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</sheets>
  <externalReferences>
    <externalReference r:id="rId11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990" i="3"/>
  <c r="E33" i="3"/>
  <c r="E34" i="3"/>
  <c r="E35" i="3"/>
  <c r="E36" i="3"/>
  <c r="E37" i="3"/>
  <c r="E38" i="3"/>
  <c r="E39" i="3"/>
  <c r="E40" i="3"/>
  <c r="E41" i="3"/>
  <c r="E31" i="3"/>
  <c r="E43" i="3"/>
  <c r="D987" i="3"/>
  <c r="D32" i="3"/>
  <c r="D988" i="3"/>
  <c r="D989" i="3"/>
  <c r="D990" i="3"/>
  <c r="D33" i="3"/>
  <c r="D34" i="3"/>
  <c r="D35" i="3"/>
  <c r="D36" i="3"/>
  <c r="D37" i="3"/>
  <c r="D38" i="3"/>
  <c r="D39" i="3"/>
  <c r="D40" i="3"/>
  <c r="D41" i="3"/>
  <c r="D31" i="3"/>
  <c r="D43" i="3"/>
  <c r="C987" i="3"/>
  <c r="C32" i="3"/>
  <c r="C988" i="3"/>
  <c r="C989" i="3"/>
  <c r="C990" i="3"/>
  <c r="C33" i="3"/>
  <c r="C34" i="3"/>
  <c r="C35" i="3"/>
  <c r="C36" i="3"/>
  <c r="C37" i="3"/>
  <c r="C38" i="3"/>
  <c r="C39" i="3"/>
  <c r="C40" i="3"/>
  <c r="C41" i="3"/>
  <c r="C31" i="3"/>
  <c r="C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42" i="3"/>
  <c r="BX42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E30" i="3"/>
  <c r="D30" i="3"/>
  <c r="C30" i="3"/>
  <c r="B30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30" i="3"/>
  <c r="BX30" i="3"/>
  <c r="BY30" i="3"/>
  <c r="BV30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13" i="3"/>
  <c r="BV12" i="3"/>
  <c r="BV11" i="3"/>
  <c r="A187" i="7"/>
  <c r="A184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1001" i="3"/>
  <c r="BX991" i="3"/>
  <c r="BX992" i="3"/>
  <c r="BX993" i="3"/>
  <c r="BX994" i="3"/>
  <c r="BX995" i="3"/>
  <c r="BX996" i="3"/>
  <c r="BX997" i="3"/>
  <c r="BX998" i="3"/>
  <c r="BX999" i="3"/>
  <c r="BX1000" i="3"/>
  <c r="BX1001" i="3"/>
  <c r="BW991" i="3"/>
  <c r="BW992" i="3"/>
  <c r="BW993" i="3"/>
  <c r="BW994" i="3"/>
  <c r="BW995" i="3"/>
  <c r="BW996" i="3"/>
  <c r="BW997" i="3"/>
  <c r="BW998" i="3"/>
  <c r="BW999" i="3"/>
  <c r="BW1000" i="3"/>
  <c r="BW1001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91" i="3"/>
  <c r="R992" i="3"/>
  <c r="R993" i="3"/>
  <c r="R994" i="3"/>
  <c r="R995" i="3"/>
  <c r="R996" i="3"/>
  <c r="R997" i="3"/>
  <c r="R998" i="3"/>
  <c r="R999" i="3"/>
  <c r="R1000" i="3"/>
  <c r="R1001" i="3"/>
  <c r="Q991" i="3"/>
  <c r="Q992" i="3"/>
  <c r="Q993" i="3"/>
  <c r="Q994" i="3"/>
  <c r="Q995" i="3"/>
  <c r="Q996" i="3"/>
  <c r="Q997" i="3"/>
  <c r="Q998" i="3"/>
  <c r="Q999" i="3"/>
  <c r="Q1000" i="3"/>
  <c r="Q1001" i="3"/>
  <c r="P991" i="3"/>
  <c r="P992" i="3"/>
  <c r="P993" i="3"/>
  <c r="P994" i="3"/>
  <c r="P995" i="3"/>
  <c r="P996" i="3"/>
  <c r="P997" i="3"/>
  <c r="P998" i="3"/>
  <c r="P999" i="3"/>
  <c r="P1000" i="3"/>
  <c r="P1001" i="3"/>
  <c r="O991" i="3"/>
  <c r="O992" i="3"/>
  <c r="O993" i="3"/>
  <c r="O994" i="3"/>
  <c r="O995" i="3"/>
  <c r="O996" i="3"/>
  <c r="O997" i="3"/>
  <c r="O998" i="3"/>
  <c r="O999" i="3"/>
  <c r="O1000" i="3"/>
  <c r="O1001" i="3"/>
  <c r="N991" i="3"/>
  <c r="N992" i="3"/>
  <c r="N993" i="3"/>
  <c r="N994" i="3"/>
  <c r="N995" i="3"/>
  <c r="N996" i="3"/>
  <c r="N997" i="3"/>
  <c r="N998" i="3"/>
  <c r="N999" i="3"/>
  <c r="N1000" i="3"/>
  <c r="N1001" i="3"/>
  <c r="M991" i="3"/>
  <c r="M992" i="3"/>
  <c r="M993" i="3"/>
  <c r="M994" i="3"/>
  <c r="M995" i="3"/>
  <c r="M996" i="3"/>
  <c r="M997" i="3"/>
  <c r="M998" i="3"/>
  <c r="M999" i="3"/>
  <c r="M1000" i="3"/>
  <c r="M1001" i="3"/>
  <c r="L991" i="3"/>
  <c r="L992" i="3"/>
  <c r="L993" i="3"/>
  <c r="L994" i="3"/>
  <c r="L995" i="3"/>
  <c r="L996" i="3"/>
  <c r="L997" i="3"/>
  <c r="L998" i="3"/>
  <c r="L999" i="3"/>
  <c r="L1000" i="3"/>
  <c r="L1001" i="3"/>
  <c r="K991" i="3"/>
  <c r="K992" i="3"/>
  <c r="K993" i="3"/>
  <c r="K994" i="3"/>
  <c r="K995" i="3"/>
  <c r="K996" i="3"/>
  <c r="K997" i="3"/>
  <c r="K998" i="3"/>
  <c r="K999" i="3"/>
  <c r="K1000" i="3"/>
  <c r="K1001" i="3"/>
  <c r="J991" i="3"/>
  <c r="J992" i="3"/>
  <c r="J993" i="3"/>
  <c r="J994" i="3"/>
  <c r="J995" i="3"/>
  <c r="J996" i="3"/>
  <c r="J997" i="3"/>
  <c r="J998" i="3"/>
  <c r="J999" i="3"/>
  <c r="J1000" i="3"/>
  <c r="J1001" i="3"/>
  <c r="I991" i="3"/>
  <c r="I992" i="3"/>
  <c r="I993" i="3"/>
  <c r="I994" i="3"/>
  <c r="I995" i="3"/>
  <c r="I996" i="3"/>
  <c r="I997" i="3"/>
  <c r="I998" i="3"/>
  <c r="I999" i="3"/>
  <c r="I1000" i="3"/>
  <c r="I1001" i="3"/>
  <c r="H991" i="3"/>
  <c r="H992" i="3"/>
  <c r="H993" i="3"/>
  <c r="H994" i="3"/>
  <c r="H995" i="3"/>
  <c r="H996" i="3"/>
  <c r="H997" i="3"/>
  <c r="H998" i="3"/>
  <c r="H999" i="3"/>
  <c r="H1000" i="3"/>
  <c r="H1001" i="3"/>
  <c r="G991" i="3"/>
  <c r="G992" i="3"/>
  <c r="G993" i="3"/>
  <c r="G994" i="3"/>
  <c r="G995" i="3"/>
  <c r="G996" i="3"/>
  <c r="G997" i="3"/>
  <c r="G998" i="3"/>
  <c r="G999" i="3"/>
  <c r="G1000" i="3"/>
  <c r="G1001" i="3"/>
  <c r="F991" i="3"/>
  <c r="F992" i="3"/>
  <c r="F993" i="3"/>
  <c r="F994" i="3"/>
  <c r="F995" i="3"/>
  <c r="F996" i="3"/>
  <c r="F997" i="3"/>
  <c r="F998" i="3"/>
  <c r="F999" i="3"/>
  <c r="F1000" i="3"/>
  <c r="F1001" i="3"/>
  <c r="E991" i="3"/>
  <c r="E992" i="3"/>
  <c r="E993" i="3"/>
  <c r="E994" i="3"/>
  <c r="E995" i="3"/>
  <c r="E996" i="3"/>
  <c r="E997" i="3"/>
  <c r="E998" i="3"/>
  <c r="E999" i="3"/>
  <c r="E1000" i="3"/>
  <c r="E1001" i="3"/>
  <c r="D991" i="3"/>
  <c r="D992" i="3"/>
  <c r="D993" i="3"/>
  <c r="D994" i="3"/>
  <c r="D995" i="3"/>
  <c r="D996" i="3"/>
  <c r="D997" i="3"/>
  <c r="D998" i="3"/>
  <c r="D999" i="3"/>
  <c r="D1000" i="3"/>
  <c r="D1001" i="3"/>
  <c r="C991" i="3"/>
  <c r="C992" i="3"/>
  <c r="C993" i="3"/>
  <c r="C994" i="3"/>
  <c r="C995" i="3"/>
  <c r="C996" i="3"/>
  <c r="C997" i="3"/>
  <c r="C998" i="3"/>
  <c r="C999" i="3"/>
  <c r="C1000" i="3"/>
  <c r="C1001" i="3"/>
  <c r="B991" i="3"/>
  <c r="B992" i="3"/>
  <c r="B993" i="3"/>
  <c r="B994" i="3"/>
  <c r="B995" i="3"/>
  <c r="B996" i="3"/>
  <c r="B997" i="3"/>
  <c r="B998" i="3"/>
  <c r="B999" i="3"/>
  <c r="B1000" i="3"/>
  <c r="B1001" i="3"/>
  <c r="A928" i="7"/>
  <c r="A927" i="7"/>
  <c r="A926" i="7"/>
  <c r="A925" i="7"/>
  <c r="A924" i="7"/>
  <c r="A923" i="7"/>
  <c r="A922" i="7"/>
  <c r="A921" i="7"/>
  <c r="A920" i="7"/>
  <c r="A919" i="7"/>
  <c r="A917" i="7"/>
  <c r="A916" i="7"/>
  <c r="A915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29" i="7"/>
  <c r="T929" i="7"/>
  <c r="F214" i="7"/>
  <c r="F215" i="7"/>
  <c r="F216" i="7"/>
  <c r="F928" i="7"/>
  <c r="E214" i="7"/>
  <c r="E215" i="7"/>
  <c r="E216" i="7"/>
  <c r="E928" i="7"/>
  <c r="D214" i="7"/>
  <c r="D215" i="7"/>
  <c r="D216" i="7"/>
  <c r="D928" i="7"/>
  <c r="C214" i="7"/>
  <c r="C215" i="7"/>
  <c r="C216" i="7"/>
  <c r="C928" i="7"/>
  <c r="F210" i="7"/>
  <c r="F211" i="7"/>
  <c r="F212" i="7"/>
  <c r="F927" i="7"/>
  <c r="E210" i="7"/>
  <c r="E211" i="7"/>
  <c r="E212" i="7"/>
  <c r="E927" i="7"/>
  <c r="D210" i="7"/>
  <c r="D212" i="7"/>
  <c r="D927" i="7"/>
  <c r="C210" i="7"/>
  <c r="C212" i="7"/>
  <c r="C927" i="7"/>
  <c r="F207" i="7"/>
  <c r="F209" i="7"/>
  <c r="F926" i="7"/>
  <c r="E207" i="7"/>
  <c r="E209" i="7"/>
  <c r="E926" i="7"/>
  <c r="D207" i="7"/>
  <c r="D209" i="7"/>
  <c r="D926" i="7"/>
  <c r="C207" i="7"/>
  <c r="C209" i="7"/>
  <c r="C926" i="7"/>
  <c r="F204" i="7"/>
  <c r="F205" i="7"/>
  <c r="F206" i="7"/>
  <c r="F925" i="7"/>
  <c r="E204" i="7"/>
  <c r="E205" i="7"/>
  <c r="E206" i="7"/>
  <c r="E925" i="7"/>
  <c r="D204" i="7"/>
  <c r="D205" i="7"/>
  <c r="D206" i="7"/>
  <c r="D925" i="7"/>
  <c r="C204" i="7"/>
  <c r="C205" i="7"/>
  <c r="C206" i="7"/>
  <c r="C925" i="7"/>
  <c r="F201" i="7"/>
  <c r="F203" i="7"/>
  <c r="F924" i="7"/>
  <c r="E201" i="7"/>
  <c r="E203" i="7"/>
  <c r="E924" i="7"/>
  <c r="D201" i="7"/>
  <c r="D203" i="7"/>
  <c r="D924" i="7"/>
  <c r="C201" i="7"/>
  <c r="C203" i="7"/>
  <c r="C924" i="7"/>
  <c r="F197" i="7"/>
  <c r="F198" i="7"/>
  <c r="F199" i="7"/>
  <c r="F923" i="7"/>
  <c r="E197" i="7"/>
  <c r="E198" i="7"/>
  <c r="E199" i="7"/>
  <c r="E923" i="7"/>
  <c r="D197" i="7"/>
  <c r="D199" i="7"/>
  <c r="D923" i="7"/>
  <c r="C197" i="7"/>
  <c r="C199" i="7"/>
  <c r="C923" i="7"/>
  <c r="F194" i="7"/>
  <c r="F196" i="7"/>
  <c r="F922" i="7"/>
  <c r="E194" i="7"/>
  <c r="E196" i="7"/>
  <c r="E922" i="7"/>
  <c r="D194" i="7"/>
  <c r="D196" i="7"/>
  <c r="D922" i="7"/>
  <c r="C194" i="7"/>
  <c r="C196" i="7"/>
  <c r="C922" i="7"/>
  <c r="F190" i="7"/>
  <c r="F193" i="7"/>
  <c r="F921" i="7"/>
  <c r="E190" i="7"/>
  <c r="E193" i="7"/>
  <c r="E921" i="7"/>
  <c r="D190" i="7"/>
  <c r="D193" i="7"/>
  <c r="D921" i="7"/>
  <c r="C190" i="7"/>
  <c r="C193" i="7"/>
  <c r="C921" i="7"/>
  <c r="F187" i="7"/>
  <c r="F189" i="7"/>
  <c r="F920" i="7"/>
  <c r="E187" i="7"/>
  <c r="E189" i="7"/>
  <c r="E920" i="7"/>
  <c r="D187" i="7"/>
  <c r="D189" i="7"/>
  <c r="D920" i="7"/>
  <c r="C187" i="7"/>
  <c r="C189" i="7"/>
  <c r="C920" i="7"/>
  <c r="F184" i="7"/>
  <c r="F186" i="7"/>
  <c r="F919" i="7"/>
  <c r="E184" i="7"/>
  <c r="E186" i="7"/>
  <c r="E919" i="7"/>
  <c r="D184" i="7"/>
  <c r="D186" i="7"/>
  <c r="D919" i="7"/>
  <c r="C184" i="7"/>
  <c r="C186" i="7"/>
  <c r="C919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2" i="7"/>
  <c r="F916" i="7"/>
  <c r="E220" i="7"/>
  <c r="E222" i="7"/>
  <c r="E916" i="7"/>
  <c r="D220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Y925" i="3"/>
  <c r="BX925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0" i="7"/>
  <c r="F495" i="7"/>
  <c r="F496" i="7"/>
  <c r="F501" i="7"/>
  <c r="E500" i="7"/>
  <c r="E495" i="7"/>
  <c r="E496" i="7"/>
  <c r="E501" i="7"/>
  <c r="D500" i="7"/>
  <c r="D501" i="7"/>
  <c r="C500" i="7"/>
  <c r="BY501" i="3"/>
  <c r="BX501" i="3"/>
  <c r="BW501" i="3"/>
  <c r="BV501" i="3"/>
  <c r="BW483" i="3"/>
  <c r="BX483" i="3"/>
  <c r="BY483" i="3"/>
  <c r="BV483" i="3"/>
  <c r="D491" i="7"/>
  <c r="D492" i="7"/>
  <c r="E491" i="7"/>
  <c r="E492" i="7"/>
  <c r="F491" i="7"/>
  <c r="F492" i="7"/>
  <c r="C491" i="7"/>
  <c r="C492" i="7"/>
  <c r="D482" i="7"/>
  <c r="D483" i="7"/>
  <c r="E482" i="7"/>
  <c r="E483" i="7"/>
  <c r="F482" i="7"/>
  <c r="F483" i="7"/>
  <c r="C482" i="7"/>
  <c r="C483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46" i="3"/>
  <c r="BY577" i="3"/>
  <c r="BX576" i="3"/>
  <c r="BX46" i="3"/>
  <c r="BX577" i="3"/>
  <c r="BW576" i="3"/>
  <c r="BW46" i="3"/>
  <c r="BW577" i="3"/>
  <c r="BV576" i="3"/>
  <c r="BV4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T456" i="3"/>
  <c r="BT465" i="3"/>
  <c r="BT474" i="3"/>
  <c r="BT483" i="3"/>
  <c r="BT501" i="3"/>
  <c r="BT507" i="3"/>
  <c r="BT585" i="3"/>
  <c r="BT591" i="3"/>
  <c r="BS456" i="3"/>
  <c r="BS465" i="3"/>
  <c r="BS474" i="3"/>
  <c r="BS483" i="3"/>
  <c r="BS501" i="3"/>
  <c r="BS507" i="3"/>
  <c r="BS585" i="3"/>
  <c r="BS591" i="3"/>
  <c r="BR456" i="3"/>
  <c r="BR465" i="3"/>
  <c r="BR474" i="3"/>
  <c r="BR483" i="3"/>
  <c r="BR501" i="3"/>
  <c r="BR507" i="3"/>
  <c r="BR585" i="3"/>
  <c r="BR591" i="3"/>
  <c r="BQ456" i="3"/>
  <c r="BQ465" i="3"/>
  <c r="BQ474" i="3"/>
  <c r="BQ483" i="3"/>
  <c r="BQ501" i="3"/>
  <c r="BQ507" i="3"/>
  <c r="BQ585" i="3"/>
  <c r="BQ591" i="3"/>
  <c r="BP456" i="3"/>
  <c r="BP465" i="3"/>
  <c r="BP474" i="3"/>
  <c r="BP483" i="3"/>
  <c r="BP501" i="3"/>
  <c r="BP507" i="3"/>
  <c r="BP585" i="3"/>
  <c r="BP591" i="3"/>
  <c r="BO456" i="3"/>
  <c r="BO465" i="3"/>
  <c r="BO474" i="3"/>
  <c r="BO483" i="3"/>
  <c r="BO501" i="3"/>
  <c r="BO507" i="3"/>
  <c r="BO585" i="3"/>
  <c r="BO591" i="3"/>
  <c r="BN456" i="3"/>
  <c r="BN465" i="3"/>
  <c r="BN474" i="3"/>
  <c r="BN483" i="3"/>
  <c r="BN501" i="3"/>
  <c r="BN507" i="3"/>
  <c r="BN585" i="3"/>
  <c r="BN591" i="3"/>
  <c r="BM456" i="3"/>
  <c r="BM465" i="3"/>
  <c r="BM474" i="3"/>
  <c r="BM483" i="3"/>
  <c r="BM501" i="3"/>
  <c r="BM507" i="3"/>
  <c r="BM585" i="3"/>
  <c r="BM591" i="3"/>
  <c r="BL456" i="3"/>
  <c r="BL465" i="3"/>
  <c r="BL470" i="3"/>
  <c r="BL474" i="3"/>
  <c r="BL483" i="3"/>
  <c r="BL501" i="3"/>
  <c r="BL507" i="3"/>
  <c r="BL585" i="3"/>
  <c r="BL591" i="3"/>
  <c r="BK456" i="3"/>
  <c r="BK465" i="3"/>
  <c r="BK474" i="3"/>
  <c r="BK483" i="3"/>
  <c r="BK501" i="3"/>
  <c r="BK507" i="3"/>
  <c r="BK585" i="3"/>
  <c r="BK591" i="3"/>
  <c r="BJ456" i="3"/>
  <c r="BJ465" i="3"/>
  <c r="BJ470" i="3"/>
  <c r="BJ474" i="3"/>
  <c r="BJ483" i="3"/>
  <c r="BJ501" i="3"/>
  <c r="BJ507" i="3"/>
  <c r="BJ585" i="3"/>
  <c r="BJ591" i="3"/>
  <c r="BI456" i="3"/>
  <c r="BI465" i="3"/>
  <c r="BI470" i="3"/>
  <c r="BI474" i="3"/>
  <c r="BI483" i="3"/>
  <c r="BI501" i="3"/>
  <c r="BI507" i="3"/>
  <c r="BI585" i="3"/>
  <c r="BI591" i="3"/>
  <c r="BH456" i="3"/>
  <c r="BH465" i="3"/>
  <c r="BH470" i="3"/>
  <c r="BH474" i="3"/>
  <c r="BH483" i="3"/>
  <c r="BH501" i="3"/>
  <c r="BH507" i="3"/>
  <c r="BH585" i="3"/>
  <c r="BH591" i="3"/>
  <c r="BG456" i="3"/>
  <c r="BG465" i="3"/>
  <c r="BG470" i="3"/>
  <c r="BG474" i="3"/>
  <c r="BG483" i="3"/>
  <c r="BG501" i="3"/>
  <c r="BG507" i="3"/>
  <c r="BG585" i="3"/>
  <c r="BG591" i="3"/>
  <c r="BF456" i="3"/>
  <c r="BF465" i="3"/>
  <c r="BF470" i="3"/>
  <c r="BF474" i="3"/>
  <c r="BF483" i="3"/>
  <c r="BF501" i="3"/>
  <c r="BF507" i="3"/>
  <c r="BF585" i="3"/>
  <c r="BF591" i="3"/>
  <c r="BE456" i="3"/>
  <c r="BE465" i="3"/>
  <c r="BE470" i="3"/>
  <c r="BE474" i="3"/>
  <c r="BE483" i="3"/>
  <c r="BE501" i="3"/>
  <c r="BE507" i="3"/>
  <c r="BE585" i="3"/>
  <c r="BE591" i="3"/>
  <c r="BD456" i="3"/>
  <c r="BD465" i="3"/>
  <c r="BD470" i="3"/>
  <c r="BD474" i="3"/>
  <c r="BD483" i="3"/>
  <c r="BD501" i="3"/>
  <c r="BD507" i="3"/>
  <c r="BD585" i="3"/>
  <c r="BD591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BB456" i="3"/>
  <c r="BB465" i="3"/>
  <c r="BB474" i="3"/>
  <c r="BB483" i="3"/>
  <c r="BB501" i="3"/>
  <c r="BB507" i="3"/>
  <c r="BB585" i="3"/>
  <c r="BB591" i="3"/>
  <c r="BA456" i="3"/>
  <c r="BA465" i="3"/>
  <c r="BA474" i="3"/>
  <c r="BA483" i="3"/>
  <c r="BA501" i="3"/>
  <c r="BA507" i="3"/>
  <c r="BA585" i="3"/>
  <c r="BA591" i="3"/>
  <c r="AZ456" i="3"/>
  <c r="AZ465" i="3"/>
  <c r="AZ474" i="3"/>
  <c r="AZ483" i="3"/>
  <c r="AZ501" i="3"/>
  <c r="AZ507" i="3"/>
  <c r="AZ585" i="3"/>
  <c r="AZ591" i="3"/>
  <c r="AY456" i="3"/>
  <c r="AY465" i="3"/>
  <c r="AY474" i="3"/>
  <c r="AY483" i="3"/>
  <c r="AY501" i="3"/>
  <c r="AY507" i="3"/>
  <c r="AY585" i="3"/>
  <c r="AY591" i="3"/>
  <c r="AX456" i="3"/>
  <c r="AX465" i="3"/>
  <c r="AX474" i="3"/>
  <c r="AX483" i="3"/>
  <c r="AX501" i="3"/>
  <c r="AX507" i="3"/>
  <c r="AX585" i="3"/>
  <c r="AX591" i="3"/>
  <c r="AW456" i="3"/>
  <c r="AW465" i="3"/>
  <c r="AW474" i="3"/>
  <c r="AW483" i="3"/>
  <c r="AW501" i="3"/>
  <c r="AW507" i="3"/>
  <c r="AW585" i="3"/>
  <c r="AW591" i="3"/>
  <c r="AV456" i="3"/>
  <c r="AV465" i="3"/>
  <c r="AV474" i="3"/>
  <c r="AV483" i="3"/>
  <c r="AV501" i="3"/>
  <c r="AV507" i="3"/>
  <c r="AV585" i="3"/>
  <c r="AV591" i="3"/>
  <c r="AU456" i="3"/>
  <c r="AU465" i="3"/>
  <c r="AU474" i="3"/>
  <c r="AU483" i="3"/>
  <c r="AU501" i="3"/>
  <c r="AU507" i="3"/>
  <c r="AU585" i="3"/>
  <c r="AU591" i="3"/>
  <c r="AT456" i="3"/>
  <c r="AT465" i="3"/>
  <c r="AT470" i="3"/>
  <c r="AT474" i="3"/>
  <c r="AT483" i="3"/>
  <c r="AT501" i="3"/>
  <c r="AT507" i="3"/>
  <c r="AT585" i="3"/>
  <c r="AT591" i="3"/>
  <c r="AS456" i="3"/>
  <c r="AS465" i="3"/>
  <c r="AS470" i="3"/>
  <c r="AS474" i="3"/>
  <c r="AS483" i="3"/>
  <c r="AS501" i="3"/>
  <c r="AS507" i="3"/>
  <c r="AS585" i="3"/>
  <c r="AS591" i="3"/>
  <c r="AR456" i="3"/>
  <c r="AR465" i="3"/>
  <c r="AR470" i="3"/>
  <c r="AR474" i="3"/>
  <c r="AR483" i="3"/>
  <c r="AR501" i="3"/>
  <c r="AR507" i="3"/>
  <c r="AR585" i="3"/>
  <c r="AR591" i="3"/>
  <c r="AQ456" i="3"/>
  <c r="AQ465" i="3"/>
  <c r="AQ474" i="3"/>
  <c r="AQ483" i="3"/>
  <c r="AQ501" i="3"/>
  <c r="AQ507" i="3"/>
  <c r="AQ585" i="3"/>
  <c r="AQ591" i="3"/>
  <c r="AP456" i="3"/>
  <c r="AP465" i="3"/>
  <c r="AP474" i="3"/>
  <c r="AP483" i="3"/>
  <c r="AP501" i="3"/>
  <c r="AP507" i="3"/>
  <c r="AP585" i="3"/>
  <c r="AP591" i="3"/>
  <c r="AO456" i="3"/>
  <c r="AO465" i="3"/>
  <c r="AO470" i="3"/>
  <c r="AO474" i="3"/>
  <c r="AO483" i="3"/>
  <c r="AO501" i="3"/>
  <c r="AO507" i="3"/>
  <c r="AO585" i="3"/>
  <c r="AO591" i="3"/>
  <c r="AN456" i="3"/>
  <c r="AN465" i="3"/>
  <c r="AN474" i="3"/>
  <c r="AN483" i="3"/>
  <c r="AN501" i="3"/>
  <c r="AN507" i="3"/>
  <c r="AN585" i="3"/>
  <c r="AN591" i="3"/>
  <c r="AM456" i="3"/>
  <c r="AM465" i="3"/>
  <c r="AM474" i="3"/>
  <c r="AM483" i="3"/>
  <c r="AM501" i="3"/>
  <c r="AM507" i="3"/>
  <c r="AM585" i="3"/>
  <c r="AM591" i="3"/>
  <c r="AL456" i="3"/>
  <c r="AL465" i="3"/>
  <c r="AL474" i="3"/>
  <c r="AL483" i="3"/>
  <c r="AL501" i="3"/>
  <c r="AL507" i="3"/>
  <c r="AL585" i="3"/>
  <c r="AL591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AJ456" i="3"/>
  <c r="AJ465" i="3"/>
  <c r="AJ474" i="3"/>
  <c r="AJ483" i="3"/>
  <c r="AJ501" i="3"/>
  <c r="AJ507" i="3"/>
  <c r="AJ585" i="3"/>
  <c r="AJ591" i="3"/>
  <c r="AI456" i="3"/>
  <c r="AI465" i="3"/>
  <c r="AI474" i="3"/>
  <c r="AI483" i="3"/>
  <c r="AI501" i="3"/>
  <c r="AI507" i="3"/>
  <c r="AI585" i="3"/>
  <c r="AI591" i="3"/>
  <c r="AH456" i="3"/>
  <c r="AH465" i="3"/>
  <c r="AH474" i="3"/>
  <c r="AH483" i="3"/>
  <c r="AH501" i="3"/>
  <c r="AH507" i="3"/>
  <c r="AH585" i="3"/>
  <c r="AH591" i="3"/>
  <c r="AG456" i="3"/>
  <c r="AG465" i="3"/>
  <c r="AG474" i="3"/>
  <c r="AG483" i="3"/>
  <c r="AG501" i="3"/>
  <c r="AG507" i="3"/>
  <c r="AG585" i="3"/>
  <c r="AG591" i="3"/>
  <c r="AF456" i="3"/>
  <c r="AF465" i="3"/>
  <c r="AF474" i="3"/>
  <c r="AF483" i="3"/>
  <c r="AF501" i="3"/>
  <c r="AF507" i="3"/>
  <c r="AF585" i="3"/>
  <c r="AF591" i="3"/>
  <c r="AE456" i="3"/>
  <c r="AE465" i="3"/>
  <c r="AE474" i="3"/>
  <c r="AE483" i="3"/>
  <c r="AE501" i="3"/>
  <c r="AE507" i="3"/>
  <c r="AE585" i="3"/>
  <c r="AE591" i="3"/>
  <c r="AD456" i="3"/>
  <c r="AD465" i="3"/>
  <c r="AD474" i="3"/>
  <c r="AD483" i="3"/>
  <c r="AD501" i="3"/>
  <c r="AD507" i="3"/>
  <c r="AD585" i="3"/>
  <c r="AD591" i="3"/>
  <c r="AC456" i="3"/>
  <c r="AC465" i="3"/>
  <c r="AC474" i="3"/>
  <c r="AC483" i="3"/>
  <c r="AC501" i="3"/>
  <c r="AC507" i="3"/>
  <c r="AC585" i="3"/>
  <c r="AC591" i="3"/>
  <c r="AB456" i="3"/>
  <c r="AB465" i="3"/>
  <c r="AB474" i="3"/>
  <c r="AB483" i="3"/>
  <c r="AB501" i="3"/>
  <c r="AB507" i="3"/>
  <c r="AB585" i="3"/>
  <c r="AB591" i="3"/>
  <c r="AA456" i="3"/>
  <c r="AA465" i="3"/>
  <c r="AA474" i="3"/>
  <c r="AA483" i="3"/>
  <c r="AA501" i="3"/>
  <c r="AA507" i="3"/>
  <c r="AA585" i="3"/>
  <c r="AA591" i="3"/>
  <c r="Z456" i="3"/>
  <c r="Z465" i="3"/>
  <c r="Z474" i="3"/>
  <c r="Z483" i="3"/>
  <c r="Z501" i="3"/>
  <c r="Z507" i="3"/>
  <c r="Z585" i="3"/>
  <c r="Z591" i="3"/>
  <c r="Y456" i="3"/>
  <c r="Y465" i="3"/>
  <c r="Y474" i="3"/>
  <c r="Y483" i="3"/>
  <c r="Y501" i="3"/>
  <c r="Y507" i="3"/>
  <c r="Y585" i="3"/>
  <c r="Y591" i="3"/>
  <c r="X456" i="3"/>
  <c r="X465" i="3"/>
  <c r="X474" i="3"/>
  <c r="X483" i="3"/>
  <c r="X501" i="3"/>
  <c r="X507" i="3"/>
  <c r="X585" i="3"/>
  <c r="X591" i="3"/>
  <c r="W456" i="3"/>
  <c r="W465" i="3"/>
  <c r="W474" i="3"/>
  <c r="W483" i="3"/>
  <c r="W501" i="3"/>
  <c r="W507" i="3"/>
  <c r="W585" i="3"/>
  <c r="W591" i="3"/>
  <c r="V456" i="3"/>
  <c r="V465" i="3"/>
  <c r="V474" i="3"/>
  <c r="V483" i="3"/>
  <c r="V501" i="3"/>
  <c r="V507" i="3"/>
  <c r="V585" i="3"/>
  <c r="V591" i="3"/>
  <c r="U456" i="3"/>
  <c r="U465" i="3"/>
  <c r="U474" i="3"/>
  <c r="U483" i="3"/>
  <c r="U501" i="3"/>
  <c r="U507" i="3"/>
  <c r="U585" i="3"/>
  <c r="U591" i="3"/>
  <c r="T456" i="3"/>
  <c r="T465" i="3"/>
  <c r="T474" i="3"/>
  <c r="T483" i="3"/>
  <c r="T501" i="3"/>
  <c r="T507" i="3"/>
  <c r="T585" i="3"/>
  <c r="T591" i="3"/>
  <c r="C456" i="3"/>
  <c r="C465" i="3"/>
  <c r="C474" i="3"/>
  <c r="C483" i="3"/>
  <c r="C501" i="3"/>
  <c r="C507" i="3"/>
  <c r="C585" i="3"/>
  <c r="C591" i="3"/>
  <c r="D456" i="3"/>
  <c r="D465" i="3"/>
  <c r="D474" i="3"/>
  <c r="D483" i="3"/>
  <c r="D501" i="3"/>
  <c r="D507" i="3"/>
  <c r="D585" i="3"/>
  <c r="D591" i="3"/>
  <c r="E456" i="3"/>
  <c r="E465" i="3"/>
  <c r="E474" i="3"/>
  <c r="E483" i="3"/>
  <c r="E501" i="3"/>
  <c r="E507" i="3"/>
  <c r="E585" i="3"/>
  <c r="E591" i="3"/>
  <c r="F456" i="3"/>
  <c r="F465" i="3"/>
  <c r="F474" i="3"/>
  <c r="F483" i="3"/>
  <c r="F501" i="3"/>
  <c r="F507" i="3"/>
  <c r="F585" i="3"/>
  <c r="F591" i="3"/>
  <c r="G456" i="3"/>
  <c r="G465" i="3"/>
  <c r="G474" i="3"/>
  <c r="G483" i="3"/>
  <c r="G501" i="3"/>
  <c r="G507" i="3"/>
  <c r="G585" i="3"/>
  <c r="G591" i="3"/>
  <c r="H456" i="3"/>
  <c r="H465" i="3"/>
  <c r="H474" i="3"/>
  <c r="H483" i="3"/>
  <c r="H501" i="3"/>
  <c r="H507" i="3"/>
  <c r="H585" i="3"/>
  <c r="H591" i="3"/>
  <c r="I456" i="3"/>
  <c r="I465" i="3"/>
  <c r="I474" i="3"/>
  <c r="I483" i="3"/>
  <c r="I501" i="3"/>
  <c r="I507" i="3"/>
  <c r="I585" i="3"/>
  <c r="I591" i="3"/>
  <c r="J456" i="3"/>
  <c r="J465" i="3"/>
  <c r="J474" i="3"/>
  <c r="J483" i="3"/>
  <c r="J501" i="3"/>
  <c r="J507" i="3"/>
  <c r="J585" i="3"/>
  <c r="J591" i="3"/>
  <c r="K456" i="3"/>
  <c r="K465" i="3"/>
  <c r="K474" i="3"/>
  <c r="K483" i="3"/>
  <c r="K501" i="3"/>
  <c r="K507" i="3"/>
  <c r="K585" i="3"/>
  <c r="K591" i="3"/>
  <c r="L456" i="3"/>
  <c r="L465" i="3"/>
  <c r="L474" i="3"/>
  <c r="L483" i="3"/>
  <c r="L501" i="3"/>
  <c r="L507" i="3"/>
  <c r="L585" i="3"/>
  <c r="L591" i="3"/>
  <c r="M456" i="3"/>
  <c r="M465" i="3"/>
  <c r="M474" i="3"/>
  <c r="M483" i="3"/>
  <c r="M501" i="3"/>
  <c r="M507" i="3"/>
  <c r="M585" i="3"/>
  <c r="M591" i="3"/>
  <c r="N456" i="3"/>
  <c r="N465" i="3"/>
  <c r="N474" i="3"/>
  <c r="N483" i="3"/>
  <c r="N501" i="3"/>
  <c r="N507" i="3"/>
  <c r="N585" i="3"/>
  <c r="N591" i="3"/>
  <c r="O456" i="3"/>
  <c r="O465" i="3"/>
  <c r="O474" i="3"/>
  <c r="O483" i="3"/>
  <c r="O501" i="3"/>
  <c r="O507" i="3"/>
  <c r="O585" i="3"/>
  <c r="O591" i="3"/>
  <c r="P456" i="3"/>
  <c r="P465" i="3"/>
  <c r="P474" i="3"/>
  <c r="P483" i="3"/>
  <c r="P501" i="3"/>
  <c r="P507" i="3"/>
  <c r="P585" i="3"/>
  <c r="P591" i="3"/>
  <c r="Q456" i="3"/>
  <c r="Q465" i="3"/>
  <c r="Q474" i="3"/>
  <c r="Q483" i="3"/>
  <c r="Q501" i="3"/>
  <c r="Q507" i="3"/>
  <c r="Q585" i="3"/>
  <c r="Q591" i="3"/>
  <c r="R456" i="3"/>
  <c r="R465" i="3"/>
  <c r="R474" i="3"/>
  <c r="R483" i="3"/>
  <c r="R501" i="3"/>
  <c r="R507" i="3"/>
  <c r="R585" i="3"/>
  <c r="R591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456" i="3"/>
  <c r="B465" i="3"/>
  <c r="B474" i="3"/>
  <c r="B483" i="3"/>
  <c r="B501" i="3"/>
  <c r="B507" i="3"/>
  <c r="B585" i="3"/>
  <c r="B591" i="3"/>
  <c r="B598" i="3"/>
  <c r="B616" i="3"/>
  <c r="B628" i="3"/>
  <c r="B63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L510" i="3"/>
  <c r="BL46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6" i="6"/>
  <c r="K1" i="6"/>
  <c r="BL24" i="6"/>
  <c r="G1" i="6"/>
  <c r="BL25" i="6"/>
  <c r="BL34" i="6"/>
  <c r="BL43" i="6"/>
  <c r="BL52" i="6"/>
  <c r="BL60" i="6"/>
  <c r="BL61" i="6"/>
  <c r="BL70" i="6"/>
  <c r="BL73" i="6"/>
  <c r="BL639" i="3"/>
  <c r="BL88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4" i="6"/>
  <c r="BK25" i="6"/>
  <c r="BK34" i="6"/>
  <c r="BK43" i="6"/>
  <c r="BK52" i="6"/>
  <c r="BK60" i="6"/>
  <c r="BK61" i="6"/>
  <c r="BK70" i="6"/>
  <c r="BK73" i="6"/>
  <c r="BK639" i="3"/>
  <c r="BK886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4" i="3"/>
  <c r="BJ882" i="3"/>
  <c r="BJ619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2" i="3"/>
  <c r="BH880" i="3"/>
  <c r="BH607" i="3"/>
  <c r="BH608" i="3"/>
  <c r="BH881" i="3"/>
  <c r="BH614" i="3"/>
  <c r="BH882" i="3"/>
  <c r="BH620" i="3"/>
  <c r="BH883" i="3"/>
  <c r="BH625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6" i="3"/>
  <c r="BG879" i="3"/>
  <c r="BG602" i="3"/>
  <c r="BG880" i="3"/>
  <c r="BG607" i="3"/>
  <c r="BG608" i="3"/>
  <c r="BG881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F510" i="3"/>
  <c r="BF46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8" i="3"/>
  <c r="BF559" i="3"/>
  <c r="BF873" i="3"/>
  <c r="BF564" i="3"/>
  <c r="BF565" i="3"/>
  <c r="BF874" i="3"/>
  <c r="BF570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3" i="6"/>
  <c r="BF639" i="3"/>
  <c r="BF886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5" i="3"/>
  <c r="BE596" i="3"/>
  <c r="BE879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D510" i="3"/>
  <c r="BD46" i="3"/>
  <c r="BD511" i="3"/>
  <c r="BD865" i="3"/>
  <c r="BD516" i="3"/>
  <c r="BD517" i="3"/>
  <c r="BD866" i="3"/>
  <c r="BD523" i="3"/>
  <c r="BD867" i="3"/>
  <c r="BD528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95" i="3"/>
  <c r="AT596" i="3"/>
  <c r="AT879" i="3"/>
  <c r="AT602" i="3"/>
  <c r="AT880" i="3"/>
  <c r="AT607" i="3"/>
  <c r="AT608" i="3"/>
  <c r="AT881" i="3"/>
  <c r="AT614" i="3"/>
  <c r="AT882" i="3"/>
  <c r="AT619" i="3"/>
  <c r="AT620" i="3"/>
  <c r="AT883" i="3"/>
  <c r="AT626" i="3"/>
  <c r="AT884" i="3"/>
  <c r="AT632" i="3"/>
  <c r="AT885" i="3"/>
  <c r="AT16" i="6"/>
  <c r="AT25" i="6"/>
  <c r="AT34" i="6"/>
  <c r="AT43" i="6"/>
  <c r="AT52" i="6"/>
  <c r="AT60" i="6"/>
  <c r="AT61" i="6"/>
  <c r="AT70" i="6"/>
  <c r="AT73" i="6"/>
  <c r="AT639" i="3"/>
  <c r="AT886" i="3"/>
  <c r="AS511" i="3"/>
  <c r="AS865" i="3"/>
  <c r="AS517" i="3"/>
  <c r="AS866" i="3"/>
  <c r="AS523" i="3"/>
  <c r="AS867" i="3"/>
  <c r="AS529" i="3"/>
  <c r="AS868" i="3"/>
  <c r="AS534" i="3"/>
  <c r="AS46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7" i="3"/>
  <c r="AS608" i="3"/>
  <c r="AS881" i="3"/>
  <c r="AS614" i="3"/>
  <c r="AS882" i="3"/>
  <c r="AS619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R510" i="3"/>
  <c r="AR46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69" i="6"/>
  <c r="AR70" i="6"/>
  <c r="AR73" i="6"/>
  <c r="AR639" i="3"/>
  <c r="AR886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O510" i="3"/>
  <c r="AO46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N511" i="3"/>
  <c r="AN865" i="3"/>
  <c r="AN516" i="3"/>
  <c r="AN4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19" i="3"/>
  <c r="AM620" i="3"/>
  <c r="AM883" i="3"/>
  <c r="AM626" i="3"/>
  <c r="AM884" i="3"/>
  <c r="AM632" i="3"/>
  <c r="AM885" i="3"/>
  <c r="AM16" i="6"/>
  <c r="AM25" i="6"/>
  <c r="AM34" i="6"/>
  <c r="AM43" i="6"/>
  <c r="AM52" i="6"/>
  <c r="AM60" i="6"/>
  <c r="AM61" i="6"/>
  <c r="AM70" i="6"/>
  <c r="AM73" i="6"/>
  <c r="AM639" i="3"/>
  <c r="AM886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A511" i="3"/>
  <c r="AA865" i="3"/>
  <c r="AA517" i="3"/>
  <c r="AA866" i="3"/>
  <c r="AA522" i="3"/>
  <c r="AA4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7" i="3"/>
  <c r="AA608" i="3"/>
  <c r="AA881" i="3"/>
  <c r="AA614" i="3"/>
  <c r="AA882" i="3"/>
  <c r="AA620" i="3"/>
  <c r="AA883" i="3"/>
  <c r="AA625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3" i="6"/>
  <c r="Z34" i="6"/>
  <c r="Z43" i="6"/>
  <c r="Z52" i="6"/>
  <c r="Z61" i="6"/>
  <c r="Z70" i="6"/>
  <c r="Z73" i="6"/>
  <c r="Z639" i="3"/>
  <c r="Z886" i="3"/>
  <c r="Y511" i="3"/>
  <c r="Y865" i="3"/>
  <c r="Y516" i="3"/>
  <c r="Y46" i="3"/>
  <c r="Y517" i="3"/>
  <c r="Y866" i="3"/>
  <c r="Y523" i="3"/>
  <c r="Y867" i="3"/>
  <c r="Y529" i="3"/>
  <c r="Y868" i="3"/>
  <c r="Y534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5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96" i="3"/>
  <c r="X879" i="3"/>
  <c r="X602" i="3"/>
  <c r="X880" i="3"/>
  <c r="X607" i="3"/>
  <c r="X46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W511" i="3"/>
  <c r="W865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95" i="3"/>
  <c r="W46" i="3"/>
  <c r="W596" i="3"/>
  <c r="W879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2" i="6"/>
  <c r="W43" i="6"/>
  <c r="W52" i="6"/>
  <c r="W60" i="6"/>
  <c r="W61" i="6"/>
  <c r="W70" i="6"/>
  <c r="W73" i="6"/>
  <c r="W639" i="3"/>
  <c r="W886" i="3"/>
  <c r="V510" i="3"/>
  <c r="V46" i="3"/>
  <c r="V511" i="3"/>
  <c r="V865" i="3"/>
  <c r="V516" i="3"/>
  <c r="V517" i="3"/>
  <c r="V866" i="3"/>
  <c r="V523" i="3"/>
  <c r="V867" i="3"/>
  <c r="V529" i="3"/>
  <c r="V868" i="3"/>
  <c r="V534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5" i="3"/>
  <c r="V596" i="3"/>
  <c r="V879" i="3"/>
  <c r="V602" i="3"/>
  <c r="V880" i="3"/>
  <c r="V607" i="3"/>
  <c r="V608" i="3"/>
  <c r="V881" i="3"/>
  <c r="V614" i="3"/>
  <c r="V882" i="3"/>
  <c r="V619" i="3"/>
  <c r="V620" i="3"/>
  <c r="V883" i="3"/>
  <c r="V626" i="3"/>
  <c r="V884" i="3"/>
  <c r="V632" i="3"/>
  <c r="V885" i="3"/>
  <c r="V16" i="6"/>
  <c r="V25" i="6"/>
  <c r="V34" i="6"/>
  <c r="V43" i="6"/>
  <c r="V52" i="6"/>
  <c r="V60" i="6"/>
  <c r="V61" i="6"/>
  <c r="V69" i="6"/>
  <c r="V70" i="6"/>
  <c r="V73" i="6"/>
  <c r="V639" i="3"/>
  <c r="V886" i="3"/>
  <c r="U511" i="3"/>
  <c r="U865" i="3"/>
  <c r="U517" i="3"/>
  <c r="U866" i="3"/>
  <c r="U523" i="3"/>
  <c r="U867" i="3"/>
  <c r="U528" i="3"/>
  <c r="U46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8" i="3"/>
  <c r="U881" i="3"/>
  <c r="U614" i="3"/>
  <c r="U882" i="3"/>
  <c r="U619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C511" i="3"/>
  <c r="C865" i="3"/>
  <c r="C516" i="3"/>
  <c r="C4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5" i="3"/>
  <c r="C596" i="3"/>
  <c r="C879" i="3"/>
  <c r="C602" i="3"/>
  <c r="C880" i="3"/>
  <c r="C607" i="3"/>
  <c r="C608" i="3"/>
  <c r="C881" i="3"/>
  <c r="C614" i="3"/>
  <c r="C882" i="3"/>
  <c r="C619" i="3"/>
  <c r="C620" i="3"/>
  <c r="C883" i="3"/>
  <c r="C626" i="3"/>
  <c r="C884" i="3"/>
  <c r="C632" i="3"/>
  <c r="C885" i="3"/>
  <c r="C16" i="6"/>
  <c r="C25" i="6"/>
  <c r="C34" i="6"/>
  <c r="C43" i="6"/>
  <c r="C52" i="6"/>
  <c r="C60" i="6"/>
  <c r="C61" i="6"/>
  <c r="C70" i="6"/>
  <c r="C73" i="6"/>
  <c r="C639" i="3"/>
  <c r="C886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0" i="6"/>
  <c r="E61" i="6"/>
  <c r="E70" i="6"/>
  <c r="E73" i="6"/>
  <c r="E639" i="3"/>
  <c r="E88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0" i="6"/>
  <c r="F61" i="6"/>
  <c r="F70" i="6"/>
  <c r="F73" i="6"/>
  <c r="F639" i="3"/>
  <c r="F886" i="3"/>
  <c r="G510" i="3"/>
  <c r="G46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5" i="3"/>
  <c r="G596" i="3"/>
  <c r="G879" i="3"/>
  <c r="G602" i="3"/>
  <c r="G880" i="3"/>
  <c r="G607" i="3"/>
  <c r="G608" i="3"/>
  <c r="G881" i="3"/>
  <c r="G613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5" i="3"/>
  <c r="H46" i="3"/>
  <c r="H596" i="3"/>
  <c r="H879" i="3"/>
  <c r="H602" i="3"/>
  <c r="H880" i="3"/>
  <c r="H607" i="3"/>
  <c r="H608" i="3"/>
  <c r="H881" i="3"/>
  <c r="H614" i="3"/>
  <c r="H882" i="3"/>
  <c r="H619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46" i="3"/>
  <c r="I596" i="3"/>
  <c r="I879" i="3"/>
  <c r="I602" i="3"/>
  <c r="I880" i="3"/>
  <c r="I607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7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0" i="6"/>
  <c r="J61" i="6"/>
  <c r="J70" i="6"/>
  <c r="J73" i="6"/>
  <c r="J639" i="3"/>
  <c r="J88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5" i="3"/>
  <c r="B46" i="3"/>
  <c r="B596" i="3"/>
  <c r="B879" i="3"/>
  <c r="B602" i="3"/>
  <c r="B880" i="3"/>
  <c r="B607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8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0" i="3"/>
  <c r="BK472" i="3"/>
  <c r="BK860" i="3"/>
  <c r="BK479" i="3"/>
  <c r="BK481" i="3"/>
  <c r="BK861" i="3"/>
  <c r="BK488" i="3"/>
  <c r="BK490" i="3"/>
  <c r="BK862" i="3"/>
  <c r="BK498" i="3"/>
  <c r="BK497" i="3"/>
  <c r="BK499" i="3"/>
  <c r="BK863" i="3"/>
  <c r="BK505" i="3"/>
  <c r="BK864" i="3"/>
  <c r="BK877" i="3"/>
  <c r="BK878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I452" i="3"/>
  <c r="BI454" i="3"/>
  <c r="BI858" i="3"/>
  <c r="BI461" i="3"/>
  <c r="BI463" i="3"/>
  <c r="BI859" i="3"/>
  <c r="BI471" i="3"/>
  <c r="BI472" i="3"/>
  <c r="BI860" i="3"/>
  <c r="BI479" i="3"/>
  <c r="BI481" i="3"/>
  <c r="BI861" i="3"/>
  <c r="BI488" i="3"/>
  <c r="BI490" i="3"/>
  <c r="BI862" i="3"/>
  <c r="BI498" i="3"/>
  <c r="BI497" i="3"/>
  <c r="BI499" i="3"/>
  <c r="BI863" i="3"/>
  <c r="BI877" i="3"/>
  <c r="BI878" i="3"/>
  <c r="BI864" i="3"/>
  <c r="BH452" i="3"/>
  <c r="BH454" i="3"/>
  <c r="BH858" i="3"/>
  <c r="BH461" i="3"/>
  <c r="BH463" i="3"/>
  <c r="BH859" i="3"/>
  <c r="BH471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8" i="3"/>
  <c r="BF497" i="3"/>
  <c r="BF499" i="3"/>
  <c r="BF863" i="3"/>
  <c r="BF504" i="3"/>
  <c r="BF505" i="3"/>
  <c r="BF864" i="3"/>
  <c r="BF877" i="3"/>
  <c r="BF878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8" i="3"/>
  <c r="BD497" i="3"/>
  <c r="BD499" i="3"/>
  <c r="BD863" i="3"/>
  <c r="BD505" i="3"/>
  <c r="BD864" i="3"/>
  <c r="BD877" i="3"/>
  <c r="BD878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8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4" i="3"/>
  <c r="AM505" i="3"/>
  <c r="AM864" i="3"/>
  <c r="AM877" i="3"/>
  <c r="AM878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8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8" i="3"/>
  <c r="Y497" i="3"/>
  <c r="Y499" i="3"/>
  <c r="Y863" i="3"/>
  <c r="Y505" i="3"/>
  <c r="Y864" i="3"/>
  <c r="Y877" i="3"/>
  <c r="Y878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4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4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3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3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3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4" i="3"/>
  <c r="E505" i="3"/>
  <c r="E864" i="3"/>
  <c r="E877" i="3"/>
  <c r="E878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3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3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B453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0" i="7"/>
  <c r="H280" i="7"/>
  <c r="H282" i="7"/>
  <c r="H937" i="7"/>
  <c r="D280" i="7"/>
  <c r="I280" i="7"/>
  <c r="I282" i="7"/>
  <c r="I937" i="7"/>
  <c r="E280" i="7"/>
  <c r="J280" i="7"/>
  <c r="J282" i="7"/>
  <c r="J937" i="7"/>
  <c r="F280" i="7"/>
  <c r="K280" i="7"/>
  <c r="K282" i="7"/>
  <c r="K937" i="7"/>
  <c r="C273" i="7"/>
  <c r="H273" i="7"/>
  <c r="H275" i="7"/>
  <c r="H936" i="7"/>
  <c r="D273" i="7"/>
  <c r="I273" i="7"/>
  <c r="I275" i="7"/>
  <c r="I936" i="7"/>
  <c r="E25" i="8"/>
  <c r="E273" i="7"/>
  <c r="E271" i="7"/>
  <c r="E276" i="7"/>
  <c r="J273" i="7"/>
  <c r="E274" i="7"/>
  <c r="J275" i="7"/>
  <c r="J936" i="7"/>
  <c r="F25" i="8"/>
  <c r="F273" i="7"/>
  <c r="F271" i="7"/>
  <c r="F276" i="7"/>
  <c r="K273" i="7"/>
  <c r="F274" i="7"/>
  <c r="K275" i="7"/>
  <c r="K936" i="7"/>
  <c r="C266" i="7"/>
  <c r="H266" i="7"/>
  <c r="H268" i="7"/>
  <c r="H935" i="7"/>
  <c r="D266" i="7"/>
  <c r="I266" i="7"/>
  <c r="I268" i="7"/>
  <c r="I935" i="7"/>
  <c r="E266" i="7"/>
  <c r="J266" i="7"/>
  <c r="J268" i="7"/>
  <c r="J935" i="7"/>
  <c r="F266" i="7"/>
  <c r="K266" i="7"/>
  <c r="K268" i="7"/>
  <c r="K935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17" i="8"/>
  <c r="C18" i="8"/>
  <c r="BV181" i="3"/>
  <c r="C181" i="7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H204" i="7"/>
  <c r="H206" i="7"/>
  <c r="H925" i="7"/>
  <c r="D17" i="8"/>
  <c r="D18" i="8"/>
  <c r="BW181" i="3"/>
  <c r="D181" i="7"/>
  <c r="D54" i="7"/>
  <c r="I54" i="7"/>
  <c r="D55" i="7"/>
  <c r="I55" i="7"/>
  <c r="I204" i="7"/>
  <c r="I206" i="7"/>
  <c r="I925" i="7"/>
  <c r="E17" i="8"/>
  <c r="E18" i="8"/>
  <c r="BX181" i="3"/>
  <c r="E181" i="7"/>
  <c r="E54" i="7"/>
  <c r="J54" i="7"/>
  <c r="E55" i="7"/>
  <c r="J55" i="7"/>
  <c r="J204" i="7"/>
  <c r="J206" i="7"/>
  <c r="J925" i="7"/>
  <c r="F17" i="8"/>
  <c r="F18" i="8"/>
  <c r="BY181" i="3"/>
  <c r="F181" i="7"/>
  <c r="F54" i="7"/>
  <c r="K54" i="7"/>
  <c r="F55" i="7"/>
  <c r="K55" i="7"/>
  <c r="K204" i="7"/>
  <c r="K206" i="7"/>
  <c r="K925" i="7"/>
  <c r="C52" i="7"/>
  <c r="H52" i="7"/>
  <c r="H197" i="7"/>
  <c r="H199" i="7"/>
  <c r="H923" i="7"/>
  <c r="D14" i="8"/>
  <c r="D15" i="8"/>
  <c r="BW178" i="3"/>
  <c r="D178" i="7"/>
  <c r="D191" i="7"/>
  <c r="BW197" i="3"/>
  <c r="D52" i="7"/>
  <c r="I52" i="7"/>
  <c r="I197" i="7"/>
  <c r="I199" i="7"/>
  <c r="I923" i="7"/>
  <c r="E14" i="8"/>
  <c r="E15" i="8"/>
  <c r="BX178" i="3"/>
  <c r="E178" i="7"/>
  <c r="E191" i="7"/>
  <c r="BX197" i="3"/>
  <c r="E52" i="7"/>
  <c r="J52" i="7"/>
  <c r="J197" i="7"/>
  <c r="J199" i="7"/>
  <c r="J923" i="7"/>
  <c r="F14" i="8"/>
  <c r="F15" i="8"/>
  <c r="BY178" i="3"/>
  <c r="F178" i="7"/>
  <c r="F191" i="7"/>
  <c r="BY197" i="3"/>
  <c r="F52" i="7"/>
  <c r="K52" i="7"/>
  <c r="K197" i="7"/>
  <c r="K199" i="7"/>
  <c r="K923" i="7"/>
  <c r="C51" i="7"/>
  <c r="H51" i="7"/>
  <c r="H187" i="7"/>
  <c r="H189" i="7"/>
  <c r="H920" i="7"/>
  <c r="D51" i="7"/>
  <c r="I51" i="7"/>
  <c r="I187" i="7"/>
  <c r="I189" i="7"/>
  <c r="I920" i="7"/>
  <c r="E51" i="7"/>
  <c r="J51" i="7"/>
  <c r="J187" i="7"/>
  <c r="J189" i="7"/>
  <c r="J920" i="7"/>
  <c r="F51" i="7"/>
  <c r="K51" i="7"/>
  <c r="K187" i="7"/>
  <c r="K189" i="7"/>
  <c r="K920" i="7"/>
  <c r="H177" i="7"/>
  <c r="H916" i="7"/>
  <c r="I177" i="7"/>
  <c r="I916" i="7"/>
  <c r="J177" i="7"/>
  <c r="J916" i="7"/>
  <c r="K177" i="7"/>
  <c r="K916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8" i="8"/>
  <c r="F105" i="7"/>
  <c r="F103" i="7"/>
  <c r="BY93" i="3"/>
  <c r="F93" i="7"/>
  <c r="F102" i="7"/>
  <c r="F104" i="7"/>
  <c r="F109" i="7"/>
  <c r="K105" i="7"/>
  <c r="F106" i="7"/>
  <c r="K107" i="7"/>
  <c r="K907" i="7"/>
  <c r="C97" i="7"/>
  <c r="H97" i="7"/>
  <c r="H99" i="7"/>
  <c r="H906" i="7"/>
  <c r="D97" i="7"/>
  <c r="I97" i="7"/>
  <c r="I99" i="7"/>
  <c r="I906" i="7"/>
  <c r="E8" i="8"/>
  <c r="E97" i="7"/>
  <c r="E95" i="7"/>
  <c r="BX93" i="3"/>
  <c r="E93" i="7"/>
  <c r="E94" i="7"/>
  <c r="E96" i="7"/>
  <c r="E101" i="7"/>
  <c r="J97" i="7"/>
  <c r="E98" i="7"/>
  <c r="J99" i="7"/>
  <c r="J906" i="7"/>
  <c r="F97" i="7"/>
  <c r="F95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H915" i="7"/>
  <c r="I915" i="7"/>
  <c r="J915" i="7"/>
  <c r="K915" i="7"/>
  <c r="S915" i="7"/>
  <c r="C177" i="7"/>
  <c r="D177" i="7"/>
  <c r="E177" i="7"/>
  <c r="F177" i="7"/>
  <c r="S916" i="7"/>
  <c r="H917" i="7"/>
  <c r="I917" i="7"/>
  <c r="J917" i="7"/>
  <c r="K917" i="7"/>
  <c r="S917" i="7"/>
  <c r="S918" i="7"/>
  <c r="H186" i="7"/>
  <c r="H919" i="7"/>
  <c r="I186" i="7"/>
  <c r="I919" i="7"/>
  <c r="J186" i="7"/>
  <c r="J919" i="7"/>
  <c r="K186" i="7"/>
  <c r="K919" i="7"/>
  <c r="S919" i="7"/>
  <c r="BV187" i="3"/>
  <c r="BW187" i="3"/>
  <c r="BX187" i="3"/>
  <c r="BY187" i="3"/>
  <c r="S920" i="7"/>
  <c r="H921" i="7"/>
  <c r="I921" i="7"/>
  <c r="J921" i="7"/>
  <c r="K921" i="7"/>
  <c r="S921" i="7"/>
  <c r="H196" i="7"/>
  <c r="H922" i="7"/>
  <c r="I196" i="7"/>
  <c r="I922" i="7"/>
  <c r="J196" i="7"/>
  <c r="J922" i="7"/>
  <c r="K196" i="7"/>
  <c r="K922" i="7"/>
  <c r="S922" i="7"/>
  <c r="BV197" i="3"/>
  <c r="S923" i="7"/>
  <c r="H203" i="7"/>
  <c r="H924" i="7"/>
  <c r="I203" i="7"/>
  <c r="I924" i="7"/>
  <c r="J203" i="7"/>
  <c r="J924" i="7"/>
  <c r="K203" i="7"/>
  <c r="K924" i="7"/>
  <c r="S924" i="7"/>
  <c r="S925" i="7"/>
  <c r="H209" i="7"/>
  <c r="H926" i="7"/>
  <c r="I209" i="7"/>
  <c r="I926" i="7"/>
  <c r="J209" i="7"/>
  <c r="J926" i="7"/>
  <c r="K209" i="7"/>
  <c r="K926" i="7"/>
  <c r="S926" i="7"/>
  <c r="H212" i="7"/>
  <c r="H927" i="7"/>
  <c r="I212" i="7"/>
  <c r="I927" i="7"/>
  <c r="J212" i="7"/>
  <c r="J927" i="7"/>
  <c r="K212" i="7"/>
  <c r="K927" i="7"/>
  <c r="S927" i="7"/>
  <c r="H216" i="7"/>
  <c r="H928" i="7"/>
  <c r="I216" i="7"/>
  <c r="I928" i="7"/>
  <c r="J216" i="7"/>
  <c r="J928" i="7"/>
  <c r="K216" i="7"/>
  <c r="K928" i="7"/>
  <c r="S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40" i="7"/>
  <c r="E931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6" i="7"/>
  <c r="C940" i="7"/>
  <c r="D306" i="7"/>
  <c r="D940" i="7"/>
  <c r="E306" i="7"/>
  <c r="E940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C344" i="7"/>
  <c r="H344" i="7"/>
  <c r="H346" i="7"/>
  <c r="H944" i="7"/>
  <c r="D344" i="7"/>
  <c r="I344" i="7"/>
  <c r="I346" i="7"/>
  <c r="I944" i="7"/>
  <c r="E344" i="7"/>
  <c r="E339" i="7"/>
  <c r="E341" i="7"/>
  <c r="E342" i="7"/>
  <c r="E347" i="7"/>
  <c r="J344" i="7"/>
  <c r="E345" i="7"/>
  <c r="J346" i="7"/>
  <c r="J944" i="7"/>
  <c r="F344" i="7"/>
  <c r="F339" i="7"/>
  <c r="F341" i="7"/>
  <c r="F342" i="7"/>
  <c r="F347" i="7"/>
  <c r="K344" i="7"/>
  <c r="F345" i="7"/>
  <c r="K346" i="7"/>
  <c r="K944" i="7"/>
  <c r="C346" i="7"/>
  <c r="C944" i="7"/>
  <c r="D346" i="7"/>
  <c r="D944" i="7"/>
  <c r="E346" i="7"/>
  <c r="E944" i="7"/>
  <c r="F346" i="7"/>
  <c r="F944" i="7"/>
  <c r="T923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4" i="7"/>
  <c r="T925" i="7"/>
  <c r="T926" i="7"/>
  <c r="T927" i="7"/>
  <c r="T928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C365" i="7"/>
  <c r="H365" i="7"/>
  <c r="H367" i="7"/>
  <c r="H946" i="7"/>
  <c r="D365" i="7"/>
  <c r="I365" i="7"/>
  <c r="I367" i="7"/>
  <c r="I946" i="7"/>
  <c r="E365" i="7"/>
  <c r="E360" i="7"/>
  <c r="E362" i="7"/>
  <c r="E363" i="7"/>
  <c r="E368" i="7"/>
  <c r="J365" i="7"/>
  <c r="E366" i="7"/>
  <c r="J367" i="7"/>
  <c r="J946" i="7"/>
  <c r="F365" i="7"/>
  <c r="F360" i="7"/>
  <c r="F362" i="7"/>
  <c r="F363" i="7"/>
  <c r="F368" i="7"/>
  <c r="K365" i="7"/>
  <c r="F366" i="7"/>
  <c r="K367" i="7"/>
  <c r="K946" i="7"/>
  <c r="C367" i="7"/>
  <c r="C946" i="7"/>
  <c r="D367" i="7"/>
  <c r="D946" i="7"/>
  <c r="E367" i="7"/>
  <c r="E946" i="7"/>
  <c r="F367" i="7"/>
  <c r="F946" i="7"/>
  <c r="C376" i="7"/>
  <c r="H376" i="7"/>
  <c r="H378" i="7"/>
  <c r="H947" i="7"/>
  <c r="D376" i="7"/>
  <c r="I376" i="7"/>
  <c r="I378" i="7"/>
  <c r="I947" i="7"/>
  <c r="E376" i="7"/>
  <c r="E371" i="7"/>
  <c r="E373" i="7"/>
  <c r="E374" i="7"/>
  <c r="E379" i="7"/>
  <c r="J376" i="7"/>
  <c r="E377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2" i="7"/>
  <c r="C393" i="7"/>
  <c r="C949" i="7"/>
  <c r="D391" i="7"/>
  <c r="D392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5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8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C28" i="8"/>
  <c r="BV707" i="3"/>
  <c r="C707" i="7"/>
  <c r="H707" i="7"/>
  <c r="H964" i="7"/>
  <c r="D28" i="8"/>
  <c r="BW707" i="3"/>
  <c r="D707" i="7"/>
  <c r="I707" i="7"/>
  <c r="I964" i="7"/>
  <c r="E28" i="8"/>
  <c r="BX707" i="3"/>
  <c r="E707" i="7"/>
  <c r="J707" i="7"/>
  <c r="J964" i="7"/>
  <c r="F28" i="8"/>
  <c r="BY707" i="3"/>
  <c r="F707" i="7"/>
  <c r="K707" i="7"/>
  <c r="K964" i="7"/>
  <c r="C964" i="7"/>
  <c r="D964" i="7"/>
  <c r="E964" i="7"/>
  <c r="F964" i="7"/>
  <c r="BV713" i="3"/>
  <c r="C713" i="7"/>
  <c r="H713" i="7"/>
  <c r="H965" i="7"/>
  <c r="BW713" i="3"/>
  <c r="D713" i="7"/>
  <c r="I713" i="7"/>
  <c r="I965" i="7"/>
  <c r="BX713" i="3"/>
  <c r="E713" i="7"/>
  <c r="J713" i="7"/>
  <c r="J965" i="7"/>
  <c r="BY713" i="3"/>
  <c r="F713" i="7"/>
  <c r="K713" i="7"/>
  <c r="K965" i="7"/>
  <c r="C965" i="7"/>
  <c r="D965" i="7"/>
  <c r="E965" i="7"/>
  <c r="F965" i="7"/>
  <c r="BV719" i="3"/>
  <c r="C719" i="7"/>
  <c r="H719" i="7"/>
  <c r="H966" i="7"/>
  <c r="BW719" i="3"/>
  <c r="D719" i="7"/>
  <c r="I719" i="7"/>
  <c r="I966" i="7"/>
  <c r="BX719" i="3"/>
  <c r="E719" i="7"/>
  <c r="J719" i="7"/>
  <c r="J966" i="7"/>
  <c r="BY719" i="3"/>
  <c r="F719" i="7"/>
  <c r="K719" i="7"/>
  <c r="K966" i="7"/>
  <c r="C966" i="7"/>
  <c r="D966" i="7"/>
  <c r="E966" i="7"/>
  <c r="F966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C36" i="8"/>
  <c r="BV754" i="3"/>
  <c r="C754" i="7"/>
  <c r="H754" i="7"/>
  <c r="H972" i="7"/>
  <c r="D36" i="8"/>
  <c r="BW754" i="3"/>
  <c r="D754" i="7"/>
  <c r="I754" i="7"/>
  <c r="I972" i="7"/>
  <c r="E36" i="8"/>
  <c r="BX754" i="3"/>
  <c r="E754" i="7"/>
  <c r="J754" i="7"/>
  <c r="J972" i="7"/>
  <c r="F36" i="8"/>
  <c r="BY754" i="3"/>
  <c r="F754" i="7"/>
  <c r="K754" i="7"/>
  <c r="K972" i="7"/>
  <c r="C972" i="7"/>
  <c r="D972" i="7"/>
  <c r="E972" i="7"/>
  <c r="F972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9" i="7"/>
  <c r="F981" i="7"/>
  <c r="H769" i="7"/>
  <c r="H981" i="7"/>
  <c r="I769" i="7"/>
  <c r="I981" i="7"/>
  <c r="J769" i="7"/>
  <c r="J981" i="7"/>
  <c r="K769" i="7"/>
  <c r="K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A1068" i="7"/>
  <c r="A1069" i="7"/>
  <c r="A204" i="7"/>
  <c r="A1070" i="7"/>
  <c r="A210" i="7"/>
  <c r="A1071" i="7"/>
  <c r="A214" i="7"/>
  <c r="A1072" i="7"/>
  <c r="A236" i="7"/>
  <c r="A931" i="7"/>
  <c r="A1073" i="7"/>
  <c r="A271" i="7"/>
  <c r="A936" i="7"/>
  <c r="A1074" i="7"/>
  <c r="A339" i="7"/>
  <c r="A944" i="7"/>
  <c r="A1075" i="7"/>
  <c r="A359" i="7"/>
  <c r="A946" i="7"/>
  <c r="A1076" i="7"/>
  <c r="A370" i="7"/>
  <c r="A947" i="7"/>
  <c r="A1077" i="7"/>
  <c r="A391" i="7"/>
  <c r="A949" i="7"/>
  <c r="A1078" i="7"/>
  <c r="A394" i="7"/>
  <c r="A950" i="7"/>
  <c r="A1079" i="7"/>
  <c r="A397" i="7"/>
  <c r="A951" i="7"/>
  <c r="A1080" i="7"/>
  <c r="A702" i="7"/>
  <c r="A964" i="7"/>
  <c r="A1081" i="7"/>
  <c r="A708" i="7"/>
  <c r="A965" i="7"/>
  <c r="A1082" i="7"/>
  <c r="A749" i="7"/>
  <c r="A972" i="7"/>
  <c r="A1083" i="7"/>
  <c r="A755" i="7"/>
  <c r="A974" i="7"/>
  <c r="A1084" i="7"/>
  <c r="A1085" i="7"/>
  <c r="A1086" i="7"/>
  <c r="A1087" i="7"/>
  <c r="A1088" i="7"/>
  <c r="A1089" i="7"/>
  <c r="A1090" i="7"/>
  <c r="A1091" i="7"/>
  <c r="A1092" i="7"/>
  <c r="R1092" i="7"/>
  <c r="R1091" i="7"/>
  <c r="C1091" i="7"/>
  <c r="D1091" i="7"/>
  <c r="E1091" i="7"/>
  <c r="F1091" i="7"/>
  <c r="H1091" i="7"/>
  <c r="I1091" i="7"/>
  <c r="J1091" i="7"/>
  <c r="K1091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K1" i="7"/>
  <c r="F1" i="7"/>
  <c r="C657" i="7"/>
  <c r="C656" i="7"/>
  <c r="C658" i="7"/>
  <c r="C659" i="7"/>
  <c r="C46" i="7"/>
  <c r="C660" i="7"/>
  <c r="C855" i="7"/>
  <c r="D657" i="7"/>
  <c r="D656" i="7"/>
  <c r="D658" i="7"/>
  <c r="D659" i="7"/>
  <c r="D46" i="7"/>
  <c r="D660" i="7"/>
  <c r="D855" i="7"/>
  <c r="E657" i="7"/>
  <c r="E660" i="7"/>
  <c r="E855" i="7"/>
  <c r="F657" i="7"/>
  <c r="F660" i="7"/>
  <c r="F855" i="7"/>
  <c r="H656" i="7"/>
  <c r="H657" i="7"/>
  <c r="H658" i="7"/>
  <c r="H46" i="7"/>
  <c r="H660" i="7"/>
  <c r="H855" i="7"/>
  <c r="I656" i="7"/>
  <c r="I657" i="7"/>
  <c r="I658" i="7"/>
  <c r="I46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5" i="7"/>
  <c r="E46" i="7"/>
  <c r="E380" i="7"/>
  <c r="E847" i="7"/>
  <c r="F371" i="7"/>
  <c r="F374" i="7"/>
  <c r="F380" i="7"/>
  <c r="F847" i="7"/>
  <c r="H380" i="7"/>
  <c r="H847" i="7"/>
  <c r="I380" i="7"/>
  <c r="I847" i="7"/>
  <c r="J46" i="7"/>
  <c r="J380" i="7"/>
  <c r="J847" i="7"/>
  <c r="K380" i="7"/>
  <c r="K847" i="7"/>
  <c r="BV364" i="3"/>
  <c r="C364" i="7"/>
  <c r="C360" i="7"/>
  <c r="C362" i="7"/>
  <c r="C363" i="7"/>
  <c r="C368" i="7"/>
  <c r="C369" i="7"/>
  <c r="C846" i="7"/>
  <c r="BW364" i="3"/>
  <c r="D364" i="7"/>
  <c r="D360" i="7"/>
  <c r="D362" i="7"/>
  <c r="D363" i="7"/>
  <c r="D368" i="7"/>
  <c r="D369" i="7"/>
  <c r="D846" i="7"/>
  <c r="BX364" i="3"/>
  <c r="E364" i="7"/>
  <c r="E369" i="7"/>
  <c r="E846" i="7"/>
  <c r="BY364" i="3"/>
  <c r="F364" i="7"/>
  <c r="F46" i="7"/>
  <c r="F369" i="7"/>
  <c r="F846" i="7"/>
  <c r="H369" i="7"/>
  <c r="H846" i="7"/>
  <c r="I369" i="7"/>
  <c r="I846" i="7"/>
  <c r="J369" i="7"/>
  <c r="J846" i="7"/>
  <c r="K46" i="7"/>
  <c r="K369" i="7"/>
  <c r="K846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39" i="7"/>
  <c r="D341" i="7"/>
  <c r="D342" i="7"/>
  <c r="D347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C285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C278" i="7"/>
  <c r="C284" i="7"/>
  <c r="C837" i="7"/>
  <c r="D278" i="7"/>
  <c r="D284" i="7"/>
  <c r="D837" i="7"/>
  <c r="E278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1" i="7"/>
  <c r="D276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D264" i="7"/>
  <c r="D270" i="7"/>
  <c r="D835" i="7"/>
  <c r="E264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C243" i="7"/>
  <c r="C249" i="7"/>
  <c r="C832" i="7"/>
  <c r="D243" i="7"/>
  <c r="D249" i="7"/>
  <c r="D832" i="7"/>
  <c r="E243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36" i="7"/>
  <c r="C241" i="7"/>
  <c r="C242" i="7"/>
  <c r="C831" i="7"/>
  <c r="BW237" i="3"/>
  <c r="D237" i="7"/>
  <c r="D236" i="7"/>
  <c r="D241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3" i="7"/>
  <c r="C179" i="7"/>
  <c r="BV178" i="3"/>
  <c r="C178" i="7"/>
  <c r="C180" i="7"/>
  <c r="C827" i="7"/>
  <c r="D182" i="7"/>
  <c r="D183" i="7"/>
  <c r="D179" i="7"/>
  <c r="D180" i="7"/>
  <c r="D827" i="7"/>
  <c r="E182" i="7"/>
  <c r="E183" i="7"/>
  <c r="E179" i="7"/>
  <c r="E180" i="7"/>
  <c r="E827" i="7"/>
  <c r="F179" i="7"/>
  <c r="F180" i="7"/>
  <c r="F182" i="7"/>
  <c r="F183" i="7"/>
  <c r="F827" i="7"/>
  <c r="H183" i="7"/>
  <c r="H180" i="7"/>
  <c r="H827" i="7"/>
  <c r="I183" i="7"/>
  <c r="I180" i="7"/>
  <c r="I827" i="7"/>
  <c r="J183" i="7"/>
  <c r="J180" i="7"/>
  <c r="J827" i="7"/>
  <c r="K183" i="7"/>
  <c r="K180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100" i="7"/>
  <c r="D101" i="7"/>
  <c r="D108" i="7"/>
  <c r="D109" i="7"/>
  <c r="D111" i="7"/>
  <c r="D117" i="7"/>
  <c r="D822" i="7"/>
  <c r="E103" i="7"/>
  <c r="E102" i="7"/>
  <c r="E104" i="7"/>
  <c r="E100" i="7"/>
  <c r="E108" i="7"/>
  <c r="E109" i="7"/>
  <c r="E111" i="7"/>
  <c r="E117" i="7"/>
  <c r="E822" i="7"/>
  <c r="F100" i="7"/>
  <c r="F108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S829" i="7"/>
  <c r="C230" i="7"/>
  <c r="C231" i="7"/>
  <c r="C232" i="7"/>
  <c r="C830" i="7"/>
  <c r="D230" i="7"/>
  <c r="D231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436" i="7"/>
  <c r="H850" i="7"/>
  <c r="I436" i="7"/>
  <c r="I850" i="7"/>
  <c r="J436" i="7"/>
  <c r="J850" i="7"/>
  <c r="K436" i="7"/>
  <c r="K850" i="7"/>
  <c r="S850" i="7"/>
  <c r="H446" i="7"/>
  <c r="H851" i="7"/>
  <c r="I446" i="7"/>
  <c r="I851" i="7"/>
  <c r="J446" i="7"/>
  <c r="J851" i="7"/>
  <c r="K446" i="7"/>
  <c r="K851" i="7"/>
  <c r="S851" i="7"/>
  <c r="S852" i="7"/>
  <c r="S853" i="7"/>
  <c r="S854" i="7"/>
  <c r="S855" i="7"/>
  <c r="C663" i="7"/>
  <c r="C856" i="7"/>
  <c r="D663" i="7"/>
  <c r="D856" i="7"/>
  <c r="E663" i="7"/>
  <c r="E856" i="7"/>
  <c r="F663" i="7"/>
  <c r="F856" i="7"/>
  <c r="S856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3" i="7"/>
  <c r="A1044" i="7"/>
  <c r="A1045" i="7"/>
  <c r="A227" i="7"/>
  <c r="A829" i="7"/>
  <c r="A1046" i="7"/>
  <c r="A230" i="7"/>
  <c r="A830" i="7"/>
  <c r="A1047" i="7"/>
  <c r="A831" i="7"/>
  <c r="A1048" i="7"/>
  <c r="A264" i="7"/>
  <c r="A835" i="7"/>
  <c r="A1049" i="7"/>
  <c r="A836" i="7"/>
  <c r="A1050" i="7"/>
  <c r="A844" i="7"/>
  <c r="A1051" i="7"/>
  <c r="A846" i="7"/>
  <c r="A1052" i="7"/>
  <c r="R1052" i="7"/>
  <c r="A847" i="7"/>
  <c r="A1053" i="7"/>
  <c r="R1053" i="7"/>
  <c r="A643" i="7"/>
  <c r="A853" i="7"/>
  <c r="A1054" i="7"/>
  <c r="R1054" i="7"/>
  <c r="M1091" i="7"/>
  <c r="C1092" i="7"/>
  <c r="D1092" i="7"/>
  <c r="E1092" i="7"/>
  <c r="F1092" i="7"/>
  <c r="H1092" i="7"/>
  <c r="I1092" i="7"/>
  <c r="J1092" i="7"/>
  <c r="K1092" i="7"/>
  <c r="M1092" i="7"/>
  <c r="P177" i="7"/>
  <c r="P916" i="7"/>
  <c r="O177" i="7"/>
  <c r="O916" i="7"/>
  <c r="N177" i="7"/>
  <c r="N916" i="7"/>
  <c r="M177" i="7"/>
  <c r="M916" i="7"/>
  <c r="C22" i="7"/>
  <c r="C21" i="7"/>
  <c r="C23" i="7"/>
  <c r="C24" i="7"/>
  <c r="C25" i="7"/>
  <c r="C26" i="7"/>
  <c r="C27" i="7"/>
  <c r="C28" i="7"/>
  <c r="C29" i="7"/>
  <c r="C30" i="7"/>
  <c r="C20" i="7"/>
  <c r="C455" i="7"/>
  <c r="C450" i="7"/>
  <c r="C451" i="7"/>
  <c r="C456" i="7"/>
  <c r="C464" i="7"/>
  <c r="C465" i="7"/>
  <c r="C473" i="7"/>
  <c r="C474" i="7"/>
  <c r="C506" i="7"/>
  <c r="C502" i="7"/>
  <c r="C503" i="7"/>
  <c r="C507" i="7"/>
  <c r="C584" i="7"/>
  <c r="C585" i="7"/>
  <c r="C590" i="7"/>
  <c r="C591" i="7"/>
  <c r="C987" i="7"/>
  <c r="C32" i="7"/>
  <c r="C42" i="7"/>
  <c r="D795" i="7"/>
  <c r="D804" i="7"/>
  <c r="D998" i="7"/>
  <c r="D41" i="7"/>
  <c r="E795" i="7"/>
  <c r="E804" i="7"/>
  <c r="E998" i="7"/>
  <c r="E41" i="7"/>
  <c r="F795" i="7"/>
  <c r="F804" i="7"/>
  <c r="F998" i="7"/>
  <c r="F41" i="7"/>
  <c r="C795" i="7"/>
  <c r="C804" i="7"/>
  <c r="C998" i="7"/>
  <c r="C41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801" i="7"/>
  <c r="C802" i="7"/>
  <c r="C997" i="7"/>
  <c r="C40" i="7"/>
  <c r="D803" i="7"/>
  <c r="D996" i="7"/>
  <c r="D39" i="7"/>
  <c r="E803" i="7"/>
  <c r="E996" i="7"/>
  <c r="E39" i="7"/>
  <c r="F803" i="7"/>
  <c r="F996" i="7"/>
  <c r="F39" i="7"/>
  <c r="C803" i="7"/>
  <c r="C996" i="7"/>
  <c r="C39" i="7"/>
  <c r="D800" i="7"/>
  <c r="D995" i="7"/>
  <c r="D38" i="7"/>
  <c r="E800" i="7"/>
  <c r="E995" i="7"/>
  <c r="E38" i="7"/>
  <c r="F800" i="7"/>
  <c r="F995" i="7"/>
  <c r="F38" i="7"/>
  <c r="C800" i="7"/>
  <c r="C995" i="7"/>
  <c r="C38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798" i="7"/>
  <c r="C799" i="7"/>
  <c r="C994" i="7"/>
  <c r="C37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83" i="7"/>
  <c r="C784" i="7"/>
  <c r="C790" i="7"/>
  <c r="C791" i="7"/>
  <c r="C792" i="7"/>
  <c r="C793" i="7"/>
  <c r="C794" i="7"/>
  <c r="C796" i="7"/>
  <c r="C797" i="7"/>
  <c r="C993" i="7"/>
  <c r="C36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777" i="7"/>
  <c r="C780" i="7"/>
  <c r="C786" i="7"/>
  <c r="C789" i="7"/>
  <c r="C992" i="7"/>
  <c r="C35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3" i="7"/>
  <c r="C774" i="7"/>
  <c r="C775" i="7"/>
  <c r="C781" i="7"/>
  <c r="C782" i="7"/>
  <c r="C805" i="7"/>
  <c r="C991" i="7"/>
  <c r="C34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18" i="7"/>
  <c r="D622" i="7"/>
  <c r="D771" i="7"/>
  <c r="D772" i="7"/>
  <c r="D988" i="7"/>
  <c r="D597" i="7"/>
  <c r="D593" i="7"/>
  <c r="D594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3" i="7"/>
  <c r="E537" i="7"/>
  <c r="E542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4" i="7"/>
  <c r="E609" i="7"/>
  <c r="E606" i="7"/>
  <c r="E610" i="7"/>
  <c r="E621" i="7"/>
  <c r="E618" i="7"/>
  <c r="E622" i="7"/>
  <c r="E771" i="7"/>
  <c r="E772" i="7"/>
  <c r="E988" i="7"/>
  <c r="E597" i="7"/>
  <c r="E593" i="7"/>
  <c r="E594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3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3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3" i="7"/>
  <c r="F594" i="7"/>
  <c r="F598" i="7"/>
  <c r="F615" i="7"/>
  <c r="F612" i="7"/>
  <c r="F616" i="7"/>
  <c r="F627" i="7"/>
  <c r="F624" i="7"/>
  <c r="F628" i="7"/>
  <c r="F633" i="7"/>
  <c r="F634" i="7"/>
  <c r="F989" i="7"/>
  <c r="F641" i="7"/>
  <c r="F990" i="7"/>
  <c r="F33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18" i="7"/>
  <c r="C622" i="7"/>
  <c r="C771" i="7"/>
  <c r="C772" i="7"/>
  <c r="C988" i="7"/>
  <c r="C597" i="7"/>
  <c r="C593" i="7"/>
  <c r="C594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D455" i="7"/>
  <c r="D450" i="7"/>
  <c r="D451" i="7"/>
  <c r="D456" i="7"/>
  <c r="D464" i="7"/>
  <c r="D465" i="7"/>
  <c r="D473" i="7"/>
  <c r="D474" i="7"/>
  <c r="D506" i="7"/>
  <c r="D502" i="7"/>
  <c r="D503" i="7"/>
  <c r="D507" i="7"/>
  <c r="D584" i="7"/>
  <c r="D585" i="7"/>
  <c r="D590" i="7"/>
  <c r="D591" i="7"/>
  <c r="D987" i="7"/>
  <c r="D32" i="7"/>
  <c r="E455" i="7"/>
  <c r="E456" i="7"/>
  <c r="E464" i="7"/>
  <c r="E465" i="7"/>
  <c r="E473" i="7"/>
  <c r="E468" i="7"/>
  <c r="E467" i="7"/>
  <c r="E469" i="7"/>
  <c r="E470" i="7"/>
  <c r="E474" i="7"/>
  <c r="E494" i="7"/>
  <c r="E497" i="7"/>
  <c r="E506" i="7"/>
  <c r="E502" i="7"/>
  <c r="E503" i="7"/>
  <c r="E507" i="7"/>
  <c r="E584" i="7"/>
  <c r="E585" i="7"/>
  <c r="E590" i="7"/>
  <c r="E591" i="7"/>
  <c r="E987" i="7"/>
  <c r="E32" i="7"/>
  <c r="F455" i="7"/>
  <c r="F456" i="7"/>
  <c r="F464" i="7"/>
  <c r="F465" i="7"/>
  <c r="F473" i="7"/>
  <c r="F468" i="7"/>
  <c r="F467" i="7"/>
  <c r="F469" i="7"/>
  <c r="F470" i="7"/>
  <c r="F474" i="7"/>
  <c r="F494" i="7"/>
  <c r="F497" i="7"/>
  <c r="F506" i="7"/>
  <c r="F507" i="7"/>
  <c r="F584" i="7"/>
  <c r="F585" i="7"/>
  <c r="F590" i="7"/>
  <c r="F591" i="7"/>
  <c r="F987" i="7"/>
  <c r="F32" i="7"/>
  <c r="D539" i="7"/>
  <c r="B49" i="8"/>
  <c r="G49" i="8"/>
  <c r="D521" i="7"/>
  <c r="B50" i="8"/>
  <c r="G50" i="8"/>
  <c r="H44" i="8"/>
  <c r="B51" i="8"/>
  <c r="G51" i="8"/>
  <c r="H45" i="8"/>
  <c r="B52" i="8"/>
  <c r="G52" i="8"/>
  <c r="H46" i="8"/>
  <c r="B54" i="8"/>
  <c r="G54" i="8"/>
  <c r="H48" i="8"/>
  <c r="B55" i="8"/>
  <c r="G55" i="8"/>
  <c r="H49" i="8"/>
  <c r="B56" i="8"/>
  <c r="G56" i="8"/>
  <c r="H55" i="8"/>
  <c r="B57" i="8"/>
  <c r="G57" i="8"/>
  <c r="H56" i="8"/>
  <c r="B58" i="8"/>
  <c r="G58" i="8"/>
  <c r="H57" i="8"/>
  <c r="D575" i="7"/>
  <c r="B59" i="8"/>
  <c r="G59" i="8"/>
  <c r="H58" i="8"/>
  <c r="B63" i="8"/>
  <c r="G63" i="8"/>
  <c r="B64" i="8"/>
  <c r="G64" i="8"/>
  <c r="B66" i="8"/>
  <c r="G66" i="8"/>
  <c r="B71" i="8"/>
  <c r="G71" i="8"/>
  <c r="B72" i="8"/>
  <c r="G72" i="8"/>
  <c r="H988" i="7"/>
  <c r="D467" i="7"/>
  <c r="D469" i="7"/>
  <c r="B43" i="8"/>
  <c r="G43" i="8"/>
  <c r="H52" i="8"/>
  <c r="P474" i="7"/>
  <c r="D476" i="7"/>
  <c r="D478" i="7"/>
  <c r="B44" i="8"/>
  <c r="G44" i="8"/>
  <c r="H54" i="8"/>
  <c r="P483" i="7"/>
  <c r="D485" i="7"/>
  <c r="D487" i="7"/>
  <c r="B45" i="8"/>
  <c r="G45" i="8"/>
  <c r="H50" i="8"/>
  <c r="P492" i="7"/>
  <c r="D494" i="7"/>
  <c r="D496" i="7"/>
  <c r="B46" i="8"/>
  <c r="G46" i="8"/>
  <c r="H51" i="8"/>
  <c r="P501" i="7"/>
  <c r="B47" i="8"/>
  <c r="G47" i="8"/>
  <c r="P507" i="7"/>
  <c r="D581" i="7"/>
  <c r="B60" i="8"/>
  <c r="G60" i="8"/>
  <c r="H59" i="8"/>
  <c r="P585" i="7"/>
  <c r="D587" i="7"/>
  <c r="B61" i="8"/>
  <c r="G61" i="8"/>
  <c r="H60" i="8"/>
  <c r="P591" i="7"/>
  <c r="P987" i="7"/>
  <c r="P543" i="7"/>
  <c r="B48" i="8"/>
  <c r="G48" i="8"/>
  <c r="P513" i="7"/>
  <c r="P519" i="7"/>
  <c r="P525" i="7"/>
  <c r="P531" i="7"/>
  <c r="P537" i="7"/>
  <c r="P549" i="7"/>
  <c r="P555" i="7"/>
  <c r="P561" i="7"/>
  <c r="P567" i="7"/>
  <c r="P573" i="7"/>
  <c r="P579" i="7"/>
  <c r="P604" i="7"/>
  <c r="P610" i="7"/>
  <c r="P622" i="7"/>
  <c r="P771" i="7"/>
  <c r="P772" i="7"/>
  <c r="P98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89" i="7"/>
  <c r="P920" i="7"/>
  <c r="P199" i="7"/>
  <c r="P923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86" i="7"/>
  <c r="P919" i="7"/>
  <c r="P196" i="7"/>
  <c r="P922" i="7"/>
  <c r="P203" i="7"/>
  <c r="P924" i="7"/>
  <c r="P206" i="7"/>
  <c r="P925" i="7"/>
  <c r="P209" i="7"/>
  <c r="P926" i="7"/>
  <c r="P212" i="7"/>
  <c r="P927" i="7"/>
  <c r="P216" i="7"/>
  <c r="P928" i="7"/>
  <c r="P240" i="7"/>
  <c r="P931" i="7"/>
  <c r="P247" i="7"/>
  <c r="P932" i="7"/>
  <c r="P254" i="7"/>
  <c r="P933" i="7"/>
  <c r="P261" i="7"/>
  <c r="P934" i="7"/>
  <c r="P268" i="7"/>
  <c r="P935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07" i="7"/>
  <c r="P964" i="7"/>
  <c r="P713" i="7"/>
  <c r="P965" i="7"/>
  <c r="P719" i="7"/>
  <c r="P966" i="7"/>
  <c r="P723" i="7"/>
  <c r="P968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69" i="7"/>
  <c r="P981" i="7"/>
  <c r="P726" i="7"/>
  <c r="P982" i="7"/>
  <c r="P915" i="7"/>
  <c r="P917" i="7"/>
  <c r="P921" i="7"/>
  <c r="P930" i="7"/>
  <c r="P949" i="7"/>
  <c r="P950" i="7"/>
  <c r="P951" i="7"/>
  <c r="P952" i="7"/>
  <c r="P953" i="7"/>
  <c r="P954" i="7"/>
  <c r="P955" i="7"/>
  <c r="P984" i="7"/>
  <c r="B62" i="8"/>
  <c r="G62" i="8"/>
  <c r="P598" i="7"/>
  <c r="P616" i="7"/>
  <c r="B67" i="8"/>
  <c r="G67" i="8"/>
  <c r="P628" i="7"/>
  <c r="B68" i="8"/>
  <c r="G68" i="8"/>
  <c r="P634" i="7"/>
  <c r="P989" i="7"/>
  <c r="D640" i="7"/>
  <c r="F636" i="7"/>
  <c r="B69" i="8"/>
  <c r="F69" i="8"/>
  <c r="D637" i="7"/>
  <c r="P641" i="7"/>
  <c r="P990" i="7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P991" i="7"/>
  <c r="D778" i="7"/>
  <c r="B90" i="8"/>
  <c r="G90" i="8"/>
  <c r="F779" i="7"/>
  <c r="P780" i="7"/>
  <c r="F787" i="7"/>
  <c r="B87" i="8"/>
  <c r="P789" i="7"/>
  <c r="P992" i="7"/>
  <c r="B96" i="8"/>
  <c r="F96" i="8"/>
  <c r="P783" i="7"/>
  <c r="B97" i="8"/>
  <c r="F97" i="8"/>
  <c r="P784" i="7"/>
  <c r="B98" i="8"/>
  <c r="F98" i="8"/>
  <c r="P790" i="7"/>
  <c r="B99" i="8"/>
  <c r="F99" i="8"/>
  <c r="P791" i="7"/>
  <c r="B100" i="8"/>
  <c r="F100" i="8"/>
  <c r="P792" i="7"/>
  <c r="B101" i="8"/>
  <c r="F101" i="8"/>
  <c r="P793" i="7"/>
  <c r="B102" i="8"/>
  <c r="F102" i="8"/>
  <c r="P794" i="7"/>
  <c r="B104" i="8"/>
  <c r="F104" i="8"/>
  <c r="P796" i="7"/>
  <c r="B105" i="8"/>
  <c r="F105" i="8"/>
  <c r="P797" i="7"/>
  <c r="P993" i="7"/>
  <c r="B93" i="8"/>
  <c r="G93" i="8"/>
  <c r="P798" i="7"/>
  <c r="B94" i="8"/>
  <c r="G94" i="8"/>
  <c r="P799" i="7"/>
  <c r="P994" i="7"/>
  <c r="B78" i="8"/>
  <c r="G78" i="8"/>
  <c r="P800" i="7"/>
  <c r="P995" i="7"/>
  <c r="B81" i="8"/>
  <c r="F81" i="8"/>
  <c r="P803" i="7"/>
  <c r="P996" i="7"/>
  <c r="B80" i="8"/>
  <c r="G80" i="8"/>
  <c r="P801" i="7"/>
  <c r="B79" i="8"/>
  <c r="G79" i="8"/>
  <c r="P802" i="7"/>
  <c r="P997" i="7"/>
  <c r="B103" i="8"/>
  <c r="F103" i="8"/>
  <c r="P795" i="7"/>
  <c r="B88" i="8"/>
  <c r="G88" i="8"/>
  <c r="P804" i="7"/>
  <c r="P998" i="7"/>
  <c r="B84" i="8"/>
  <c r="G84" i="8"/>
  <c r="F806" i="7"/>
  <c r="P806" i="7"/>
  <c r="P999" i="7"/>
  <c r="B85" i="8"/>
  <c r="G85" i="8"/>
  <c r="F807" i="7"/>
  <c r="P807" i="7"/>
  <c r="P1000" i="7"/>
  <c r="P1001" i="7"/>
  <c r="O474" i="7"/>
  <c r="O483" i="7"/>
  <c r="O492" i="7"/>
  <c r="O501" i="7"/>
  <c r="O507" i="7"/>
  <c r="O585" i="7"/>
  <c r="O591" i="7"/>
  <c r="O987" i="7"/>
  <c r="O543" i="7"/>
  <c r="O513" i="7"/>
  <c r="O519" i="7"/>
  <c r="O525" i="7"/>
  <c r="O531" i="7"/>
  <c r="O537" i="7"/>
  <c r="O549" i="7"/>
  <c r="O555" i="7"/>
  <c r="O561" i="7"/>
  <c r="O567" i="7"/>
  <c r="O573" i="7"/>
  <c r="O579" i="7"/>
  <c r="O604" i="7"/>
  <c r="O610" i="7"/>
  <c r="O622" i="7"/>
  <c r="O771" i="7"/>
  <c r="O772" i="7"/>
  <c r="O98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89" i="7"/>
  <c r="O920" i="7"/>
  <c r="O199" i="7"/>
  <c r="O923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86" i="7"/>
  <c r="O919" i="7"/>
  <c r="O196" i="7"/>
  <c r="O922" i="7"/>
  <c r="O203" i="7"/>
  <c r="O924" i="7"/>
  <c r="O206" i="7"/>
  <c r="O925" i="7"/>
  <c r="O209" i="7"/>
  <c r="O926" i="7"/>
  <c r="O212" i="7"/>
  <c r="O927" i="7"/>
  <c r="O216" i="7"/>
  <c r="O928" i="7"/>
  <c r="O240" i="7"/>
  <c r="O931" i="7"/>
  <c r="O247" i="7"/>
  <c r="O932" i="7"/>
  <c r="O254" i="7"/>
  <c r="O933" i="7"/>
  <c r="O261" i="7"/>
  <c r="O934" i="7"/>
  <c r="O268" i="7"/>
  <c r="O935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07" i="7"/>
  <c r="O964" i="7"/>
  <c r="O713" i="7"/>
  <c r="O965" i="7"/>
  <c r="O719" i="7"/>
  <c r="O966" i="7"/>
  <c r="O723" i="7"/>
  <c r="O968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69" i="7"/>
  <c r="O981" i="7"/>
  <c r="O726" i="7"/>
  <c r="O982" i="7"/>
  <c r="O915" i="7"/>
  <c r="O917" i="7"/>
  <c r="O921" i="7"/>
  <c r="O930" i="7"/>
  <c r="O949" i="7"/>
  <c r="O950" i="7"/>
  <c r="O951" i="7"/>
  <c r="O952" i="7"/>
  <c r="O953" i="7"/>
  <c r="O954" i="7"/>
  <c r="O955" i="7"/>
  <c r="O984" i="7"/>
  <c r="O598" i="7"/>
  <c r="O616" i="7"/>
  <c r="O628" i="7"/>
  <c r="O634" i="7"/>
  <c r="O989" i="7"/>
  <c r="E636" i="7"/>
  <c r="E69" i="8"/>
  <c r="O641" i="7"/>
  <c r="O990" i="7"/>
  <c r="O773" i="7"/>
  <c r="O774" i="7"/>
  <c r="E75" i="8"/>
  <c r="O775" i="7"/>
  <c r="O781" i="7"/>
  <c r="E77" i="8"/>
  <c r="O782" i="7"/>
  <c r="O805" i="7"/>
  <c r="O991" i="7"/>
  <c r="E779" i="7"/>
  <c r="O780" i="7"/>
  <c r="E787" i="7"/>
  <c r="O789" i="7"/>
  <c r="O992" i="7"/>
  <c r="E96" i="8"/>
  <c r="O783" i="7"/>
  <c r="E97" i="8"/>
  <c r="O784" i="7"/>
  <c r="E98" i="8"/>
  <c r="O790" i="7"/>
  <c r="E99" i="8"/>
  <c r="O791" i="7"/>
  <c r="E100" i="8"/>
  <c r="O792" i="7"/>
  <c r="E101" i="8"/>
  <c r="O793" i="7"/>
  <c r="E102" i="8"/>
  <c r="O794" i="7"/>
  <c r="E104" i="8"/>
  <c r="O796" i="7"/>
  <c r="E105" i="8"/>
  <c r="O797" i="7"/>
  <c r="O993" i="7"/>
  <c r="O798" i="7"/>
  <c r="O799" i="7"/>
  <c r="O994" i="7"/>
  <c r="O800" i="7"/>
  <c r="O995" i="7"/>
  <c r="E81" i="8"/>
  <c r="O803" i="7"/>
  <c r="O996" i="7"/>
  <c r="O801" i="7"/>
  <c r="O802" i="7"/>
  <c r="O997" i="7"/>
  <c r="E103" i="8"/>
  <c r="O795" i="7"/>
  <c r="O804" i="7"/>
  <c r="O998" i="7"/>
  <c r="E806" i="7"/>
  <c r="O806" i="7"/>
  <c r="O999" i="7"/>
  <c r="E807" i="7"/>
  <c r="O807" i="7"/>
  <c r="O1000" i="7"/>
  <c r="O1001" i="7"/>
  <c r="N474" i="7"/>
  <c r="N483" i="7"/>
  <c r="N492" i="7"/>
  <c r="N501" i="7"/>
  <c r="N507" i="7"/>
  <c r="N585" i="7"/>
  <c r="N591" i="7"/>
  <c r="N987" i="7"/>
  <c r="N543" i="7"/>
  <c r="N513" i="7"/>
  <c r="N519" i="7"/>
  <c r="N525" i="7"/>
  <c r="N531" i="7"/>
  <c r="N537" i="7"/>
  <c r="N549" i="7"/>
  <c r="N555" i="7"/>
  <c r="N561" i="7"/>
  <c r="N567" i="7"/>
  <c r="N573" i="7"/>
  <c r="N579" i="7"/>
  <c r="N604" i="7"/>
  <c r="N610" i="7"/>
  <c r="N622" i="7"/>
  <c r="N771" i="7"/>
  <c r="N772" i="7"/>
  <c r="N98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89" i="7"/>
  <c r="N920" i="7"/>
  <c r="N199" i="7"/>
  <c r="N923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86" i="7"/>
  <c r="N919" i="7"/>
  <c r="N196" i="7"/>
  <c r="N922" i="7"/>
  <c r="N203" i="7"/>
  <c r="N924" i="7"/>
  <c r="N206" i="7"/>
  <c r="N925" i="7"/>
  <c r="N209" i="7"/>
  <c r="N926" i="7"/>
  <c r="N212" i="7"/>
  <c r="N927" i="7"/>
  <c r="N216" i="7"/>
  <c r="N928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07" i="7"/>
  <c r="N964" i="7"/>
  <c r="N713" i="7"/>
  <c r="N965" i="7"/>
  <c r="N719" i="7"/>
  <c r="N966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N769" i="7"/>
  <c r="N981" i="7"/>
  <c r="N726" i="7"/>
  <c r="N982" i="7"/>
  <c r="N915" i="7"/>
  <c r="N917" i="7"/>
  <c r="N921" i="7"/>
  <c r="N930" i="7"/>
  <c r="N949" i="7"/>
  <c r="N950" i="7"/>
  <c r="N951" i="7"/>
  <c r="N952" i="7"/>
  <c r="N953" i="7"/>
  <c r="N954" i="7"/>
  <c r="N955" i="7"/>
  <c r="N984" i="7"/>
  <c r="N598" i="7"/>
  <c r="N616" i="7"/>
  <c r="N628" i="7"/>
  <c r="N634" i="7"/>
  <c r="N989" i="7"/>
  <c r="D636" i="7"/>
  <c r="D69" i="8"/>
  <c r="N641" i="7"/>
  <c r="N990" i="7"/>
  <c r="N773" i="7"/>
  <c r="N774" i="7"/>
  <c r="D75" i="8"/>
  <c r="N775" i="7"/>
  <c r="N781" i="7"/>
  <c r="D77" i="8"/>
  <c r="N782" i="7"/>
  <c r="N805" i="7"/>
  <c r="N991" i="7"/>
  <c r="D779" i="7"/>
  <c r="N780" i="7"/>
  <c r="D787" i="7"/>
  <c r="N789" i="7"/>
  <c r="N992" i="7"/>
  <c r="D96" i="8"/>
  <c r="N783" i="7"/>
  <c r="D97" i="8"/>
  <c r="N784" i="7"/>
  <c r="D98" i="8"/>
  <c r="N790" i="7"/>
  <c r="D99" i="8"/>
  <c r="N791" i="7"/>
  <c r="D100" i="8"/>
  <c r="N792" i="7"/>
  <c r="D101" i="8"/>
  <c r="N793" i="7"/>
  <c r="D102" i="8"/>
  <c r="N794" i="7"/>
  <c r="D104" i="8"/>
  <c r="N796" i="7"/>
  <c r="D105" i="8"/>
  <c r="N797" i="7"/>
  <c r="N993" i="7"/>
  <c r="N798" i="7"/>
  <c r="N799" i="7"/>
  <c r="N994" i="7"/>
  <c r="N800" i="7"/>
  <c r="N995" i="7"/>
  <c r="D81" i="8"/>
  <c r="N803" i="7"/>
  <c r="N996" i="7"/>
  <c r="N801" i="7"/>
  <c r="N802" i="7"/>
  <c r="N997" i="7"/>
  <c r="D103" i="8"/>
  <c r="N795" i="7"/>
  <c r="N804" i="7"/>
  <c r="N998" i="7"/>
  <c r="D806" i="7"/>
  <c r="N806" i="7"/>
  <c r="N999" i="7"/>
  <c r="D807" i="7"/>
  <c r="N807" i="7"/>
  <c r="N1000" i="7"/>
  <c r="N1001" i="7"/>
  <c r="M474" i="7"/>
  <c r="M483" i="7"/>
  <c r="M492" i="7"/>
  <c r="M501" i="7"/>
  <c r="M507" i="7"/>
  <c r="M585" i="7"/>
  <c r="M591" i="7"/>
  <c r="M987" i="7"/>
  <c r="M543" i="7"/>
  <c r="M513" i="7"/>
  <c r="M519" i="7"/>
  <c r="M525" i="7"/>
  <c r="M531" i="7"/>
  <c r="M537" i="7"/>
  <c r="M549" i="7"/>
  <c r="M555" i="7"/>
  <c r="M561" i="7"/>
  <c r="M567" i="7"/>
  <c r="M573" i="7"/>
  <c r="M579" i="7"/>
  <c r="M604" i="7"/>
  <c r="M610" i="7"/>
  <c r="M622" i="7"/>
  <c r="M771" i="7"/>
  <c r="M772" i="7"/>
  <c r="M98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89" i="7"/>
  <c r="M920" i="7"/>
  <c r="M199" i="7"/>
  <c r="M923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86" i="7"/>
  <c r="M919" i="7"/>
  <c r="M196" i="7"/>
  <c r="M922" i="7"/>
  <c r="M203" i="7"/>
  <c r="M924" i="7"/>
  <c r="M206" i="7"/>
  <c r="M925" i="7"/>
  <c r="M209" i="7"/>
  <c r="M926" i="7"/>
  <c r="M212" i="7"/>
  <c r="M927" i="7"/>
  <c r="M216" i="7"/>
  <c r="M928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M346" i="7"/>
  <c r="M944" i="7"/>
  <c r="M356" i="7"/>
  <c r="M945" i="7"/>
  <c r="M367" i="7"/>
  <c r="M946" i="7"/>
  <c r="M378" i="7"/>
  <c r="M947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M769" i="7"/>
  <c r="M981" i="7"/>
  <c r="M726" i="7"/>
  <c r="M982" i="7"/>
  <c r="M915" i="7"/>
  <c r="M917" i="7"/>
  <c r="M921" i="7"/>
  <c r="M930" i="7"/>
  <c r="M949" i="7"/>
  <c r="M950" i="7"/>
  <c r="M951" i="7"/>
  <c r="M952" i="7"/>
  <c r="M953" i="7"/>
  <c r="M954" i="7"/>
  <c r="M955" i="7"/>
  <c r="M984" i="7"/>
  <c r="M598" i="7"/>
  <c r="M616" i="7"/>
  <c r="M628" i="7"/>
  <c r="M634" i="7"/>
  <c r="M989" i="7"/>
  <c r="C636" i="7"/>
  <c r="C69" i="8"/>
  <c r="M641" i="7"/>
  <c r="M990" i="7"/>
  <c r="M773" i="7"/>
  <c r="M774" i="7"/>
  <c r="C75" i="8"/>
  <c r="M775" i="7"/>
  <c r="M781" i="7"/>
  <c r="C77" i="8"/>
  <c r="M782" i="7"/>
  <c r="M805" i="7"/>
  <c r="M991" i="7"/>
  <c r="C779" i="7"/>
  <c r="M780" i="7"/>
  <c r="C787" i="7"/>
  <c r="M789" i="7"/>
  <c r="M992" i="7"/>
  <c r="C96" i="8"/>
  <c r="M783" i="7"/>
  <c r="C97" i="8"/>
  <c r="M784" i="7"/>
  <c r="C98" i="8"/>
  <c r="M790" i="7"/>
  <c r="C99" i="8"/>
  <c r="M791" i="7"/>
  <c r="C100" i="8"/>
  <c r="M792" i="7"/>
  <c r="C101" i="8"/>
  <c r="M793" i="7"/>
  <c r="C102" i="8"/>
  <c r="M794" i="7"/>
  <c r="C104" i="8"/>
  <c r="M796" i="7"/>
  <c r="C105" i="8"/>
  <c r="M797" i="7"/>
  <c r="M993" i="7"/>
  <c r="M798" i="7"/>
  <c r="M799" i="7"/>
  <c r="M994" i="7"/>
  <c r="M800" i="7"/>
  <c r="M995" i="7"/>
  <c r="C81" i="8"/>
  <c r="M803" i="7"/>
  <c r="M996" i="7"/>
  <c r="M801" i="7"/>
  <c r="M802" i="7"/>
  <c r="M997" i="7"/>
  <c r="C103" i="8"/>
  <c r="M795" i="7"/>
  <c r="M804" i="7"/>
  <c r="M998" i="7"/>
  <c r="C806" i="7"/>
  <c r="M806" i="7"/>
  <c r="M999" i="7"/>
  <c r="C807" i="7"/>
  <c r="M807" i="7"/>
  <c r="M1000" i="7"/>
  <c r="M1001" i="7"/>
  <c r="K987" i="7"/>
  <c r="K988" i="7"/>
  <c r="K984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88" i="7"/>
  <c r="J984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88" i="7"/>
  <c r="I984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84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C999" i="7"/>
  <c r="D999" i="7"/>
  <c r="E999" i="7"/>
  <c r="F999" i="7"/>
  <c r="C1000" i="7"/>
  <c r="D1000" i="7"/>
  <c r="E1000" i="7"/>
  <c r="F1000" i="7"/>
  <c r="C984" i="7"/>
  <c r="C1001" i="7"/>
  <c r="D984" i="7"/>
  <c r="D1001" i="7"/>
  <c r="E984" i="7"/>
  <c r="E1001" i="7"/>
  <c r="F984" i="7"/>
  <c r="F1001" i="7"/>
  <c r="BX497" i="3"/>
  <c r="BY497" i="3"/>
  <c r="A220" i="7"/>
  <c r="F640" i="7"/>
  <c r="F788" i="7"/>
  <c r="E640" i="7"/>
  <c r="E788" i="7"/>
  <c r="D788" i="7"/>
  <c r="C640" i="7"/>
  <c r="C788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BX16" i="6"/>
  <c r="BX25" i="6"/>
  <c r="BX34" i="6"/>
  <c r="BX43" i="6"/>
  <c r="BX52" i="6"/>
  <c r="BX61" i="6"/>
  <c r="BX70" i="6"/>
  <c r="BX73" i="6"/>
  <c r="E639" i="7"/>
  <c r="O639" i="7"/>
  <c r="O886" i="7"/>
  <c r="BW16" i="6"/>
  <c r="BW25" i="6"/>
  <c r="BW34" i="6"/>
  <c r="BW43" i="6"/>
  <c r="BW52" i="6"/>
  <c r="BW61" i="6"/>
  <c r="BW70" i="6"/>
  <c r="BW73" i="6"/>
  <c r="D639" i="7"/>
  <c r="N639" i="7"/>
  <c r="N886" i="7"/>
  <c r="BV16" i="6"/>
  <c r="BV25" i="6"/>
  <c r="BV34" i="6"/>
  <c r="BV43" i="6"/>
  <c r="BV52" i="6"/>
  <c r="BV60" i="6"/>
  <c r="BV61" i="6"/>
  <c r="BV70" i="6"/>
  <c r="BV73" i="6"/>
  <c r="C639" i="7"/>
  <c r="M639" i="7"/>
  <c r="M886" i="7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W619" i="3"/>
  <c r="D619" i="7"/>
  <c r="F618" i="7"/>
  <c r="F620" i="7"/>
  <c r="P620" i="7"/>
  <c r="P883" i="7"/>
  <c r="BX619" i="3"/>
  <c r="E619" i="7"/>
  <c r="E620" i="7"/>
  <c r="O620" i="7"/>
  <c r="O883" i="7"/>
  <c r="D620" i="7"/>
  <c r="N620" i="7"/>
  <c r="N883" i="7"/>
  <c r="BV619" i="3"/>
  <c r="C619" i="7"/>
  <c r="C620" i="7"/>
  <c r="M620" i="7"/>
  <c r="M883" i="7"/>
  <c r="BY613" i="3"/>
  <c r="F613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W595" i="3"/>
  <c r="D595" i="7"/>
  <c r="BY595" i="3"/>
  <c r="F595" i="7"/>
  <c r="F596" i="7"/>
  <c r="P596" i="7"/>
  <c r="P879" i="7"/>
  <c r="BX595" i="3"/>
  <c r="E595" i="7"/>
  <c r="E596" i="7"/>
  <c r="O596" i="7"/>
  <c r="O879" i="7"/>
  <c r="D596" i="7"/>
  <c r="N596" i="7"/>
  <c r="N879" i="7"/>
  <c r="BV595" i="3"/>
  <c r="C595" i="7"/>
  <c r="C596" i="7"/>
  <c r="M596" i="7"/>
  <c r="M879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W564" i="3"/>
  <c r="D564" i="7"/>
  <c r="BY564" i="3"/>
  <c r="F564" i="7"/>
  <c r="F565" i="7"/>
  <c r="P565" i="7"/>
  <c r="P874" i="7"/>
  <c r="BX564" i="3"/>
  <c r="E564" i="7"/>
  <c r="E565" i="7"/>
  <c r="O565" i="7"/>
  <c r="O874" i="7"/>
  <c r="D563" i="7"/>
  <c r="D565" i="7"/>
  <c r="N565" i="7"/>
  <c r="N874" i="7"/>
  <c r="C563" i="7"/>
  <c r="C565" i="7"/>
  <c r="M565" i="7"/>
  <c r="M874" i="7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W540" i="3"/>
  <c r="D540" i="7"/>
  <c r="BY540" i="3"/>
  <c r="F540" i="7"/>
  <c r="F541" i="7"/>
  <c r="P541" i="7"/>
  <c r="P870" i="7"/>
  <c r="E538" i="7"/>
  <c r="E541" i="7"/>
  <c r="O541" i="7"/>
  <c r="O870" i="7"/>
  <c r="D538" i="7"/>
  <c r="D541" i="7"/>
  <c r="N541" i="7"/>
  <c r="N870" i="7"/>
  <c r="C538" i="7"/>
  <c r="C541" i="7"/>
  <c r="M541" i="7"/>
  <c r="M870" i="7"/>
  <c r="BW534" i="3"/>
  <c r="D534" i="7"/>
  <c r="BY534" i="3"/>
  <c r="F534" i="7"/>
  <c r="F535" i="7"/>
  <c r="P535" i="7"/>
  <c r="P869" i="7"/>
  <c r="BX534" i="3"/>
  <c r="E534" i="7"/>
  <c r="E535" i="7"/>
  <c r="O535" i="7"/>
  <c r="O869" i="7"/>
  <c r="D533" i="7"/>
  <c r="D535" i="7"/>
  <c r="N535" i="7"/>
  <c r="N869" i="7"/>
  <c r="C533" i="7"/>
  <c r="C535" i="7"/>
  <c r="M535" i="7"/>
  <c r="M869" i="7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BW504" i="3"/>
  <c r="D504" i="7"/>
  <c r="F502" i="7"/>
  <c r="F505" i="7"/>
  <c r="P505" i="7"/>
  <c r="P864" i="7"/>
  <c r="BX504" i="3"/>
  <c r="E504" i="7"/>
  <c r="E505" i="7"/>
  <c r="O505" i="7"/>
  <c r="O864" i="7"/>
  <c r="D505" i="7"/>
  <c r="N505" i="7"/>
  <c r="N864" i="7"/>
  <c r="BV504" i="3"/>
  <c r="C504" i="7"/>
  <c r="C505" i="7"/>
  <c r="M505" i="7"/>
  <c r="M864" i="7"/>
  <c r="BW498" i="3"/>
  <c r="D498" i="7"/>
  <c r="BY498" i="3"/>
  <c r="F498" i="7"/>
  <c r="F499" i="7"/>
  <c r="P499" i="7"/>
  <c r="P863" i="7"/>
  <c r="BX498" i="3"/>
  <c r="E498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X461" i="3"/>
  <c r="BX463" i="3"/>
  <c r="BX859" i="3"/>
  <c r="BY461" i="3"/>
  <c r="BY463" i="3"/>
  <c r="BY859" i="3"/>
  <c r="BW470" i="3"/>
  <c r="BW472" i="3"/>
  <c r="BW860" i="3"/>
  <c r="BX470" i="3"/>
  <c r="BX472" i="3"/>
  <c r="BX860" i="3"/>
  <c r="BY470" i="3"/>
  <c r="BY472" i="3"/>
  <c r="BY860" i="3"/>
  <c r="BW479" i="3"/>
  <c r="BW481" i="3"/>
  <c r="BW861" i="3"/>
  <c r="BX479" i="3"/>
  <c r="BX481" i="3"/>
  <c r="BX861" i="3"/>
  <c r="BY479" i="3"/>
  <c r="BY481" i="3"/>
  <c r="BY861" i="3"/>
  <c r="BW488" i="3"/>
  <c r="BW490" i="3"/>
  <c r="BW862" i="3"/>
  <c r="BX488" i="3"/>
  <c r="BX490" i="3"/>
  <c r="BX862" i="3"/>
  <c r="BY488" i="3"/>
  <c r="BY490" i="3"/>
  <c r="BY862" i="3"/>
  <c r="BW497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876" i="3"/>
  <c r="BX876" i="3"/>
  <c r="BY876" i="3"/>
  <c r="BW877" i="3"/>
  <c r="BX877" i="3"/>
  <c r="BY877" i="3"/>
  <c r="BW878" i="3"/>
  <c r="BX878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1" i="7"/>
  <c r="C810" i="7"/>
  <c r="C43" i="7"/>
  <c r="F42" i="7"/>
  <c r="E42" i="7"/>
  <c r="D42" i="7"/>
  <c r="D449" i="7"/>
  <c r="D452" i="7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W579" i="3"/>
  <c r="BX579" i="3"/>
  <c r="BY579" i="3"/>
  <c r="BV579" i="3"/>
  <c r="BY180" i="3"/>
  <c r="BY183" i="3"/>
  <c r="BY827" i="3"/>
  <c r="F19" i="7"/>
  <c r="E19" i="7"/>
  <c r="D19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456" i="3"/>
  <c r="BW465" i="3"/>
  <c r="BW474" i="3"/>
  <c r="BW507" i="3"/>
  <c r="BW585" i="3"/>
  <c r="BW591" i="3"/>
  <c r="BW186" i="3"/>
  <c r="BW189" i="3"/>
  <c r="BW193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177" i="3"/>
  <c r="BW225" i="3"/>
  <c r="BW196" i="3"/>
  <c r="BW199" i="3"/>
  <c r="BW203" i="3"/>
  <c r="BW206" i="3"/>
  <c r="BW209" i="3"/>
  <c r="BW212" i="3"/>
  <c r="BW216" i="3"/>
  <c r="BW22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598" i="3"/>
  <c r="BW616" i="3"/>
  <c r="BW628" i="3"/>
  <c r="BW634" i="3"/>
  <c r="BW641" i="3"/>
  <c r="BW780" i="3"/>
  <c r="BW789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456" i="3"/>
  <c r="BX465" i="3"/>
  <c r="BX474" i="3"/>
  <c r="BX507" i="3"/>
  <c r="BX585" i="3"/>
  <c r="BX591" i="3"/>
  <c r="BX186" i="3"/>
  <c r="BX189" i="3"/>
  <c r="BX193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177" i="3"/>
  <c r="BX225" i="3"/>
  <c r="BX196" i="3"/>
  <c r="BX199" i="3"/>
  <c r="BX203" i="3"/>
  <c r="BX206" i="3"/>
  <c r="BX209" i="3"/>
  <c r="BX212" i="3"/>
  <c r="BX216" i="3"/>
  <c r="BX222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598" i="3"/>
  <c r="BX616" i="3"/>
  <c r="BX628" i="3"/>
  <c r="BX634" i="3"/>
  <c r="BX641" i="3"/>
  <c r="BX780" i="3"/>
  <c r="BX789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56" i="3"/>
  <c r="BY465" i="3"/>
  <c r="BY474" i="3"/>
  <c r="BY507" i="3"/>
  <c r="BY585" i="3"/>
  <c r="BY591" i="3"/>
  <c r="BY186" i="3"/>
  <c r="BY189" i="3"/>
  <c r="BY193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177" i="3"/>
  <c r="BY225" i="3"/>
  <c r="BY196" i="3"/>
  <c r="BY199" i="3"/>
  <c r="BY203" i="3"/>
  <c r="BY206" i="3"/>
  <c r="BY209" i="3"/>
  <c r="BY212" i="3"/>
  <c r="BY216" i="3"/>
  <c r="BY222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598" i="3"/>
  <c r="BY616" i="3"/>
  <c r="BY628" i="3"/>
  <c r="BY634" i="3"/>
  <c r="BY641" i="3"/>
  <c r="BY780" i="3"/>
  <c r="BY789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V507" i="3"/>
  <c r="BV585" i="3"/>
  <c r="BV591" i="3"/>
  <c r="BV186" i="3"/>
  <c r="BV189" i="3"/>
  <c r="BV193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177" i="3"/>
  <c r="BV225" i="3"/>
  <c r="BV196" i="3"/>
  <c r="BV199" i="3"/>
  <c r="BV203" i="3"/>
  <c r="BV206" i="3"/>
  <c r="BV209" i="3"/>
  <c r="BV212" i="3"/>
  <c r="BV216" i="3"/>
  <c r="BV22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598" i="3"/>
  <c r="BV616" i="3"/>
  <c r="BV628" i="3"/>
  <c r="BV634" i="3"/>
  <c r="BV641" i="3"/>
  <c r="BV780" i="3"/>
  <c r="BV789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Y24" i="6"/>
  <c r="BX24" i="6"/>
  <c r="BW24" i="6"/>
  <c r="BV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BD24" i="6"/>
  <c r="BE24" i="6"/>
  <c r="BF24" i="6"/>
  <c r="BG24" i="6"/>
  <c r="BH24" i="6"/>
  <c r="BI24" i="6"/>
  <c r="BJ24" i="6"/>
  <c r="BM24" i="6"/>
  <c r="BN24" i="6"/>
  <c r="BO24" i="6"/>
  <c r="BP24" i="6"/>
  <c r="BQ24" i="6"/>
  <c r="BR24" i="6"/>
  <c r="BS24" i="6"/>
  <c r="BT24" i="6"/>
  <c r="BY60" i="6"/>
  <c r="BX60" i="6"/>
  <c r="BW60" i="6"/>
  <c r="BT60" i="6"/>
  <c r="BS60" i="6"/>
  <c r="BR60" i="6"/>
  <c r="BQ60" i="6"/>
  <c r="BP60" i="6"/>
  <c r="BO60" i="6"/>
  <c r="BN60" i="6"/>
  <c r="BM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S60" i="6"/>
  <c r="AR60" i="6"/>
  <c r="AQ60" i="6"/>
  <c r="AP60" i="6"/>
  <c r="AO60" i="6"/>
  <c r="AN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U60" i="6"/>
  <c r="T60" i="6"/>
  <c r="D60" i="6"/>
  <c r="G60" i="6"/>
  <c r="H60" i="6"/>
  <c r="I60" i="6"/>
  <c r="K60" i="6"/>
  <c r="L60" i="6"/>
  <c r="M60" i="6"/>
  <c r="N60" i="6"/>
  <c r="O60" i="6"/>
  <c r="P60" i="6"/>
  <c r="Q60" i="6"/>
  <c r="R60" i="6"/>
  <c r="B60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T33" i="6"/>
  <c r="U33" i="6"/>
  <c r="V33" i="6"/>
  <c r="W33" i="6"/>
  <c r="X33" i="6"/>
  <c r="Y33" i="6"/>
  <c r="AA33" i="6"/>
  <c r="AB33" i="6"/>
  <c r="AC33" i="6"/>
  <c r="AD33" i="6"/>
  <c r="AE33" i="6"/>
  <c r="AF33" i="6"/>
  <c r="AG33" i="6"/>
  <c r="AH33" i="6"/>
  <c r="AI33" i="6"/>
  <c r="AJ33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O69" i="6"/>
  <c r="AN69" i="6"/>
  <c r="AM69" i="6"/>
  <c r="AL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U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BY42" i="6"/>
  <c r="BX42" i="6"/>
  <c r="BW42" i="6"/>
  <c r="BV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U42" i="6"/>
  <c r="V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T42" i="6"/>
  <c r="T69" i="6"/>
  <c r="DO67" i="6"/>
  <c r="CC67" i="6"/>
  <c r="DN67" i="6"/>
  <c r="CB67" i="6"/>
  <c r="DM67" i="6"/>
  <c r="CA67" i="6"/>
  <c r="DL67" i="6"/>
  <c r="BZ67" i="6"/>
  <c r="DO66" i="6"/>
  <c r="CC66" i="6"/>
  <c r="DN66" i="6"/>
  <c r="CB66" i="6"/>
  <c r="DM66" i="6"/>
  <c r="CA66" i="6"/>
  <c r="DL66" i="6"/>
  <c r="BZ66" i="6"/>
  <c r="CC58" i="6"/>
  <c r="DN58" i="6"/>
  <c r="CB58" i="6"/>
  <c r="CA58" i="6"/>
  <c r="DL58" i="6"/>
  <c r="BZ58" i="6"/>
  <c r="CC57" i="6"/>
  <c r="DN57" i="6"/>
  <c r="CB57" i="6"/>
  <c r="CA57" i="6"/>
  <c r="DL57" i="6"/>
  <c r="BZ57" i="6"/>
  <c r="CC12" i="6"/>
  <c r="CB12" i="6"/>
  <c r="CA12" i="6"/>
  <c r="DL12" i="6"/>
  <c r="BZ12" i="6"/>
  <c r="CC13" i="6"/>
  <c r="CB13" i="6"/>
  <c r="CA13" i="6"/>
  <c r="DL13" i="6"/>
  <c r="BZ13" i="6"/>
  <c r="DO21" i="6"/>
  <c r="CC21" i="6"/>
  <c r="CB21" i="6"/>
  <c r="CA21" i="6"/>
  <c r="DL21" i="6"/>
  <c r="BZ21" i="6"/>
  <c r="DO22" i="6"/>
  <c r="CC22" i="6"/>
  <c r="CB22" i="6"/>
  <c r="CA22" i="6"/>
  <c r="DL22" i="6"/>
  <c r="BZ22" i="6"/>
  <c r="CC30" i="6"/>
  <c r="CB30" i="6"/>
  <c r="DM30" i="6"/>
  <c r="CA30" i="6"/>
  <c r="DL30" i="6"/>
  <c r="BZ30" i="6"/>
  <c r="CC31" i="6"/>
  <c r="CB31" i="6"/>
  <c r="DM31" i="6"/>
  <c r="CA31" i="6"/>
  <c r="DL31" i="6"/>
  <c r="BZ31" i="6"/>
  <c r="CC39" i="6"/>
  <c r="CB39" i="6"/>
  <c r="DM39" i="6"/>
  <c r="CA39" i="6"/>
  <c r="DL39" i="6"/>
  <c r="BZ39" i="6"/>
  <c r="CC40" i="6"/>
  <c r="CB40" i="6"/>
  <c r="DM40" i="6"/>
  <c r="CA40" i="6"/>
  <c r="DL40" i="6"/>
  <c r="BZ40" i="6"/>
  <c r="DO48" i="6"/>
  <c r="CC48" i="6"/>
  <c r="DN48" i="6"/>
  <c r="CB48" i="6"/>
  <c r="DM48" i="6"/>
  <c r="CA48" i="6"/>
  <c r="DL48" i="6"/>
  <c r="BZ48" i="6"/>
  <c r="DO49" i="6"/>
  <c r="CC49" i="6"/>
  <c r="DN49" i="6"/>
  <c r="CB49" i="6"/>
  <c r="DM49" i="6"/>
  <c r="CA49" i="6"/>
  <c r="DL49" i="6"/>
  <c r="BZ49" i="6"/>
  <c r="BF50" i="6"/>
  <c r="BF54" i="6"/>
  <c r="BK50" i="6"/>
  <c r="BK54" i="6"/>
  <c r="BL50" i="6"/>
  <c r="BL54" i="6"/>
  <c r="DO54" i="6"/>
  <c r="CC54" i="6"/>
  <c r="AR50" i="6"/>
  <c r="AR54" i="6"/>
  <c r="AT50" i="6"/>
  <c r="AT54" i="6"/>
  <c r="AM54" i="6"/>
  <c r="DN54" i="6"/>
  <c r="CB54" i="6"/>
  <c r="T54" i="6"/>
  <c r="U54" i="6"/>
  <c r="V50" i="6"/>
  <c r="V54" i="6"/>
  <c r="W50" i="6"/>
  <c r="W54" i="6"/>
  <c r="X54" i="6"/>
  <c r="Y54" i="6"/>
  <c r="Z50" i="6"/>
  <c r="Z54" i="6"/>
  <c r="DM54" i="6"/>
  <c r="CA54" i="6"/>
  <c r="B50" i="6"/>
  <c r="B54" i="6"/>
  <c r="G50" i="6"/>
  <c r="G54" i="6"/>
  <c r="H50" i="6"/>
  <c r="H54" i="6"/>
  <c r="I50" i="6"/>
  <c r="I54" i="6"/>
  <c r="C54" i="6"/>
  <c r="D54" i="6"/>
  <c r="E54" i="6"/>
  <c r="F54" i="6"/>
  <c r="J54" i="6"/>
  <c r="DL54" i="6"/>
  <c r="BZ54" i="6"/>
  <c r="DO52" i="6"/>
  <c r="CC52" i="6"/>
  <c r="AM50" i="6"/>
  <c r="DN52" i="6"/>
  <c r="CB52" i="6"/>
  <c r="T50" i="6"/>
  <c r="U50" i="6"/>
  <c r="X50" i="6"/>
  <c r="Y50" i="6"/>
  <c r="DM52" i="6"/>
  <c r="CA52" i="6"/>
  <c r="C50" i="6"/>
  <c r="D50" i="6"/>
  <c r="E50" i="6"/>
  <c r="F50" i="6"/>
  <c r="J50" i="6"/>
  <c r="DL52" i="6"/>
  <c r="BZ52" i="6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41" i="3"/>
  <c r="CC541" i="3"/>
  <c r="DN541" i="3"/>
  <c r="CB541" i="3"/>
  <c r="DM541" i="3"/>
  <c r="CA541" i="3"/>
  <c r="DL541" i="3"/>
  <c r="BZ541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59" i="3"/>
  <c r="CC559" i="3"/>
  <c r="DN559" i="3"/>
  <c r="CB559" i="3"/>
  <c r="DM559" i="3"/>
  <c r="CA559" i="3"/>
  <c r="DL559" i="3"/>
  <c r="BZ559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02" i="3"/>
  <c r="CC602" i="3"/>
  <c r="DN602" i="3"/>
  <c r="CB602" i="3"/>
  <c r="DM602" i="3"/>
  <c r="CA602" i="3"/>
  <c r="DL602" i="3"/>
  <c r="BZ602" i="3"/>
  <c r="DO614" i="3"/>
  <c r="CC614" i="3"/>
  <c r="DN614" i="3"/>
  <c r="CB614" i="3"/>
  <c r="DM614" i="3"/>
  <c r="CA614" i="3"/>
  <c r="DL614" i="3"/>
  <c r="BZ61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Q631" i="3"/>
  <c r="AS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O625" i="3"/>
  <c r="AP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G619" i="3"/>
  <c r="BH619" i="3"/>
  <c r="BI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O619" i="3"/>
  <c r="AP619" i="3"/>
  <c r="AU619" i="3"/>
  <c r="AV619" i="3"/>
  <c r="AW619" i="3"/>
  <c r="AX619" i="3"/>
  <c r="AY619" i="3"/>
  <c r="AZ619" i="3"/>
  <c r="BA619" i="3"/>
  <c r="BB619" i="3"/>
  <c r="DN619" i="3"/>
  <c r="CB619" i="3"/>
  <c r="T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D619" i="3"/>
  <c r="E619" i="3"/>
  <c r="F619" i="3"/>
  <c r="G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F613" i="3"/>
  <c r="BH613" i="3"/>
  <c r="BI613" i="3"/>
  <c r="BJ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C613" i="3"/>
  <c r="D613" i="3"/>
  <c r="E613" i="3"/>
  <c r="F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F607" i="3"/>
  <c r="BL607" i="3"/>
  <c r="BM607" i="3"/>
  <c r="BN607" i="3"/>
  <c r="BO607" i="3"/>
  <c r="BP607" i="3"/>
  <c r="BQ607" i="3"/>
  <c r="BR607" i="3"/>
  <c r="BS607" i="3"/>
  <c r="BT607" i="3"/>
  <c r="DO607" i="3"/>
  <c r="CC607" i="3"/>
  <c r="AU607" i="3"/>
  <c r="AV607" i="3"/>
  <c r="AW607" i="3"/>
  <c r="AX607" i="3"/>
  <c r="AY607" i="3"/>
  <c r="AZ607" i="3"/>
  <c r="BA607" i="3"/>
  <c r="BB607" i="3"/>
  <c r="DN607" i="3"/>
  <c r="CB607" i="3"/>
  <c r="U607" i="3"/>
  <c r="AC607" i="3"/>
  <c r="AD607" i="3"/>
  <c r="AE607" i="3"/>
  <c r="AF607" i="3"/>
  <c r="AG607" i="3"/>
  <c r="AH607" i="3"/>
  <c r="AI607" i="3"/>
  <c r="AJ607" i="3"/>
  <c r="DM607" i="3"/>
  <c r="CA607" i="3"/>
  <c r="E607" i="3"/>
  <c r="F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E601" i="3"/>
  <c r="BF601" i="3"/>
  <c r="BG601" i="3"/>
  <c r="BH601" i="3"/>
  <c r="BI601" i="3"/>
  <c r="BJ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F595" i="3"/>
  <c r="BG595" i="3"/>
  <c r="BH595" i="3"/>
  <c r="BI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N595" i="3"/>
  <c r="AO595" i="3"/>
  <c r="AP595" i="3"/>
  <c r="AQ595" i="3"/>
  <c r="AR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X595" i="3"/>
  <c r="AB595" i="3"/>
  <c r="AC595" i="3"/>
  <c r="AD595" i="3"/>
  <c r="AE595" i="3"/>
  <c r="AF595" i="3"/>
  <c r="AG595" i="3"/>
  <c r="AH595" i="3"/>
  <c r="AI595" i="3"/>
  <c r="AJ595" i="3"/>
  <c r="DM595" i="3"/>
  <c r="CA595" i="3"/>
  <c r="E595" i="3"/>
  <c r="F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BD576" i="3"/>
  <c r="BE576" i="3"/>
  <c r="BF576" i="3"/>
  <c r="BG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Q576" i="3"/>
  <c r="AR576" i="3"/>
  <c r="AS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BD570" i="3"/>
  <c r="BE570" i="3"/>
  <c r="BG570" i="3"/>
  <c r="BH570" i="3"/>
  <c r="BI570" i="3"/>
  <c r="BJ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W277" i="3"/>
  <c r="BW836" i="3"/>
  <c r="BW270" i="3"/>
  <c r="BW835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7" i="3"/>
  <c r="BY836" i="3"/>
  <c r="BY270" i="3"/>
  <c r="BY835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X183" i="3"/>
  <c r="BX180" i="3"/>
  <c r="BX827" i="3"/>
  <c r="BW183" i="3"/>
  <c r="BW180" i="3"/>
  <c r="BW827" i="3"/>
  <c r="BV183" i="3"/>
  <c r="BV180" i="3"/>
  <c r="BV827" i="3"/>
  <c r="BT46" i="3"/>
  <c r="BT183" i="3"/>
  <c r="BT180" i="3"/>
  <c r="BT827" i="3"/>
  <c r="BS46" i="3"/>
  <c r="BS183" i="3"/>
  <c r="BS180" i="3"/>
  <c r="BS827" i="3"/>
  <c r="BR46" i="3"/>
  <c r="BR183" i="3"/>
  <c r="BR180" i="3"/>
  <c r="BR827" i="3"/>
  <c r="BQ46" i="3"/>
  <c r="BQ183" i="3"/>
  <c r="BQ180" i="3"/>
  <c r="BQ827" i="3"/>
  <c r="BP46" i="3"/>
  <c r="BP183" i="3"/>
  <c r="BP180" i="3"/>
  <c r="BP827" i="3"/>
  <c r="BO46" i="3"/>
  <c r="BO183" i="3"/>
  <c r="BO180" i="3"/>
  <c r="BO827" i="3"/>
  <c r="BN46" i="3"/>
  <c r="BN183" i="3"/>
  <c r="BN180" i="3"/>
  <c r="BN827" i="3"/>
  <c r="BM46" i="3"/>
  <c r="BM183" i="3"/>
  <c r="BM180" i="3"/>
  <c r="BM827" i="3"/>
  <c r="BL181" i="3"/>
  <c r="BL183" i="3"/>
  <c r="BL178" i="3"/>
  <c r="BL180" i="3"/>
  <c r="BL827" i="3"/>
  <c r="BK181" i="3"/>
  <c r="BK183" i="3"/>
  <c r="BK178" i="3"/>
  <c r="BK180" i="3"/>
  <c r="BK827" i="3"/>
  <c r="BJ181" i="3"/>
  <c r="BJ183" i="3"/>
  <c r="BJ178" i="3"/>
  <c r="BJ180" i="3"/>
  <c r="BJ827" i="3"/>
  <c r="BI181" i="3"/>
  <c r="BI183" i="3"/>
  <c r="BI178" i="3"/>
  <c r="BI180" i="3"/>
  <c r="BI827" i="3"/>
  <c r="BH181" i="3"/>
  <c r="BH183" i="3"/>
  <c r="BH178" i="3"/>
  <c r="BH180" i="3"/>
  <c r="BH827" i="3"/>
  <c r="BG181" i="3"/>
  <c r="BG183" i="3"/>
  <c r="BG178" i="3"/>
  <c r="BG180" i="3"/>
  <c r="BG827" i="3"/>
  <c r="BF181" i="3"/>
  <c r="BF183" i="3"/>
  <c r="BF178" i="3"/>
  <c r="BF180" i="3"/>
  <c r="BF827" i="3"/>
  <c r="BE181" i="3"/>
  <c r="BE183" i="3"/>
  <c r="BE178" i="3"/>
  <c r="BE180" i="3"/>
  <c r="BE827" i="3"/>
  <c r="BD181" i="3"/>
  <c r="BD183" i="3"/>
  <c r="BD178" i="3"/>
  <c r="BD180" i="3"/>
  <c r="BD827" i="3"/>
  <c r="BB46" i="3"/>
  <c r="BB183" i="3"/>
  <c r="BB180" i="3"/>
  <c r="BB827" i="3"/>
  <c r="BA46" i="3"/>
  <c r="BA183" i="3"/>
  <c r="BA180" i="3"/>
  <c r="BA827" i="3"/>
  <c r="AZ46" i="3"/>
  <c r="AZ183" i="3"/>
  <c r="AZ180" i="3"/>
  <c r="AZ827" i="3"/>
  <c r="AY46" i="3"/>
  <c r="AY183" i="3"/>
  <c r="AY180" i="3"/>
  <c r="AY827" i="3"/>
  <c r="AX46" i="3"/>
  <c r="AX183" i="3"/>
  <c r="AX180" i="3"/>
  <c r="AX827" i="3"/>
  <c r="AW46" i="3"/>
  <c r="AW183" i="3"/>
  <c r="AW180" i="3"/>
  <c r="AW827" i="3"/>
  <c r="AV46" i="3"/>
  <c r="AV183" i="3"/>
  <c r="AV180" i="3"/>
  <c r="AV827" i="3"/>
  <c r="AU46" i="3"/>
  <c r="AU183" i="3"/>
  <c r="AU180" i="3"/>
  <c r="AU827" i="3"/>
  <c r="AT181" i="3"/>
  <c r="AT183" i="3"/>
  <c r="AT178" i="3"/>
  <c r="AT180" i="3"/>
  <c r="AT827" i="3"/>
  <c r="AS181" i="3"/>
  <c r="AS183" i="3"/>
  <c r="AS178" i="3"/>
  <c r="AS180" i="3"/>
  <c r="AS827" i="3"/>
  <c r="AR181" i="3"/>
  <c r="AR183" i="3"/>
  <c r="AR178" i="3"/>
  <c r="AR180" i="3"/>
  <c r="AR827" i="3"/>
  <c r="AQ181" i="3"/>
  <c r="AQ183" i="3"/>
  <c r="AQ178" i="3"/>
  <c r="AQ180" i="3"/>
  <c r="AQ827" i="3"/>
  <c r="AP181" i="3"/>
  <c r="AP183" i="3"/>
  <c r="AP178" i="3"/>
  <c r="AP180" i="3"/>
  <c r="AP827" i="3"/>
  <c r="AO181" i="3"/>
  <c r="AO183" i="3"/>
  <c r="AO178" i="3"/>
  <c r="AO180" i="3"/>
  <c r="AO827" i="3"/>
  <c r="AN181" i="3"/>
  <c r="AN183" i="3"/>
  <c r="AN178" i="3"/>
  <c r="AN180" i="3"/>
  <c r="AN827" i="3"/>
  <c r="AM181" i="3"/>
  <c r="AM183" i="3"/>
  <c r="AM178" i="3"/>
  <c r="AM180" i="3"/>
  <c r="AM827" i="3"/>
  <c r="AL181" i="3"/>
  <c r="AL183" i="3"/>
  <c r="AL178" i="3"/>
  <c r="AL180" i="3"/>
  <c r="AL827" i="3"/>
  <c r="AJ46" i="3"/>
  <c r="AJ183" i="3"/>
  <c r="AJ180" i="3"/>
  <c r="AJ827" i="3"/>
  <c r="AI46" i="3"/>
  <c r="AI183" i="3"/>
  <c r="AI180" i="3"/>
  <c r="AI827" i="3"/>
  <c r="AH46" i="3"/>
  <c r="AH183" i="3"/>
  <c r="AH180" i="3"/>
  <c r="AH827" i="3"/>
  <c r="AG46" i="3"/>
  <c r="AG183" i="3"/>
  <c r="AG180" i="3"/>
  <c r="AG827" i="3"/>
  <c r="AF46" i="3"/>
  <c r="AF183" i="3"/>
  <c r="AF180" i="3"/>
  <c r="AF827" i="3"/>
  <c r="AE46" i="3"/>
  <c r="AE183" i="3"/>
  <c r="AE180" i="3"/>
  <c r="AE827" i="3"/>
  <c r="AD46" i="3"/>
  <c r="AD183" i="3"/>
  <c r="AD180" i="3"/>
  <c r="AD827" i="3"/>
  <c r="AC46" i="3"/>
  <c r="AC183" i="3"/>
  <c r="AC180" i="3"/>
  <c r="AC827" i="3"/>
  <c r="AB181" i="3"/>
  <c r="AB183" i="3"/>
  <c r="AB178" i="3"/>
  <c r="AB180" i="3"/>
  <c r="AB827" i="3"/>
  <c r="AA181" i="3"/>
  <c r="AA183" i="3"/>
  <c r="AA178" i="3"/>
  <c r="AA180" i="3"/>
  <c r="AA827" i="3"/>
  <c r="Z181" i="3"/>
  <c r="Z183" i="3"/>
  <c r="Z178" i="3"/>
  <c r="Z180" i="3"/>
  <c r="Z827" i="3"/>
  <c r="Y181" i="3"/>
  <c r="Y183" i="3"/>
  <c r="Y178" i="3"/>
  <c r="Y180" i="3"/>
  <c r="Y827" i="3"/>
  <c r="X181" i="3"/>
  <c r="X183" i="3"/>
  <c r="X178" i="3"/>
  <c r="X180" i="3"/>
  <c r="X827" i="3"/>
  <c r="W181" i="3"/>
  <c r="W183" i="3"/>
  <c r="W178" i="3"/>
  <c r="W180" i="3"/>
  <c r="W827" i="3"/>
  <c r="V181" i="3"/>
  <c r="V183" i="3"/>
  <c r="V178" i="3"/>
  <c r="V180" i="3"/>
  <c r="V827" i="3"/>
  <c r="U181" i="3"/>
  <c r="U183" i="3"/>
  <c r="U178" i="3"/>
  <c r="U180" i="3"/>
  <c r="U827" i="3"/>
  <c r="T181" i="3"/>
  <c r="T183" i="3"/>
  <c r="T178" i="3"/>
  <c r="T180" i="3"/>
  <c r="T827" i="3"/>
  <c r="C181" i="3"/>
  <c r="C183" i="3"/>
  <c r="C178" i="3"/>
  <c r="C180" i="3"/>
  <c r="C827" i="3"/>
  <c r="D181" i="3"/>
  <c r="D183" i="3"/>
  <c r="D178" i="3"/>
  <c r="D180" i="3"/>
  <c r="D827" i="3"/>
  <c r="E181" i="3"/>
  <c r="E183" i="3"/>
  <c r="E178" i="3"/>
  <c r="E180" i="3"/>
  <c r="E827" i="3"/>
  <c r="F181" i="3"/>
  <c r="F183" i="3"/>
  <c r="F178" i="3"/>
  <c r="F180" i="3"/>
  <c r="F827" i="3"/>
  <c r="G181" i="3"/>
  <c r="G183" i="3"/>
  <c r="G178" i="3"/>
  <c r="G180" i="3"/>
  <c r="G827" i="3"/>
  <c r="H181" i="3"/>
  <c r="H183" i="3"/>
  <c r="H178" i="3"/>
  <c r="H180" i="3"/>
  <c r="H827" i="3"/>
  <c r="I181" i="3"/>
  <c r="I183" i="3"/>
  <c r="I178" i="3"/>
  <c r="I180" i="3"/>
  <c r="I827" i="3"/>
  <c r="J181" i="3"/>
  <c r="J183" i="3"/>
  <c r="J178" i="3"/>
  <c r="J180" i="3"/>
  <c r="J827" i="3"/>
  <c r="K46" i="3"/>
  <c r="K183" i="3"/>
  <c r="K180" i="3"/>
  <c r="K827" i="3"/>
  <c r="L46" i="3"/>
  <c r="L183" i="3"/>
  <c r="L180" i="3"/>
  <c r="L827" i="3"/>
  <c r="M46" i="3"/>
  <c r="M183" i="3"/>
  <c r="M180" i="3"/>
  <c r="M827" i="3"/>
  <c r="N46" i="3"/>
  <c r="N183" i="3"/>
  <c r="N180" i="3"/>
  <c r="N827" i="3"/>
  <c r="O46" i="3"/>
  <c r="O183" i="3"/>
  <c r="O180" i="3"/>
  <c r="O827" i="3"/>
  <c r="P46" i="3"/>
  <c r="P183" i="3"/>
  <c r="P180" i="3"/>
  <c r="P827" i="3"/>
  <c r="Q46" i="3"/>
  <c r="Q183" i="3"/>
  <c r="Q180" i="3"/>
  <c r="Q827" i="3"/>
  <c r="R46" i="3"/>
  <c r="R183" i="3"/>
  <c r="R180" i="3"/>
  <c r="R827" i="3"/>
  <c r="B181" i="3"/>
  <c r="B183" i="3"/>
  <c r="B178" i="3"/>
  <c r="B180" i="3"/>
  <c r="B82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B222" i="3"/>
  <c r="CL165" i="2"/>
  <c r="CM165" i="2"/>
  <c r="CL157" i="2"/>
  <c r="CM157" i="2"/>
  <c r="K1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C364" i="3"/>
  <c r="D237" i="3"/>
  <c r="D242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X540" i="3"/>
  <c r="BV540" i="3"/>
  <c r="BY5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G53" i="8"/>
  <c r="F53" i="8"/>
  <c r="E53" i="8"/>
  <c r="D53" i="8"/>
  <c r="C53" i="8"/>
  <c r="B53" i="8"/>
  <c r="A53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D8" i="8"/>
  <c r="C8" i="8"/>
  <c r="G1" i="3"/>
  <c r="AI16" i="5"/>
  <c r="AI23" i="5"/>
  <c r="AI30" i="5"/>
  <c r="AI37" i="5"/>
  <c r="AI44" i="5"/>
  <c r="AI46" i="5"/>
  <c r="AI446" i="3"/>
  <c r="AI14" i="5"/>
  <c r="AI21" i="5"/>
  <c r="AI28" i="5"/>
  <c r="AI35" i="5"/>
  <c r="AI42" i="5"/>
  <c r="AI45" i="5"/>
  <c r="AI444" i="3"/>
  <c r="B16" i="5"/>
  <c r="B7" i="5"/>
  <c r="G1" i="5"/>
  <c r="B23" i="5"/>
  <c r="B30" i="5"/>
  <c r="B37" i="5"/>
  <c r="B44" i="5"/>
  <c r="B46" i="5"/>
  <c r="B446" i="3"/>
  <c r="B14" i="5"/>
  <c r="B21" i="5"/>
  <c r="B28" i="5"/>
  <c r="B35" i="5"/>
  <c r="B42" i="5"/>
  <c r="B45" i="5"/>
  <c r="B444" i="3"/>
  <c r="B55" i="5"/>
  <c r="B62" i="5"/>
  <c r="B69" i="5"/>
  <c r="B76" i="5"/>
  <c r="B83" i="5"/>
  <c r="B85" i="5"/>
  <c r="B436" i="3"/>
  <c r="BW13" i="2"/>
  <c r="BX13" i="2"/>
  <c r="I353" i="3"/>
  <c r="A1" i="3"/>
  <c r="A1" i="7"/>
  <c r="B1" i="3"/>
  <c r="BV1" i="3"/>
  <c r="A2" i="7"/>
  <c r="H1" i="7"/>
  <c r="G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539" i="7"/>
  <c r="C540" i="7"/>
  <c r="BV613" i="3"/>
  <c r="C613" i="7"/>
  <c r="BV14" i="6"/>
  <c r="BV23" i="6"/>
  <c r="BV32" i="6"/>
  <c r="BV41" i="6"/>
  <c r="BV50" i="6"/>
  <c r="BV7" i="6"/>
  <c r="BV59" i="6"/>
  <c r="BV68" i="6"/>
  <c r="C10" i="7"/>
  <c r="BW14" i="6"/>
  <c r="BW23" i="6"/>
  <c r="BW32" i="6"/>
  <c r="BW41" i="6"/>
  <c r="BW50" i="6"/>
  <c r="BW7" i="6"/>
  <c r="BW59" i="6"/>
  <c r="BW68" i="6"/>
  <c r="D10" i="7"/>
  <c r="E231" i="7"/>
  <c r="BX14" i="6"/>
  <c r="BX23" i="6"/>
  <c r="BX32" i="6"/>
  <c r="BX41" i="6"/>
  <c r="BX50" i="6"/>
  <c r="BX7" i="6"/>
  <c r="BX59" i="6"/>
  <c r="BX68" i="6"/>
  <c r="E10" i="7"/>
  <c r="F231" i="7"/>
  <c r="F503" i="7"/>
  <c r="BY504" i="3"/>
  <c r="F504" i="7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827" i="7"/>
  <c r="M648" i="7"/>
  <c r="M853" i="7"/>
  <c r="M654" i="7"/>
  <c r="M854" i="7"/>
  <c r="M660" i="7"/>
  <c r="M855" i="7"/>
  <c r="M663" i="7"/>
  <c r="M856" i="7"/>
  <c r="H680" i="7"/>
  <c r="M680" i="7"/>
  <c r="M892" i="7"/>
  <c r="H685" i="7"/>
  <c r="M685" i="7"/>
  <c r="M893" i="7"/>
  <c r="M888" i="7"/>
  <c r="M889" i="7"/>
  <c r="M890" i="7"/>
  <c r="M891" i="7"/>
  <c r="M690" i="7"/>
  <c r="M895" i="7"/>
  <c r="M695" i="7"/>
  <c r="M896" i="7"/>
  <c r="M700" i="7"/>
  <c r="M897" i="7"/>
  <c r="M436" i="7"/>
  <c r="M850" i="7"/>
  <c r="M446" i="7"/>
  <c r="M851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827" i="7"/>
  <c r="N648" i="7"/>
  <c r="N853" i="7"/>
  <c r="N654" i="7"/>
  <c r="N854" i="7"/>
  <c r="N660" i="7"/>
  <c r="N855" i="7"/>
  <c r="N663" i="7"/>
  <c r="N856" i="7"/>
  <c r="BW613" i="3"/>
  <c r="D613" i="7"/>
  <c r="I680" i="7"/>
  <c r="N680" i="7"/>
  <c r="N892" i="7"/>
  <c r="I685" i="7"/>
  <c r="N685" i="7"/>
  <c r="N893" i="7"/>
  <c r="N888" i="7"/>
  <c r="N889" i="7"/>
  <c r="N890" i="7"/>
  <c r="N891" i="7"/>
  <c r="N690" i="7"/>
  <c r="N895" i="7"/>
  <c r="N695" i="7"/>
  <c r="N896" i="7"/>
  <c r="N700" i="7"/>
  <c r="N897" i="7"/>
  <c r="N436" i="7"/>
  <c r="N850" i="7"/>
  <c r="N446" i="7"/>
  <c r="N851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827" i="7"/>
  <c r="O648" i="7"/>
  <c r="O853" i="7"/>
  <c r="O654" i="7"/>
  <c r="O854" i="7"/>
  <c r="O660" i="7"/>
  <c r="O855" i="7"/>
  <c r="O663" i="7"/>
  <c r="O856" i="7"/>
  <c r="J680" i="7"/>
  <c r="O680" i="7"/>
  <c r="O892" i="7"/>
  <c r="J685" i="7"/>
  <c r="O685" i="7"/>
  <c r="O893" i="7"/>
  <c r="O888" i="7"/>
  <c r="O889" i="7"/>
  <c r="O890" i="7"/>
  <c r="O891" i="7"/>
  <c r="O690" i="7"/>
  <c r="O895" i="7"/>
  <c r="O695" i="7"/>
  <c r="O896" i="7"/>
  <c r="O700" i="7"/>
  <c r="O897" i="7"/>
  <c r="O436" i="7"/>
  <c r="O850" i="7"/>
  <c r="O446" i="7"/>
  <c r="O851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827" i="7"/>
  <c r="P648" i="7"/>
  <c r="P853" i="7"/>
  <c r="P654" i="7"/>
  <c r="P854" i="7"/>
  <c r="P660" i="7"/>
  <c r="P855" i="7"/>
  <c r="P663" i="7"/>
  <c r="P856" i="7"/>
  <c r="BY619" i="3"/>
  <c r="F619" i="7"/>
  <c r="K680" i="7"/>
  <c r="P680" i="7"/>
  <c r="P892" i="7"/>
  <c r="K685" i="7"/>
  <c r="P685" i="7"/>
  <c r="P893" i="7"/>
  <c r="P888" i="7"/>
  <c r="P889" i="7"/>
  <c r="P890" i="7"/>
  <c r="P891" i="7"/>
  <c r="P690" i="7"/>
  <c r="P895" i="7"/>
  <c r="P695" i="7"/>
  <c r="P896" i="7"/>
  <c r="P700" i="7"/>
  <c r="P897" i="7"/>
  <c r="P436" i="7"/>
  <c r="P850" i="7"/>
  <c r="P446" i="7"/>
  <c r="P851" i="7"/>
  <c r="P10" i="7"/>
  <c r="C218" i="7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197" i="4"/>
  <c r="BV203" i="4"/>
  <c r="BV209" i="4"/>
  <c r="BV210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95" i="4"/>
  <c r="BW101" i="4"/>
  <c r="BW107" i="4"/>
  <c r="BW113" i="4"/>
  <c r="BW119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197" i="4"/>
  <c r="BW203" i="4"/>
  <c r="BW209" i="4"/>
  <c r="BW210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V18" i="6"/>
  <c r="BV27" i="6"/>
  <c r="BV36" i="6"/>
  <c r="BV45" i="6"/>
  <c r="BV54" i="6"/>
  <c r="BV63" i="6"/>
  <c r="BV72" i="6"/>
  <c r="BV74" i="6"/>
  <c r="C808" i="7"/>
  <c r="C809" i="7"/>
  <c r="BW18" i="6"/>
  <c r="BW27" i="6"/>
  <c r="BW36" i="6"/>
  <c r="BW45" i="6"/>
  <c r="BW54" i="6"/>
  <c r="BW63" i="6"/>
  <c r="BW72" i="6"/>
  <c r="BW74" i="6"/>
  <c r="D808" i="7"/>
  <c r="D809" i="7"/>
  <c r="BX18" i="6"/>
  <c r="BX27" i="6"/>
  <c r="BX36" i="6"/>
  <c r="BX45" i="6"/>
  <c r="BX54" i="6"/>
  <c r="BX63" i="6"/>
  <c r="BX72" i="6"/>
  <c r="BX74" i="6"/>
  <c r="E808" i="7"/>
  <c r="E809" i="7"/>
  <c r="BY18" i="6"/>
  <c r="BY27" i="6"/>
  <c r="BY36" i="6"/>
  <c r="BY45" i="6"/>
  <c r="BY54" i="6"/>
  <c r="BY63" i="6"/>
  <c r="BY72" i="6"/>
  <c r="BY74" i="6"/>
  <c r="F808" i="7"/>
  <c r="F809" i="7"/>
  <c r="C1064" i="7"/>
  <c r="E1037" i="7"/>
  <c r="C1037" i="7"/>
  <c r="C1038" i="7"/>
  <c r="E1039" i="7"/>
  <c r="C1039" i="7"/>
  <c r="M808" i="7"/>
  <c r="M809" i="7"/>
  <c r="E1064" i="7"/>
  <c r="E1038" i="7"/>
  <c r="N808" i="7"/>
  <c r="N809" i="7"/>
  <c r="H1064" i="7"/>
  <c r="H1037" i="7"/>
  <c r="H1038" i="7"/>
  <c r="H1039" i="7"/>
  <c r="O808" i="7"/>
  <c r="O809" i="7"/>
  <c r="J1064" i="7"/>
  <c r="J1037" i="7"/>
  <c r="J1038" i="7"/>
  <c r="J1039" i="7"/>
  <c r="P808" i="7"/>
  <c r="P809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C94" i="7"/>
  <c r="C98" i="7"/>
  <c r="D98" i="7"/>
  <c r="C100" i="7"/>
  <c r="C101" i="7"/>
  <c r="C102" i="7"/>
  <c r="C106" i="7"/>
  <c r="D106" i="7"/>
  <c r="E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8" i="7"/>
  <c r="D208" i="7"/>
  <c r="E208" i="7"/>
  <c r="F208" i="7"/>
  <c r="C211" i="7"/>
  <c r="D211" i="7"/>
  <c r="C213" i="7"/>
  <c r="D213" i="7"/>
  <c r="E213" i="7"/>
  <c r="F213" i="7"/>
  <c r="H213" i="7"/>
  <c r="I213" i="7"/>
  <c r="J213" i="7"/>
  <c r="K213" i="7"/>
  <c r="A217" i="7"/>
  <c r="D218" i="7"/>
  <c r="E218" i="7"/>
  <c r="F218" i="7"/>
  <c r="C221" i="7"/>
  <c r="D221" i="7"/>
  <c r="E221" i="7"/>
  <c r="F221" i="7"/>
  <c r="A223" i="7"/>
  <c r="C224" i="7"/>
  <c r="D224" i="7"/>
  <c r="E224" i="7"/>
  <c r="F224" i="7"/>
  <c r="A229" i="7"/>
  <c r="A232" i="7"/>
  <c r="A233" i="7"/>
  <c r="C234" i="7"/>
  <c r="D234" i="7"/>
  <c r="E234" i="7"/>
  <c r="F234" i="7"/>
  <c r="A237" i="7"/>
  <c r="C239" i="7"/>
  <c r="D239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5" i="7"/>
  <c r="BW265" i="3"/>
  <c r="D265" i="7"/>
  <c r="BX265" i="3"/>
  <c r="E265" i="7"/>
  <c r="BY265" i="3"/>
  <c r="F265" i="7"/>
  <c r="C267" i="7"/>
  <c r="D267" i="7"/>
  <c r="E267" i="7"/>
  <c r="F267" i="7"/>
  <c r="D269" i="7"/>
  <c r="E269" i="7"/>
  <c r="F269" i="7"/>
  <c r="A270" i="7"/>
  <c r="A272" i="7"/>
  <c r="C274" i="7"/>
  <c r="D274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C340" i="7"/>
  <c r="D340" i="7"/>
  <c r="E340" i="7"/>
  <c r="F340" i="7"/>
  <c r="A343" i="7"/>
  <c r="C345" i="7"/>
  <c r="D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C373" i="7"/>
  <c r="D373" i="7"/>
  <c r="F373" i="7"/>
  <c r="A375" i="7"/>
  <c r="C375" i="7"/>
  <c r="D375" i="7"/>
  <c r="F375" i="7"/>
  <c r="C377" i="7"/>
  <c r="D377" i="7"/>
  <c r="F377" i="7"/>
  <c r="C379" i="7"/>
  <c r="D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C395" i="7"/>
  <c r="D395" i="7"/>
  <c r="F395" i="7"/>
  <c r="C398" i="7"/>
  <c r="D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A462" i="7"/>
  <c r="BV462" i="3"/>
  <c r="C462" i="7"/>
  <c r="BW462" i="3"/>
  <c r="D462" i="7"/>
  <c r="BX462" i="3"/>
  <c r="E462" i="7"/>
  <c r="BY462" i="3"/>
  <c r="F462" i="7"/>
  <c r="A463" i="7"/>
  <c r="A466" i="7"/>
  <c r="C466" i="7"/>
  <c r="D466" i="7"/>
  <c r="E466" i="7"/>
  <c r="F466" i="7"/>
  <c r="C467" i="7"/>
  <c r="C469" i="7"/>
  <c r="A471" i="7"/>
  <c r="BV471" i="3"/>
  <c r="C471" i="7"/>
  <c r="A472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A493" i="7"/>
  <c r="C493" i="7"/>
  <c r="D493" i="7"/>
  <c r="E493" i="7"/>
  <c r="F493" i="7"/>
  <c r="C494" i="7"/>
  <c r="C496" i="7"/>
  <c r="A498" i="7"/>
  <c r="BV498" i="3"/>
  <c r="C498" i="7"/>
  <c r="A499" i="7"/>
  <c r="A502" i="7"/>
  <c r="A504" i="7"/>
  <c r="A505" i="7"/>
  <c r="A508" i="7"/>
  <c r="A510" i="7"/>
  <c r="A511" i="7"/>
  <c r="A514" i="7"/>
  <c r="A516" i="7"/>
  <c r="A517" i="7"/>
  <c r="A520" i="7"/>
  <c r="C521" i="7"/>
  <c r="E521" i="7"/>
  <c r="F521" i="7"/>
  <c r="A522" i="7"/>
  <c r="BV522" i="3"/>
  <c r="C522" i="7"/>
  <c r="BX522" i="3"/>
  <c r="E522" i="7"/>
  <c r="BY522" i="3"/>
  <c r="F522" i="7"/>
  <c r="A523" i="7"/>
  <c r="A526" i="7"/>
  <c r="C526" i="7"/>
  <c r="D526" i="7"/>
  <c r="E526" i="7"/>
  <c r="F526" i="7"/>
  <c r="A528" i="7"/>
  <c r="BV528" i="3"/>
  <c r="C528" i="7"/>
  <c r="BX528" i="3"/>
  <c r="E528" i="7"/>
  <c r="F528" i="7"/>
  <c r="A529" i="7"/>
  <c r="A532" i="7"/>
  <c r="C532" i="7"/>
  <c r="D532" i="7"/>
  <c r="E532" i="7"/>
  <c r="F532" i="7"/>
  <c r="A534" i="7"/>
  <c r="BV534" i="3"/>
  <c r="C534" i="7"/>
  <c r="A535" i="7"/>
  <c r="A538" i="7"/>
  <c r="E539" i="7"/>
  <c r="A540" i="7"/>
  <c r="E540" i="7"/>
  <c r="A541" i="7"/>
  <c r="A544" i="7"/>
  <c r="C544" i="7"/>
  <c r="D544" i="7"/>
  <c r="E544" i="7"/>
  <c r="F544" i="7"/>
  <c r="A546" i="7"/>
  <c r="BV546" i="3"/>
  <c r="C546" i="7"/>
  <c r="BX546" i="3"/>
  <c r="E546" i="7"/>
  <c r="BY546" i="3"/>
  <c r="F546" i="7"/>
  <c r="A547" i="7"/>
  <c r="A550" i="7"/>
  <c r="C550" i="7"/>
  <c r="D550" i="7"/>
  <c r="E550" i="7"/>
  <c r="F550" i="7"/>
  <c r="A552" i="7"/>
  <c r="BV552" i="3"/>
  <c r="C552" i="7"/>
  <c r="BX552" i="3"/>
  <c r="E552" i="7"/>
  <c r="BY552" i="3"/>
  <c r="F552" i="7"/>
  <c r="A553" i="7"/>
  <c r="A556" i="7"/>
  <c r="C556" i="7"/>
  <c r="D556" i="7"/>
  <c r="E556" i="7"/>
  <c r="F556" i="7"/>
  <c r="A558" i="7"/>
  <c r="BV558" i="3"/>
  <c r="C558" i="7"/>
  <c r="A559" i="7"/>
  <c r="A562" i="7"/>
  <c r="C562" i="7"/>
  <c r="D562" i="7"/>
  <c r="E562" i="7"/>
  <c r="F562" i="7"/>
  <c r="A564" i="7"/>
  <c r="BV564" i="3"/>
  <c r="C564" i="7"/>
  <c r="A565" i="7"/>
  <c r="A568" i="7"/>
  <c r="C568" i="7"/>
  <c r="D568" i="7"/>
  <c r="E568" i="7"/>
  <c r="F568" i="7"/>
  <c r="A570" i="7"/>
  <c r="BV570" i="3"/>
  <c r="C570" i="7"/>
  <c r="BX570" i="3"/>
  <c r="E570" i="7"/>
  <c r="BY570" i="3"/>
  <c r="F570" i="7"/>
  <c r="A571" i="7"/>
  <c r="A574" i="7"/>
  <c r="C575" i="7"/>
  <c r="E575" i="7"/>
  <c r="F575" i="7"/>
  <c r="A576" i="7"/>
  <c r="C576" i="7"/>
  <c r="E576" i="7"/>
  <c r="F576" i="7"/>
  <c r="A577" i="7"/>
  <c r="A580" i="7"/>
  <c r="C581" i="7"/>
  <c r="E581" i="7"/>
  <c r="F581" i="7"/>
  <c r="A582" i="7"/>
  <c r="BV582" i="3"/>
  <c r="C582" i="7"/>
  <c r="BX582" i="3"/>
  <c r="E582" i="7"/>
  <c r="BY582" i="3"/>
  <c r="F582" i="7"/>
  <c r="A583" i="7"/>
  <c r="A586" i="7"/>
  <c r="C587" i="7"/>
  <c r="E587" i="7"/>
  <c r="F587" i="7"/>
  <c r="A588" i="7"/>
  <c r="BV588" i="3"/>
  <c r="C588" i="7"/>
  <c r="BX588" i="3"/>
  <c r="E588" i="7"/>
  <c r="BY588" i="3"/>
  <c r="F588" i="7"/>
  <c r="A589" i="7"/>
  <c r="A592" i="7"/>
  <c r="C592" i="7"/>
  <c r="D592" i="7"/>
  <c r="E592" i="7"/>
  <c r="F592" i="7"/>
  <c r="A595" i="7"/>
  <c r="A596" i="7"/>
  <c r="A599" i="7"/>
  <c r="A601" i="7"/>
  <c r="BV601" i="3"/>
  <c r="C601" i="7"/>
  <c r="BX601" i="3"/>
  <c r="E601" i="7"/>
  <c r="BY601" i="3"/>
  <c r="F601" i="7"/>
  <c r="A602" i="7"/>
  <c r="A605" i="7"/>
  <c r="A607" i="7"/>
  <c r="A608" i="7"/>
  <c r="A611" i="7"/>
  <c r="A613" i="7"/>
  <c r="BX613" i="3"/>
  <c r="E613" i="7"/>
  <c r="A614" i="7"/>
  <c r="A617" i="7"/>
  <c r="A619" i="7"/>
  <c r="A620" i="7"/>
  <c r="A623" i="7"/>
  <c r="A625" i="7"/>
  <c r="A626" i="7"/>
  <c r="A629" i="7"/>
  <c r="A631" i="7"/>
  <c r="BV631" i="3"/>
  <c r="C631" i="7"/>
  <c r="BX631" i="3"/>
  <c r="E631" i="7"/>
  <c r="BY631" i="3"/>
  <c r="F631" i="7"/>
  <c r="A632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A654" i="7"/>
  <c r="A655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A832" i="7"/>
  <c r="A833" i="7"/>
  <c r="A834" i="7"/>
  <c r="A837" i="7"/>
  <c r="A838" i="7"/>
  <c r="A839" i="7"/>
  <c r="A840" i="7"/>
  <c r="A841" i="7"/>
  <c r="A842" i="7"/>
  <c r="A843" i="7"/>
  <c r="A845" i="7"/>
  <c r="A848" i="7"/>
  <c r="A850" i="7"/>
  <c r="A851" i="7"/>
  <c r="A854" i="7"/>
  <c r="A855" i="7"/>
  <c r="A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A896" i="7"/>
  <c r="A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A930" i="7"/>
  <c r="A932" i="7"/>
  <c r="A933" i="7"/>
  <c r="A934" i="7"/>
  <c r="A935" i="7"/>
  <c r="A937" i="7"/>
  <c r="A938" i="7"/>
  <c r="A939" i="7"/>
  <c r="A940" i="7"/>
  <c r="A941" i="7"/>
  <c r="A942" i="7"/>
  <c r="A943" i="7"/>
  <c r="A945" i="7"/>
  <c r="A948" i="7"/>
  <c r="A952" i="7"/>
  <c r="A953" i="7"/>
  <c r="A954" i="7"/>
  <c r="A955" i="7"/>
  <c r="A956" i="7"/>
  <c r="A957" i="7"/>
  <c r="A958" i="7"/>
  <c r="A959" i="7"/>
  <c r="A961" i="7"/>
  <c r="A962" i="7"/>
  <c r="A966" i="7"/>
  <c r="A968" i="7"/>
  <c r="A969" i="7"/>
  <c r="A971" i="7"/>
  <c r="A976" i="7"/>
  <c r="A978" i="7"/>
  <c r="A980" i="7"/>
  <c r="A981" i="7"/>
  <c r="A982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R1044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3" i="7"/>
  <c r="D1093" i="7"/>
  <c r="E1093" i="7"/>
  <c r="F1093" i="7"/>
  <c r="H1093" i="7"/>
  <c r="I1093" i="7"/>
  <c r="J1093" i="7"/>
  <c r="K1093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H1186" i="7"/>
  <c r="I1186" i="7"/>
  <c r="J1186" i="7"/>
  <c r="K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M21" i="6"/>
  <c r="DN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M22" i="6"/>
  <c r="DN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K50" i="6"/>
  <c r="L50" i="6"/>
  <c r="M50" i="6"/>
  <c r="N50" i="6"/>
  <c r="O50" i="6"/>
  <c r="P50" i="6"/>
  <c r="Q50" i="6"/>
  <c r="R50" i="6"/>
  <c r="AA50" i="6"/>
  <c r="AB50" i="6"/>
  <c r="AC50" i="6"/>
  <c r="AD50" i="6"/>
  <c r="AE50" i="6"/>
  <c r="AF50" i="6"/>
  <c r="AG50" i="6"/>
  <c r="AH50" i="6"/>
  <c r="AI50" i="6"/>
  <c r="AJ50" i="6"/>
  <c r="AL50" i="6"/>
  <c r="AN50" i="6"/>
  <c r="AO50" i="6"/>
  <c r="AP50" i="6"/>
  <c r="AQ50" i="6"/>
  <c r="AS50" i="6"/>
  <c r="AU50" i="6"/>
  <c r="AV50" i="6"/>
  <c r="AW50" i="6"/>
  <c r="AX50" i="6"/>
  <c r="AY50" i="6"/>
  <c r="AZ50" i="6"/>
  <c r="BA50" i="6"/>
  <c r="BB50" i="6"/>
  <c r="BD50" i="6"/>
  <c r="BE50" i="6"/>
  <c r="BG50" i="6"/>
  <c r="BH50" i="6"/>
  <c r="BI50" i="6"/>
  <c r="BJ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K54" i="6"/>
  <c r="L54" i="6"/>
  <c r="M54" i="6"/>
  <c r="N54" i="6"/>
  <c r="O54" i="6"/>
  <c r="P54" i="6"/>
  <c r="Q54" i="6"/>
  <c r="R54" i="6"/>
  <c r="AA54" i="6"/>
  <c r="AB54" i="6"/>
  <c r="AC54" i="6"/>
  <c r="AD54" i="6"/>
  <c r="AE54" i="6"/>
  <c r="AF54" i="6"/>
  <c r="AG54" i="6"/>
  <c r="AH54" i="6"/>
  <c r="AI54" i="6"/>
  <c r="AJ54" i="6"/>
  <c r="AL54" i="6"/>
  <c r="AN54" i="6"/>
  <c r="AO54" i="6"/>
  <c r="AP54" i="6"/>
  <c r="AQ54" i="6"/>
  <c r="AS54" i="6"/>
  <c r="AU54" i="6"/>
  <c r="AV54" i="6"/>
  <c r="AW54" i="6"/>
  <c r="AX54" i="6"/>
  <c r="AY54" i="6"/>
  <c r="AZ54" i="6"/>
  <c r="BA54" i="6"/>
  <c r="BB54" i="6"/>
  <c r="BD54" i="6"/>
  <c r="BE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M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M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91" i="3"/>
  <c r="B838" i="3"/>
  <c r="B293" i="3"/>
  <c r="B298" i="3"/>
  <c r="B839" i="3"/>
  <c r="B302" i="3"/>
  <c r="B303" i="3"/>
  <c r="B308" i="3"/>
  <c r="B840" i="3"/>
  <c r="B332" i="3"/>
  <c r="B338" i="3"/>
  <c r="B843" i="3"/>
  <c r="B265" i="3"/>
  <c r="B270" i="3"/>
  <c r="B835" i="3"/>
  <c r="B272" i="3"/>
  <c r="B277" i="3"/>
  <c r="B836" i="3"/>
  <c r="B312" i="3"/>
  <c r="B313" i="3"/>
  <c r="B318" i="3"/>
  <c r="B841" i="3"/>
  <c r="B322" i="3"/>
  <c r="B323" i="3"/>
  <c r="B328" i="3"/>
  <c r="B842" i="3"/>
  <c r="B342" i="3"/>
  <c r="B343" i="3"/>
  <c r="B348" i="3"/>
  <c r="B844" i="3"/>
  <c r="B352" i="3"/>
  <c r="B353" i="3"/>
  <c r="B358" i="3"/>
  <c r="B845" i="3"/>
  <c r="B363" i="3"/>
  <c r="B369" i="3"/>
  <c r="B846" i="3"/>
  <c r="B374" i="3"/>
  <c r="B380" i="3"/>
  <c r="B847" i="3"/>
  <c r="B384" i="3"/>
  <c r="B390" i="3"/>
  <c r="B848" i="3"/>
  <c r="B229" i="3"/>
  <c r="B829" i="3"/>
  <c r="B232" i="3"/>
  <c r="B830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850" i="3"/>
  <c r="B851" i="3"/>
  <c r="B648" i="3"/>
  <c r="B853" i="3"/>
  <c r="B654" i="3"/>
  <c r="B854" i="3"/>
  <c r="B660" i="3"/>
  <c r="B855" i="3"/>
  <c r="B663" i="3"/>
  <c r="B856" i="3"/>
  <c r="B462" i="3"/>
  <c r="B471" i="3"/>
  <c r="B480" i="3"/>
  <c r="B489" i="3"/>
  <c r="B498" i="3"/>
  <c r="B504" i="3"/>
  <c r="B510" i="3"/>
  <c r="B516" i="3"/>
  <c r="B522" i="3"/>
  <c r="C528" i="3"/>
  <c r="C534" i="3"/>
  <c r="C540" i="3"/>
  <c r="C546" i="3"/>
  <c r="C552" i="3"/>
  <c r="C558" i="3"/>
  <c r="C564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3" i="3"/>
  <c r="C308" i="3"/>
  <c r="C840" i="3"/>
  <c r="C332" i="3"/>
  <c r="C338" i="3"/>
  <c r="C843" i="3"/>
  <c r="C265" i="3"/>
  <c r="C270" i="3"/>
  <c r="C835" i="3"/>
  <c r="C272" i="3"/>
  <c r="C277" i="3"/>
  <c r="C836" i="3"/>
  <c r="C312" i="3"/>
  <c r="C313" i="3"/>
  <c r="C318" i="3"/>
  <c r="C841" i="3"/>
  <c r="C322" i="3"/>
  <c r="C323" i="3"/>
  <c r="C328" i="3"/>
  <c r="C842" i="3"/>
  <c r="C342" i="3"/>
  <c r="C343" i="3"/>
  <c r="C348" i="3"/>
  <c r="C844" i="3"/>
  <c r="C352" i="3"/>
  <c r="C353" i="3"/>
  <c r="C358" i="3"/>
  <c r="C845" i="3"/>
  <c r="C363" i="3"/>
  <c r="C369" i="3"/>
  <c r="C846" i="3"/>
  <c r="C374" i="3"/>
  <c r="C380" i="3"/>
  <c r="C847" i="3"/>
  <c r="C384" i="3"/>
  <c r="C390" i="3"/>
  <c r="C848" i="3"/>
  <c r="C229" i="3"/>
  <c r="C829" i="3"/>
  <c r="C232" i="3"/>
  <c r="C830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436" i="3"/>
  <c r="C850" i="3"/>
  <c r="C446" i="3"/>
  <c r="C851" i="3"/>
  <c r="C648" i="3"/>
  <c r="C853" i="3"/>
  <c r="C654" i="3"/>
  <c r="C854" i="3"/>
  <c r="C660" i="3"/>
  <c r="C855" i="3"/>
  <c r="C663" i="3"/>
  <c r="C856" i="3"/>
  <c r="C462" i="3"/>
  <c r="C471" i="3"/>
  <c r="C480" i="3"/>
  <c r="C489" i="3"/>
  <c r="C498" i="3"/>
  <c r="C504" i="3"/>
  <c r="C510" i="3"/>
  <c r="C522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689" i="3"/>
  <c r="C10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65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63" i="3"/>
  <c r="D369" i="3"/>
  <c r="D846" i="3"/>
  <c r="D374" i="3"/>
  <c r="D380" i="3"/>
  <c r="D847" i="3"/>
  <c r="D384" i="3"/>
  <c r="D390" i="3"/>
  <c r="D848" i="3"/>
  <c r="D229" i="3"/>
  <c r="D829" i="3"/>
  <c r="D232" i="3"/>
  <c r="D830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436" i="3"/>
  <c r="D850" i="3"/>
  <c r="D446" i="3"/>
  <c r="D851" i="3"/>
  <c r="D648" i="3"/>
  <c r="D853" i="3"/>
  <c r="D654" i="3"/>
  <c r="D854" i="3"/>
  <c r="D660" i="3"/>
  <c r="D855" i="3"/>
  <c r="D663" i="3"/>
  <c r="D856" i="3"/>
  <c r="D666" i="3"/>
  <c r="D888" i="3"/>
  <c r="D669" i="3"/>
  <c r="D889" i="3"/>
  <c r="D672" i="3"/>
  <c r="D890" i="3"/>
  <c r="D675" i="3"/>
  <c r="D891" i="3"/>
  <c r="D680" i="3"/>
  <c r="D892" i="3"/>
  <c r="D685" i="3"/>
  <c r="D893" i="3"/>
  <c r="D10" i="3"/>
  <c r="E237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3" i="3"/>
  <c r="E308" i="3"/>
  <c r="E840" i="3"/>
  <c r="E332" i="3"/>
  <c r="E338" i="3"/>
  <c r="E843" i="3"/>
  <c r="E265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9" i="3"/>
  <c r="E846" i="3"/>
  <c r="E374" i="3"/>
  <c r="E380" i="3"/>
  <c r="E847" i="3"/>
  <c r="E384" i="3"/>
  <c r="E390" i="3"/>
  <c r="E848" i="3"/>
  <c r="E229" i="3"/>
  <c r="E829" i="3"/>
  <c r="E232" i="3"/>
  <c r="E830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436" i="3"/>
  <c r="E850" i="3"/>
  <c r="E446" i="3"/>
  <c r="E851" i="3"/>
  <c r="E648" i="3"/>
  <c r="E853" i="3"/>
  <c r="E654" i="3"/>
  <c r="E854" i="3"/>
  <c r="E660" i="3"/>
  <c r="E855" i="3"/>
  <c r="E663" i="3"/>
  <c r="E856" i="3"/>
  <c r="E462" i="3"/>
  <c r="E471" i="3"/>
  <c r="E480" i="3"/>
  <c r="E489" i="3"/>
  <c r="E498" i="3"/>
  <c r="E522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3" i="3"/>
  <c r="F308" i="3"/>
  <c r="F840" i="3"/>
  <c r="F332" i="3"/>
  <c r="F338" i="3"/>
  <c r="F843" i="3"/>
  <c r="F265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9" i="3"/>
  <c r="F846" i="3"/>
  <c r="F374" i="3"/>
  <c r="F380" i="3"/>
  <c r="F847" i="3"/>
  <c r="F384" i="3"/>
  <c r="F390" i="3"/>
  <c r="F848" i="3"/>
  <c r="F229" i="3"/>
  <c r="F829" i="3"/>
  <c r="F232" i="3"/>
  <c r="F830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436" i="3"/>
  <c r="F850" i="3"/>
  <c r="F446" i="3"/>
  <c r="F851" i="3"/>
  <c r="F648" i="3"/>
  <c r="F853" i="3"/>
  <c r="F654" i="3"/>
  <c r="F854" i="3"/>
  <c r="F660" i="3"/>
  <c r="F855" i="3"/>
  <c r="F663" i="3"/>
  <c r="F856" i="3"/>
  <c r="F462" i="3"/>
  <c r="F471" i="3"/>
  <c r="F480" i="3"/>
  <c r="F489" i="3"/>
  <c r="F498" i="3"/>
  <c r="F504" i="3"/>
  <c r="F522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689" i="3"/>
  <c r="F694" i="3"/>
  <c r="F10" i="3"/>
  <c r="G237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3" i="3"/>
  <c r="G308" i="3"/>
  <c r="G840" i="3"/>
  <c r="G332" i="3"/>
  <c r="G338" i="3"/>
  <c r="G843" i="3"/>
  <c r="G265" i="3"/>
  <c r="G270" i="3"/>
  <c r="G835" i="3"/>
  <c r="G272" i="3"/>
  <c r="G277" i="3"/>
  <c r="G836" i="3"/>
  <c r="G312" i="3"/>
  <c r="G313" i="3"/>
  <c r="G318" i="3"/>
  <c r="G841" i="3"/>
  <c r="G322" i="3"/>
  <c r="G323" i="3"/>
  <c r="G328" i="3"/>
  <c r="G842" i="3"/>
  <c r="G342" i="3"/>
  <c r="G343" i="3"/>
  <c r="G348" i="3"/>
  <c r="G844" i="3"/>
  <c r="G352" i="3"/>
  <c r="G353" i="3"/>
  <c r="G358" i="3"/>
  <c r="G845" i="3"/>
  <c r="G363" i="3"/>
  <c r="G369" i="3"/>
  <c r="G846" i="3"/>
  <c r="G374" i="3"/>
  <c r="G380" i="3"/>
  <c r="G847" i="3"/>
  <c r="G384" i="3"/>
  <c r="G390" i="3"/>
  <c r="G848" i="3"/>
  <c r="G229" i="3"/>
  <c r="G829" i="3"/>
  <c r="G232" i="3"/>
  <c r="G830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436" i="3"/>
  <c r="G850" i="3"/>
  <c r="G446" i="3"/>
  <c r="G851" i="3"/>
  <c r="G648" i="3"/>
  <c r="G853" i="3"/>
  <c r="G654" i="3"/>
  <c r="G854" i="3"/>
  <c r="G660" i="3"/>
  <c r="G855" i="3"/>
  <c r="G663" i="3"/>
  <c r="G856" i="3"/>
  <c r="G462" i="3"/>
  <c r="G471" i="3"/>
  <c r="G480" i="3"/>
  <c r="G489" i="3"/>
  <c r="G498" i="3"/>
  <c r="G504" i="3"/>
  <c r="G516" i="3"/>
  <c r="G522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689" i="3"/>
  <c r="G694" i="3"/>
  <c r="G10" i="3"/>
  <c r="H237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3" i="3"/>
  <c r="H308" i="3"/>
  <c r="H840" i="3"/>
  <c r="H332" i="3"/>
  <c r="H338" i="3"/>
  <c r="H843" i="3"/>
  <c r="H265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9" i="3"/>
  <c r="H846" i="3"/>
  <c r="H374" i="3"/>
  <c r="H380" i="3"/>
  <c r="H847" i="3"/>
  <c r="H384" i="3"/>
  <c r="H390" i="3"/>
  <c r="H848" i="3"/>
  <c r="H229" i="3"/>
  <c r="H829" i="3"/>
  <c r="H232" i="3"/>
  <c r="H830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436" i="3"/>
  <c r="H850" i="3"/>
  <c r="H446" i="3"/>
  <c r="H851" i="3"/>
  <c r="H648" i="3"/>
  <c r="H853" i="3"/>
  <c r="H654" i="3"/>
  <c r="H854" i="3"/>
  <c r="H660" i="3"/>
  <c r="H855" i="3"/>
  <c r="H663" i="3"/>
  <c r="H856" i="3"/>
  <c r="H453" i="3"/>
  <c r="H462" i="3"/>
  <c r="H471" i="3"/>
  <c r="H480" i="3"/>
  <c r="H489" i="3"/>
  <c r="H498" i="3"/>
  <c r="H504" i="3"/>
  <c r="H510" i="3"/>
  <c r="H516" i="3"/>
  <c r="H522" i="3"/>
  <c r="H666" i="3"/>
  <c r="H888" i="3"/>
  <c r="H669" i="3"/>
  <c r="H889" i="3"/>
  <c r="H672" i="3"/>
  <c r="H890" i="3"/>
  <c r="H675" i="3"/>
  <c r="H891" i="3"/>
  <c r="H680" i="3"/>
  <c r="H892" i="3"/>
  <c r="H684" i="3"/>
  <c r="H685" i="3"/>
  <c r="H893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3" i="3"/>
  <c r="I308" i="3"/>
  <c r="I840" i="3"/>
  <c r="I332" i="3"/>
  <c r="I338" i="3"/>
  <c r="I843" i="3"/>
  <c r="I265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8" i="3"/>
  <c r="I845" i="3"/>
  <c r="I363" i="3"/>
  <c r="I369" i="3"/>
  <c r="I846" i="3"/>
  <c r="I374" i="3"/>
  <c r="I380" i="3"/>
  <c r="I847" i="3"/>
  <c r="I384" i="3"/>
  <c r="I390" i="3"/>
  <c r="I848" i="3"/>
  <c r="I229" i="3"/>
  <c r="I829" i="3"/>
  <c r="I232" i="3"/>
  <c r="I830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436" i="3"/>
  <c r="I850" i="3"/>
  <c r="I446" i="3"/>
  <c r="I851" i="3"/>
  <c r="I648" i="3"/>
  <c r="I853" i="3"/>
  <c r="I654" i="3"/>
  <c r="I854" i="3"/>
  <c r="I660" i="3"/>
  <c r="I855" i="3"/>
  <c r="I663" i="3"/>
  <c r="I856" i="3"/>
  <c r="I462" i="3"/>
  <c r="I471" i="3"/>
  <c r="I480" i="3"/>
  <c r="I489" i="3"/>
  <c r="I498" i="3"/>
  <c r="I504" i="3"/>
  <c r="I510" i="3"/>
  <c r="I516" i="3"/>
  <c r="I522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3" i="3"/>
  <c r="J308" i="3"/>
  <c r="J840" i="3"/>
  <c r="J332" i="3"/>
  <c r="J338" i="3"/>
  <c r="J843" i="3"/>
  <c r="J265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9" i="3"/>
  <c r="J846" i="3"/>
  <c r="J374" i="3"/>
  <c r="J380" i="3"/>
  <c r="J847" i="3"/>
  <c r="J384" i="3"/>
  <c r="J390" i="3"/>
  <c r="J848" i="3"/>
  <c r="J229" i="3"/>
  <c r="J829" i="3"/>
  <c r="J232" i="3"/>
  <c r="J830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436" i="3"/>
  <c r="J850" i="3"/>
  <c r="J446" i="3"/>
  <c r="J851" i="3"/>
  <c r="J648" i="3"/>
  <c r="J853" i="3"/>
  <c r="J654" i="3"/>
  <c r="J854" i="3"/>
  <c r="J660" i="3"/>
  <c r="J855" i="3"/>
  <c r="J663" i="3"/>
  <c r="J856" i="3"/>
  <c r="J462" i="3"/>
  <c r="J471" i="3"/>
  <c r="J480" i="3"/>
  <c r="J489" i="3"/>
  <c r="J498" i="3"/>
  <c r="J504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36" i="3"/>
  <c r="K850" i="3"/>
  <c r="K446" i="3"/>
  <c r="K851" i="3"/>
  <c r="K648" i="3"/>
  <c r="K853" i="3"/>
  <c r="K654" i="3"/>
  <c r="K854" i="3"/>
  <c r="K660" i="3"/>
  <c r="K855" i="3"/>
  <c r="K663" i="3"/>
  <c r="K856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36" i="3"/>
  <c r="L850" i="3"/>
  <c r="L446" i="3"/>
  <c r="L851" i="3"/>
  <c r="L648" i="3"/>
  <c r="L853" i="3"/>
  <c r="L654" i="3"/>
  <c r="L854" i="3"/>
  <c r="L660" i="3"/>
  <c r="L855" i="3"/>
  <c r="L856" i="3"/>
  <c r="L666" i="3"/>
  <c r="L888" i="3"/>
  <c r="L669" i="3"/>
  <c r="L889" i="3"/>
  <c r="L672" i="3"/>
  <c r="L890" i="3"/>
  <c r="L675" i="3"/>
  <c r="L891" i="3"/>
  <c r="L680" i="3"/>
  <c r="L892" i="3"/>
  <c r="L893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36" i="3"/>
  <c r="M850" i="3"/>
  <c r="M446" i="3"/>
  <c r="M851" i="3"/>
  <c r="M648" i="3"/>
  <c r="M853" i="3"/>
  <c r="M654" i="3"/>
  <c r="M854" i="3"/>
  <c r="M660" i="3"/>
  <c r="M855" i="3"/>
  <c r="M856" i="3"/>
  <c r="M666" i="3"/>
  <c r="M888" i="3"/>
  <c r="M669" i="3"/>
  <c r="M889" i="3"/>
  <c r="M672" i="3"/>
  <c r="M890" i="3"/>
  <c r="M675" i="3"/>
  <c r="M891" i="3"/>
  <c r="M680" i="3"/>
  <c r="M892" i="3"/>
  <c r="M893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36" i="3"/>
  <c r="N850" i="3"/>
  <c r="N446" i="3"/>
  <c r="N851" i="3"/>
  <c r="N648" i="3"/>
  <c r="N853" i="3"/>
  <c r="N654" i="3"/>
  <c r="N854" i="3"/>
  <c r="N660" i="3"/>
  <c r="N855" i="3"/>
  <c r="N856" i="3"/>
  <c r="N666" i="3"/>
  <c r="N888" i="3"/>
  <c r="N669" i="3"/>
  <c r="N889" i="3"/>
  <c r="N672" i="3"/>
  <c r="N890" i="3"/>
  <c r="N675" i="3"/>
  <c r="N891" i="3"/>
  <c r="N680" i="3"/>
  <c r="N892" i="3"/>
  <c r="N893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36" i="3"/>
  <c r="O850" i="3"/>
  <c r="O446" i="3"/>
  <c r="O851" i="3"/>
  <c r="O648" i="3"/>
  <c r="O853" i="3"/>
  <c r="O654" i="3"/>
  <c r="O854" i="3"/>
  <c r="O660" i="3"/>
  <c r="O855" i="3"/>
  <c r="O663" i="3"/>
  <c r="O856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36" i="3"/>
  <c r="P850" i="3"/>
  <c r="P446" i="3"/>
  <c r="P851" i="3"/>
  <c r="P648" i="3"/>
  <c r="P853" i="3"/>
  <c r="P654" i="3"/>
  <c r="P854" i="3"/>
  <c r="P660" i="3"/>
  <c r="P855" i="3"/>
  <c r="P663" i="3"/>
  <c r="P856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36" i="3"/>
  <c r="Q850" i="3"/>
  <c r="Q446" i="3"/>
  <c r="Q851" i="3"/>
  <c r="Q648" i="3"/>
  <c r="Q853" i="3"/>
  <c r="Q654" i="3"/>
  <c r="Q854" i="3"/>
  <c r="Q660" i="3"/>
  <c r="Q855" i="3"/>
  <c r="Q663" i="3"/>
  <c r="Q856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36" i="3"/>
  <c r="R850" i="3"/>
  <c r="R446" i="3"/>
  <c r="R851" i="3"/>
  <c r="R648" i="3"/>
  <c r="R853" i="3"/>
  <c r="R654" i="3"/>
  <c r="R854" i="3"/>
  <c r="R660" i="3"/>
  <c r="R855" i="3"/>
  <c r="R663" i="3"/>
  <c r="R856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0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3" i="3"/>
  <c r="T308" i="3"/>
  <c r="T840" i="3"/>
  <c r="T332" i="3"/>
  <c r="T338" i="3"/>
  <c r="T843" i="3"/>
  <c r="T265" i="3"/>
  <c r="T270" i="3"/>
  <c r="T835" i="3"/>
  <c r="T272" i="3"/>
  <c r="T277" i="3"/>
  <c r="T836" i="3"/>
  <c r="T312" i="3"/>
  <c r="T313" i="3"/>
  <c r="T318" i="3"/>
  <c r="T841" i="3"/>
  <c r="T322" i="3"/>
  <c r="T323" i="3"/>
  <c r="T328" i="3"/>
  <c r="T842" i="3"/>
  <c r="T342" i="3"/>
  <c r="T343" i="3"/>
  <c r="T348" i="3"/>
  <c r="T844" i="3"/>
  <c r="T352" i="3"/>
  <c r="T353" i="3"/>
  <c r="T358" i="3"/>
  <c r="T845" i="3"/>
  <c r="T363" i="3"/>
  <c r="T369" i="3"/>
  <c r="T846" i="3"/>
  <c r="T374" i="3"/>
  <c r="T380" i="3"/>
  <c r="T847" i="3"/>
  <c r="T384" i="3"/>
  <c r="T390" i="3"/>
  <c r="T848" i="3"/>
  <c r="T229" i="3"/>
  <c r="T829" i="3"/>
  <c r="T232" i="3"/>
  <c r="T830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436" i="3"/>
  <c r="T850" i="3"/>
  <c r="T446" i="3"/>
  <c r="T851" i="3"/>
  <c r="T648" i="3"/>
  <c r="T853" i="3"/>
  <c r="T654" i="3"/>
  <c r="T854" i="3"/>
  <c r="T660" i="3"/>
  <c r="T855" i="3"/>
  <c r="T663" i="3"/>
  <c r="T856" i="3"/>
  <c r="T462" i="3"/>
  <c r="T471" i="3"/>
  <c r="T480" i="3"/>
  <c r="T489" i="3"/>
  <c r="T498" i="3"/>
  <c r="T504" i="3"/>
  <c r="T510" i="3"/>
  <c r="T522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689" i="3"/>
  <c r="T694" i="3"/>
  <c r="T10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3" i="3"/>
  <c r="U308" i="3"/>
  <c r="U840" i="3"/>
  <c r="U332" i="3"/>
  <c r="U338" i="3"/>
  <c r="U843" i="3"/>
  <c r="U265" i="3"/>
  <c r="U270" i="3"/>
  <c r="U835" i="3"/>
  <c r="U272" i="3"/>
  <c r="U277" i="3"/>
  <c r="U836" i="3"/>
  <c r="U312" i="3"/>
  <c r="U313" i="3"/>
  <c r="U318" i="3"/>
  <c r="U841" i="3"/>
  <c r="U322" i="3"/>
  <c r="U323" i="3"/>
  <c r="U328" i="3"/>
  <c r="U842" i="3"/>
  <c r="U342" i="3"/>
  <c r="U343" i="3"/>
  <c r="U348" i="3"/>
  <c r="U844" i="3"/>
  <c r="U352" i="3"/>
  <c r="U353" i="3"/>
  <c r="U358" i="3"/>
  <c r="U845" i="3"/>
  <c r="U363" i="3"/>
  <c r="U369" i="3"/>
  <c r="U846" i="3"/>
  <c r="U374" i="3"/>
  <c r="U380" i="3"/>
  <c r="U847" i="3"/>
  <c r="U384" i="3"/>
  <c r="U390" i="3"/>
  <c r="U848" i="3"/>
  <c r="U229" i="3"/>
  <c r="U829" i="3"/>
  <c r="U232" i="3"/>
  <c r="U830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436" i="3"/>
  <c r="U850" i="3"/>
  <c r="U446" i="3"/>
  <c r="U851" i="3"/>
  <c r="U648" i="3"/>
  <c r="U853" i="3"/>
  <c r="U654" i="3"/>
  <c r="U854" i="3"/>
  <c r="U660" i="3"/>
  <c r="U855" i="3"/>
  <c r="U663" i="3"/>
  <c r="U856" i="3"/>
  <c r="U462" i="3"/>
  <c r="U471" i="3"/>
  <c r="U480" i="3"/>
  <c r="U489" i="3"/>
  <c r="U498" i="3"/>
  <c r="U510" i="3"/>
  <c r="U516" i="3"/>
  <c r="U522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689" i="3"/>
  <c r="U694" i="3"/>
  <c r="U10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3" i="3"/>
  <c r="V308" i="3"/>
  <c r="V840" i="3"/>
  <c r="V332" i="3"/>
  <c r="V338" i="3"/>
  <c r="V843" i="3"/>
  <c r="V265" i="3"/>
  <c r="V270" i="3"/>
  <c r="V835" i="3"/>
  <c r="V272" i="3"/>
  <c r="V277" i="3"/>
  <c r="V836" i="3"/>
  <c r="V312" i="3"/>
  <c r="V313" i="3"/>
  <c r="V318" i="3"/>
  <c r="V841" i="3"/>
  <c r="V322" i="3"/>
  <c r="V323" i="3"/>
  <c r="V328" i="3"/>
  <c r="V842" i="3"/>
  <c r="V342" i="3"/>
  <c r="V343" i="3"/>
  <c r="V348" i="3"/>
  <c r="V844" i="3"/>
  <c r="V352" i="3"/>
  <c r="V353" i="3"/>
  <c r="V358" i="3"/>
  <c r="V845" i="3"/>
  <c r="V363" i="3"/>
  <c r="V369" i="3"/>
  <c r="V846" i="3"/>
  <c r="V374" i="3"/>
  <c r="V380" i="3"/>
  <c r="V847" i="3"/>
  <c r="V384" i="3"/>
  <c r="V390" i="3"/>
  <c r="V848" i="3"/>
  <c r="V229" i="3"/>
  <c r="V829" i="3"/>
  <c r="V232" i="3"/>
  <c r="V830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436" i="3"/>
  <c r="V850" i="3"/>
  <c r="V446" i="3"/>
  <c r="V851" i="3"/>
  <c r="V648" i="3"/>
  <c r="V853" i="3"/>
  <c r="V654" i="3"/>
  <c r="V854" i="3"/>
  <c r="V660" i="3"/>
  <c r="V855" i="3"/>
  <c r="V663" i="3"/>
  <c r="V856" i="3"/>
  <c r="V462" i="3"/>
  <c r="V471" i="3"/>
  <c r="V480" i="3"/>
  <c r="V489" i="3"/>
  <c r="V498" i="3"/>
  <c r="V522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689" i="3"/>
  <c r="V694" i="3"/>
  <c r="V10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3" i="3"/>
  <c r="W308" i="3"/>
  <c r="W840" i="3"/>
  <c r="W332" i="3"/>
  <c r="W338" i="3"/>
  <c r="W843" i="3"/>
  <c r="W265" i="3"/>
  <c r="W270" i="3"/>
  <c r="W835" i="3"/>
  <c r="W272" i="3"/>
  <c r="W277" i="3"/>
  <c r="W836" i="3"/>
  <c r="W312" i="3"/>
  <c r="W313" i="3"/>
  <c r="W318" i="3"/>
  <c r="W841" i="3"/>
  <c r="W322" i="3"/>
  <c r="W323" i="3"/>
  <c r="W328" i="3"/>
  <c r="W842" i="3"/>
  <c r="W342" i="3"/>
  <c r="W343" i="3"/>
  <c r="W348" i="3"/>
  <c r="W844" i="3"/>
  <c r="W352" i="3"/>
  <c r="W353" i="3"/>
  <c r="W358" i="3"/>
  <c r="W845" i="3"/>
  <c r="W363" i="3"/>
  <c r="W369" i="3"/>
  <c r="W846" i="3"/>
  <c r="W374" i="3"/>
  <c r="W380" i="3"/>
  <c r="W847" i="3"/>
  <c r="W384" i="3"/>
  <c r="W390" i="3"/>
  <c r="W848" i="3"/>
  <c r="W229" i="3"/>
  <c r="W829" i="3"/>
  <c r="W232" i="3"/>
  <c r="W830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436" i="3"/>
  <c r="W850" i="3"/>
  <c r="W446" i="3"/>
  <c r="W851" i="3"/>
  <c r="W648" i="3"/>
  <c r="W853" i="3"/>
  <c r="W654" i="3"/>
  <c r="W854" i="3"/>
  <c r="W660" i="3"/>
  <c r="W855" i="3"/>
  <c r="W663" i="3"/>
  <c r="W856" i="3"/>
  <c r="W453" i="3"/>
  <c r="W462" i="3"/>
  <c r="W471" i="3"/>
  <c r="W480" i="3"/>
  <c r="W489" i="3"/>
  <c r="W498" i="3"/>
  <c r="W504" i="3"/>
  <c r="W510" i="3"/>
  <c r="W516" i="3"/>
  <c r="W522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689" i="3"/>
  <c r="W694" i="3"/>
  <c r="W10" i="3"/>
  <c r="X237" i="3"/>
  <c r="X242" i="3"/>
  <c r="X831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302" i="3"/>
  <c r="X303" i="3"/>
  <c r="X308" i="3"/>
  <c r="X840" i="3"/>
  <c r="X332" i="3"/>
  <c r="X338" i="3"/>
  <c r="X843" i="3"/>
  <c r="X265" i="3"/>
  <c r="X270" i="3"/>
  <c r="X835" i="3"/>
  <c r="X272" i="3"/>
  <c r="X277" i="3"/>
  <c r="X836" i="3"/>
  <c r="X312" i="3"/>
  <c r="X313" i="3"/>
  <c r="X318" i="3"/>
  <c r="X841" i="3"/>
  <c r="X322" i="3"/>
  <c r="X323" i="3"/>
  <c r="X328" i="3"/>
  <c r="X842" i="3"/>
  <c r="X342" i="3"/>
  <c r="X343" i="3"/>
  <c r="X348" i="3"/>
  <c r="X844" i="3"/>
  <c r="X352" i="3"/>
  <c r="X353" i="3"/>
  <c r="X358" i="3"/>
  <c r="X845" i="3"/>
  <c r="X363" i="3"/>
  <c r="X369" i="3"/>
  <c r="X846" i="3"/>
  <c r="X374" i="3"/>
  <c r="X380" i="3"/>
  <c r="X847" i="3"/>
  <c r="X384" i="3"/>
  <c r="X390" i="3"/>
  <c r="X848" i="3"/>
  <c r="X229" i="3"/>
  <c r="X829" i="3"/>
  <c r="X232" i="3"/>
  <c r="X83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436" i="3"/>
  <c r="X850" i="3"/>
  <c r="X446" i="3"/>
  <c r="X851" i="3"/>
  <c r="X648" i="3"/>
  <c r="X853" i="3"/>
  <c r="X654" i="3"/>
  <c r="X854" i="3"/>
  <c r="X660" i="3"/>
  <c r="X855" i="3"/>
  <c r="X663" i="3"/>
  <c r="X856" i="3"/>
  <c r="X462" i="3"/>
  <c r="X471" i="3"/>
  <c r="X480" i="3"/>
  <c r="X489" i="3"/>
  <c r="X498" i="3"/>
  <c r="X504" i="3"/>
  <c r="X510" i="3"/>
  <c r="X516" i="3"/>
  <c r="X522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689" i="3"/>
  <c r="X694" i="3"/>
  <c r="X10" i="3"/>
  <c r="Y237" i="3"/>
  <c r="Y242" i="3"/>
  <c r="Y831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02" i="3"/>
  <c r="Y303" i="3"/>
  <c r="Y308" i="3"/>
  <c r="Y840" i="3"/>
  <c r="Y332" i="3"/>
  <c r="Y338" i="3"/>
  <c r="Y843" i="3"/>
  <c r="Y265" i="3"/>
  <c r="Y270" i="3"/>
  <c r="Y835" i="3"/>
  <c r="Y272" i="3"/>
  <c r="Y277" i="3"/>
  <c r="Y836" i="3"/>
  <c r="Y312" i="3"/>
  <c r="Y313" i="3"/>
  <c r="Y318" i="3"/>
  <c r="Y841" i="3"/>
  <c r="Y322" i="3"/>
  <c r="Y323" i="3"/>
  <c r="Y328" i="3"/>
  <c r="Y842" i="3"/>
  <c r="Y342" i="3"/>
  <c r="Y343" i="3"/>
  <c r="Y348" i="3"/>
  <c r="Y844" i="3"/>
  <c r="Y352" i="3"/>
  <c r="Y353" i="3"/>
  <c r="Y358" i="3"/>
  <c r="Y845" i="3"/>
  <c r="Y363" i="3"/>
  <c r="Y369" i="3"/>
  <c r="Y846" i="3"/>
  <c r="Y374" i="3"/>
  <c r="Y380" i="3"/>
  <c r="Y847" i="3"/>
  <c r="Y384" i="3"/>
  <c r="Y390" i="3"/>
  <c r="Y848" i="3"/>
  <c r="Y229" i="3"/>
  <c r="Y829" i="3"/>
  <c r="Y232" i="3"/>
  <c r="Y830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436" i="3"/>
  <c r="Y850" i="3"/>
  <c r="Y446" i="3"/>
  <c r="Y851" i="3"/>
  <c r="Y648" i="3"/>
  <c r="Y853" i="3"/>
  <c r="Y654" i="3"/>
  <c r="Y854" i="3"/>
  <c r="Y660" i="3"/>
  <c r="Y855" i="3"/>
  <c r="Y663" i="3"/>
  <c r="Y856" i="3"/>
  <c r="Y453" i="3"/>
  <c r="Y462" i="3"/>
  <c r="Y471" i="3"/>
  <c r="Y480" i="3"/>
  <c r="Y489" i="3"/>
  <c r="Y504" i="3"/>
  <c r="Y510" i="3"/>
  <c r="Y522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689" i="3"/>
  <c r="Y694" i="3"/>
  <c r="Y10" i="3"/>
  <c r="Z237" i="3"/>
  <c r="Z242" i="3"/>
  <c r="Z831" i="3"/>
  <c r="Z244" i="3"/>
  <c r="Z249" i="3"/>
  <c r="Z832" i="3"/>
  <c r="Z251" i="3"/>
  <c r="Z256" i="3"/>
  <c r="Z833" i="3"/>
  <c r="Z258" i="3"/>
  <c r="Z263" i="3"/>
  <c r="Z834" i="3"/>
  <c r="Z279" i="3"/>
  <c r="Z284" i="3"/>
  <c r="Z837" i="3"/>
  <c r="Z286" i="3"/>
  <c r="Z291" i="3"/>
  <c r="Z838" i="3"/>
  <c r="Z293" i="3"/>
  <c r="Z298" i="3"/>
  <c r="Z839" i="3"/>
  <c r="Z302" i="3"/>
  <c r="Z303" i="3"/>
  <c r="Z308" i="3"/>
  <c r="Z840" i="3"/>
  <c r="Z332" i="3"/>
  <c r="Z338" i="3"/>
  <c r="Z843" i="3"/>
  <c r="Z265" i="3"/>
  <c r="Z270" i="3"/>
  <c r="Z835" i="3"/>
  <c r="Z272" i="3"/>
  <c r="Z277" i="3"/>
  <c r="Z836" i="3"/>
  <c r="Z312" i="3"/>
  <c r="Z313" i="3"/>
  <c r="Z318" i="3"/>
  <c r="Z841" i="3"/>
  <c r="Z322" i="3"/>
  <c r="Z323" i="3"/>
  <c r="Z328" i="3"/>
  <c r="Z842" i="3"/>
  <c r="Z342" i="3"/>
  <c r="Z343" i="3"/>
  <c r="Z348" i="3"/>
  <c r="Z844" i="3"/>
  <c r="Z352" i="3"/>
  <c r="Z353" i="3"/>
  <c r="Z358" i="3"/>
  <c r="Z845" i="3"/>
  <c r="Z363" i="3"/>
  <c r="Z369" i="3"/>
  <c r="Z846" i="3"/>
  <c r="Z374" i="3"/>
  <c r="Z380" i="3"/>
  <c r="Z847" i="3"/>
  <c r="Z384" i="3"/>
  <c r="Z390" i="3"/>
  <c r="Z848" i="3"/>
  <c r="Z229" i="3"/>
  <c r="Z829" i="3"/>
  <c r="Z232" i="3"/>
  <c r="Z83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436" i="3"/>
  <c r="Z850" i="3"/>
  <c r="Z446" i="3"/>
  <c r="Z851" i="3"/>
  <c r="Z648" i="3"/>
  <c r="Z853" i="3"/>
  <c r="Z654" i="3"/>
  <c r="Z854" i="3"/>
  <c r="Z660" i="3"/>
  <c r="Z855" i="3"/>
  <c r="Z663" i="3"/>
  <c r="Z856" i="3"/>
  <c r="Z453" i="3"/>
  <c r="Z462" i="3"/>
  <c r="Z471" i="3"/>
  <c r="Z480" i="3"/>
  <c r="Z489" i="3"/>
  <c r="Z498" i="3"/>
  <c r="Z504" i="3"/>
  <c r="Z522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3" i="3"/>
  <c r="AA308" i="3"/>
  <c r="AA840" i="3"/>
  <c r="AA332" i="3"/>
  <c r="AA338" i="3"/>
  <c r="AA843" i="3"/>
  <c r="AA265" i="3"/>
  <c r="AA270" i="3"/>
  <c r="AA835" i="3"/>
  <c r="AA272" i="3"/>
  <c r="AA277" i="3"/>
  <c r="AA836" i="3"/>
  <c r="AA312" i="3"/>
  <c r="AA313" i="3"/>
  <c r="AA318" i="3"/>
  <c r="AA841" i="3"/>
  <c r="AA322" i="3"/>
  <c r="AA323" i="3"/>
  <c r="AA328" i="3"/>
  <c r="AA842" i="3"/>
  <c r="AA342" i="3"/>
  <c r="AA343" i="3"/>
  <c r="AA348" i="3"/>
  <c r="AA844" i="3"/>
  <c r="AA352" i="3"/>
  <c r="AA353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436" i="3"/>
  <c r="AA850" i="3"/>
  <c r="AA446" i="3"/>
  <c r="AA851" i="3"/>
  <c r="AA648" i="3"/>
  <c r="AA853" i="3"/>
  <c r="AA654" i="3"/>
  <c r="AA854" i="3"/>
  <c r="AA660" i="3"/>
  <c r="AA855" i="3"/>
  <c r="AA663" i="3"/>
  <c r="AA856" i="3"/>
  <c r="AA453" i="3"/>
  <c r="AA462" i="3"/>
  <c r="AA471" i="3"/>
  <c r="AA480" i="3"/>
  <c r="AA489" i="3"/>
  <c r="AA498" i="3"/>
  <c r="AA504" i="3"/>
  <c r="AA510" i="3"/>
  <c r="AA516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3" i="3"/>
  <c r="AB308" i="3"/>
  <c r="AB840" i="3"/>
  <c r="AB332" i="3"/>
  <c r="AB338" i="3"/>
  <c r="AB843" i="3"/>
  <c r="AB265" i="3"/>
  <c r="AB270" i="3"/>
  <c r="AB835" i="3"/>
  <c r="AB272" i="3"/>
  <c r="AB277" i="3"/>
  <c r="AB836" i="3"/>
  <c r="AB312" i="3"/>
  <c r="AB313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436" i="3"/>
  <c r="AB850" i="3"/>
  <c r="AB446" i="3"/>
  <c r="AB851" i="3"/>
  <c r="AB648" i="3"/>
  <c r="AB853" i="3"/>
  <c r="AB654" i="3"/>
  <c r="AB854" i="3"/>
  <c r="AB660" i="3"/>
  <c r="AB855" i="3"/>
  <c r="AB663" i="3"/>
  <c r="AB856" i="3"/>
  <c r="AB453" i="3"/>
  <c r="AB462" i="3"/>
  <c r="AB471" i="3"/>
  <c r="AB480" i="3"/>
  <c r="AB489" i="3"/>
  <c r="AB504" i="3"/>
  <c r="AB522" i="3"/>
  <c r="AB666" i="3"/>
  <c r="AB888" i="3"/>
  <c r="AB669" i="3"/>
  <c r="AB889" i="3"/>
  <c r="AB672" i="3"/>
  <c r="AB890" i="3"/>
  <c r="AB675" i="3"/>
  <c r="AB891" i="3"/>
  <c r="AB679" i="3"/>
  <c r="AB680" i="3"/>
  <c r="AB892" i="3"/>
  <c r="AB684" i="3"/>
  <c r="AB685" i="3"/>
  <c r="AB893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36" i="3"/>
  <c r="AC850" i="3"/>
  <c r="AC446" i="3"/>
  <c r="AC851" i="3"/>
  <c r="AC648" i="3"/>
  <c r="AC853" i="3"/>
  <c r="AC654" i="3"/>
  <c r="AC854" i="3"/>
  <c r="AC660" i="3"/>
  <c r="AC855" i="3"/>
  <c r="AC663" i="3"/>
  <c r="AC856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36" i="3"/>
  <c r="AD850" i="3"/>
  <c r="AD446" i="3"/>
  <c r="AD851" i="3"/>
  <c r="AD648" i="3"/>
  <c r="AD853" i="3"/>
  <c r="AD654" i="3"/>
  <c r="AD854" i="3"/>
  <c r="AD660" i="3"/>
  <c r="AD855" i="3"/>
  <c r="AD663" i="3"/>
  <c r="AD856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36" i="3"/>
  <c r="AE850" i="3"/>
  <c r="AE446" i="3"/>
  <c r="AE851" i="3"/>
  <c r="AE648" i="3"/>
  <c r="AE853" i="3"/>
  <c r="AE654" i="3"/>
  <c r="AE854" i="3"/>
  <c r="AE660" i="3"/>
  <c r="AE855" i="3"/>
  <c r="AE663" i="3"/>
  <c r="AE856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36" i="3"/>
  <c r="AF850" i="3"/>
  <c r="AF446" i="3"/>
  <c r="AF851" i="3"/>
  <c r="AF648" i="3"/>
  <c r="AF853" i="3"/>
  <c r="AF654" i="3"/>
  <c r="AF854" i="3"/>
  <c r="AF660" i="3"/>
  <c r="AF855" i="3"/>
  <c r="AF663" i="3"/>
  <c r="AF856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36" i="3"/>
  <c r="AG850" i="3"/>
  <c r="AG446" i="3"/>
  <c r="AG851" i="3"/>
  <c r="AG648" i="3"/>
  <c r="AG853" i="3"/>
  <c r="AG654" i="3"/>
  <c r="AG854" i="3"/>
  <c r="AG660" i="3"/>
  <c r="AG855" i="3"/>
  <c r="AG663" i="3"/>
  <c r="AG856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36" i="3"/>
  <c r="AH850" i="3"/>
  <c r="AH446" i="3"/>
  <c r="AH851" i="3"/>
  <c r="AH648" i="3"/>
  <c r="AH853" i="3"/>
  <c r="AH654" i="3"/>
  <c r="AH854" i="3"/>
  <c r="AH660" i="3"/>
  <c r="AH855" i="3"/>
  <c r="AH663" i="3"/>
  <c r="AH856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36" i="3"/>
  <c r="AI850" i="3"/>
  <c r="AI851" i="3"/>
  <c r="AI648" i="3"/>
  <c r="AI853" i="3"/>
  <c r="AI654" i="3"/>
  <c r="AI854" i="3"/>
  <c r="AI660" i="3"/>
  <c r="AI855" i="3"/>
  <c r="AI663" i="3"/>
  <c r="AI856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36" i="3"/>
  <c r="AJ850" i="3"/>
  <c r="AJ446" i="3"/>
  <c r="AJ851" i="3"/>
  <c r="AJ648" i="3"/>
  <c r="AJ853" i="3"/>
  <c r="AJ654" i="3"/>
  <c r="AJ854" i="3"/>
  <c r="AJ660" i="3"/>
  <c r="AJ855" i="3"/>
  <c r="AJ663" i="3"/>
  <c r="AJ856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265" i="3"/>
  <c r="AL270" i="3"/>
  <c r="AL835" i="3"/>
  <c r="AL272" i="3"/>
  <c r="AL277" i="3"/>
  <c r="AL836" i="3"/>
  <c r="AL312" i="3"/>
  <c r="AL318" i="3"/>
  <c r="AL841" i="3"/>
  <c r="AL322" i="3"/>
  <c r="AL323" i="3"/>
  <c r="AL328" i="3"/>
  <c r="AL842" i="3"/>
  <c r="AL342" i="3"/>
  <c r="AL343" i="3"/>
  <c r="AL348" i="3"/>
  <c r="AL844" i="3"/>
  <c r="AL352" i="3"/>
  <c r="AL353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436" i="3"/>
  <c r="AL850" i="3"/>
  <c r="AL446" i="3"/>
  <c r="AL851" i="3"/>
  <c r="AL648" i="3"/>
  <c r="AL853" i="3"/>
  <c r="AL654" i="3"/>
  <c r="AL854" i="3"/>
  <c r="AL660" i="3"/>
  <c r="AL855" i="3"/>
  <c r="AL663" i="3"/>
  <c r="AL856" i="3"/>
  <c r="AL453" i="3"/>
  <c r="AL462" i="3"/>
  <c r="AL471" i="3"/>
  <c r="AL480" i="3"/>
  <c r="AL489" i="3"/>
  <c r="AL498" i="3"/>
  <c r="AL504" i="3"/>
  <c r="AL522" i="3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10" i="3"/>
  <c r="AM237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265" i="3"/>
  <c r="AM270" i="3"/>
  <c r="AM835" i="3"/>
  <c r="AM272" i="3"/>
  <c r="AM277" i="3"/>
  <c r="AM836" i="3"/>
  <c r="AM312" i="3"/>
  <c r="AM318" i="3"/>
  <c r="AM841" i="3"/>
  <c r="AM322" i="3"/>
  <c r="AM323" i="3"/>
  <c r="AM328" i="3"/>
  <c r="AM842" i="3"/>
  <c r="AM342" i="3"/>
  <c r="AM343" i="3"/>
  <c r="AM348" i="3"/>
  <c r="AM844" i="3"/>
  <c r="AM352" i="3"/>
  <c r="AM353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436" i="3"/>
  <c r="AM850" i="3"/>
  <c r="AM446" i="3"/>
  <c r="AM851" i="3"/>
  <c r="AM648" i="3"/>
  <c r="AM853" i="3"/>
  <c r="AM654" i="3"/>
  <c r="AM854" i="3"/>
  <c r="AM660" i="3"/>
  <c r="AM855" i="3"/>
  <c r="AM663" i="3"/>
  <c r="AM856" i="3"/>
  <c r="AM453" i="3"/>
  <c r="AM462" i="3"/>
  <c r="AM471" i="3"/>
  <c r="AM480" i="3"/>
  <c r="AM489" i="3"/>
  <c r="AM498" i="3"/>
  <c r="AM522" i="3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10" i="3"/>
  <c r="AN237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265" i="3"/>
  <c r="AN270" i="3"/>
  <c r="AN835" i="3"/>
  <c r="AN272" i="3"/>
  <c r="AN277" i="3"/>
  <c r="AN836" i="3"/>
  <c r="AN312" i="3"/>
  <c r="AN318" i="3"/>
  <c r="AN841" i="3"/>
  <c r="AN322" i="3"/>
  <c r="AN323" i="3"/>
  <c r="AN328" i="3"/>
  <c r="AN842" i="3"/>
  <c r="AN342" i="3"/>
  <c r="AN343" i="3"/>
  <c r="AN348" i="3"/>
  <c r="AN844" i="3"/>
  <c r="AN352" i="3"/>
  <c r="AN353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436" i="3"/>
  <c r="AN850" i="3"/>
  <c r="AN446" i="3"/>
  <c r="AN851" i="3"/>
  <c r="AN648" i="3"/>
  <c r="AN853" i="3"/>
  <c r="AN654" i="3"/>
  <c r="AN854" i="3"/>
  <c r="AN660" i="3"/>
  <c r="AN855" i="3"/>
  <c r="AN663" i="3"/>
  <c r="AN856" i="3"/>
  <c r="AN453" i="3"/>
  <c r="AN462" i="3"/>
  <c r="AN471" i="3"/>
  <c r="AN480" i="3"/>
  <c r="AN489" i="3"/>
  <c r="AN498" i="3"/>
  <c r="AN504" i="3"/>
  <c r="AN510" i="3"/>
  <c r="AN522" i="3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265" i="3"/>
  <c r="AO270" i="3"/>
  <c r="AO835" i="3"/>
  <c r="AO272" i="3"/>
  <c r="AO277" i="3"/>
  <c r="AO836" i="3"/>
  <c r="AO312" i="3"/>
  <c r="AO318" i="3"/>
  <c r="AO841" i="3"/>
  <c r="AO322" i="3"/>
  <c r="AO323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436" i="3"/>
  <c r="AO850" i="3"/>
  <c r="AO446" i="3"/>
  <c r="AO851" i="3"/>
  <c r="AO648" i="3"/>
  <c r="AO853" i="3"/>
  <c r="AO654" i="3"/>
  <c r="AO854" i="3"/>
  <c r="AO660" i="3"/>
  <c r="AO855" i="3"/>
  <c r="AO663" i="3"/>
  <c r="AO856" i="3"/>
  <c r="AO453" i="3"/>
  <c r="AO462" i="3"/>
  <c r="AO480" i="3"/>
  <c r="AO489" i="3"/>
  <c r="AO504" i="3"/>
  <c r="AO516" i="3"/>
  <c r="AO522" i="3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265" i="3"/>
  <c r="AP270" i="3"/>
  <c r="AP835" i="3"/>
  <c r="AP272" i="3"/>
  <c r="AP277" i="3"/>
  <c r="AP836" i="3"/>
  <c r="AP312" i="3"/>
  <c r="AP318" i="3"/>
  <c r="AP841" i="3"/>
  <c r="AP322" i="3"/>
  <c r="AP323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436" i="3"/>
  <c r="AP850" i="3"/>
  <c r="AP446" i="3"/>
  <c r="AP851" i="3"/>
  <c r="AP648" i="3"/>
  <c r="AP853" i="3"/>
  <c r="AP654" i="3"/>
  <c r="AP854" i="3"/>
  <c r="AP660" i="3"/>
  <c r="AP855" i="3"/>
  <c r="AP663" i="3"/>
  <c r="AP856" i="3"/>
  <c r="AP453" i="3"/>
  <c r="AP462" i="3"/>
  <c r="AP471" i="3"/>
  <c r="AP480" i="3"/>
  <c r="AP489" i="3"/>
  <c r="AP498" i="3"/>
  <c r="AP504" i="3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265" i="3"/>
  <c r="AQ270" i="3"/>
  <c r="AQ835" i="3"/>
  <c r="AQ272" i="3"/>
  <c r="AQ277" i="3"/>
  <c r="AQ836" i="3"/>
  <c r="AQ312" i="3"/>
  <c r="AQ318" i="3"/>
  <c r="AQ841" i="3"/>
  <c r="AQ322" i="3"/>
  <c r="AQ323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436" i="3"/>
  <c r="AQ850" i="3"/>
  <c r="AQ446" i="3"/>
  <c r="AQ851" i="3"/>
  <c r="AQ648" i="3"/>
  <c r="AQ853" i="3"/>
  <c r="AQ654" i="3"/>
  <c r="AQ854" i="3"/>
  <c r="AQ660" i="3"/>
  <c r="AQ855" i="3"/>
  <c r="AQ663" i="3"/>
  <c r="AQ856" i="3"/>
  <c r="AQ453" i="3"/>
  <c r="AQ462" i="3"/>
  <c r="AQ471" i="3"/>
  <c r="AQ480" i="3"/>
  <c r="AQ489" i="3"/>
  <c r="AQ498" i="3"/>
  <c r="AQ504" i="3"/>
  <c r="AQ522" i="3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265" i="3"/>
  <c r="AR270" i="3"/>
  <c r="AR835" i="3"/>
  <c r="AR272" i="3"/>
  <c r="AR277" i="3"/>
  <c r="AR836" i="3"/>
  <c r="AR312" i="3"/>
  <c r="AR318" i="3"/>
  <c r="AR841" i="3"/>
  <c r="AR322" i="3"/>
  <c r="AR323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436" i="3"/>
  <c r="AR850" i="3"/>
  <c r="AR446" i="3"/>
  <c r="AR851" i="3"/>
  <c r="AR648" i="3"/>
  <c r="AR853" i="3"/>
  <c r="AR654" i="3"/>
  <c r="AR854" i="3"/>
  <c r="AR660" i="3"/>
  <c r="AR855" i="3"/>
  <c r="AR663" i="3"/>
  <c r="AR856" i="3"/>
  <c r="AR453" i="3"/>
  <c r="AR462" i="3"/>
  <c r="AR480" i="3"/>
  <c r="AR489" i="3"/>
  <c r="AR498" i="3"/>
  <c r="AR504" i="3"/>
  <c r="AR522" i="3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265" i="3"/>
  <c r="AS270" i="3"/>
  <c r="AS835" i="3"/>
  <c r="AS272" i="3"/>
  <c r="AS277" i="3"/>
  <c r="AS836" i="3"/>
  <c r="AS312" i="3"/>
  <c r="AS318" i="3"/>
  <c r="AS841" i="3"/>
  <c r="AS322" i="3"/>
  <c r="AS323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436" i="3"/>
  <c r="AS850" i="3"/>
  <c r="AS446" i="3"/>
  <c r="AS851" i="3"/>
  <c r="AS648" i="3"/>
  <c r="AS853" i="3"/>
  <c r="AS654" i="3"/>
  <c r="AS854" i="3"/>
  <c r="AS660" i="3"/>
  <c r="AS855" i="3"/>
  <c r="AS663" i="3"/>
  <c r="AS856" i="3"/>
  <c r="AS453" i="3"/>
  <c r="AS462" i="3"/>
  <c r="AS480" i="3"/>
  <c r="AS489" i="3"/>
  <c r="AS504" i="3"/>
  <c r="AS510" i="3"/>
  <c r="AS516" i="3"/>
  <c r="AS522" i="3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265" i="3"/>
  <c r="AT270" i="3"/>
  <c r="AT835" i="3"/>
  <c r="AT272" i="3"/>
  <c r="AT277" i="3"/>
  <c r="AT836" i="3"/>
  <c r="AT312" i="3"/>
  <c r="AT318" i="3"/>
  <c r="AT841" i="3"/>
  <c r="AT322" i="3"/>
  <c r="AT323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436" i="3"/>
  <c r="AT850" i="3"/>
  <c r="AT446" i="3"/>
  <c r="AT851" i="3"/>
  <c r="AT648" i="3"/>
  <c r="AT853" i="3"/>
  <c r="AT654" i="3"/>
  <c r="AT854" i="3"/>
  <c r="AT660" i="3"/>
  <c r="AT855" i="3"/>
  <c r="AT663" i="3"/>
  <c r="AT856" i="3"/>
  <c r="AT453" i="3"/>
  <c r="AT462" i="3"/>
  <c r="AT480" i="3"/>
  <c r="AT489" i="3"/>
  <c r="AT498" i="3"/>
  <c r="AT522" i="3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36" i="3"/>
  <c r="AU850" i="3"/>
  <c r="AU446" i="3"/>
  <c r="AU851" i="3"/>
  <c r="AU648" i="3"/>
  <c r="AU853" i="3"/>
  <c r="AU654" i="3"/>
  <c r="AU854" i="3"/>
  <c r="AU660" i="3"/>
  <c r="AU855" i="3"/>
  <c r="AU856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36" i="3"/>
  <c r="AV850" i="3"/>
  <c r="AV446" i="3"/>
  <c r="AV851" i="3"/>
  <c r="AV648" i="3"/>
  <c r="AV853" i="3"/>
  <c r="AV654" i="3"/>
  <c r="AV854" i="3"/>
  <c r="AV660" i="3"/>
  <c r="AV855" i="3"/>
  <c r="AV856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36" i="3"/>
  <c r="AW850" i="3"/>
  <c r="AW446" i="3"/>
  <c r="AW851" i="3"/>
  <c r="AW648" i="3"/>
  <c r="AW853" i="3"/>
  <c r="AW654" i="3"/>
  <c r="AW854" i="3"/>
  <c r="AW660" i="3"/>
  <c r="AW855" i="3"/>
  <c r="AW663" i="3"/>
  <c r="AW856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36" i="3"/>
  <c r="AX850" i="3"/>
  <c r="AX446" i="3"/>
  <c r="AX851" i="3"/>
  <c r="AX648" i="3"/>
  <c r="AX853" i="3"/>
  <c r="AX654" i="3"/>
  <c r="AX854" i="3"/>
  <c r="AX660" i="3"/>
  <c r="AX855" i="3"/>
  <c r="AX663" i="3"/>
  <c r="AX856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36" i="3"/>
  <c r="AY850" i="3"/>
  <c r="AY446" i="3"/>
  <c r="AY851" i="3"/>
  <c r="AY648" i="3"/>
  <c r="AY853" i="3"/>
  <c r="AY654" i="3"/>
  <c r="AY854" i="3"/>
  <c r="AY660" i="3"/>
  <c r="AY855" i="3"/>
  <c r="AY663" i="3"/>
  <c r="AY856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36" i="3"/>
  <c r="AZ850" i="3"/>
  <c r="AZ446" i="3"/>
  <c r="AZ851" i="3"/>
  <c r="AZ648" i="3"/>
  <c r="AZ853" i="3"/>
  <c r="AZ654" i="3"/>
  <c r="AZ854" i="3"/>
  <c r="AZ660" i="3"/>
  <c r="AZ855" i="3"/>
  <c r="AZ663" i="3"/>
  <c r="AZ85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36" i="3"/>
  <c r="BA850" i="3"/>
  <c r="BA446" i="3"/>
  <c r="BA851" i="3"/>
  <c r="BA648" i="3"/>
  <c r="BA853" i="3"/>
  <c r="BA654" i="3"/>
  <c r="BA854" i="3"/>
  <c r="BA660" i="3"/>
  <c r="BA855" i="3"/>
  <c r="BA663" i="3"/>
  <c r="BA856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36" i="3"/>
  <c r="BB850" i="3"/>
  <c r="BB446" i="3"/>
  <c r="BB851" i="3"/>
  <c r="BB648" i="3"/>
  <c r="BB853" i="3"/>
  <c r="BB654" i="3"/>
  <c r="BB854" i="3"/>
  <c r="BB660" i="3"/>
  <c r="BB855" i="3"/>
  <c r="BB663" i="3"/>
  <c r="BB856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0" i="3"/>
  <c r="BD237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436" i="3"/>
  <c r="BD850" i="3"/>
  <c r="BD446" i="3"/>
  <c r="BD851" i="3"/>
  <c r="BD648" i="3"/>
  <c r="BD853" i="3"/>
  <c r="BD654" i="3"/>
  <c r="BD854" i="3"/>
  <c r="BD660" i="3"/>
  <c r="BD855" i="3"/>
  <c r="BD663" i="3"/>
  <c r="BD856" i="3"/>
  <c r="BD453" i="3"/>
  <c r="BD462" i="3"/>
  <c r="BD480" i="3"/>
  <c r="BD489" i="3"/>
  <c r="BD504" i="3"/>
  <c r="BD522" i="3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10" i="3"/>
  <c r="BE237" i="3"/>
  <c r="BE242" i="3"/>
  <c r="BE831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436" i="3"/>
  <c r="BE850" i="3"/>
  <c r="BE446" i="3"/>
  <c r="BE851" i="3"/>
  <c r="BE648" i="3"/>
  <c r="BE853" i="3"/>
  <c r="BE654" i="3"/>
  <c r="BE854" i="3"/>
  <c r="BE660" i="3"/>
  <c r="BE855" i="3"/>
  <c r="BE663" i="3"/>
  <c r="BE856" i="3"/>
  <c r="BE453" i="3"/>
  <c r="BE462" i="3"/>
  <c r="BE480" i="3"/>
  <c r="BE489" i="3"/>
  <c r="BE498" i="3"/>
  <c r="BE504" i="3"/>
  <c r="BE522" i="3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10" i="3"/>
  <c r="BF237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436" i="3"/>
  <c r="BF850" i="3"/>
  <c r="BF446" i="3"/>
  <c r="BF851" i="3"/>
  <c r="BF648" i="3"/>
  <c r="BF853" i="3"/>
  <c r="BF654" i="3"/>
  <c r="BF854" i="3"/>
  <c r="BF660" i="3"/>
  <c r="BF855" i="3"/>
  <c r="BF663" i="3"/>
  <c r="BF856" i="3"/>
  <c r="BF453" i="3"/>
  <c r="BF462" i="3"/>
  <c r="BF480" i="3"/>
  <c r="BF489" i="3"/>
  <c r="BF522" i="3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436" i="3"/>
  <c r="BG850" i="3"/>
  <c r="BG446" i="3"/>
  <c r="BG851" i="3"/>
  <c r="BG648" i="3"/>
  <c r="BG853" i="3"/>
  <c r="BG654" i="3"/>
  <c r="BG854" i="3"/>
  <c r="BG660" i="3"/>
  <c r="BG855" i="3"/>
  <c r="BG663" i="3"/>
  <c r="BG856" i="3"/>
  <c r="BG453" i="3"/>
  <c r="BG462" i="3"/>
  <c r="BG480" i="3"/>
  <c r="BG489" i="3"/>
  <c r="BG504" i="3"/>
  <c r="BG522" i="3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436" i="3"/>
  <c r="BH850" i="3"/>
  <c r="BH446" i="3"/>
  <c r="BH851" i="3"/>
  <c r="BH648" i="3"/>
  <c r="BH853" i="3"/>
  <c r="BH654" i="3"/>
  <c r="BH854" i="3"/>
  <c r="BH660" i="3"/>
  <c r="BH855" i="3"/>
  <c r="BH856" i="3"/>
  <c r="BH453" i="3"/>
  <c r="BH462" i="3"/>
  <c r="BH480" i="3"/>
  <c r="BH489" i="3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436" i="3"/>
  <c r="BI850" i="3"/>
  <c r="BI446" i="3"/>
  <c r="BI851" i="3"/>
  <c r="BI648" i="3"/>
  <c r="BI853" i="3"/>
  <c r="BI654" i="3"/>
  <c r="BI854" i="3"/>
  <c r="BI660" i="3"/>
  <c r="BI855" i="3"/>
  <c r="BI856" i="3"/>
  <c r="BI453" i="3"/>
  <c r="BI462" i="3"/>
  <c r="BI480" i="3"/>
  <c r="BI489" i="3"/>
  <c r="BI522" i="3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36" i="3"/>
  <c r="BJ850" i="3"/>
  <c r="BJ446" i="3"/>
  <c r="BJ851" i="3"/>
  <c r="BJ648" i="3"/>
  <c r="BJ853" i="3"/>
  <c r="BJ654" i="3"/>
  <c r="BJ854" i="3"/>
  <c r="BJ660" i="3"/>
  <c r="BJ855" i="3"/>
  <c r="BJ663" i="3"/>
  <c r="BJ856" i="3"/>
  <c r="BJ453" i="3"/>
  <c r="BJ462" i="3"/>
  <c r="BJ480" i="3"/>
  <c r="BJ489" i="3"/>
  <c r="BJ504" i="3"/>
  <c r="BJ522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436" i="3"/>
  <c r="BK850" i="3"/>
  <c r="BK446" i="3"/>
  <c r="BK851" i="3"/>
  <c r="BK648" i="3"/>
  <c r="BK853" i="3"/>
  <c r="BK654" i="3"/>
  <c r="BK854" i="3"/>
  <c r="BK660" i="3"/>
  <c r="BK855" i="3"/>
  <c r="BK663" i="3"/>
  <c r="BK856" i="3"/>
  <c r="BK453" i="3"/>
  <c r="BK462" i="3"/>
  <c r="BK471" i="3"/>
  <c r="BK480" i="3"/>
  <c r="BK489" i="3"/>
  <c r="BK504" i="3"/>
  <c r="BK522" i="3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436" i="3"/>
  <c r="BL850" i="3"/>
  <c r="BL446" i="3"/>
  <c r="BL851" i="3"/>
  <c r="BL648" i="3"/>
  <c r="BL853" i="3"/>
  <c r="BL654" i="3"/>
  <c r="BL854" i="3"/>
  <c r="BL660" i="3"/>
  <c r="BL855" i="3"/>
  <c r="BL663" i="3"/>
  <c r="BL856" i="3"/>
  <c r="BL453" i="3"/>
  <c r="BL462" i="3"/>
  <c r="BL480" i="3"/>
  <c r="BL489" i="3"/>
  <c r="BL504" i="3"/>
  <c r="BL522" i="3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36" i="3"/>
  <c r="BM850" i="3"/>
  <c r="BM446" i="3"/>
  <c r="BM851" i="3"/>
  <c r="BM648" i="3"/>
  <c r="BM853" i="3"/>
  <c r="BM654" i="3"/>
  <c r="BM854" i="3"/>
  <c r="BM660" i="3"/>
  <c r="BM855" i="3"/>
  <c r="BM663" i="3"/>
  <c r="BM856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36" i="3"/>
  <c r="BN850" i="3"/>
  <c r="BN446" i="3"/>
  <c r="BN851" i="3"/>
  <c r="BN648" i="3"/>
  <c r="BN853" i="3"/>
  <c r="BN654" i="3"/>
  <c r="BN854" i="3"/>
  <c r="BN660" i="3"/>
  <c r="BN855" i="3"/>
  <c r="BN663" i="3"/>
  <c r="BN856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36" i="3"/>
  <c r="BO850" i="3"/>
  <c r="BO446" i="3"/>
  <c r="BO851" i="3"/>
  <c r="BO648" i="3"/>
  <c r="BO853" i="3"/>
  <c r="BO654" i="3"/>
  <c r="BO854" i="3"/>
  <c r="BO660" i="3"/>
  <c r="BO855" i="3"/>
  <c r="BO663" i="3"/>
  <c r="BO856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36" i="3"/>
  <c r="BP850" i="3"/>
  <c r="BP446" i="3"/>
  <c r="BP851" i="3"/>
  <c r="BP648" i="3"/>
  <c r="BP853" i="3"/>
  <c r="BP654" i="3"/>
  <c r="BP854" i="3"/>
  <c r="BP660" i="3"/>
  <c r="BP855" i="3"/>
  <c r="BP663" i="3"/>
  <c r="BP856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36" i="3"/>
  <c r="BQ850" i="3"/>
  <c r="BQ446" i="3"/>
  <c r="BQ851" i="3"/>
  <c r="BQ648" i="3"/>
  <c r="BQ853" i="3"/>
  <c r="BQ654" i="3"/>
  <c r="BQ854" i="3"/>
  <c r="BQ660" i="3"/>
  <c r="BQ855" i="3"/>
  <c r="BQ663" i="3"/>
  <c r="BQ856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36" i="3"/>
  <c r="BR850" i="3"/>
  <c r="BR446" i="3"/>
  <c r="BR851" i="3"/>
  <c r="BR648" i="3"/>
  <c r="BR853" i="3"/>
  <c r="BR654" i="3"/>
  <c r="BR854" i="3"/>
  <c r="BR660" i="3"/>
  <c r="BR855" i="3"/>
  <c r="BR663" i="3"/>
  <c r="BR856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36" i="3"/>
  <c r="BS850" i="3"/>
  <c r="BS446" i="3"/>
  <c r="BS851" i="3"/>
  <c r="BS648" i="3"/>
  <c r="BS853" i="3"/>
  <c r="BS654" i="3"/>
  <c r="BS854" i="3"/>
  <c r="BS660" i="3"/>
  <c r="BS855" i="3"/>
  <c r="BS663" i="3"/>
  <c r="BS856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36" i="3"/>
  <c r="BT850" i="3"/>
  <c r="BT446" i="3"/>
  <c r="BT851" i="3"/>
  <c r="BT648" i="3"/>
  <c r="BT853" i="3"/>
  <c r="BT654" i="3"/>
  <c r="BT854" i="3"/>
  <c r="BT660" i="3"/>
  <c r="BT855" i="3"/>
  <c r="BT663" i="3"/>
  <c r="BT856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0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850" i="3"/>
  <c r="BV851" i="3"/>
  <c r="BV648" i="3"/>
  <c r="BV853" i="3"/>
  <c r="BV654" i="3"/>
  <c r="BV854" i="3"/>
  <c r="BV660" i="3"/>
  <c r="BV855" i="3"/>
  <c r="BV663" i="3"/>
  <c r="BV85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0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850" i="3"/>
  <c r="BW851" i="3"/>
  <c r="BW648" i="3"/>
  <c r="BW853" i="3"/>
  <c r="BW654" i="3"/>
  <c r="BW854" i="3"/>
  <c r="BW660" i="3"/>
  <c r="BW855" i="3"/>
  <c r="BW663" i="3"/>
  <c r="BW856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850" i="3"/>
  <c r="BX851" i="3"/>
  <c r="BX648" i="3"/>
  <c r="BX853" i="3"/>
  <c r="BX654" i="3"/>
  <c r="BX854" i="3"/>
  <c r="BX660" i="3"/>
  <c r="BX855" i="3"/>
  <c r="BX663" i="3"/>
  <c r="BX856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850" i="3"/>
  <c r="BY851" i="3"/>
  <c r="BY648" i="3"/>
  <c r="BY853" i="3"/>
  <c r="BY654" i="3"/>
  <c r="BY854" i="3"/>
  <c r="BY660" i="3"/>
  <c r="BY855" i="3"/>
  <c r="BY663" i="3"/>
  <c r="BY856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72" i="3"/>
  <c r="B903" i="3"/>
  <c r="B80" i="3"/>
  <c r="B904" i="3"/>
  <c r="B88" i="3"/>
  <c r="B905" i="3"/>
  <c r="B99" i="3"/>
  <c r="B906" i="3"/>
  <c r="B107" i="3"/>
  <c r="B907" i="3"/>
  <c r="B22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193" i="3"/>
  <c r="B196" i="3"/>
  <c r="B197" i="3"/>
  <c r="B199" i="3"/>
  <c r="B209" i="3"/>
  <c r="B210" i="3"/>
  <c r="B212" i="3"/>
  <c r="B186" i="3"/>
  <c r="B189" i="3"/>
  <c r="B203" i="3"/>
  <c r="B204" i="3"/>
  <c r="B206" i="3"/>
  <c r="B216" i="3"/>
  <c r="B962" i="3"/>
  <c r="B434" i="3"/>
  <c r="B961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B20" i="3"/>
  <c r="C197" i="3"/>
  <c r="C199" i="3"/>
  <c r="C204" i="3"/>
  <c r="C206" i="3"/>
  <c r="C210" i="3"/>
  <c r="C212" i="3"/>
  <c r="C186" i="3"/>
  <c r="C189" i="3"/>
  <c r="C193" i="3"/>
  <c r="C196" i="3"/>
  <c r="C203" i="3"/>
  <c r="C209" i="3"/>
  <c r="C216" i="3"/>
  <c r="C707" i="3"/>
  <c r="C964" i="3"/>
  <c r="C713" i="3"/>
  <c r="C965" i="3"/>
  <c r="C719" i="3"/>
  <c r="C966" i="3"/>
  <c r="C754" i="3"/>
  <c r="C972" i="3"/>
  <c r="C731" i="3"/>
  <c r="C971" i="3"/>
  <c r="C759" i="3"/>
  <c r="C974" i="3"/>
  <c r="C742" i="3"/>
  <c r="C976" i="3"/>
  <c r="C748" i="3"/>
  <c r="C978" i="3"/>
  <c r="C434" i="3"/>
  <c r="C961" i="3"/>
  <c r="C444" i="3"/>
  <c r="C96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723" i="3"/>
  <c r="C968" i="3"/>
  <c r="C736" i="3"/>
  <c r="C969" i="3"/>
  <c r="C726" i="3"/>
  <c r="C982" i="3"/>
  <c r="C764" i="3"/>
  <c r="C980" i="3"/>
  <c r="C769" i="3"/>
  <c r="C98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5" i="3"/>
  <c r="C20" i="3"/>
  <c r="D197" i="3"/>
  <c r="D199" i="3"/>
  <c r="D204" i="3"/>
  <c r="D206" i="3"/>
  <c r="D210" i="3"/>
  <c r="D212" i="3"/>
  <c r="D186" i="3"/>
  <c r="D189" i="3"/>
  <c r="D193" i="3"/>
  <c r="D196" i="3"/>
  <c r="D203" i="3"/>
  <c r="D209" i="3"/>
  <c r="D216" i="3"/>
  <c r="D707" i="3"/>
  <c r="D964" i="3"/>
  <c r="D713" i="3"/>
  <c r="D965" i="3"/>
  <c r="D719" i="3"/>
  <c r="D966" i="3"/>
  <c r="D754" i="3"/>
  <c r="D972" i="3"/>
  <c r="D731" i="3"/>
  <c r="D971" i="3"/>
  <c r="D759" i="3"/>
  <c r="D974" i="3"/>
  <c r="D742" i="3"/>
  <c r="D976" i="3"/>
  <c r="D748" i="3"/>
  <c r="D978" i="3"/>
  <c r="D434" i="3"/>
  <c r="D961" i="3"/>
  <c r="D444" i="3"/>
  <c r="D96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5" i="3"/>
  <c r="D723" i="3"/>
  <c r="D968" i="3"/>
  <c r="D736" i="3"/>
  <c r="D969" i="3"/>
  <c r="D764" i="3"/>
  <c r="D980" i="3"/>
  <c r="D769" i="3"/>
  <c r="D981" i="3"/>
  <c r="D726" i="3"/>
  <c r="D982" i="3"/>
  <c r="D20" i="3"/>
  <c r="E197" i="3"/>
  <c r="E199" i="3"/>
  <c r="E204" i="3"/>
  <c r="E206" i="3"/>
  <c r="E210" i="3"/>
  <c r="E212" i="3"/>
  <c r="E186" i="3"/>
  <c r="E189" i="3"/>
  <c r="E193" i="3"/>
  <c r="E196" i="3"/>
  <c r="E203" i="3"/>
  <c r="E209" i="3"/>
  <c r="E216" i="3"/>
  <c r="E707" i="3"/>
  <c r="E964" i="3"/>
  <c r="E713" i="3"/>
  <c r="E965" i="3"/>
  <c r="E719" i="3"/>
  <c r="E966" i="3"/>
  <c r="E754" i="3"/>
  <c r="E972" i="3"/>
  <c r="E731" i="3"/>
  <c r="E971" i="3"/>
  <c r="E759" i="3"/>
  <c r="E974" i="3"/>
  <c r="E742" i="3"/>
  <c r="E976" i="3"/>
  <c r="E748" i="3"/>
  <c r="E978" i="3"/>
  <c r="E434" i="3"/>
  <c r="E961" i="3"/>
  <c r="E444" i="3"/>
  <c r="E96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723" i="3"/>
  <c r="E968" i="3"/>
  <c r="E736" i="3"/>
  <c r="E969" i="3"/>
  <c r="E726" i="3"/>
  <c r="E982" i="3"/>
  <c r="E764" i="3"/>
  <c r="E980" i="3"/>
  <c r="E769" i="3"/>
  <c r="E98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5" i="3"/>
  <c r="E20" i="3"/>
  <c r="F197" i="3"/>
  <c r="F199" i="3"/>
  <c r="F204" i="3"/>
  <c r="F206" i="3"/>
  <c r="F210" i="3"/>
  <c r="F212" i="3"/>
  <c r="F186" i="3"/>
  <c r="F189" i="3"/>
  <c r="F193" i="3"/>
  <c r="F196" i="3"/>
  <c r="F203" i="3"/>
  <c r="F209" i="3"/>
  <c r="F216" i="3"/>
  <c r="F707" i="3"/>
  <c r="F964" i="3"/>
  <c r="F713" i="3"/>
  <c r="F965" i="3"/>
  <c r="F719" i="3"/>
  <c r="F966" i="3"/>
  <c r="F754" i="3"/>
  <c r="F972" i="3"/>
  <c r="F731" i="3"/>
  <c r="F971" i="3"/>
  <c r="F759" i="3"/>
  <c r="F974" i="3"/>
  <c r="F742" i="3"/>
  <c r="F976" i="3"/>
  <c r="F748" i="3"/>
  <c r="F978" i="3"/>
  <c r="F434" i="3"/>
  <c r="F961" i="3"/>
  <c r="F444" i="3"/>
  <c r="F96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723" i="3"/>
  <c r="F968" i="3"/>
  <c r="F736" i="3"/>
  <c r="F969" i="3"/>
  <c r="F726" i="3"/>
  <c r="F982" i="3"/>
  <c r="F764" i="3"/>
  <c r="F980" i="3"/>
  <c r="F769" i="3"/>
  <c r="F98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5" i="3"/>
  <c r="F20" i="3"/>
  <c r="G197" i="3"/>
  <c r="G199" i="3"/>
  <c r="G204" i="3"/>
  <c r="G206" i="3"/>
  <c r="G210" i="3"/>
  <c r="G212" i="3"/>
  <c r="G186" i="3"/>
  <c r="G189" i="3"/>
  <c r="G193" i="3"/>
  <c r="G196" i="3"/>
  <c r="G203" i="3"/>
  <c r="G209" i="3"/>
  <c r="G216" i="3"/>
  <c r="G707" i="3"/>
  <c r="G964" i="3"/>
  <c r="G713" i="3"/>
  <c r="G965" i="3"/>
  <c r="G719" i="3"/>
  <c r="G966" i="3"/>
  <c r="G754" i="3"/>
  <c r="G972" i="3"/>
  <c r="G731" i="3"/>
  <c r="G971" i="3"/>
  <c r="G759" i="3"/>
  <c r="G974" i="3"/>
  <c r="G742" i="3"/>
  <c r="G976" i="3"/>
  <c r="G748" i="3"/>
  <c r="G978" i="3"/>
  <c r="G434" i="3"/>
  <c r="G961" i="3"/>
  <c r="G444" i="3"/>
  <c r="G96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3" i="3"/>
  <c r="G968" i="3"/>
  <c r="G736" i="3"/>
  <c r="G969" i="3"/>
  <c r="G726" i="3"/>
  <c r="G982" i="3"/>
  <c r="G764" i="3"/>
  <c r="G980" i="3"/>
  <c r="G769" i="3"/>
  <c r="G98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5" i="3"/>
  <c r="G20" i="3"/>
  <c r="H197" i="3"/>
  <c r="H199" i="3"/>
  <c r="H204" i="3"/>
  <c r="H206" i="3"/>
  <c r="H210" i="3"/>
  <c r="H212" i="3"/>
  <c r="H186" i="3"/>
  <c r="H189" i="3"/>
  <c r="H193" i="3"/>
  <c r="H196" i="3"/>
  <c r="H203" i="3"/>
  <c r="H209" i="3"/>
  <c r="H216" i="3"/>
  <c r="H707" i="3"/>
  <c r="H964" i="3"/>
  <c r="H713" i="3"/>
  <c r="H965" i="3"/>
  <c r="H719" i="3"/>
  <c r="H966" i="3"/>
  <c r="H754" i="3"/>
  <c r="H972" i="3"/>
  <c r="H731" i="3"/>
  <c r="H971" i="3"/>
  <c r="H759" i="3"/>
  <c r="H974" i="3"/>
  <c r="H742" i="3"/>
  <c r="H976" i="3"/>
  <c r="H748" i="3"/>
  <c r="H978" i="3"/>
  <c r="H434" i="3"/>
  <c r="H961" i="3"/>
  <c r="H444" i="3"/>
  <c r="H96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3" i="3"/>
  <c r="H968" i="3"/>
  <c r="H736" i="3"/>
  <c r="H969" i="3"/>
  <c r="H726" i="3"/>
  <c r="H982" i="3"/>
  <c r="H764" i="3"/>
  <c r="H980" i="3"/>
  <c r="H769" i="3"/>
  <c r="H98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5" i="3"/>
  <c r="H20" i="3"/>
  <c r="I197" i="3"/>
  <c r="I199" i="3"/>
  <c r="I204" i="3"/>
  <c r="I206" i="3"/>
  <c r="I210" i="3"/>
  <c r="I212" i="3"/>
  <c r="I186" i="3"/>
  <c r="I189" i="3"/>
  <c r="I193" i="3"/>
  <c r="I196" i="3"/>
  <c r="I203" i="3"/>
  <c r="I209" i="3"/>
  <c r="I216" i="3"/>
  <c r="I707" i="3"/>
  <c r="I964" i="3"/>
  <c r="I713" i="3"/>
  <c r="I965" i="3"/>
  <c r="I719" i="3"/>
  <c r="I966" i="3"/>
  <c r="I754" i="3"/>
  <c r="I972" i="3"/>
  <c r="I731" i="3"/>
  <c r="I971" i="3"/>
  <c r="I759" i="3"/>
  <c r="I974" i="3"/>
  <c r="I742" i="3"/>
  <c r="I976" i="3"/>
  <c r="I748" i="3"/>
  <c r="I978" i="3"/>
  <c r="I434" i="3"/>
  <c r="I961" i="3"/>
  <c r="I444" i="3"/>
  <c r="I96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723" i="3"/>
  <c r="I968" i="3"/>
  <c r="I736" i="3"/>
  <c r="I969" i="3"/>
  <c r="I726" i="3"/>
  <c r="I982" i="3"/>
  <c r="I764" i="3"/>
  <c r="I980" i="3"/>
  <c r="I769" i="3"/>
  <c r="I98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5" i="3"/>
  <c r="I20" i="3"/>
  <c r="J197" i="3"/>
  <c r="J199" i="3"/>
  <c r="J204" i="3"/>
  <c r="J206" i="3"/>
  <c r="J210" i="3"/>
  <c r="J212" i="3"/>
  <c r="J186" i="3"/>
  <c r="J189" i="3"/>
  <c r="J193" i="3"/>
  <c r="J196" i="3"/>
  <c r="J203" i="3"/>
  <c r="J209" i="3"/>
  <c r="J216" i="3"/>
  <c r="J707" i="3"/>
  <c r="J964" i="3"/>
  <c r="J713" i="3"/>
  <c r="J965" i="3"/>
  <c r="J719" i="3"/>
  <c r="J966" i="3"/>
  <c r="J754" i="3"/>
  <c r="J972" i="3"/>
  <c r="J731" i="3"/>
  <c r="J971" i="3"/>
  <c r="J759" i="3"/>
  <c r="J974" i="3"/>
  <c r="J742" i="3"/>
  <c r="J976" i="3"/>
  <c r="J748" i="3"/>
  <c r="J978" i="3"/>
  <c r="J434" i="3"/>
  <c r="J961" i="3"/>
  <c r="J444" i="3"/>
  <c r="J96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388" i="3"/>
  <c r="J948" i="3"/>
  <c r="J723" i="3"/>
  <c r="J968" i="3"/>
  <c r="J736" i="3"/>
  <c r="J969" i="3"/>
  <c r="J726" i="3"/>
  <c r="J982" i="3"/>
  <c r="J764" i="3"/>
  <c r="J980" i="3"/>
  <c r="J769" i="3"/>
  <c r="J98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5" i="3"/>
  <c r="J20" i="3"/>
  <c r="K197" i="3"/>
  <c r="K199" i="3"/>
  <c r="K204" i="3"/>
  <c r="K206" i="3"/>
  <c r="K210" i="3"/>
  <c r="K212" i="3"/>
  <c r="K186" i="3"/>
  <c r="K189" i="3"/>
  <c r="K193" i="3"/>
  <c r="K196" i="3"/>
  <c r="K203" i="3"/>
  <c r="K209" i="3"/>
  <c r="K216" i="3"/>
  <c r="K707" i="3"/>
  <c r="K964" i="3"/>
  <c r="K713" i="3"/>
  <c r="K965" i="3"/>
  <c r="K719" i="3"/>
  <c r="K966" i="3"/>
  <c r="K754" i="3"/>
  <c r="K972" i="3"/>
  <c r="K731" i="3"/>
  <c r="K971" i="3"/>
  <c r="K759" i="3"/>
  <c r="K974" i="3"/>
  <c r="K742" i="3"/>
  <c r="K976" i="3"/>
  <c r="K748" i="3"/>
  <c r="K978" i="3"/>
  <c r="K434" i="3"/>
  <c r="K961" i="3"/>
  <c r="K444" i="3"/>
  <c r="K96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5" i="3"/>
  <c r="K723" i="3"/>
  <c r="K968" i="3"/>
  <c r="K736" i="3"/>
  <c r="K969" i="3"/>
  <c r="K764" i="3"/>
  <c r="K980" i="3"/>
  <c r="K769" i="3"/>
  <c r="K981" i="3"/>
  <c r="K726" i="3"/>
  <c r="K982" i="3"/>
  <c r="K20" i="3"/>
  <c r="L204" i="3"/>
  <c r="L206" i="3"/>
  <c r="L210" i="3"/>
  <c r="L212" i="3"/>
  <c r="L209" i="3"/>
  <c r="L216" i="3"/>
  <c r="L707" i="3"/>
  <c r="L964" i="3"/>
  <c r="L713" i="3"/>
  <c r="L965" i="3"/>
  <c r="L719" i="3"/>
  <c r="L966" i="3"/>
  <c r="L754" i="3"/>
  <c r="L972" i="3"/>
  <c r="L731" i="3"/>
  <c r="L971" i="3"/>
  <c r="L759" i="3"/>
  <c r="L974" i="3"/>
  <c r="L742" i="3"/>
  <c r="L976" i="3"/>
  <c r="L748" i="3"/>
  <c r="L978" i="3"/>
  <c r="L434" i="3"/>
  <c r="L961" i="3"/>
  <c r="L444" i="3"/>
  <c r="L96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5" i="3"/>
  <c r="L723" i="3"/>
  <c r="L968" i="3"/>
  <c r="L736" i="3"/>
  <c r="L969" i="3"/>
  <c r="L764" i="3"/>
  <c r="L980" i="3"/>
  <c r="L769" i="3"/>
  <c r="L981" i="3"/>
  <c r="L726" i="3"/>
  <c r="L982" i="3"/>
  <c r="L20" i="3"/>
  <c r="M204" i="3"/>
  <c r="M206" i="3"/>
  <c r="M210" i="3"/>
  <c r="M212" i="3"/>
  <c r="M209" i="3"/>
  <c r="M216" i="3"/>
  <c r="M707" i="3"/>
  <c r="M964" i="3"/>
  <c r="M713" i="3"/>
  <c r="M965" i="3"/>
  <c r="M719" i="3"/>
  <c r="M966" i="3"/>
  <c r="M754" i="3"/>
  <c r="M972" i="3"/>
  <c r="M731" i="3"/>
  <c r="M971" i="3"/>
  <c r="M759" i="3"/>
  <c r="M974" i="3"/>
  <c r="M742" i="3"/>
  <c r="M976" i="3"/>
  <c r="M748" i="3"/>
  <c r="M978" i="3"/>
  <c r="M434" i="3"/>
  <c r="M961" i="3"/>
  <c r="M444" i="3"/>
  <c r="M96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5" i="3"/>
  <c r="M723" i="3"/>
  <c r="M968" i="3"/>
  <c r="M736" i="3"/>
  <c r="M969" i="3"/>
  <c r="M764" i="3"/>
  <c r="M980" i="3"/>
  <c r="M769" i="3"/>
  <c r="M981" i="3"/>
  <c r="M726" i="3"/>
  <c r="M982" i="3"/>
  <c r="M20" i="3"/>
  <c r="N204" i="3"/>
  <c r="N206" i="3"/>
  <c r="N210" i="3"/>
  <c r="N212" i="3"/>
  <c r="N209" i="3"/>
  <c r="N216" i="3"/>
  <c r="N707" i="3"/>
  <c r="N964" i="3"/>
  <c r="N713" i="3"/>
  <c r="N965" i="3"/>
  <c r="N719" i="3"/>
  <c r="N966" i="3"/>
  <c r="N754" i="3"/>
  <c r="N972" i="3"/>
  <c r="N731" i="3"/>
  <c r="N971" i="3"/>
  <c r="N759" i="3"/>
  <c r="N974" i="3"/>
  <c r="N742" i="3"/>
  <c r="N976" i="3"/>
  <c r="N748" i="3"/>
  <c r="N978" i="3"/>
  <c r="N434" i="3"/>
  <c r="N961" i="3"/>
  <c r="N444" i="3"/>
  <c r="N96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5" i="3"/>
  <c r="N723" i="3"/>
  <c r="N968" i="3"/>
  <c r="N736" i="3"/>
  <c r="N969" i="3"/>
  <c r="N764" i="3"/>
  <c r="N980" i="3"/>
  <c r="N769" i="3"/>
  <c r="N981" i="3"/>
  <c r="N726" i="3"/>
  <c r="N982" i="3"/>
  <c r="N20" i="3"/>
  <c r="O197" i="3"/>
  <c r="O199" i="3"/>
  <c r="O204" i="3"/>
  <c r="O206" i="3"/>
  <c r="O210" i="3"/>
  <c r="O212" i="3"/>
  <c r="O186" i="3"/>
  <c r="O189" i="3"/>
  <c r="O193" i="3"/>
  <c r="O196" i="3"/>
  <c r="O203" i="3"/>
  <c r="O209" i="3"/>
  <c r="O216" i="3"/>
  <c r="O707" i="3"/>
  <c r="O964" i="3"/>
  <c r="O713" i="3"/>
  <c r="O965" i="3"/>
  <c r="O719" i="3"/>
  <c r="O966" i="3"/>
  <c r="O754" i="3"/>
  <c r="O972" i="3"/>
  <c r="O731" i="3"/>
  <c r="O971" i="3"/>
  <c r="O759" i="3"/>
  <c r="O974" i="3"/>
  <c r="O742" i="3"/>
  <c r="O976" i="3"/>
  <c r="O748" i="3"/>
  <c r="O978" i="3"/>
  <c r="O434" i="3"/>
  <c r="O961" i="3"/>
  <c r="O444" i="3"/>
  <c r="O96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5" i="3"/>
  <c r="O723" i="3"/>
  <c r="O968" i="3"/>
  <c r="O736" i="3"/>
  <c r="O969" i="3"/>
  <c r="O764" i="3"/>
  <c r="O980" i="3"/>
  <c r="O769" i="3"/>
  <c r="O981" i="3"/>
  <c r="O726" i="3"/>
  <c r="O982" i="3"/>
  <c r="O20" i="3"/>
  <c r="P197" i="3"/>
  <c r="P199" i="3"/>
  <c r="P204" i="3"/>
  <c r="P206" i="3"/>
  <c r="P210" i="3"/>
  <c r="P212" i="3"/>
  <c r="P186" i="3"/>
  <c r="P189" i="3"/>
  <c r="P193" i="3"/>
  <c r="P196" i="3"/>
  <c r="P203" i="3"/>
  <c r="P209" i="3"/>
  <c r="P216" i="3"/>
  <c r="P707" i="3"/>
  <c r="P964" i="3"/>
  <c r="P713" i="3"/>
  <c r="P965" i="3"/>
  <c r="P719" i="3"/>
  <c r="P966" i="3"/>
  <c r="P754" i="3"/>
  <c r="P972" i="3"/>
  <c r="P731" i="3"/>
  <c r="P971" i="3"/>
  <c r="P759" i="3"/>
  <c r="P974" i="3"/>
  <c r="P742" i="3"/>
  <c r="P976" i="3"/>
  <c r="P748" i="3"/>
  <c r="P978" i="3"/>
  <c r="P434" i="3"/>
  <c r="P961" i="3"/>
  <c r="P444" i="3"/>
  <c r="P96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5" i="3"/>
  <c r="P723" i="3"/>
  <c r="P968" i="3"/>
  <c r="P736" i="3"/>
  <c r="P969" i="3"/>
  <c r="P764" i="3"/>
  <c r="P980" i="3"/>
  <c r="P769" i="3"/>
  <c r="P981" i="3"/>
  <c r="P726" i="3"/>
  <c r="P982" i="3"/>
  <c r="P20" i="3"/>
  <c r="Q197" i="3"/>
  <c r="Q199" i="3"/>
  <c r="Q204" i="3"/>
  <c r="Q206" i="3"/>
  <c r="Q210" i="3"/>
  <c r="Q212" i="3"/>
  <c r="Q196" i="3"/>
  <c r="Q209" i="3"/>
  <c r="Q216" i="3"/>
  <c r="Q707" i="3"/>
  <c r="Q964" i="3"/>
  <c r="Q713" i="3"/>
  <c r="Q965" i="3"/>
  <c r="Q719" i="3"/>
  <c r="Q966" i="3"/>
  <c r="Q754" i="3"/>
  <c r="Q972" i="3"/>
  <c r="Q731" i="3"/>
  <c r="Q971" i="3"/>
  <c r="Q759" i="3"/>
  <c r="Q974" i="3"/>
  <c r="Q742" i="3"/>
  <c r="Q976" i="3"/>
  <c r="Q748" i="3"/>
  <c r="Q978" i="3"/>
  <c r="Q434" i="3"/>
  <c r="Q961" i="3"/>
  <c r="Q444" i="3"/>
  <c r="Q96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5" i="3"/>
  <c r="Q723" i="3"/>
  <c r="Q968" i="3"/>
  <c r="Q736" i="3"/>
  <c r="Q969" i="3"/>
  <c r="Q764" i="3"/>
  <c r="Q980" i="3"/>
  <c r="Q769" i="3"/>
  <c r="Q981" i="3"/>
  <c r="Q726" i="3"/>
  <c r="Q982" i="3"/>
  <c r="Q20" i="3"/>
  <c r="R197" i="3"/>
  <c r="R199" i="3"/>
  <c r="R204" i="3"/>
  <c r="R206" i="3"/>
  <c r="R210" i="3"/>
  <c r="R212" i="3"/>
  <c r="R186" i="3"/>
  <c r="R189" i="3"/>
  <c r="R193" i="3"/>
  <c r="R196" i="3"/>
  <c r="R203" i="3"/>
  <c r="R209" i="3"/>
  <c r="R216" i="3"/>
  <c r="R707" i="3"/>
  <c r="R964" i="3"/>
  <c r="R713" i="3"/>
  <c r="R965" i="3"/>
  <c r="R719" i="3"/>
  <c r="R966" i="3"/>
  <c r="R754" i="3"/>
  <c r="R972" i="3"/>
  <c r="R731" i="3"/>
  <c r="R971" i="3"/>
  <c r="R759" i="3"/>
  <c r="R974" i="3"/>
  <c r="R742" i="3"/>
  <c r="R976" i="3"/>
  <c r="R748" i="3"/>
  <c r="R978" i="3"/>
  <c r="R434" i="3"/>
  <c r="R961" i="3"/>
  <c r="R444" i="3"/>
  <c r="R96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5" i="3"/>
  <c r="R723" i="3"/>
  <c r="R968" i="3"/>
  <c r="R736" i="3"/>
  <c r="R969" i="3"/>
  <c r="R764" i="3"/>
  <c r="R980" i="3"/>
  <c r="R769" i="3"/>
  <c r="R981" i="3"/>
  <c r="R726" i="3"/>
  <c r="R982" i="3"/>
  <c r="R20" i="3"/>
  <c r="T197" i="3"/>
  <c r="T199" i="3"/>
  <c r="T204" i="3"/>
  <c r="T206" i="3"/>
  <c r="T210" i="3"/>
  <c r="T212" i="3"/>
  <c r="T193" i="3"/>
  <c r="T196" i="3"/>
  <c r="T209" i="3"/>
  <c r="T216" i="3"/>
  <c r="T186" i="3"/>
  <c r="T189" i="3"/>
  <c r="T203" i="3"/>
  <c r="T707" i="3"/>
  <c r="T964" i="3"/>
  <c r="T713" i="3"/>
  <c r="T965" i="3"/>
  <c r="T719" i="3"/>
  <c r="T966" i="3"/>
  <c r="T754" i="3"/>
  <c r="T972" i="3"/>
  <c r="T731" i="3"/>
  <c r="T971" i="3"/>
  <c r="T759" i="3"/>
  <c r="T974" i="3"/>
  <c r="T742" i="3"/>
  <c r="T976" i="3"/>
  <c r="T748" i="3"/>
  <c r="T978" i="3"/>
  <c r="T434" i="3"/>
  <c r="T961" i="3"/>
  <c r="T444" i="3"/>
  <c r="T962" i="3"/>
  <c r="T99" i="3"/>
  <c r="T906" i="3"/>
  <c r="T107" i="3"/>
  <c r="T907" i="3"/>
  <c r="T219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5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388" i="3"/>
  <c r="T948" i="3"/>
  <c r="T723" i="3"/>
  <c r="T968" i="3"/>
  <c r="T736" i="3"/>
  <c r="T969" i="3"/>
  <c r="T726" i="3"/>
  <c r="T982" i="3"/>
  <c r="T764" i="3"/>
  <c r="T980" i="3"/>
  <c r="T769" i="3"/>
  <c r="T981" i="3"/>
  <c r="T20" i="3"/>
  <c r="U197" i="3"/>
  <c r="U199" i="3"/>
  <c r="U204" i="3"/>
  <c r="U206" i="3"/>
  <c r="U210" i="3"/>
  <c r="U212" i="3"/>
  <c r="U193" i="3"/>
  <c r="U196" i="3"/>
  <c r="U209" i="3"/>
  <c r="U216" i="3"/>
  <c r="U186" i="3"/>
  <c r="U189" i="3"/>
  <c r="U203" i="3"/>
  <c r="U707" i="3"/>
  <c r="U964" i="3"/>
  <c r="U713" i="3"/>
  <c r="U965" i="3"/>
  <c r="U719" i="3"/>
  <c r="U966" i="3"/>
  <c r="U754" i="3"/>
  <c r="U972" i="3"/>
  <c r="U731" i="3"/>
  <c r="U971" i="3"/>
  <c r="U759" i="3"/>
  <c r="U974" i="3"/>
  <c r="U742" i="3"/>
  <c r="U976" i="3"/>
  <c r="U748" i="3"/>
  <c r="U978" i="3"/>
  <c r="U434" i="3"/>
  <c r="U961" i="3"/>
  <c r="U444" i="3"/>
  <c r="U962" i="3"/>
  <c r="U99" i="3"/>
  <c r="U906" i="3"/>
  <c r="U107" i="3"/>
  <c r="U907" i="3"/>
  <c r="U219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5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3" i="3"/>
  <c r="U968" i="3"/>
  <c r="U736" i="3"/>
  <c r="U969" i="3"/>
  <c r="U726" i="3"/>
  <c r="U982" i="3"/>
  <c r="U764" i="3"/>
  <c r="U980" i="3"/>
  <c r="U769" i="3"/>
  <c r="U981" i="3"/>
  <c r="U20" i="3"/>
  <c r="V197" i="3"/>
  <c r="V199" i="3"/>
  <c r="V204" i="3"/>
  <c r="V206" i="3"/>
  <c r="V210" i="3"/>
  <c r="V212" i="3"/>
  <c r="V193" i="3"/>
  <c r="V196" i="3"/>
  <c r="V209" i="3"/>
  <c r="V216" i="3"/>
  <c r="V186" i="3"/>
  <c r="V189" i="3"/>
  <c r="V203" i="3"/>
  <c r="V707" i="3"/>
  <c r="V964" i="3"/>
  <c r="V713" i="3"/>
  <c r="V965" i="3"/>
  <c r="V719" i="3"/>
  <c r="V966" i="3"/>
  <c r="V754" i="3"/>
  <c r="V972" i="3"/>
  <c r="V731" i="3"/>
  <c r="V971" i="3"/>
  <c r="V759" i="3"/>
  <c r="V974" i="3"/>
  <c r="V742" i="3"/>
  <c r="V976" i="3"/>
  <c r="V748" i="3"/>
  <c r="V978" i="3"/>
  <c r="V434" i="3"/>
  <c r="V961" i="3"/>
  <c r="V444" i="3"/>
  <c r="V962" i="3"/>
  <c r="V99" i="3"/>
  <c r="V906" i="3"/>
  <c r="V107" i="3"/>
  <c r="V907" i="3"/>
  <c r="V219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5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388" i="3"/>
  <c r="V948" i="3"/>
  <c r="V723" i="3"/>
  <c r="V968" i="3"/>
  <c r="V736" i="3"/>
  <c r="V969" i="3"/>
  <c r="V726" i="3"/>
  <c r="V982" i="3"/>
  <c r="V764" i="3"/>
  <c r="V980" i="3"/>
  <c r="V769" i="3"/>
  <c r="V981" i="3"/>
  <c r="V20" i="3"/>
  <c r="W197" i="3"/>
  <c r="W199" i="3"/>
  <c r="W204" i="3"/>
  <c r="W206" i="3"/>
  <c r="W210" i="3"/>
  <c r="W212" i="3"/>
  <c r="W193" i="3"/>
  <c r="W196" i="3"/>
  <c r="W209" i="3"/>
  <c r="W216" i="3"/>
  <c r="W186" i="3"/>
  <c r="W189" i="3"/>
  <c r="W203" i="3"/>
  <c r="W707" i="3"/>
  <c r="W964" i="3"/>
  <c r="W713" i="3"/>
  <c r="W965" i="3"/>
  <c r="W719" i="3"/>
  <c r="W966" i="3"/>
  <c r="W754" i="3"/>
  <c r="W972" i="3"/>
  <c r="W731" i="3"/>
  <c r="W971" i="3"/>
  <c r="W759" i="3"/>
  <c r="W974" i="3"/>
  <c r="W742" i="3"/>
  <c r="W976" i="3"/>
  <c r="W748" i="3"/>
  <c r="W978" i="3"/>
  <c r="W434" i="3"/>
  <c r="W961" i="3"/>
  <c r="W444" i="3"/>
  <c r="W962" i="3"/>
  <c r="W99" i="3"/>
  <c r="W906" i="3"/>
  <c r="W107" i="3"/>
  <c r="W907" i="3"/>
  <c r="W219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5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388" i="3"/>
  <c r="W948" i="3"/>
  <c r="W723" i="3"/>
  <c r="W968" i="3"/>
  <c r="W736" i="3"/>
  <c r="W969" i="3"/>
  <c r="W726" i="3"/>
  <c r="W982" i="3"/>
  <c r="W764" i="3"/>
  <c r="W980" i="3"/>
  <c r="W769" i="3"/>
  <c r="W981" i="3"/>
  <c r="W20" i="3"/>
  <c r="X197" i="3"/>
  <c r="X199" i="3"/>
  <c r="X204" i="3"/>
  <c r="X206" i="3"/>
  <c r="X210" i="3"/>
  <c r="X212" i="3"/>
  <c r="X193" i="3"/>
  <c r="X196" i="3"/>
  <c r="X209" i="3"/>
  <c r="X216" i="3"/>
  <c r="X186" i="3"/>
  <c r="X189" i="3"/>
  <c r="X203" i="3"/>
  <c r="X707" i="3"/>
  <c r="X964" i="3"/>
  <c r="X713" i="3"/>
  <c r="X965" i="3"/>
  <c r="X719" i="3"/>
  <c r="X966" i="3"/>
  <c r="X754" i="3"/>
  <c r="X972" i="3"/>
  <c r="X731" i="3"/>
  <c r="X971" i="3"/>
  <c r="X759" i="3"/>
  <c r="X974" i="3"/>
  <c r="X742" i="3"/>
  <c r="X976" i="3"/>
  <c r="X748" i="3"/>
  <c r="X978" i="3"/>
  <c r="X434" i="3"/>
  <c r="X961" i="3"/>
  <c r="X444" i="3"/>
  <c r="X962" i="3"/>
  <c r="X99" i="3"/>
  <c r="X906" i="3"/>
  <c r="X107" i="3"/>
  <c r="X907" i="3"/>
  <c r="X219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5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388" i="3"/>
  <c r="X948" i="3"/>
  <c r="X723" i="3"/>
  <c r="X968" i="3"/>
  <c r="X736" i="3"/>
  <c r="X969" i="3"/>
  <c r="X726" i="3"/>
  <c r="X982" i="3"/>
  <c r="X764" i="3"/>
  <c r="X980" i="3"/>
  <c r="X769" i="3"/>
  <c r="X981" i="3"/>
  <c r="X20" i="3"/>
  <c r="Y197" i="3"/>
  <c r="Y199" i="3"/>
  <c r="Y204" i="3"/>
  <c r="Y206" i="3"/>
  <c r="Y210" i="3"/>
  <c r="Y212" i="3"/>
  <c r="Y193" i="3"/>
  <c r="Y196" i="3"/>
  <c r="Y209" i="3"/>
  <c r="Y216" i="3"/>
  <c r="Y186" i="3"/>
  <c r="Y189" i="3"/>
  <c r="Y203" i="3"/>
  <c r="Y707" i="3"/>
  <c r="Y964" i="3"/>
  <c r="Y713" i="3"/>
  <c r="Y965" i="3"/>
  <c r="Y719" i="3"/>
  <c r="Y966" i="3"/>
  <c r="Y754" i="3"/>
  <c r="Y972" i="3"/>
  <c r="Y731" i="3"/>
  <c r="Y971" i="3"/>
  <c r="Y759" i="3"/>
  <c r="Y974" i="3"/>
  <c r="Y742" i="3"/>
  <c r="Y976" i="3"/>
  <c r="Y748" i="3"/>
  <c r="Y978" i="3"/>
  <c r="Y434" i="3"/>
  <c r="Y961" i="3"/>
  <c r="Y444" i="3"/>
  <c r="Y962" i="3"/>
  <c r="Y99" i="3"/>
  <c r="Y906" i="3"/>
  <c r="Y107" i="3"/>
  <c r="Y907" i="3"/>
  <c r="Y219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5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3" i="3"/>
  <c r="Y968" i="3"/>
  <c r="Y736" i="3"/>
  <c r="Y969" i="3"/>
  <c r="Y726" i="3"/>
  <c r="Y982" i="3"/>
  <c r="Y764" i="3"/>
  <c r="Y980" i="3"/>
  <c r="Y769" i="3"/>
  <c r="Y981" i="3"/>
  <c r="Y20" i="3"/>
  <c r="Z197" i="3"/>
  <c r="Z199" i="3"/>
  <c r="Z204" i="3"/>
  <c r="Z206" i="3"/>
  <c r="Z210" i="3"/>
  <c r="Z212" i="3"/>
  <c r="Z193" i="3"/>
  <c r="Z196" i="3"/>
  <c r="Z209" i="3"/>
  <c r="Z216" i="3"/>
  <c r="Z186" i="3"/>
  <c r="Z189" i="3"/>
  <c r="Z203" i="3"/>
  <c r="Z707" i="3"/>
  <c r="Z964" i="3"/>
  <c r="Z713" i="3"/>
  <c r="Z965" i="3"/>
  <c r="Z719" i="3"/>
  <c r="Z966" i="3"/>
  <c r="Z754" i="3"/>
  <c r="Z972" i="3"/>
  <c r="Z731" i="3"/>
  <c r="Z971" i="3"/>
  <c r="Z759" i="3"/>
  <c r="Z974" i="3"/>
  <c r="Z742" i="3"/>
  <c r="Z976" i="3"/>
  <c r="Z748" i="3"/>
  <c r="Z978" i="3"/>
  <c r="Z434" i="3"/>
  <c r="Z961" i="3"/>
  <c r="Z444" i="3"/>
  <c r="Z962" i="3"/>
  <c r="Z99" i="3"/>
  <c r="Z906" i="3"/>
  <c r="Z107" i="3"/>
  <c r="Z907" i="3"/>
  <c r="Z219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5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388" i="3"/>
  <c r="Z948" i="3"/>
  <c r="Z723" i="3"/>
  <c r="Z968" i="3"/>
  <c r="Z736" i="3"/>
  <c r="Z969" i="3"/>
  <c r="Z764" i="3"/>
  <c r="Z980" i="3"/>
  <c r="Z769" i="3"/>
  <c r="Z981" i="3"/>
  <c r="Z726" i="3"/>
  <c r="Z982" i="3"/>
  <c r="Z20" i="3"/>
  <c r="AA197" i="3"/>
  <c r="AA199" i="3"/>
  <c r="AA204" i="3"/>
  <c r="AA206" i="3"/>
  <c r="AA210" i="3"/>
  <c r="AA212" i="3"/>
  <c r="AA193" i="3"/>
  <c r="AA196" i="3"/>
  <c r="AA209" i="3"/>
  <c r="AA216" i="3"/>
  <c r="AA186" i="3"/>
  <c r="AA189" i="3"/>
  <c r="AA203" i="3"/>
  <c r="AA707" i="3"/>
  <c r="AA964" i="3"/>
  <c r="AA713" i="3"/>
  <c r="AA965" i="3"/>
  <c r="AA719" i="3"/>
  <c r="AA966" i="3"/>
  <c r="AA754" i="3"/>
  <c r="AA972" i="3"/>
  <c r="AA731" i="3"/>
  <c r="AA971" i="3"/>
  <c r="AA759" i="3"/>
  <c r="AA974" i="3"/>
  <c r="AA742" i="3"/>
  <c r="AA976" i="3"/>
  <c r="AA748" i="3"/>
  <c r="AA978" i="3"/>
  <c r="AA434" i="3"/>
  <c r="AA961" i="3"/>
  <c r="AA444" i="3"/>
  <c r="AA962" i="3"/>
  <c r="AA99" i="3"/>
  <c r="AA906" i="3"/>
  <c r="AA107" i="3"/>
  <c r="AA907" i="3"/>
  <c r="AA219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5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388" i="3"/>
  <c r="AA948" i="3"/>
  <c r="AA723" i="3"/>
  <c r="AA968" i="3"/>
  <c r="AA736" i="3"/>
  <c r="AA969" i="3"/>
  <c r="AA764" i="3"/>
  <c r="AA980" i="3"/>
  <c r="AA769" i="3"/>
  <c r="AA981" i="3"/>
  <c r="AA726" i="3"/>
  <c r="AA982" i="3"/>
  <c r="AA20" i="3"/>
  <c r="AB197" i="3"/>
  <c r="AB199" i="3"/>
  <c r="AB204" i="3"/>
  <c r="AB206" i="3"/>
  <c r="AB210" i="3"/>
  <c r="AB212" i="3"/>
  <c r="AB193" i="3"/>
  <c r="AB196" i="3"/>
  <c r="AB209" i="3"/>
  <c r="AB216" i="3"/>
  <c r="AB186" i="3"/>
  <c r="AB189" i="3"/>
  <c r="AB203" i="3"/>
  <c r="AB707" i="3"/>
  <c r="AB964" i="3"/>
  <c r="AB713" i="3"/>
  <c r="AB965" i="3"/>
  <c r="AB719" i="3"/>
  <c r="AB966" i="3"/>
  <c r="AB754" i="3"/>
  <c r="AB972" i="3"/>
  <c r="AB731" i="3"/>
  <c r="AB971" i="3"/>
  <c r="AB759" i="3"/>
  <c r="AB974" i="3"/>
  <c r="AB742" i="3"/>
  <c r="AB976" i="3"/>
  <c r="AB748" i="3"/>
  <c r="AB978" i="3"/>
  <c r="AB434" i="3"/>
  <c r="AB961" i="3"/>
  <c r="AB444" i="3"/>
  <c r="AB962" i="3"/>
  <c r="AB99" i="3"/>
  <c r="AB906" i="3"/>
  <c r="AB107" i="3"/>
  <c r="AB907" i="3"/>
  <c r="AB219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5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388" i="3"/>
  <c r="AB948" i="3"/>
  <c r="AB723" i="3"/>
  <c r="AB968" i="3"/>
  <c r="AB736" i="3"/>
  <c r="AB969" i="3"/>
  <c r="AB764" i="3"/>
  <c r="AB980" i="3"/>
  <c r="AB769" i="3"/>
  <c r="AB981" i="3"/>
  <c r="AB726" i="3"/>
  <c r="AB982" i="3"/>
  <c r="AB20" i="3"/>
  <c r="AC197" i="3"/>
  <c r="AC199" i="3"/>
  <c r="AC204" i="3"/>
  <c r="AC206" i="3"/>
  <c r="AC210" i="3"/>
  <c r="AC212" i="3"/>
  <c r="AC186" i="3"/>
  <c r="AC189" i="3"/>
  <c r="AC193" i="3"/>
  <c r="AC196" i="3"/>
  <c r="AC203" i="3"/>
  <c r="AC209" i="3"/>
  <c r="AC216" i="3"/>
  <c r="AC707" i="3"/>
  <c r="AC964" i="3"/>
  <c r="AC713" i="3"/>
  <c r="AC965" i="3"/>
  <c r="AC719" i="3"/>
  <c r="AC966" i="3"/>
  <c r="AC754" i="3"/>
  <c r="AC972" i="3"/>
  <c r="AC731" i="3"/>
  <c r="AC971" i="3"/>
  <c r="AC759" i="3"/>
  <c r="AC974" i="3"/>
  <c r="AC742" i="3"/>
  <c r="AC976" i="3"/>
  <c r="AC748" i="3"/>
  <c r="AC978" i="3"/>
  <c r="AC434" i="3"/>
  <c r="AC961" i="3"/>
  <c r="AC444" i="3"/>
  <c r="AC96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5" i="3"/>
  <c r="AC723" i="3"/>
  <c r="AC968" i="3"/>
  <c r="AC736" i="3"/>
  <c r="AC969" i="3"/>
  <c r="AC764" i="3"/>
  <c r="AC980" i="3"/>
  <c r="AC769" i="3"/>
  <c r="AC981" i="3"/>
  <c r="AC726" i="3"/>
  <c r="AC982" i="3"/>
  <c r="AC20" i="3"/>
  <c r="AD197" i="3"/>
  <c r="AD199" i="3"/>
  <c r="AD204" i="3"/>
  <c r="AD206" i="3"/>
  <c r="AD210" i="3"/>
  <c r="AD212" i="3"/>
  <c r="AD186" i="3"/>
  <c r="AD189" i="3"/>
  <c r="AD193" i="3"/>
  <c r="AD196" i="3"/>
  <c r="AD203" i="3"/>
  <c r="AD209" i="3"/>
  <c r="AD216" i="3"/>
  <c r="AD707" i="3"/>
  <c r="AD964" i="3"/>
  <c r="AD713" i="3"/>
  <c r="AD965" i="3"/>
  <c r="AD719" i="3"/>
  <c r="AD966" i="3"/>
  <c r="AD754" i="3"/>
  <c r="AD972" i="3"/>
  <c r="AD731" i="3"/>
  <c r="AD971" i="3"/>
  <c r="AD759" i="3"/>
  <c r="AD974" i="3"/>
  <c r="AD742" i="3"/>
  <c r="AD976" i="3"/>
  <c r="AD748" i="3"/>
  <c r="AD978" i="3"/>
  <c r="AD434" i="3"/>
  <c r="AD961" i="3"/>
  <c r="AD444" i="3"/>
  <c r="AD96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5" i="3"/>
  <c r="AD723" i="3"/>
  <c r="AD968" i="3"/>
  <c r="AD736" i="3"/>
  <c r="AD969" i="3"/>
  <c r="AD764" i="3"/>
  <c r="AD980" i="3"/>
  <c r="AD769" i="3"/>
  <c r="AD981" i="3"/>
  <c r="AD726" i="3"/>
  <c r="AD982" i="3"/>
  <c r="AD20" i="3"/>
  <c r="AE197" i="3"/>
  <c r="AE199" i="3"/>
  <c r="AE204" i="3"/>
  <c r="AE206" i="3"/>
  <c r="AE210" i="3"/>
  <c r="AE212" i="3"/>
  <c r="AE196" i="3"/>
  <c r="AE209" i="3"/>
  <c r="AE216" i="3"/>
  <c r="AE707" i="3"/>
  <c r="AE964" i="3"/>
  <c r="AE713" i="3"/>
  <c r="AE965" i="3"/>
  <c r="AE719" i="3"/>
  <c r="AE966" i="3"/>
  <c r="AE754" i="3"/>
  <c r="AE972" i="3"/>
  <c r="AE731" i="3"/>
  <c r="AE971" i="3"/>
  <c r="AE759" i="3"/>
  <c r="AE974" i="3"/>
  <c r="AE742" i="3"/>
  <c r="AE976" i="3"/>
  <c r="AE748" i="3"/>
  <c r="AE978" i="3"/>
  <c r="AE434" i="3"/>
  <c r="AE961" i="3"/>
  <c r="AE444" i="3"/>
  <c r="AE96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5" i="3"/>
  <c r="AE723" i="3"/>
  <c r="AE968" i="3"/>
  <c r="AE736" i="3"/>
  <c r="AE969" i="3"/>
  <c r="AE764" i="3"/>
  <c r="AE980" i="3"/>
  <c r="AE769" i="3"/>
  <c r="AE981" i="3"/>
  <c r="AE726" i="3"/>
  <c r="AE982" i="3"/>
  <c r="AE20" i="3"/>
  <c r="AF197" i="3"/>
  <c r="AF199" i="3"/>
  <c r="AF204" i="3"/>
  <c r="AF206" i="3"/>
  <c r="AF210" i="3"/>
  <c r="AF212" i="3"/>
  <c r="AF196" i="3"/>
  <c r="AF209" i="3"/>
  <c r="AF216" i="3"/>
  <c r="AF707" i="3"/>
  <c r="AF964" i="3"/>
  <c r="AF713" i="3"/>
  <c r="AF965" i="3"/>
  <c r="AF719" i="3"/>
  <c r="AF966" i="3"/>
  <c r="AF754" i="3"/>
  <c r="AF972" i="3"/>
  <c r="AF731" i="3"/>
  <c r="AF971" i="3"/>
  <c r="AF759" i="3"/>
  <c r="AF974" i="3"/>
  <c r="AF742" i="3"/>
  <c r="AF976" i="3"/>
  <c r="AF748" i="3"/>
  <c r="AF978" i="3"/>
  <c r="AF434" i="3"/>
  <c r="AF961" i="3"/>
  <c r="AF444" i="3"/>
  <c r="AF96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5" i="3"/>
  <c r="AF723" i="3"/>
  <c r="AF968" i="3"/>
  <c r="AF736" i="3"/>
  <c r="AF969" i="3"/>
  <c r="AF764" i="3"/>
  <c r="AF980" i="3"/>
  <c r="AF769" i="3"/>
  <c r="AF981" i="3"/>
  <c r="AF726" i="3"/>
  <c r="AF982" i="3"/>
  <c r="AF20" i="3"/>
  <c r="AG197" i="3"/>
  <c r="AG199" i="3"/>
  <c r="AG204" i="3"/>
  <c r="AG206" i="3"/>
  <c r="AG210" i="3"/>
  <c r="AG212" i="3"/>
  <c r="AG196" i="3"/>
  <c r="AG209" i="3"/>
  <c r="AG216" i="3"/>
  <c r="AG707" i="3"/>
  <c r="AG964" i="3"/>
  <c r="AG713" i="3"/>
  <c r="AG965" i="3"/>
  <c r="AG719" i="3"/>
  <c r="AG966" i="3"/>
  <c r="AG754" i="3"/>
  <c r="AG972" i="3"/>
  <c r="AG731" i="3"/>
  <c r="AG971" i="3"/>
  <c r="AG759" i="3"/>
  <c r="AG974" i="3"/>
  <c r="AG742" i="3"/>
  <c r="AG976" i="3"/>
  <c r="AG748" i="3"/>
  <c r="AG978" i="3"/>
  <c r="AG434" i="3"/>
  <c r="AG961" i="3"/>
  <c r="AG444" i="3"/>
  <c r="AG96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5" i="3"/>
  <c r="AG723" i="3"/>
  <c r="AG968" i="3"/>
  <c r="AG736" i="3"/>
  <c r="AG969" i="3"/>
  <c r="AG764" i="3"/>
  <c r="AG980" i="3"/>
  <c r="AG769" i="3"/>
  <c r="AG981" i="3"/>
  <c r="AG726" i="3"/>
  <c r="AG982" i="3"/>
  <c r="AG20" i="3"/>
  <c r="AH197" i="3"/>
  <c r="AH199" i="3"/>
  <c r="AH204" i="3"/>
  <c r="AH206" i="3"/>
  <c r="AH210" i="3"/>
  <c r="AH212" i="3"/>
  <c r="AH196" i="3"/>
  <c r="AH209" i="3"/>
  <c r="AH216" i="3"/>
  <c r="AH707" i="3"/>
  <c r="AH964" i="3"/>
  <c r="AH713" i="3"/>
  <c r="AH965" i="3"/>
  <c r="AH719" i="3"/>
  <c r="AH966" i="3"/>
  <c r="AH754" i="3"/>
  <c r="AH972" i="3"/>
  <c r="AH731" i="3"/>
  <c r="AH971" i="3"/>
  <c r="AH759" i="3"/>
  <c r="AH974" i="3"/>
  <c r="AH742" i="3"/>
  <c r="AH976" i="3"/>
  <c r="AH748" i="3"/>
  <c r="AH978" i="3"/>
  <c r="AH434" i="3"/>
  <c r="AH961" i="3"/>
  <c r="AH444" i="3"/>
  <c r="AH96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5" i="3"/>
  <c r="AH723" i="3"/>
  <c r="AH968" i="3"/>
  <c r="AH736" i="3"/>
  <c r="AH969" i="3"/>
  <c r="AH764" i="3"/>
  <c r="AH980" i="3"/>
  <c r="AH769" i="3"/>
  <c r="AH981" i="3"/>
  <c r="AH726" i="3"/>
  <c r="AH982" i="3"/>
  <c r="AH20" i="3"/>
  <c r="AI197" i="3"/>
  <c r="AI199" i="3"/>
  <c r="AI204" i="3"/>
  <c r="AI206" i="3"/>
  <c r="AI210" i="3"/>
  <c r="AI212" i="3"/>
  <c r="AI196" i="3"/>
  <c r="AI209" i="3"/>
  <c r="AI216" i="3"/>
  <c r="AI707" i="3"/>
  <c r="AI964" i="3"/>
  <c r="AI713" i="3"/>
  <c r="AI965" i="3"/>
  <c r="AI719" i="3"/>
  <c r="AI966" i="3"/>
  <c r="AI754" i="3"/>
  <c r="AI972" i="3"/>
  <c r="AI731" i="3"/>
  <c r="AI971" i="3"/>
  <c r="AI759" i="3"/>
  <c r="AI974" i="3"/>
  <c r="AI742" i="3"/>
  <c r="AI976" i="3"/>
  <c r="AI748" i="3"/>
  <c r="AI978" i="3"/>
  <c r="AI434" i="3"/>
  <c r="AI961" i="3"/>
  <c r="AI96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5" i="3"/>
  <c r="AI723" i="3"/>
  <c r="AI968" i="3"/>
  <c r="AI736" i="3"/>
  <c r="AI969" i="3"/>
  <c r="AI764" i="3"/>
  <c r="AI980" i="3"/>
  <c r="AI769" i="3"/>
  <c r="AI981" i="3"/>
  <c r="AI726" i="3"/>
  <c r="AI982" i="3"/>
  <c r="AI20" i="3"/>
  <c r="AJ197" i="3"/>
  <c r="AJ199" i="3"/>
  <c r="AJ204" i="3"/>
  <c r="AJ206" i="3"/>
  <c r="AJ210" i="3"/>
  <c r="AJ212" i="3"/>
  <c r="AJ186" i="3"/>
  <c r="AJ189" i="3"/>
  <c r="AJ193" i="3"/>
  <c r="AJ196" i="3"/>
  <c r="AJ203" i="3"/>
  <c r="AJ209" i="3"/>
  <c r="AJ216" i="3"/>
  <c r="AJ707" i="3"/>
  <c r="AJ964" i="3"/>
  <c r="AJ713" i="3"/>
  <c r="AJ965" i="3"/>
  <c r="AJ719" i="3"/>
  <c r="AJ966" i="3"/>
  <c r="AJ754" i="3"/>
  <c r="AJ972" i="3"/>
  <c r="AJ731" i="3"/>
  <c r="AJ971" i="3"/>
  <c r="AJ759" i="3"/>
  <c r="AJ974" i="3"/>
  <c r="AJ742" i="3"/>
  <c r="AJ976" i="3"/>
  <c r="AJ748" i="3"/>
  <c r="AJ978" i="3"/>
  <c r="AJ434" i="3"/>
  <c r="AJ961" i="3"/>
  <c r="AJ444" i="3"/>
  <c r="AJ96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5" i="3"/>
  <c r="AJ723" i="3"/>
  <c r="AJ968" i="3"/>
  <c r="AJ736" i="3"/>
  <c r="AJ969" i="3"/>
  <c r="AJ764" i="3"/>
  <c r="AJ980" i="3"/>
  <c r="AJ769" i="3"/>
  <c r="AJ981" i="3"/>
  <c r="AJ726" i="3"/>
  <c r="AJ982" i="3"/>
  <c r="AJ20" i="3"/>
  <c r="AL197" i="3"/>
  <c r="AL199" i="3"/>
  <c r="AL204" i="3"/>
  <c r="AL206" i="3"/>
  <c r="AL210" i="3"/>
  <c r="AL212" i="3"/>
  <c r="AL186" i="3"/>
  <c r="AL189" i="3"/>
  <c r="AL193" i="3"/>
  <c r="AL196" i="3"/>
  <c r="AL203" i="3"/>
  <c r="AL209" i="3"/>
  <c r="AL216" i="3"/>
  <c r="AL707" i="3"/>
  <c r="AL964" i="3"/>
  <c r="AL713" i="3"/>
  <c r="AL965" i="3"/>
  <c r="AL719" i="3"/>
  <c r="AL966" i="3"/>
  <c r="AL754" i="3"/>
  <c r="AL972" i="3"/>
  <c r="AL731" i="3"/>
  <c r="AL971" i="3"/>
  <c r="AL759" i="3"/>
  <c r="AL974" i="3"/>
  <c r="AL742" i="3"/>
  <c r="AL976" i="3"/>
  <c r="AL748" i="3"/>
  <c r="AL978" i="3"/>
  <c r="AL434" i="3"/>
  <c r="AL961" i="3"/>
  <c r="AL444" i="3"/>
  <c r="AL96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5" i="3"/>
  <c r="AL723" i="3"/>
  <c r="AL968" i="3"/>
  <c r="AL736" i="3"/>
  <c r="AL969" i="3"/>
  <c r="AL764" i="3"/>
  <c r="AL980" i="3"/>
  <c r="AL769" i="3"/>
  <c r="AL981" i="3"/>
  <c r="AL726" i="3"/>
  <c r="AL982" i="3"/>
  <c r="AL20" i="3"/>
  <c r="AM197" i="3"/>
  <c r="AM199" i="3"/>
  <c r="AM204" i="3"/>
  <c r="AM206" i="3"/>
  <c r="AM210" i="3"/>
  <c r="AM212" i="3"/>
  <c r="AM186" i="3"/>
  <c r="AM189" i="3"/>
  <c r="AM193" i="3"/>
  <c r="AM196" i="3"/>
  <c r="AM203" i="3"/>
  <c r="AM209" i="3"/>
  <c r="AM216" i="3"/>
  <c r="AM707" i="3"/>
  <c r="AM964" i="3"/>
  <c r="AM713" i="3"/>
  <c r="AM965" i="3"/>
  <c r="AM719" i="3"/>
  <c r="AM966" i="3"/>
  <c r="AM754" i="3"/>
  <c r="AM972" i="3"/>
  <c r="AM731" i="3"/>
  <c r="AM971" i="3"/>
  <c r="AM759" i="3"/>
  <c r="AM974" i="3"/>
  <c r="AM742" i="3"/>
  <c r="AM976" i="3"/>
  <c r="AM748" i="3"/>
  <c r="AM978" i="3"/>
  <c r="AM434" i="3"/>
  <c r="AM961" i="3"/>
  <c r="AM444" i="3"/>
  <c r="AM96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5" i="3"/>
  <c r="AM723" i="3"/>
  <c r="AM968" i="3"/>
  <c r="AM736" i="3"/>
  <c r="AM969" i="3"/>
  <c r="AM764" i="3"/>
  <c r="AM980" i="3"/>
  <c r="AM769" i="3"/>
  <c r="AM981" i="3"/>
  <c r="AM726" i="3"/>
  <c r="AM982" i="3"/>
  <c r="AM20" i="3"/>
  <c r="AN197" i="3"/>
  <c r="AN199" i="3"/>
  <c r="AN204" i="3"/>
  <c r="AN206" i="3"/>
  <c r="AN210" i="3"/>
  <c r="AN212" i="3"/>
  <c r="AN186" i="3"/>
  <c r="AN189" i="3"/>
  <c r="AN193" i="3"/>
  <c r="AN196" i="3"/>
  <c r="AN203" i="3"/>
  <c r="AN209" i="3"/>
  <c r="AN216" i="3"/>
  <c r="AN707" i="3"/>
  <c r="AN964" i="3"/>
  <c r="AN713" i="3"/>
  <c r="AN965" i="3"/>
  <c r="AN719" i="3"/>
  <c r="AN966" i="3"/>
  <c r="AN754" i="3"/>
  <c r="AN972" i="3"/>
  <c r="AN731" i="3"/>
  <c r="AN971" i="3"/>
  <c r="AN759" i="3"/>
  <c r="AN974" i="3"/>
  <c r="AN742" i="3"/>
  <c r="AN976" i="3"/>
  <c r="AN748" i="3"/>
  <c r="AN978" i="3"/>
  <c r="AN434" i="3"/>
  <c r="AN961" i="3"/>
  <c r="AN444" i="3"/>
  <c r="AN96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5" i="3"/>
  <c r="AN723" i="3"/>
  <c r="AN968" i="3"/>
  <c r="AN736" i="3"/>
  <c r="AN969" i="3"/>
  <c r="AN764" i="3"/>
  <c r="AN980" i="3"/>
  <c r="AN769" i="3"/>
  <c r="AN981" i="3"/>
  <c r="AN726" i="3"/>
  <c r="AN982" i="3"/>
  <c r="AN20" i="3"/>
  <c r="AO197" i="3"/>
  <c r="AO199" i="3"/>
  <c r="AO204" i="3"/>
  <c r="AO206" i="3"/>
  <c r="AO210" i="3"/>
  <c r="AO212" i="3"/>
  <c r="AO186" i="3"/>
  <c r="AO189" i="3"/>
  <c r="AO193" i="3"/>
  <c r="AO196" i="3"/>
  <c r="AO203" i="3"/>
  <c r="AO209" i="3"/>
  <c r="AO216" i="3"/>
  <c r="AO707" i="3"/>
  <c r="AO964" i="3"/>
  <c r="AO713" i="3"/>
  <c r="AO965" i="3"/>
  <c r="AO719" i="3"/>
  <c r="AO966" i="3"/>
  <c r="AO754" i="3"/>
  <c r="AO972" i="3"/>
  <c r="AO731" i="3"/>
  <c r="AO971" i="3"/>
  <c r="AO759" i="3"/>
  <c r="AO974" i="3"/>
  <c r="AO742" i="3"/>
  <c r="AO976" i="3"/>
  <c r="AO748" i="3"/>
  <c r="AO978" i="3"/>
  <c r="AO434" i="3"/>
  <c r="AO961" i="3"/>
  <c r="AO444" i="3"/>
  <c r="AO96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5" i="3"/>
  <c r="AO723" i="3"/>
  <c r="AO968" i="3"/>
  <c r="AO736" i="3"/>
  <c r="AO969" i="3"/>
  <c r="AO764" i="3"/>
  <c r="AO980" i="3"/>
  <c r="AO769" i="3"/>
  <c r="AO981" i="3"/>
  <c r="AO726" i="3"/>
  <c r="AO982" i="3"/>
  <c r="AO20" i="3"/>
  <c r="AP197" i="3"/>
  <c r="AP199" i="3"/>
  <c r="AP204" i="3"/>
  <c r="AP206" i="3"/>
  <c r="AP210" i="3"/>
  <c r="AP212" i="3"/>
  <c r="AP186" i="3"/>
  <c r="AP189" i="3"/>
  <c r="AP193" i="3"/>
  <c r="AP196" i="3"/>
  <c r="AP203" i="3"/>
  <c r="AP209" i="3"/>
  <c r="AP216" i="3"/>
  <c r="AP707" i="3"/>
  <c r="AP964" i="3"/>
  <c r="AP713" i="3"/>
  <c r="AP965" i="3"/>
  <c r="AP719" i="3"/>
  <c r="AP966" i="3"/>
  <c r="AP754" i="3"/>
  <c r="AP972" i="3"/>
  <c r="AP731" i="3"/>
  <c r="AP971" i="3"/>
  <c r="AP759" i="3"/>
  <c r="AP974" i="3"/>
  <c r="AP742" i="3"/>
  <c r="AP976" i="3"/>
  <c r="AP748" i="3"/>
  <c r="AP978" i="3"/>
  <c r="AP434" i="3"/>
  <c r="AP961" i="3"/>
  <c r="AP444" i="3"/>
  <c r="AP96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5" i="3"/>
  <c r="AP723" i="3"/>
  <c r="AP968" i="3"/>
  <c r="AP736" i="3"/>
  <c r="AP969" i="3"/>
  <c r="AP764" i="3"/>
  <c r="AP980" i="3"/>
  <c r="AP769" i="3"/>
  <c r="AP981" i="3"/>
  <c r="AP726" i="3"/>
  <c r="AP982" i="3"/>
  <c r="AP20" i="3"/>
  <c r="AQ197" i="3"/>
  <c r="AQ199" i="3"/>
  <c r="AQ204" i="3"/>
  <c r="AQ206" i="3"/>
  <c r="AQ210" i="3"/>
  <c r="AQ212" i="3"/>
  <c r="AQ186" i="3"/>
  <c r="AQ189" i="3"/>
  <c r="AQ193" i="3"/>
  <c r="AQ196" i="3"/>
  <c r="AQ203" i="3"/>
  <c r="AQ209" i="3"/>
  <c r="AQ216" i="3"/>
  <c r="AQ707" i="3"/>
  <c r="AQ964" i="3"/>
  <c r="AQ713" i="3"/>
  <c r="AQ965" i="3"/>
  <c r="AQ719" i="3"/>
  <c r="AQ966" i="3"/>
  <c r="AQ754" i="3"/>
  <c r="AQ972" i="3"/>
  <c r="AQ731" i="3"/>
  <c r="AQ971" i="3"/>
  <c r="AQ759" i="3"/>
  <c r="AQ974" i="3"/>
  <c r="AQ742" i="3"/>
  <c r="AQ976" i="3"/>
  <c r="AQ748" i="3"/>
  <c r="AQ978" i="3"/>
  <c r="AQ434" i="3"/>
  <c r="AQ961" i="3"/>
  <c r="AQ444" i="3"/>
  <c r="AQ96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5" i="3"/>
  <c r="AQ723" i="3"/>
  <c r="AQ968" i="3"/>
  <c r="AQ736" i="3"/>
  <c r="AQ969" i="3"/>
  <c r="AQ764" i="3"/>
  <c r="AQ980" i="3"/>
  <c r="AQ769" i="3"/>
  <c r="AQ981" i="3"/>
  <c r="AQ726" i="3"/>
  <c r="AQ982" i="3"/>
  <c r="AQ20" i="3"/>
  <c r="AR197" i="3"/>
  <c r="AR199" i="3"/>
  <c r="AR204" i="3"/>
  <c r="AR206" i="3"/>
  <c r="AR210" i="3"/>
  <c r="AR212" i="3"/>
  <c r="AR186" i="3"/>
  <c r="AR189" i="3"/>
  <c r="AR193" i="3"/>
  <c r="AR196" i="3"/>
  <c r="AR203" i="3"/>
  <c r="AR209" i="3"/>
  <c r="AR216" i="3"/>
  <c r="AR707" i="3"/>
  <c r="AR964" i="3"/>
  <c r="AR713" i="3"/>
  <c r="AR965" i="3"/>
  <c r="AR719" i="3"/>
  <c r="AR966" i="3"/>
  <c r="AR754" i="3"/>
  <c r="AR972" i="3"/>
  <c r="AR731" i="3"/>
  <c r="AR971" i="3"/>
  <c r="AR759" i="3"/>
  <c r="AR974" i="3"/>
  <c r="AR742" i="3"/>
  <c r="AR976" i="3"/>
  <c r="AR748" i="3"/>
  <c r="AR978" i="3"/>
  <c r="AR434" i="3"/>
  <c r="AR961" i="3"/>
  <c r="AR444" i="3"/>
  <c r="AR96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5" i="3"/>
  <c r="AR723" i="3"/>
  <c r="AR968" i="3"/>
  <c r="AR736" i="3"/>
  <c r="AR969" i="3"/>
  <c r="AR764" i="3"/>
  <c r="AR980" i="3"/>
  <c r="AR769" i="3"/>
  <c r="AR981" i="3"/>
  <c r="AR726" i="3"/>
  <c r="AR982" i="3"/>
  <c r="AR20" i="3"/>
  <c r="AS197" i="3"/>
  <c r="AS199" i="3"/>
  <c r="AS204" i="3"/>
  <c r="AS206" i="3"/>
  <c r="AS210" i="3"/>
  <c r="AS212" i="3"/>
  <c r="AS186" i="3"/>
  <c r="AS189" i="3"/>
  <c r="AS193" i="3"/>
  <c r="AS196" i="3"/>
  <c r="AS203" i="3"/>
  <c r="AS209" i="3"/>
  <c r="AS216" i="3"/>
  <c r="AS707" i="3"/>
  <c r="AS964" i="3"/>
  <c r="AS713" i="3"/>
  <c r="AS965" i="3"/>
  <c r="AS719" i="3"/>
  <c r="AS966" i="3"/>
  <c r="AS754" i="3"/>
  <c r="AS972" i="3"/>
  <c r="AS731" i="3"/>
  <c r="AS971" i="3"/>
  <c r="AS759" i="3"/>
  <c r="AS974" i="3"/>
  <c r="AS742" i="3"/>
  <c r="AS976" i="3"/>
  <c r="AS748" i="3"/>
  <c r="AS978" i="3"/>
  <c r="AS434" i="3"/>
  <c r="AS961" i="3"/>
  <c r="AS444" i="3"/>
  <c r="AS96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5" i="3"/>
  <c r="AS723" i="3"/>
  <c r="AS968" i="3"/>
  <c r="AS736" i="3"/>
  <c r="AS969" i="3"/>
  <c r="AS764" i="3"/>
  <c r="AS980" i="3"/>
  <c r="AS769" i="3"/>
  <c r="AS981" i="3"/>
  <c r="AS726" i="3"/>
  <c r="AS982" i="3"/>
  <c r="AS20" i="3"/>
  <c r="AT197" i="3"/>
  <c r="AT199" i="3"/>
  <c r="AT204" i="3"/>
  <c r="AT206" i="3"/>
  <c r="AT210" i="3"/>
  <c r="AT212" i="3"/>
  <c r="AT186" i="3"/>
  <c r="AT189" i="3"/>
  <c r="AT193" i="3"/>
  <c r="AT196" i="3"/>
  <c r="AT203" i="3"/>
  <c r="AT209" i="3"/>
  <c r="AT216" i="3"/>
  <c r="AT707" i="3"/>
  <c r="AT964" i="3"/>
  <c r="AT713" i="3"/>
  <c r="AT965" i="3"/>
  <c r="AT719" i="3"/>
  <c r="AT966" i="3"/>
  <c r="AT754" i="3"/>
  <c r="AT972" i="3"/>
  <c r="AT731" i="3"/>
  <c r="AT971" i="3"/>
  <c r="AT759" i="3"/>
  <c r="AT974" i="3"/>
  <c r="AT742" i="3"/>
  <c r="AT976" i="3"/>
  <c r="AT748" i="3"/>
  <c r="AT978" i="3"/>
  <c r="AT434" i="3"/>
  <c r="AT961" i="3"/>
  <c r="AT444" i="3"/>
  <c r="AT96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5" i="3"/>
  <c r="AT723" i="3"/>
  <c r="AT968" i="3"/>
  <c r="AT736" i="3"/>
  <c r="AT969" i="3"/>
  <c r="AT764" i="3"/>
  <c r="AT980" i="3"/>
  <c r="AT769" i="3"/>
  <c r="AT981" i="3"/>
  <c r="AT726" i="3"/>
  <c r="AT982" i="3"/>
  <c r="AT20" i="3"/>
  <c r="AU197" i="3"/>
  <c r="AU199" i="3"/>
  <c r="AU204" i="3"/>
  <c r="AU206" i="3"/>
  <c r="AU210" i="3"/>
  <c r="AU212" i="3"/>
  <c r="AU193" i="3"/>
  <c r="AU196" i="3"/>
  <c r="AU209" i="3"/>
  <c r="AU216" i="3"/>
  <c r="AU707" i="3"/>
  <c r="AU964" i="3"/>
  <c r="AU713" i="3"/>
  <c r="AU965" i="3"/>
  <c r="AU719" i="3"/>
  <c r="AU966" i="3"/>
  <c r="AU754" i="3"/>
  <c r="AU972" i="3"/>
  <c r="AU731" i="3"/>
  <c r="AU971" i="3"/>
  <c r="AU759" i="3"/>
  <c r="AU974" i="3"/>
  <c r="AU742" i="3"/>
  <c r="AU976" i="3"/>
  <c r="AU748" i="3"/>
  <c r="AU978" i="3"/>
  <c r="AU434" i="3"/>
  <c r="AU961" i="3"/>
  <c r="AU444" i="3"/>
  <c r="AU96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5" i="3"/>
  <c r="AU723" i="3"/>
  <c r="AU968" i="3"/>
  <c r="AU736" i="3"/>
  <c r="AU969" i="3"/>
  <c r="AU764" i="3"/>
  <c r="AU980" i="3"/>
  <c r="AU769" i="3"/>
  <c r="AU981" i="3"/>
  <c r="AU726" i="3"/>
  <c r="AU982" i="3"/>
  <c r="AU20" i="3"/>
  <c r="AV197" i="3"/>
  <c r="AV199" i="3"/>
  <c r="AV204" i="3"/>
  <c r="AV206" i="3"/>
  <c r="AV210" i="3"/>
  <c r="AV212" i="3"/>
  <c r="AV193" i="3"/>
  <c r="AV196" i="3"/>
  <c r="AV209" i="3"/>
  <c r="AV216" i="3"/>
  <c r="AV707" i="3"/>
  <c r="AV964" i="3"/>
  <c r="AV713" i="3"/>
  <c r="AV965" i="3"/>
  <c r="AV719" i="3"/>
  <c r="AV966" i="3"/>
  <c r="AV754" i="3"/>
  <c r="AV972" i="3"/>
  <c r="AV731" i="3"/>
  <c r="AV971" i="3"/>
  <c r="AV759" i="3"/>
  <c r="AV974" i="3"/>
  <c r="AV742" i="3"/>
  <c r="AV976" i="3"/>
  <c r="AV748" i="3"/>
  <c r="AV978" i="3"/>
  <c r="AV434" i="3"/>
  <c r="AV961" i="3"/>
  <c r="AV444" i="3"/>
  <c r="AV96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5" i="3"/>
  <c r="AV723" i="3"/>
  <c r="AV968" i="3"/>
  <c r="AV736" i="3"/>
  <c r="AV969" i="3"/>
  <c r="AV764" i="3"/>
  <c r="AV980" i="3"/>
  <c r="AV769" i="3"/>
  <c r="AV981" i="3"/>
  <c r="AV726" i="3"/>
  <c r="AV982" i="3"/>
  <c r="AV20" i="3"/>
  <c r="AW197" i="3"/>
  <c r="AW199" i="3"/>
  <c r="AW204" i="3"/>
  <c r="AW206" i="3"/>
  <c r="AW210" i="3"/>
  <c r="AW212" i="3"/>
  <c r="AW186" i="3"/>
  <c r="AW189" i="3"/>
  <c r="AW193" i="3"/>
  <c r="AW196" i="3"/>
  <c r="AW203" i="3"/>
  <c r="AW209" i="3"/>
  <c r="AW216" i="3"/>
  <c r="AW707" i="3"/>
  <c r="AW964" i="3"/>
  <c r="AW713" i="3"/>
  <c r="AW965" i="3"/>
  <c r="AW719" i="3"/>
  <c r="AW966" i="3"/>
  <c r="AW754" i="3"/>
  <c r="AW972" i="3"/>
  <c r="AW731" i="3"/>
  <c r="AW971" i="3"/>
  <c r="AW759" i="3"/>
  <c r="AW974" i="3"/>
  <c r="AW742" i="3"/>
  <c r="AW976" i="3"/>
  <c r="AW748" i="3"/>
  <c r="AW978" i="3"/>
  <c r="AW434" i="3"/>
  <c r="AW961" i="3"/>
  <c r="AW444" i="3"/>
  <c r="AW96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5" i="3"/>
  <c r="AW723" i="3"/>
  <c r="AW968" i="3"/>
  <c r="AW736" i="3"/>
  <c r="AW969" i="3"/>
  <c r="AW764" i="3"/>
  <c r="AW980" i="3"/>
  <c r="AW769" i="3"/>
  <c r="AW981" i="3"/>
  <c r="AW726" i="3"/>
  <c r="AW982" i="3"/>
  <c r="AW20" i="3"/>
  <c r="AX197" i="3"/>
  <c r="AX199" i="3"/>
  <c r="AX204" i="3"/>
  <c r="AX206" i="3"/>
  <c r="AX210" i="3"/>
  <c r="AX212" i="3"/>
  <c r="AX193" i="3"/>
  <c r="AX196" i="3"/>
  <c r="AX209" i="3"/>
  <c r="AX216" i="3"/>
  <c r="AX707" i="3"/>
  <c r="AX964" i="3"/>
  <c r="AX713" i="3"/>
  <c r="AX965" i="3"/>
  <c r="AX719" i="3"/>
  <c r="AX966" i="3"/>
  <c r="AX754" i="3"/>
  <c r="AX972" i="3"/>
  <c r="AX731" i="3"/>
  <c r="AX971" i="3"/>
  <c r="AX759" i="3"/>
  <c r="AX974" i="3"/>
  <c r="AX742" i="3"/>
  <c r="AX976" i="3"/>
  <c r="AX748" i="3"/>
  <c r="AX978" i="3"/>
  <c r="AX434" i="3"/>
  <c r="AX961" i="3"/>
  <c r="AX444" i="3"/>
  <c r="AX96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5" i="3"/>
  <c r="AX723" i="3"/>
  <c r="AX968" i="3"/>
  <c r="AX736" i="3"/>
  <c r="AX969" i="3"/>
  <c r="AX764" i="3"/>
  <c r="AX980" i="3"/>
  <c r="AX769" i="3"/>
  <c r="AX981" i="3"/>
  <c r="AX726" i="3"/>
  <c r="AX982" i="3"/>
  <c r="AX20" i="3"/>
  <c r="AY197" i="3"/>
  <c r="AY199" i="3"/>
  <c r="AY204" i="3"/>
  <c r="AY206" i="3"/>
  <c r="AY210" i="3"/>
  <c r="AY212" i="3"/>
  <c r="AY193" i="3"/>
  <c r="AY196" i="3"/>
  <c r="AY209" i="3"/>
  <c r="AY216" i="3"/>
  <c r="AY707" i="3"/>
  <c r="AY964" i="3"/>
  <c r="AY713" i="3"/>
  <c r="AY965" i="3"/>
  <c r="AY719" i="3"/>
  <c r="AY966" i="3"/>
  <c r="AY754" i="3"/>
  <c r="AY972" i="3"/>
  <c r="AY731" i="3"/>
  <c r="AY971" i="3"/>
  <c r="AY759" i="3"/>
  <c r="AY974" i="3"/>
  <c r="AY742" i="3"/>
  <c r="AY976" i="3"/>
  <c r="AY748" i="3"/>
  <c r="AY978" i="3"/>
  <c r="AY434" i="3"/>
  <c r="AY961" i="3"/>
  <c r="AY444" i="3"/>
  <c r="AY96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5" i="3"/>
  <c r="AY723" i="3"/>
  <c r="AY968" i="3"/>
  <c r="AY736" i="3"/>
  <c r="AY969" i="3"/>
  <c r="AY764" i="3"/>
  <c r="AY980" i="3"/>
  <c r="AY769" i="3"/>
  <c r="AY981" i="3"/>
  <c r="AY726" i="3"/>
  <c r="AY982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5" i="3"/>
  <c r="AZ197" i="3"/>
  <c r="AZ199" i="3"/>
  <c r="AZ204" i="3"/>
  <c r="AZ206" i="3"/>
  <c r="AZ210" i="3"/>
  <c r="AZ212" i="3"/>
  <c r="AZ193" i="3"/>
  <c r="AZ196" i="3"/>
  <c r="AZ209" i="3"/>
  <c r="AZ216" i="3"/>
  <c r="AZ707" i="3"/>
  <c r="AZ964" i="3"/>
  <c r="AZ713" i="3"/>
  <c r="AZ965" i="3"/>
  <c r="AZ719" i="3"/>
  <c r="AZ966" i="3"/>
  <c r="AZ754" i="3"/>
  <c r="AZ972" i="3"/>
  <c r="AZ731" i="3"/>
  <c r="AZ971" i="3"/>
  <c r="AZ759" i="3"/>
  <c r="AZ974" i="3"/>
  <c r="AZ742" i="3"/>
  <c r="AZ976" i="3"/>
  <c r="AZ748" i="3"/>
  <c r="AZ978" i="3"/>
  <c r="AZ434" i="3"/>
  <c r="AZ961" i="3"/>
  <c r="AZ444" i="3"/>
  <c r="AZ96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3" i="3"/>
  <c r="AZ968" i="3"/>
  <c r="AZ736" i="3"/>
  <c r="AZ969" i="3"/>
  <c r="AZ764" i="3"/>
  <c r="AZ980" i="3"/>
  <c r="AZ769" i="3"/>
  <c r="AZ981" i="3"/>
  <c r="AZ726" i="3"/>
  <c r="AZ982" i="3"/>
  <c r="AZ20" i="3"/>
  <c r="BA197" i="3"/>
  <c r="BA199" i="3"/>
  <c r="BA204" i="3"/>
  <c r="BA206" i="3"/>
  <c r="BA210" i="3"/>
  <c r="BA212" i="3"/>
  <c r="BA186" i="3"/>
  <c r="BA189" i="3"/>
  <c r="BA193" i="3"/>
  <c r="BA196" i="3"/>
  <c r="BA203" i="3"/>
  <c r="BA209" i="3"/>
  <c r="BA216" i="3"/>
  <c r="BA707" i="3"/>
  <c r="BA964" i="3"/>
  <c r="BA713" i="3"/>
  <c r="BA965" i="3"/>
  <c r="BA719" i="3"/>
  <c r="BA966" i="3"/>
  <c r="BA754" i="3"/>
  <c r="BA972" i="3"/>
  <c r="BA731" i="3"/>
  <c r="BA971" i="3"/>
  <c r="BA759" i="3"/>
  <c r="BA974" i="3"/>
  <c r="BA742" i="3"/>
  <c r="BA976" i="3"/>
  <c r="BA748" i="3"/>
  <c r="BA978" i="3"/>
  <c r="BA434" i="3"/>
  <c r="BA961" i="3"/>
  <c r="BA444" i="3"/>
  <c r="BA96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5" i="3"/>
  <c r="BA723" i="3"/>
  <c r="BA968" i="3"/>
  <c r="BA736" i="3"/>
  <c r="BA969" i="3"/>
  <c r="BA764" i="3"/>
  <c r="BA980" i="3"/>
  <c r="BA769" i="3"/>
  <c r="BA981" i="3"/>
  <c r="BA726" i="3"/>
  <c r="BA982" i="3"/>
  <c r="BA20" i="3"/>
  <c r="BB197" i="3"/>
  <c r="BB199" i="3"/>
  <c r="BB204" i="3"/>
  <c r="BB206" i="3"/>
  <c r="BB210" i="3"/>
  <c r="BB212" i="3"/>
  <c r="BB186" i="3"/>
  <c r="BB189" i="3"/>
  <c r="BB193" i="3"/>
  <c r="BB196" i="3"/>
  <c r="BB203" i="3"/>
  <c r="BB209" i="3"/>
  <c r="BB216" i="3"/>
  <c r="BB707" i="3"/>
  <c r="BB964" i="3"/>
  <c r="BB713" i="3"/>
  <c r="BB965" i="3"/>
  <c r="BB719" i="3"/>
  <c r="BB966" i="3"/>
  <c r="BB754" i="3"/>
  <c r="BB972" i="3"/>
  <c r="BB731" i="3"/>
  <c r="BB971" i="3"/>
  <c r="BB759" i="3"/>
  <c r="BB974" i="3"/>
  <c r="BB742" i="3"/>
  <c r="BB976" i="3"/>
  <c r="BB748" i="3"/>
  <c r="BB978" i="3"/>
  <c r="BB434" i="3"/>
  <c r="BB961" i="3"/>
  <c r="BB444" i="3"/>
  <c r="BB96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5" i="3"/>
  <c r="BB723" i="3"/>
  <c r="BB968" i="3"/>
  <c r="BB736" i="3"/>
  <c r="BB969" i="3"/>
  <c r="BB764" i="3"/>
  <c r="BB980" i="3"/>
  <c r="BB769" i="3"/>
  <c r="BB981" i="3"/>
  <c r="BB726" i="3"/>
  <c r="BB982" i="3"/>
  <c r="BB20" i="3"/>
  <c r="BD197" i="3"/>
  <c r="BD199" i="3"/>
  <c r="BD204" i="3"/>
  <c r="BD206" i="3"/>
  <c r="BD210" i="3"/>
  <c r="BD212" i="3"/>
  <c r="BD186" i="3"/>
  <c r="BD189" i="3"/>
  <c r="BD193" i="3"/>
  <c r="BD196" i="3"/>
  <c r="BD203" i="3"/>
  <c r="BD209" i="3"/>
  <c r="BD216" i="3"/>
  <c r="BD707" i="3"/>
  <c r="BD964" i="3"/>
  <c r="BD713" i="3"/>
  <c r="BD965" i="3"/>
  <c r="BD719" i="3"/>
  <c r="BD966" i="3"/>
  <c r="BD754" i="3"/>
  <c r="BD972" i="3"/>
  <c r="BD731" i="3"/>
  <c r="BD971" i="3"/>
  <c r="BD759" i="3"/>
  <c r="BD974" i="3"/>
  <c r="BD742" i="3"/>
  <c r="BD976" i="3"/>
  <c r="BD748" i="3"/>
  <c r="BD978" i="3"/>
  <c r="BD434" i="3"/>
  <c r="BD961" i="3"/>
  <c r="BD444" i="3"/>
  <c r="BD962" i="3"/>
  <c r="BD99" i="3"/>
  <c r="BD906" i="3"/>
  <c r="BD72" i="3"/>
  <c r="BD903" i="3"/>
  <c r="BD80" i="3"/>
  <c r="BD904" i="3"/>
  <c r="BD88" i="3"/>
  <c r="BD905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5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3" i="3"/>
  <c r="BD968" i="3"/>
  <c r="BD736" i="3"/>
  <c r="BD969" i="3"/>
  <c r="BD764" i="3"/>
  <c r="BD980" i="3"/>
  <c r="BD769" i="3"/>
  <c r="BD981" i="3"/>
  <c r="BD726" i="3"/>
  <c r="BD982" i="3"/>
  <c r="BD20" i="3"/>
  <c r="BE197" i="3"/>
  <c r="BE199" i="3"/>
  <c r="BE204" i="3"/>
  <c r="BE206" i="3"/>
  <c r="BE210" i="3"/>
  <c r="BE212" i="3"/>
  <c r="BE186" i="3"/>
  <c r="BE189" i="3"/>
  <c r="BE193" i="3"/>
  <c r="BE196" i="3"/>
  <c r="BE203" i="3"/>
  <c r="BE209" i="3"/>
  <c r="BE216" i="3"/>
  <c r="BE707" i="3"/>
  <c r="BE964" i="3"/>
  <c r="BE713" i="3"/>
  <c r="BE965" i="3"/>
  <c r="BE719" i="3"/>
  <c r="BE966" i="3"/>
  <c r="BE754" i="3"/>
  <c r="BE972" i="3"/>
  <c r="BE731" i="3"/>
  <c r="BE971" i="3"/>
  <c r="BE759" i="3"/>
  <c r="BE974" i="3"/>
  <c r="BE742" i="3"/>
  <c r="BE976" i="3"/>
  <c r="BE748" i="3"/>
  <c r="BE978" i="3"/>
  <c r="BE434" i="3"/>
  <c r="BE961" i="3"/>
  <c r="BE444" i="3"/>
  <c r="BE96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5" i="3"/>
  <c r="BE723" i="3"/>
  <c r="BE968" i="3"/>
  <c r="BE736" i="3"/>
  <c r="BE969" i="3"/>
  <c r="BE764" i="3"/>
  <c r="BE980" i="3"/>
  <c r="BE769" i="3"/>
  <c r="BE981" i="3"/>
  <c r="BE726" i="3"/>
  <c r="BE982" i="3"/>
  <c r="BE20" i="3"/>
  <c r="BF197" i="3"/>
  <c r="BF199" i="3"/>
  <c r="BF204" i="3"/>
  <c r="BF206" i="3"/>
  <c r="BF210" i="3"/>
  <c r="BF212" i="3"/>
  <c r="BF186" i="3"/>
  <c r="BF189" i="3"/>
  <c r="BF193" i="3"/>
  <c r="BF196" i="3"/>
  <c r="BF203" i="3"/>
  <c r="BF209" i="3"/>
  <c r="BF216" i="3"/>
  <c r="BF707" i="3"/>
  <c r="BF964" i="3"/>
  <c r="BF713" i="3"/>
  <c r="BF965" i="3"/>
  <c r="BF719" i="3"/>
  <c r="BF966" i="3"/>
  <c r="BF754" i="3"/>
  <c r="BF972" i="3"/>
  <c r="BF731" i="3"/>
  <c r="BF971" i="3"/>
  <c r="BF759" i="3"/>
  <c r="BF974" i="3"/>
  <c r="BF742" i="3"/>
  <c r="BF976" i="3"/>
  <c r="BF748" i="3"/>
  <c r="BF978" i="3"/>
  <c r="BF434" i="3"/>
  <c r="BF961" i="3"/>
  <c r="BF444" i="3"/>
  <c r="BF96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5" i="3"/>
  <c r="BF723" i="3"/>
  <c r="BF968" i="3"/>
  <c r="BF736" i="3"/>
  <c r="BF969" i="3"/>
  <c r="BF764" i="3"/>
  <c r="BF980" i="3"/>
  <c r="BF769" i="3"/>
  <c r="BF981" i="3"/>
  <c r="BF726" i="3"/>
  <c r="BF982" i="3"/>
  <c r="BF20" i="3"/>
  <c r="BG197" i="3"/>
  <c r="BG199" i="3"/>
  <c r="BG204" i="3"/>
  <c r="BG206" i="3"/>
  <c r="BG210" i="3"/>
  <c r="BG212" i="3"/>
  <c r="BG186" i="3"/>
  <c r="BG189" i="3"/>
  <c r="BG193" i="3"/>
  <c r="BG196" i="3"/>
  <c r="BG203" i="3"/>
  <c r="BG209" i="3"/>
  <c r="BG216" i="3"/>
  <c r="BG707" i="3"/>
  <c r="BG964" i="3"/>
  <c r="BG713" i="3"/>
  <c r="BG965" i="3"/>
  <c r="BG719" i="3"/>
  <c r="BG966" i="3"/>
  <c r="BG754" i="3"/>
  <c r="BG972" i="3"/>
  <c r="BG731" i="3"/>
  <c r="BG971" i="3"/>
  <c r="BG759" i="3"/>
  <c r="BG974" i="3"/>
  <c r="BG742" i="3"/>
  <c r="BG976" i="3"/>
  <c r="BG748" i="3"/>
  <c r="BG978" i="3"/>
  <c r="BG434" i="3"/>
  <c r="BG961" i="3"/>
  <c r="BG444" i="3"/>
  <c r="BG96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5" i="3"/>
  <c r="BG723" i="3"/>
  <c r="BG968" i="3"/>
  <c r="BG736" i="3"/>
  <c r="BG969" i="3"/>
  <c r="BG764" i="3"/>
  <c r="BG980" i="3"/>
  <c r="BG769" i="3"/>
  <c r="BG981" i="3"/>
  <c r="BG726" i="3"/>
  <c r="BG982" i="3"/>
  <c r="BG20" i="3"/>
  <c r="BH197" i="3"/>
  <c r="BH199" i="3"/>
  <c r="BH204" i="3"/>
  <c r="BH206" i="3"/>
  <c r="BH210" i="3"/>
  <c r="BH212" i="3"/>
  <c r="BH193" i="3"/>
  <c r="BH196" i="3"/>
  <c r="BH203" i="3"/>
  <c r="BH209" i="3"/>
  <c r="BH216" i="3"/>
  <c r="BH707" i="3"/>
  <c r="BH964" i="3"/>
  <c r="BH713" i="3"/>
  <c r="BH965" i="3"/>
  <c r="BH719" i="3"/>
  <c r="BH966" i="3"/>
  <c r="BH759" i="3"/>
  <c r="BH974" i="3"/>
  <c r="BH742" i="3"/>
  <c r="BH976" i="3"/>
  <c r="BH748" i="3"/>
  <c r="BH978" i="3"/>
  <c r="BH434" i="3"/>
  <c r="BH961" i="3"/>
  <c r="BH444" i="3"/>
  <c r="BH96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5" i="3"/>
  <c r="BH723" i="3"/>
  <c r="BH968" i="3"/>
  <c r="BH736" i="3"/>
  <c r="BH969" i="3"/>
  <c r="BH764" i="3"/>
  <c r="BH980" i="3"/>
  <c r="BH769" i="3"/>
  <c r="BH981" i="3"/>
  <c r="BH726" i="3"/>
  <c r="BH982" i="3"/>
  <c r="BH20" i="3"/>
  <c r="BI197" i="3"/>
  <c r="BI199" i="3"/>
  <c r="BI204" i="3"/>
  <c r="BI206" i="3"/>
  <c r="BI210" i="3"/>
  <c r="BI212" i="3"/>
  <c r="BI193" i="3"/>
  <c r="BI196" i="3"/>
  <c r="BI203" i="3"/>
  <c r="BI209" i="3"/>
  <c r="BI216" i="3"/>
  <c r="BI707" i="3"/>
  <c r="BI964" i="3"/>
  <c r="BI713" i="3"/>
  <c r="BI965" i="3"/>
  <c r="BI719" i="3"/>
  <c r="BI966" i="3"/>
  <c r="BI759" i="3"/>
  <c r="BI974" i="3"/>
  <c r="BI742" i="3"/>
  <c r="BI976" i="3"/>
  <c r="BI748" i="3"/>
  <c r="BI978" i="3"/>
  <c r="BI434" i="3"/>
  <c r="BI961" i="3"/>
  <c r="BI444" i="3"/>
  <c r="BI96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5" i="3"/>
  <c r="BI723" i="3"/>
  <c r="BI968" i="3"/>
  <c r="BI736" i="3"/>
  <c r="BI969" i="3"/>
  <c r="BI764" i="3"/>
  <c r="BI980" i="3"/>
  <c r="BI769" i="3"/>
  <c r="BI981" i="3"/>
  <c r="BI726" i="3"/>
  <c r="BI982" i="3"/>
  <c r="BI20" i="3"/>
  <c r="BJ197" i="3"/>
  <c r="BJ199" i="3"/>
  <c r="BJ204" i="3"/>
  <c r="BJ206" i="3"/>
  <c r="BJ210" i="3"/>
  <c r="BJ212" i="3"/>
  <c r="BJ186" i="3"/>
  <c r="BJ189" i="3"/>
  <c r="BJ193" i="3"/>
  <c r="BJ196" i="3"/>
  <c r="BJ203" i="3"/>
  <c r="BJ209" i="3"/>
  <c r="BJ216" i="3"/>
  <c r="BJ707" i="3"/>
  <c r="BJ964" i="3"/>
  <c r="BJ713" i="3"/>
  <c r="BJ965" i="3"/>
  <c r="BJ719" i="3"/>
  <c r="BJ966" i="3"/>
  <c r="BJ754" i="3"/>
  <c r="BJ972" i="3"/>
  <c r="BJ731" i="3"/>
  <c r="BJ971" i="3"/>
  <c r="BJ759" i="3"/>
  <c r="BJ974" i="3"/>
  <c r="BJ742" i="3"/>
  <c r="BJ976" i="3"/>
  <c r="BJ748" i="3"/>
  <c r="BJ978" i="3"/>
  <c r="BJ434" i="3"/>
  <c r="BJ961" i="3"/>
  <c r="BJ444" i="3"/>
  <c r="BJ96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5" i="3"/>
  <c r="BJ723" i="3"/>
  <c r="BJ968" i="3"/>
  <c r="BJ736" i="3"/>
  <c r="BJ969" i="3"/>
  <c r="BJ764" i="3"/>
  <c r="BJ980" i="3"/>
  <c r="BJ769" i="3"/>
  <c r="BJ981" i="3"/>
  <c r="BJ726" i="3"/>
  <c r="BJ982" i="3"/>
  <c r="BJ20" i="3"/>
  <c r="BK197" i="3"/>
  <c r="BK199" i="3"/>
  <c r="BK204" i="3"/>
  <c r="BK206" i="3"/>
  <c r="BK210" i="3"/>
  <c r="BK212" i="3"/>
  <c r="BK186" i="3"/>
  <c r="BK189" i="3"/>
  <c r="BK193" i="3"/>
  <c r="BK196" i="3"/>
  <c r="BK203" i="3"/>
  <c r="BK209" i="3"/>
  <c r="BK216" i="3"/>
  <c r="BK707" i="3"/>
  <c r="BK964" i="3"/>
  <c r="BK713" i="3"/>
  <c r="BK965" i="3"/>
  <c r="BK719" i="3"/>
  <c r="BK966" i="3"/>
  <c r="BK754" i="3"/>
  <c r="BK972" i="3"/>
  <c r="BK731" i="3"/>
  <c r="BK971" i="3"/>
  <c r="BK759" i="3"/>
  <c r="BK974" i="3"/>
  <c r="BK742" i="3"/>
  <c r="BK976" i="3"/>
  <c r="BK748" i="3"/>
  <c r="BK978" i="3"/>
  <c r="BK434" i="3"/>
  <c r="BK961" i="3"/>
  <c r="BK444" i="3"/>
  <c r="BK96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5" i="3"/>
  <c r="BK723" i="3"/>
  <c r="BK968" i="3"/>
  <c r="BK736" i="3"/>
  <c r="BK969" i="3"/>
  <c r="BK764" i="3"/>
  <c r="BK980" i="3"/>
  <c r="BK769" i="3"/>
  <c r="BK981" i="3"/>
  <c r="BK726" i="3"/>
  <c r="BK982" i="3"/>
  <c r="BK20" i="3"/>
  <c r="BL197" i="3"/>
  <c r="BL199" i="3"/>
  <c r="BL204" i="3"/>
  <c r="BL206" i="3"/>
  <c r="BL210" i="3"/>
  <c r="BL212" i="3"/>
  <c r="BL186" i="3"/>
  <c r="BL189" i="3"/>
  <c r="BL193" i="3"/>
  <c r="BL196" i="3"/>
  <c r="BL203" i="3"/>
  <c r="BL209" i="3"/>
  <c r="BL216" i="3"/>
  <c r="BL707" i="3"/>
  <c r="BL964" i="3"/>
  <c r="BL713" i="3"/>
  <c r="BL965" i="3"/>
  <c r="BL719" i="3"/>
  <c r="BL966" i="3"/>
  <c r="BL754" i="3"/>
  <c r="BL972" i="3"/>
  <c r="BL731" i="3"/>
  <c r="BL971" i="3"/>
  <c r="BL759" i="3"/>
  <c r="BL974" i="3"/>
  <c r="BL742" i="3"/>
  <c r="BL976" i="3"/>
  <c r="BL748" i="3"/>
  <c r="BL978" i="3"/>
  <c r="BL434" i="3"/>
  <c r="BL961" i="3"/>
  <c r="BL444" i="3"/>
  <c r="BL96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5" i="3"/>
  <c r="BL723" i="3"/>
  <c r="BL968" i="3"/>
  <c r="BL736" i="3"/>
  <c r="BL969" i="3"/>
  <c r="BL764" i="3"/>
  <c r="BL980" i="3"/>
  <c r="BL769" i="3"/>
  <c r="BL981" i="3"/>
  <c r="BL726" i="3"/>
  <c r="BL982" i="3"/>
  <c r="BL20" i="3"/>
  <c r="BM197" i="3"/>
  <c r="BM199" i="3"/>
  <c r="BM204" i="3"/>
  <c r="BM206" i="3"/>
  <c r="BM210" i="3"/>
  <c r="BM212" i="3"/>
  <c r="BM186" i="3"/>
  <c r="BM189" i="3"/>
  <c r="BM193" i="3"/>
  <c r="BM196" i="3"/>
  <c r="BM203" i="3"/>
  <c r="BM209" i="3"/>
  <c r="BM216" i="3"/>
  <c r="BM707" i="3"/>
  <c r="BM964" i="3"/>
  <c r="BM713" i="3"/>
  <c r="BM965" i="3"/>
  <c r="BM719" i="3"/>
  <c r="BM966" i="3"/>
  <c r="BM754" i="3"/>
  <c r="BM972" i="3"/>
  <c r="BM731" i="3"/>
  <c r="BM971" i="3"/>
  <c r="BM759" i="3"/>
  <c r="BM974" i="3"/>
  <c r="BM742" i="3"/>
  <c r="BM976" i="3"/>
  <c r="BM748" i="3"/>
  <c r="BM978" i="3"/>
  <c r="BM434" i="3"/>
  <c r="BM961" i="3"/>
  <c r="BM444" i="3"/>
  <c r="BM96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5" i="3"/>
  <c r="BM723" i="3"/>
  <c r="BM968" i="3"/>
  <c r="BM736" i="3"/>
  <c r="BM969" i="3"/>
  <c r="BM764" i="3"/>
  <c r="BM980" i="3"/>
  <c r="BM769" i="3"/>
  <c r="BM981" i="3"/>
  <c r="BM726" i="3"/>
  <c r="BM982" i="3"/>
  <c r="BM20" i="3"/>
  <c r="BN197" i="3"/>
  <c r="BN199" i="3"/>
  <c r="BN204" i="3"/>
  <c r="BN206" i="3"/>
  <c r="BN210" i="3"/>
  <c r="BN212" i="3"/>
  <c r="BN186" i="3"/>
  <c r="BN189" i="3"/>
  <c r="BN193" i="3"/>
  <c r="BN196" i="3"/>
  <c r="BN203" i="3"/>
  <c r="BN209" i="3"/>
  <c r="BN216" i="3"/>
  <c r="BN707" i="3"/>
  <c r="BN964" i="3"/>
  <c r="BN713" i="3"/>
  <c r="BN965" i="3"/>
  <c r="BN719" i="3"/>
  <c r="BN966" i="3"/>
  <c r="BN754" i="3"/>
  <c r="BN972" i="3"/>
  <c r="BN731" i="3"/>
  <c r="BN971" i="3"/>
  <c r="BN759" i="3"/>
  <c r="BN974" i="3"/>
  <c r="BN742" i="3"/>
  <c r="BN976" i="3"/>
  <c r="BN748" i="3"/>
  <c r="BN978" i="3"/>
  <c r="BN434" i="3"/>
  <c r="BN961" i="3"/>
  <c r="BN444" i="3"/>
  <c r="BN96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5" i="3"/>
  <c r="BN723" i="3"/>
  <c r="BN968" i="3"/>
  <c r="BN736" i="3"/>
  <c r="BN969" i="3"/>
  <c r="BN764" i="3"/>
  <c r="BN980" i="3"/>
  <c r="BN769" i="3"/>
  <c r="BN981" i="3"/>
  <c r="BN726" i="3"/>
  <c r="BN982" i="3"/>
  <c r="BN20" i="3"/>
  <c r="BO197" i="3"/>
  <c r="BO199" i="3"/>
  <c r="BO204" i="3"/>
  <c r="BO206" i="3"/>
  <c r="BO210" i="3"/>
  <c r="BO212" i="3"/>
  <c r="BO193" i="3"/>
  <c r="BO196" i="3"/>
  <c r="BO209" i="3"/>
  <c r="BO216" i="3"/>
  <c r="BO707" i="3"/>
  <c r="BO964" i="3"/>
  <c r="BO713" i="3"/>
  <c r="BO965" i="3"/>
  <c r="BO719" i="3"/>
  <c r="BO966" i="3"/>
  <c r="BO754" i="3"/>
  <c r="BO972" i="3"/>
  <c r="BO731" i="3"/>
  <c r="BO971" i="3"/>
  <c r="BO759" i="3"/>
  <c r="BO974" i="3"/>
  <c r="BO742" i="3"/>
  <c r="BO976" i="3"/>
  <c r="BO748" i="3"/>
  <c r="BO978" i="3"/>
  <c r="BO434" i="3"/>
  <c r="BO961" i="3"/>
  <c r="BO444" i="3"/>
  <c r="BO96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5" i="3"/>
  <c r="BO723" i="3"/>
  <c r="BO968" i="3"/>
  <c r="BO736" i="3"/>
  <c r="BO969" i="3"/>
  <c r="BO764" i="3"/>
  <c r="BO980" i="3"/>
  <c r="BO769" i="3"/>
  <c r="BO981" i="3"/>
  <c r="BO726" i="3"/>
  <c r="BO982" i="3"/>
  <c r="BO20" i="3"/>
  <c r="BP197" i="3"/>
  <c r="BP199" i="3"/>
  <c r="BP204" i="3"/>
  <c r="BP206" i="3"/>
  <c r="BP210" i="3"/>
  <c r="BP212" i="3"/>
  <c r="BP193" i="3"/>
  <c r="BP196" i="3"/>
  <c r="BP209" i="3"/>
  <c r="BP216" i="3"/>
  <c r="BP707" i="3"/>
  <c r="BP964" i="3"/>
  <c r="BP713" i="3"/>
  <c r="BP965" i="3"/>
  <c r="BP719" i="3"/>
  <c r="BP966" i="3"/>
  <c r="BP754" i="3"/>
  <c r="BP972" i="3"/>
  <c r="BP731" i="3"/>
  <c r="BP971" i="3"/>
  <c r="BP759" i="3"/>
  <c r="BP974" i="3"/>
  <c r="BP742" i="3"/>
  <c r="BP976" i="3"/>
  <c r="BP748" i="3"/>
  <c r="BP978" i="3"/>
  <c r="BP434" i="3"/>
  <c r="BP961" i="3"/>
  <c r="BP444" i="3"/>
  <c r="BP96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5" i="3"/>
  <c r="BP723" i="3"/>
  <c r="BP968" i="3"/>
  <c r="BP736" i="3"/>
  <c r="BP969" i="3"/>
  <c r="BP764" i="3"/>
  <c r="BP980" i="3"/>
  <c r="BP769" i="3"/>
  <c r="BP981" i="3"/>
  <c r="BP726" i="3"/>
  <c r="BP982" i="3"/>
  <c r="BP20" i="3"/>
  <c r="BQ197" i="3"/>
  <c r="BQ199" i="3"/>
  <c r="BQ204" i="3"/>
  <c r="BQ206" i="3"/>
  <c r="BQ210" i="3"/>
  <c r="BQ212" i="3"/>
  <c r="BQ193" i="3"/>
  <c r="BQ196" i="3"/>
  <c r="BQ209" i="3"/>
  <c r="BQ216" i="3"/>
  <c r="BQ707" i="3"/>
  <c r="BQ964" i="3"/>
  <c r="BQ713" i="3"/>
  <c r="BQ965" i="3"/>
  <c r="BQ719" i="3"/>
  <c r="BQ966" i="3"/>
  <c r="BQ754" i="3"/>
  <c r="BQ972" i="3"/>
  <c r="BQ731" i="3"/>
  <c r="BQ971" i="3"/>
  <c r="BQ759" i="3"/>
  <c r="BQ974" i="3"/>
  <c r="BQ742" i="3"/>
  <c r="BQ976" i="3"/>
  <c r="BQ748" i="3"/>
  <c r="BQ978" i="3"/>
  <c r="BQ434" i="3"/>
  <c r="BQ961" i="3"/>
  <c r="BQ444" i="3"/>
  <c r="BQ96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5" i="3"/>
  <c r="BQ723" i="3"/>
  <c r="BQ968" i="3"/>
  <c r="BQ736" i="3"/>
  <c r="BQ969" i="3"/>
  <c r="BQ764" i="3"/>
  <c r="BQ980" i="3"/>
  <c r="BQ769" i="3"/>
  <c r="BQ981" i="3"/>
  <c r="BQ726" i="3"/>
  <c r="BQ982" i="3"/>
  <c r="BQ20" i="3"/>
  <c r="BR197" i="3"/>
  <c r="BR199" i="3"/>
  <c r="BR204" i="3"/>
  <c r="BR206" i="3"/>
  <c r="BR210" i="3"/>
  <c r="BR212" i="3"/>
  <c r="BR193" i="3"/>
  <c r="BR196" i="3"/>
  <c r="BR209" i="3"/>
  <c r="BR216" i="3"/>
  <c r="BR707" i="3"/>
  <c r="BR964" i="3"/>
  <c r="BR713" i="3"/>
  <c r="BR965" i="3"/>
  <c r="BR719" i="3"/>
  <c r="BR966" i="3"/>
  <c r="BR754" i="3"/>
  <c r="BR972" i="3"/>
  <c r="BR731" i="3"/>
  <c r="BR971" i="3"/>
  <c r="BR759" i="3"/>
  <c r="BR974" i="3"/>
  <c r="BR742" i="3"/>
  <c r="BR976" i="3"/>
  <c r="BR748" i="3"/>
  <c r="BR978" i="3"/>
  <c r="BR434" i="3"/>
  <c r="BR961" i="3"/>
  <c r="BR444" i="3"/>
  <c r="BR96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5" i="3"/>
  <c r="BR723" i="3"/>
  <c r="BR968" i="3"/>
  <c r="BR736" i="3"/>
  <c r="BR969" i="3"/>
  <c r="BR764" i="3"/>
  <c r="BR980" i="3"/>
  <c r="BR769" i="3"/>
  <c r="BR981" i="3"/>
  <c r="BR726" i="3"/>
  <c r="BR982" i="3"/>
  <c r="BR20" i="3"/>
  <c r="BS197" i="3"/>
  <c r="BS199" i="3"/>
  <c r="BS204" i="3"/>
  <c r="BS206" i="3"/>
  <c r="BS210" i="3"/>
  <c r="BS212" i="3"/>
  <c r="BS193" i="3"/>
  <c r="BS196" i="3"/>
  <c r="BS209" i="3"/>
  <c r="BS216" i="3"/>
  <c r="BS707" i="3"/>
  <c r="BS964" i="3"/>
  <c r="BS713" i="3"/>
  <c r="BS965" i="3"/>
  <c r="BS719" i="3"/>
  <c r="BS966" i="3"/>
  <c r="BS754" i="3"/>
  <c r="BS972" i="3"/>
  <c r="BS731" i="3"/>
  <c r="BS971" i="3"/>
  <c r="BS759" i="3"/>
  <c r="BS974" i="3"/>
  <c r="BS742" i="3"/>
  <c r="BS976" i="3"/>
  <c r="BS748" i="3"/>
  <c r="BS978" i="3"/>
  <c r="BS434" i="3"/>
  <c r="BS961" i="3"/>
  <c r="BS444" i="3"/>
  <c r="BS96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5" i="3"/>
  <c r="BS723" i="3"/>
  <c r="BS968" i="3"/>
  <c r="BS736" i="3"/>
  <c r="BS969" i="3"/>
  <c r="BS764" i="3"/>
  <c r="BS980" i="3"/>
  <c r="BS769" i="3"/>
  <c r="BS981" i="3"/>
  <c r="BS726" i="3"/>
  <c r="BS982" i="3"/>
  <c r="BS20" i="3"/>
  <c r="BT197" i="3"/>
  <c r="BT199" i="3"/>
  <c r="BT204" i="3"/>
  <c r="BT206" i="3"/>
  <c r="BT210" i="3"/>
  <c r="BT212" i="3"/>
  <c r="BT186" i="3"/>
  <c r="BT189" i="3"/>
  <c r="BT193" i="3"/>
  <c r="BT196" i="3"/>
  <c r="BT203" i="3"/>
  <c r="BT209" i="3"/>
  <c r="BT216" i="3"/>
  <c r="BT707" i="3"/>
  <c r="BT964" i="3"/>
  <c r="BT713" i="3"/>
  <c r="BT965" i="3"/>
  <c r="BT719" i="3"/>
  <c r="BT966" i="3"/>
  <c r="BT754" i="3"/>
  <c r="BT972" i="3"/>
  <c r="BT731" i="3"/>
  <c r="BT971" i="3"/>
  <c r="BT759" i="3"/>
  <c r="BT974" i="3"/>
  <c r="BT742" i="3"/>
  <c r="BT976" i="3"/>
  <c r="BT748" i="3"/>
  <c r="BT978" i="3"/>
  <c r="BT434" i="3"/>
  <c r="BT961" i="3"/>
  <c r="BT444" i="3"/>
  <c r="BT96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5" i="3"/>
  <c r="BT723" i="3"/>
  <c r="BT968" i="3"/>
  <c r="BT736" i="3"/>
  <c r="BT969" i="3"/>
  <c r="BT764" i="3"/>
  <c r="BT980" i="3"/>
  <c r="BT769" i="3"/>
  <c r="BT981" i="3"/>
  <c r="BT726" i="3"/>
  <c r="BT982" i="3"/>
  <c r="BT20" i="3"/>
  <c r="BV20" i="3"/>
  <c r="BW20" i="3"/>
  <c r="BX2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641" i="3"/>
  <c r="B780" i="3"/>
  <c r="B789" i="3"/>
  <c r="C641" i="3"/>
  <c r="C780" i="3"/>
  <c r="C789" i="3"/>
  <c r="D641" i="3"/>
  <c r="D780" i="3"/>
  <c r="D789" i="3"/>
  <c r="E641" i="3"/>
  <c r="E780" i="3"/>
  <c r="E789" i="3"/>
  <c r="F641" i="3"/>
  <c r="F780" i="3"/>
  <c r="F789" i="3"/>
  <c r="G641" i="3"/>
  <c r="G780" i="3"/>
  <c r="G789" i="3"/>
  <c r="H641" i="3"/>
  <c r="H780" i="3"/>
  <c r="H789" i="3"/>
  <c r="I641" i="3"/>
  <c r="I780" i="3"/>
  <c r="I789" i="3"/>
  <c r="J641" i="3"/>
  <c r="J780" i="3"/>
  <c r="J789" i="3"/>
  <c r="K641" i="3"/>
  <c r="K780" i="3"/>
  <c r="K789" i="3"/>
  <c r="L641" i="3"/>
  <c r="L780" i="3"/>
  <c r="L789" i="3"/>
  <c r="M641" i="3"/>
  <c r="M780" i="3"/>
  <c r="M789" i="3"/>
  <c r="N641" i="3"/>
  <c r="N780" i="3"/>
  <c r="N789" i="3"/>
  <c r="O641" i="3"/>
  <c r="O780" i="3"/>
  <c r="O789" i="3"/>
  <c r="P641" i="3"/>
  <c r="P780" i="3"/>
  <c r="P789" i="3"/>
  <c r="Q641" i="3"/>
  <c r="Q780" i="3"/>
  <c r="Q789" i="3"/>
  <c r="R641" i="3"/>
  <c r="R780" i="3"/>
  <c r="R789" i="3"/>
  <c r="T641" i="3"/>
  <c r="T780" i="3"/>
  <c r="T789" i="3"/>
  <c r="U641" i="3"/>
  <c r="U780" i="3"/>
  <c r="U789" i="3"/>
  <c r="V641" i="3"/>
  <c r="V780" i="3"/>
  <c r="V789" i="3"/>
  <c r="W641" i="3"/>
  <c r="W780" i="3"/>
  <c r="W789" i="3"/>
  <c r="X641" i="3"/>
  <c r="X780" i="3"/>
  <c r="X789" i="3"/>
  <c r="Y641" i="3"/>
  <c r="Y780" i="3"/>
  <c r="Y789" i="3"/>
  <c r="Z641" i="3"/>
  <c r="Z780" i="3"/>
  <c r="Z789" i="3"/>
  <c r="AA641" i="3"/>
  <c r="AA780" i="3"/>
  <c r="AA789" i="3"/>
  <c r="AB641" i="3"/>
  <c r="AB780" i="3"/>
  <c r="AB789" i="3"/>
  <c r="AC641" i="3"/>
  <c r="AC780" i="3"/>
  <c r="AC789" i="3"/>
  <c r="AD641" i="3"/>
  <c r="AD780" i="3"/>
  <c r="AD789" i="3"/>
  <c r="AE641" i="3"/>
  <c r="AE780" i="3"/>
  <c r="AE789" i="3"/>
  <c r="AF641" i="3"/>
  <c r="AF780" i="3"/>
  <c r="AF789" i="3"/>
  <c r="AG641" i="3"/>
  <c r="AG780" i="3"/>
  <c r="AG789" i="3"/>
  <c r="AH641" i="3"/>
  <c r="AH780" i="3"/>
  <c r="AH789" i="3"/>
  <c r="AI641" i="3"/>
  <c r="AI780" i="3"/>
  <c r="AI789" i="3"/>
  <c r="AJ641" i="3"/>
  <c r="AJ780" i="3"/>
  <c r="AJ789" i="3"/>
  <c r="AL641" i="3"/>
  <c r="AL780" i="3"/>
  <c r="AL789" i="3"/>
  <c r="AM641" i="3"/>
  <c r="AM780" i="3"/>
  <c r="AM789" i="3"/>
  <c r="AN641" i="3"/>
  <c r="AN780" i="3"/>
  <c r="AN789" i="3"/>
  <c r="AO641" i="3"/>
  <c r="AO780" i="3"/>
  <c r="AO789" i="3"/>
  <c r="AP641" i="3"/>
  <c r="AP780" i="3"/>
  <c r="AP789" i="3"/>
  <c r="AQ641" i="3"/>
  <c r="AQ780" i="3"/>
  <c r="AQ789" i="3"/>
  <c r="AR641" i="3"/>
  <c r="AR780" i="3"/>
  <c r="AR789" i="3"/>
  <c r="AS641" i="3"/>
  <c r="AS780" i="3"/>
  <c r="AS789" i="3"/>
  <c r="AT641" i="3"/>
  <c r="AT780" i="3"/>
  <c r="AT789" i="3"/>
  <c r="AU641" i="3"/>
  <c r="AU780" i="3"/>
  <c r="AU789" i="3"/>
  <c r="AV641" i="3"/>
  <c r="AV780" i="3"/>
  <c r="AV789" i="3"/>
  <c r="AW641" i="3"/>
  <c r="AW780" i="3"/>
  <c r="AW789" i="3"/>
  <c r="AX641" i="3"/>
  <c r="AX780" i="3"/>
  <c r="AX789" i="3"/>
  <c r="AY641" i="3"/>
  <c r="AY780" i="3"/>
  <c r="AY789" i="3"/>
  <c r="AZ641" i="3"/>
  <c r="AZ780" i="3"/>
  <c r="AZ789" i="3"/>
  <c r="BA641" i="3"/>
  <c r="BA780" i="3"/>
  <c r="BA789" i="3"/>
  <c r="BB641" i="3"/>
  <c r="BB780" i="3"/>
  <c r="BB789" i="3"/>
  <c r="BD641" i="3"/>
  <c r="BD780" i="3"/>
  <c r="BD789" i="3"/>
  <c r="BE641" i="3"/>
  <c r="BE780" i="3"/>
  <c r="BE789" i="3"/>
  <c r="BF641" i="3"/>
  <c r="BF780" i="3"/>
  <c r="BF789" i="3"/>
  <c r="BG641" i="3"/>
  <c r="BG780" i="3"/>
  <c r="BG789" i="3"/>
  <c r="BH641" i="3"/>
  <c r="BH780" i="3"/>
  <c r="BH789" i="3"/>
  <c r="BI641" i="3"/>
  <c r="BI780" i="3"/>
  <c r="BI789" i="3"/>
  <c r="BJ641" i="3"/>
  <c r="BJ780" i="3"/>
  <c r="BJ789" i="3"/>
  <c r="BK641" i="3"/>
  <c r="BK780" i="3"/>
  <c r="BK789" i="3"/>
  <c r="BL641" i="3"/>
  <c r="BL780" i="3"/>
  <c r="BL789" i="3"/>
  <c r="BM641" i="3"/>
  <c r="BM780" i="3"/>
  <c r="BM789" i="3"/>
  <c r="BN641" i="3"/>
  <c r="BN780" i="3"/>
  <c r="BN789" i="3"/>
  <c r="BO641" i="3"/>
  <c r="BO780" i="3"/>
  <c r="BO789" i="3"/>
  <c r="BP641" i="3"/>
  <c r="BP780" i="3"/>
  <c r="BP789" i="3"/>
  <c r="BQ641" i="3"/>
  <c r="BQ780" i="3"/>
  <c r="BQ789" i="3"/>
  <c r="BR641" i="3"/>
  <c r="BR780" i="3"/>
  <c r="BR789" i="3"/>
  <c r="BS641" i="3"/>
  <c r="BS780" i="3"/>
  <c r="BS789" i="3"/>
  <c r="BT641" i="3"/>
  <c r="BT780" i="3"/>
  <c r="BT789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V810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D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D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D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D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D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D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303" i="3"/>
  <c r="K303" i="3"/>
  <c r="L303" i="3"/>
  <c r="M303" i="3"/>
  <c r="N303" i="3"/>
  <c r="O303" i="3"/>
  <c r="P303" i="3"/>
  <c r="Q303" i="3"/>
  <c r="R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313" i="3"/>
  <c r="K313" i="3"/>
  <c r="L313" i="3"/>
  <c r="M313" i="3"/>
  <c r="N313" i="3"/>
  <c r="O313" i="3"/>
  <c r="P313" i="3"/>
  <c r="Q313" i="3"/>
  <c r="R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D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D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D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D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D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D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D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D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E528" i="3"/>
  <c r="BF528" i="3"/>
  <c r="BG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W534" i="3"/>
  <c r="X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N534" i="3"/>
  <c r="AO534" i="3"/>
  <c r="AP534" i="3"/>
  <c r="AQ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K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D540" i="3"/>
  <c r="E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L540" i="3"/>
  <c r="AN540" i="3"/>
  <c r="AO540" i="3"/>
  <c r="AP540" i="3"/>
  <c r="AQ540" i="3"/>
  <c r="AU540" i="3"/>
  <c r="AV540" i="3"/>
  <c r="AW540" i="3"/>
  <c r="AX540" i="3"/>
  <c r="AY540" i="3"/>
  <c r="AZ540" i="3"/>
  <c r="BA540" i="3"/>
  <c r="BB540" i="3"/>
  <c r="BD540" i="3"/>
  <c r="BF540" i="3"/>
  <c r="BG540" i="3"/>
  <c r="BH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E546" i="3"/>
  <c r="BF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P558" i="3"/>
  <c r="AR558" i="3"/>
  <c r="AS558" i="3"/>
  <c r="AT558" i="3"/>
  <c r="AU558" i="3"/>
  <c r="AV558" i="3"/>
  <c r="AW558" i="3"/>
  <c r="AX558" i="3"/>
  <c r="AY558" i="3"/>
  <c r="AZ558" i="3"/>
  <c r="BA558" i="3"/>
  <c r="BB558" i="3"/>
  <c r="BD558" i="3"/>
  <c r="BE558" i="3"/>
  <c r="BG558" i="3"/>
  <c r="BH558" i="3"/>
  <c r="BI558" i="3"/>
  <c r="BJ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N564" i="3"/>
  <c r="AS564" i="3"/>
  <c r="AT564" i="3"/>
  <c r="AU564" i="3"/>
  <c r="AV564" i="3"/>
  <c r="AW564" i="3"/>
  <c r="AX564" i="3"/>
  <c r="AY564" i="3"/>
  <c r="AZ564" i="3"/>
  <c r="BA564" i="3"/>
  <c r="BB564" i="3"/>
  <c r="BE564" i="3"/>
  <c r="BG564" i="3"/>
  <c r="BH564" i="3"/>
  <c r="BI564" i="3"/>
  <c r="BJ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D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D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D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D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DM915" i="3"/>
  <c r="DN915" i="3"/>
  <c r="DO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DM916" i="3"/>
  <c r="DN916" i="3"/>
  <c r="DO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DM917" i="3"/>
  <c r="DN917" i="3"/>
  <c r="DO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DM919" i="3"/>
  <c r="DN919" i="3"/>
  <c r="DO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DM920" i="3"/>
  <c r="DN920" i="3"/>
  <c r="DO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DM921" i="3"/>
  <c r="DN921" i="3"/>
  <c r="DO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DM922" i="3"/>
  <c r="DN922" i="3"/>
  <c r="DO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DM923" i="3"/>
  <c r="DN923" i="3"/>
  <c r="DO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DM924" i="3"/>
  <c r="DN924" i="3"/>
  <c r="DO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DM925" i="3"/>
  <c r="DN925" i="3"/>
  <c r="DO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DM926" i="3"/>
  <c r="DN926" i="3"/>
  <c r="DO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DM927" i="3"/>
  <c r="DN927" i="3"/>
  <c r="DO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DM928" i="3"/>
  <c r="DN928" i="3"/>
  <c r="DO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>Charles Rethman</author>
  </authors>
  <commentList>
    <comment ref="A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work book lacks the sheets on prices, etc.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9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4-5 litres per animal per day is very high, usually most animals  only give 2 in the wet season</t>
        </r>
      </text>
    </comment>
    <comment ref="A10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2-3 litres per day is very high for the dry season. Usually this is around 1 litre per cow per day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100% on some interviews seems unusually high</t>
        </r>
      </text>
    </comment>
    <comment ref="A39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crop is this?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<sst xmlns="http://schemas.openxmlformats.org/spreadsheetml/2006/main" count="3436" uniqueCount="818">
  <si>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</si>
  <si>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</si>
  <si>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</si>
  <si>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</si>
  <si>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</si>
  <si>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</si>
  <si>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</si>
  <si>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</si>
  <si>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</si>
  <si>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</si>
  <si>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</si>
  <si>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</si>
  <si>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</si>
  <si>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</si>
  <si>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</si>
  <si>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</si>
  <si>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</si>
  <si>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</si>
  <si>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</si>
  <si>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</si>
  <si>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</si>
  <si>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</si>
  <si>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</si>
  <si>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</si>
  <si>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</si>
  <si>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</si>
  <si>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</si>
  <si>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</si>
  <si>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</si>
  <si>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</si>
  <si>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</si>
  <si>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</si>
  <si>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</si>
  <si>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</si>
  <si>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</si>
  <si>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</si>
  <si>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</si>
  <si>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</si>
  <si>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</si>
  <si>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</si>
  <si>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</si>
  <si>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</si>
  <si>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</si>
  <si>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</si>
  <si>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</si>
  <si>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</si>
  <si>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</si>
  <si>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</si>
  <si>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</si>
  <si>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</si>
  <si>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</si>
  <si>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</si>
  <si>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</si>
  <si>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</si>
  <si>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</si>
  <si>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</si>
  <si>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</si>
  <si>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</si>
  <si>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</si>
  <si>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</si>
  <si>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</si>
  <si>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</si>
  <si>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</si>
  <si>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</si>
  <si>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</si>
  <si>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</si>
  <si>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</si>
  <si>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</si>
  <si>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</si>
  <si>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</si>
  <si>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</si>
  <si>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</si>
  <si>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</si>
  <si>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</si>
  <si>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</si>
  <si>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</si>
  <si>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</si>
  <si>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</si>
  <si>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</si>
  <si>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</si>
  <si>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</si>
  <si>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</si>
  <si>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</si>
  <si>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</si>
  <si>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</si>
  <si>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</si>
  <si>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</si>
  <si>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</si>
  <si>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</si>
  <si>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</si>
  <si>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</si>
  <si>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</si>
  <si>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</si>
  <si>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</si>
  <si>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</si>
  <si>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</si>
  <si>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</si>
  <si>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</si>
  <si>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</si>
  <si>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</si>
  <si>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</si>
  <si>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</si>
  <si>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</si>
  <si>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</si>
  <si>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</si>
  <si>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</si>
  <si>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</si>
  <si>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</si>
  <si>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</si>
  <si>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</si>
  <si>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</si>
  <si>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</si>
  <si>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</si>
  <si>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</si>
  <si>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</si>
  <si>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</si>
  <si>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</si>
  <si>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</si>
  <si>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</si>
  <si>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</si>
  <si>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</si>
  <si>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</si>
  <si>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</si>
  <si>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</si>
  <si>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</si>
  <si>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</si>
  <si>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</si>
  <si>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</si>
  <si>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</si>
  <si>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</si>
  <si>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</si>
  <si>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</si>
  <si>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</si>
  <si>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</si>
  <si>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</si>
  <si>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</si>
  <si>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</si>
  <si>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</si>
  <si>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</si>
  <si>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</si>
  <si>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</si>
  <si>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</si>
  <si>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</si>
  <si>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</si>
  <si>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</si>
  <si>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</si>
  <si>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</si>
  <si>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</si>
  <si>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</si>
  <si>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</si>
  <si>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</si>
  <si>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</si>
  <si>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</si>
  <si>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</si>
  <si>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</si>
  <si>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</si>
  <si>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</si>
  <si>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</si>
  <si>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</si>
  <si>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</si>
  <si>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</si>
  <si>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</si>
  <si>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</si>
  <si>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</si>
  <si>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</si>
  <si>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</si>
  <si>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</si>
  <si>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</si>
  <si>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</si>
  <si>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</si>
  <si>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</si>
  <si>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</si>
  <si>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</si>
  <si>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</si>
  <si>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</si>
  <si>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</si>
  <si>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</si>
  <si>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</si>
  <si>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</si>
  <si>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</si>
  <si>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</si>
  <si>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</si>
  <si>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</si>
  <si>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</si>
  <si>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</si>
  <si>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</si>
  <si>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</si>
  <si>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</si>
  <si>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</si>
  <si>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</si>
  <si>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</si>
  <si>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</si>
  <si>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</si>
  <si>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</si>
  <si>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</si>
  <si>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</si>
  <si>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</si>
  <si>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</si>
  <si>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</si>
  <si>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</si>
  <si>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</si>
  <si>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</si>
  <si>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</si>
  <si>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</si>
  <si>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</si>
  <si>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</si>
  <si>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</si>
  <si>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</si>
  <si>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</si>
  <si>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</si>
  <si>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</si>
  <si>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</si>
  <si>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</si>
  <si>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</si>
  <si>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</si>
  <si>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</si>
  <si>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</si>
  <si>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</si>
  <si>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</si>
  <si>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</si>
  <si>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</si>
  <si>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</si>
  <si>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</si>
  <si>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</si>
  <si>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</si>
  <si>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</si>
  <si>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</si>
  <si>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</si>
  <si>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</si>
  <si>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</si>
  <si>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</si>
  <si>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</si>
  <si>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</si>
  <si>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</si>
  <si>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</si>
  <si>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</si>
  <si>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</si>
  <si>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</si>
  <si>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</si>
  <si>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</si>
  <si>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</si>
  <si>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</si>
  <si>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</si>
  <si>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</si>
  <si>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</si>
  <si>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</si>
  <si>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</si>
  <si>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</si>
  <si>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</si>
  <si>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</si>
  <si>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</si>
  <si>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</si>
  <si>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</si>
  <si>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</si>
  <si>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</si>
  <si>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</si>
  <si>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</si>
  <si>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</si>
  <si>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</si>
  <si>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</si>
  <si>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</si>
  <si>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</si>
  <si>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</si>
  <si>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</si>
  <si>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</si>
  <si>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</si>
  <si>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</si>
  <si>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</si>
  <si>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</si>
  <si>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</si>
  <si>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</si>
  <si>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</si>
  <si>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</si>
  <si>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</si>
  <si>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</si>
  <si>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</si>
  <si>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</si>
  <si>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</si>
  <si>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</si>
  <si>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</si>
  <si>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</si>
  <si>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</si>
  <si>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</si>
  <si>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</si>
  <si>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</si>
  <si>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</si>
  <si>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</si>
  <si>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</si>
  <si>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</si>
  <si>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</si>
  <si>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</si>
  <si>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</si>
  <si>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</si>
  <si>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</si>
  <si>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</si>
  <si>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</si>
  <si>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</si>
  <si>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</si>
  <si>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</si>
  <si>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</si>
  <si>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</si>
  <si>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</si>
  <si>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</si>
  <si>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</si>
  <si>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</si>
  <si>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</si>
  <si>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</si>
  <si>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</si>
  <si>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</si>
  <si>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</si>
  <si>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</si>
  <si>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</si>
  <si>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</si>
  <si>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</si>
  <si>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</si>
  <si>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</si>
  <si>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</si>
  <si>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</si>
  <si>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</si>
  <si>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</si>
  <si>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</si>
  <si>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</si>
  <si>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</si>
  <si>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</si>
  <si>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</si>
  <si>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</si>
  <si>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</si>
  <si>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</si>
  <si>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</si>
  <si>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</si>
  <si>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</si>
  <si>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</si>
  <si>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</si>
  <si>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</si>
  <si>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</si>
  <si>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</si>
  <si>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</si>
  <si>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</si>
  <si>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</si>
  <si>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</si>
  <si>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</si>
  <si>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</si>
  <si>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</si>
  <si>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</si>
  <si>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</si>
  <si>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</si>
  <si>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</si>
  <si>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</si>
  <si>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</si>
  <si>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</si>
  <si>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</si>
  <si>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</si>
  <si>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</si>
  <si>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</si>
  <si>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</si>
  <si>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</si>
  <si>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</si>
  <si>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</si>
  <si>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</si>
  <si>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</si>
  <si>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</si>
  <si>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</si>
  <si>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</si>
  <si>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</si>
  <si>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</si>
  <si>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</si>
  <si>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</si>
  <si>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</si>
  <si>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</si>
  <si>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</si>
  <si>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</si>
  <si>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</si>
  <si>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</si>
  <si>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</si>
  <si>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</si>
  <si>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</si>
  <si>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</si>
  <si>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</si>
  <si>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</si>
  <si>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</si>
  <si>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</si>
  <si>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</si>
  <si>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</si>
  <si>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</si>
  <si>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</si>
  <si>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</si>
  <si>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</si>
  <si>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</si>
  <si>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</si>
  <si>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</si>
  <si>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</si>
  <si>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</si>
  <si>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</si>
  <si>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</si>
  <si>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</si>
  <si>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</si>
  <si>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</si>
  <si>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</si>
  <si>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</si>
  <si>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</si>
  <si>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</si>
  <si>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</si>
  <si>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</si>
  <si>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</si>
  <si>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</si>
  <si>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</si>
  <si>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</si>
  <si>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</si>
  <si>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</si>
  <si>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</si>
  <si>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</si>
  <si>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</si>
  <si>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</si>
  <si>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</si>
  <si>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</si>
  <si>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</si>
  <si>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</si>
  <si>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</si>
  <si>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</si>
  <si>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</si>
  <si>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</si>
  <si>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</si>
  <si>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</si>
  <si>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</si>
  <si>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</si>
  <si>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</si>
  <si>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</si>
  <si>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</si>
  <si>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</si>
  <si>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</si>
  <si>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</si>
  <si>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</si>
  <si>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</si>
  <si>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</si>
  <si>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</si>
  <si>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</si>
  <si>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</si>
  <si>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</si>
  <si>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</si>
  <si>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</si>
  <si>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</si>
  <si>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</si>
  <si>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</si>
  <si>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</si>
  <si>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</si>
  <si>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</si>
  <si>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</si>
  <si>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</si>
  <si>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</si>
  <si>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</si>
  <si>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</si>
  <si>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</si>
  <si>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</si>
  <si>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</si>
  <si>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</si>
  <si>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</si>
  <si>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</si>
  <si>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</si>
  <si>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</si>
  <si>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</si>
  <si>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</si>
  <si>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</si>
  <si>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</si>
  <si>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</si>
  <si>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</si>
  <si>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</si>
  <si>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</si>
  <si>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</si>
  <si>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</si>
  <si>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</si>
  <si>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</si>
  <si>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</si>
  <si>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</si>
  <si>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</si>
  <si>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</si>
  <si>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</si>
  <si>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</si>
  <si>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</si>
  <si>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</si>
  <si>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</si>
  <si>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</si>
  <si>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</si>
  <si>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</si>
  <si>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</si>
  <si>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</si>
  <si>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</si>
  <si>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</si>
  <si>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</si>
  <si>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</si>
  <si>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</si>
  <si>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</si>
  <si>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</si>
  <si>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</si>
  <si>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</si>
  <si>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</si>
  <si>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</si>
  <si>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</si>
  <si>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</si>
  <si>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</si>
  <si>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</si>
  <si>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</si>
  <si>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</si>
  <si>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</si>
  <si>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</si>
  <si>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</si>
  <si>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</si>
  <si>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</si>
  <si>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</si>
  <si>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</si>
  <si>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</si>
  <si>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</si>
  <si>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</si>
  <si>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</si>
  <si>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</si>
  <si>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</si>
  <si>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</si>
  <si>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</si>
  <si>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</si>
  <si>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</si>
  <si>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</si>
  <si>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</si>
  <si>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</si>
  <si>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</si>
  <si>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</si>
  <si>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</si>
  <si>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</si>
  <si>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</si>
  <si>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</si>
  <si>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</si>
  <si>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</si>
  <si>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</si>
  <si>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</si>
  <si>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</si>
  <si>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</si>
  <si>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</si>
  <si>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</si>
  <si>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</si>
  <si>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</si>
  <si>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</si>
  <si>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</si>
  <si>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</si>
  <si>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</si>
  <si>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</si>
  <si>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</si>
  <si>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</si>
  <si>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</si>
  <si>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</si>
  <si>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</si>
  <si>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</si>
  <si>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</si>
  <si>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</si>
  <si>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</si>
  <si>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</si>
  <si>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</si>
  <si>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</si>
  <si>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</si>
  <si>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</si>
  <si>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</si>
  <si>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</si>
  <si>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</si>
  <si>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</si>
  <si>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</si>
  <si>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</si>
  <si>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</si>
  <si>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</si>
  <si>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</si>
  <si>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</si>
  <si>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</si>
  <si>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</si>
  <si>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</si>
  <si>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</si>
  <si>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</si>
  <si>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</si>
  <si>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</si>
  <si>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</si>
  <si>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</si>
  <si>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</si>
  <si>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</si>
  <si>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</si>
  <si>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</si>
  <si>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</si>
  <si>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</si>
  <si>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</si>
  <si>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</si>
  <si>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</si>
  <si>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</si>
  <si>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</si>
  <si>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</si>
  <si>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</si>
  <si>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</si>
  <si>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</si>
  <si>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</si>
  <si>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</si>
  <si>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</si>
  <si>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</si>
  <si>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</si>
  <si>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</si>
  <si>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</si>
  <si>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</si>
  <si>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</si>
  <si>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</si>
  <si>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</si>
  <si>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</si>
  <si>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</si>
  <si>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</si>
  <si>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</si>
  <si>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</si>
  <si>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</si>
  <si>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</si>
  <si>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</si>
  <si>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</si>
  <si>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</si>
  <si>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</si>
  <si>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</si>
  <si>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</si>
  <si>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</si>
  <si>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</si>
  <si>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</si>
  <si>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</si>
  <si>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</si>
  <si>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</si>
  <si>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</si>
  <si>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</si>
  <si>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</si>
  <si>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</si>
  <si>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</si>
  <si>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</si>
  <si>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</si>
  <si>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</si>
  <si>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</si>
  <si>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</si>
  <si>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</si>
  <si>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</si>
  <si>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</si>
  <si>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</si>
  <si>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</si>
  <si>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</si>
  <si>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</si>
  <si>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</si>
  <si>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</si>
  <si>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</si>
  <si>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</si>
  <si>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</si>
  <si>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</si>
  <si>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</si>
  <si>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</si>
  <si>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</si>
  <si>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</si>
  <si>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</si>
  <si>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</si>
  <si>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</si>
  <si>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</si>
  <si>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</si>
  <si>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</si>
  <si>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</si>
  <si>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</si>
  <si>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</si>
  <si>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</si>
  <si>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</si>
  <si>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</si>
  <si>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</si>
  <si>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</si>
  <si>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</si>
  <si>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</si>
  <si>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</si>
  <si>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</si>
  <si>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</si>
  <si>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</si>
  <si>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</si>
  <si>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</si>
  <si>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</si>
  <si>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</si>
  <si>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</si>
  <si>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</si>
  <si>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</si>
  <si>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</si>
  <si>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</si>
  <si>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</si>
  <si>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</si>
  <si>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</si>
  <si>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</si>
  <si>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</si>
  <si>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</si>
  <si>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</si>
  <si>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</si>
  <si>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</si>
  <si>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</si>
  <si>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</si>
  <si>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</si>
  <si>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</si>
  <si>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</si>
  <si>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</si>
  <si>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</si>
  <si>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</si>
  <si>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</si>
  <si>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</si>
  <si>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</si>
  <si>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</si>
  <si>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</si>
  <si>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</si>
  <si>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</si>
  <si>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</si>
  <si>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</si>
  <si>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</si>
  <si>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</si>
  <si>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</si>
  <si>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</si>
  <si>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</si>
  <si>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</si>
  <si>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</si>
  <si>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</si>
  <si>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</si>
  <si>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</si>
  <si>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</si>
  <si>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</si>
  <si>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</si>
  <si>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</si>
  <si>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</si>
  <si>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</si>
  <si>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</si>
  <si>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</si>
  <si>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</si>
  <si>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</si>
  <si>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</si>
  <si>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</si>
  <si>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</si>
  <si>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</si>
  <si>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</si>
  <si>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</si>
  <si>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</si>
  <si>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</si>
  <si>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</si>
  <si>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</si>
  <si>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</si>
  <si>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package</t>
  </si>
  <si>
    <t>milk+ghee/butter ' &amp; $h$1 &amp; ' (%) - 1st season</t>
  </si>
  <si>
    <t>milk+ghee/butter ' &amp; $h$1 &amp; ' (%) - 2nd season</t>
  </si>
  <si>
    <t>ZM09</t>
  </si>
  <si>
    <t>Choma</t>
  </si>
  <si>
    <t>Kalomo</t>
  </si>
  <si>
    <t>Mang'unza</t>
  </si>
  <si>
    <t>Kadombo</t>
  </si>
  <si>
    <t>Sihubwa</t>
  </si>
  <si>
    <t>Munamalambo</t>
  </si>
  <si>
    <t>Nalituba</t>
  </si>
  <si>
    <t>Sibbili</t>
  </si>
  <si>
    <t>Chawila</t>
  </si>
  <si>
    <t>Lugobo</t>
  </si>
  <si>
    <t>Dabali</t>
  </si>
  <si>
    <t>Other: Hoes</t>
  </si>
  <si>
    <t>tin</t>
  </si>
  <si>
    <t>Wild food Masuku - kg gathered</t>
  </si>
  <si>
    <t>Wild food Mangongo- kg gathered</t>
  </si>
  <si>
    <t>Wild food Mawi - kg gathered</t>
  </si>
  <si>
    <t>Wild food type Mushroom - kg gathered</t>
  </si>
  <si>
    <t>meda</t>
  </si>
  <si>
    <t>bp</t>
  </si>
  <si>
    <t>Cup</t>
  </si>
  <si>
    <t>Gallon</t>
  </si>
  <si>
    <t>Meda</t>
  </si>
  <si>
    <t>Ponch</t>
  </si>
  <si>
    <t>Heap</t>
  </si>
  <si>
    <t>Day</t>
  </si>
  <si>
    <r>
      <t>Labour:</t>
    </r>
    <r>
      <rPr>
        <sz val="11"/>
        <rFont val="Arial"/>
        <family val="2"/>
      </rPr>
      <t xml:space="preserve"> Land clearing, construction, herding, slaughtering, planting</t>
    </r>
  </si>
  <si>
    <t>Lima</t>
  </si>
  <si>
    <t>Period</t>
  </si>
  <si>
    <t>Head</t>
  </si>
  <si>
    <t>BunsTray</t>
  </si>
  <si>
    <t>Shop</t>
  </si>
  <si>
    <t xml:space="preserve">L/stock </t>
  </si>
  <si>
    <t>L/stock</t>
  </si>
  <si>
    <t>Maize Sale</t>
  </si>
  <si>
    <t>H/mill</t>
  </si>
  <si>
    <t>SF Cake</t>
  </si>
  <si>
    <t>SF Oil</t>
  </si>
  <si>
    <t>Packet</t>
  </si>
  <si>
    <t>Pan</t>
  </si>
  <si>
    <t>Hire</t>
  </si>
  <si>
    <t>Rentals</t>
  </si>
  <si>
    <t>Maize</t>
  </si>
  <si>
    <t>Maize sale</t>
  </si>
  <si>
    <t>L/stock sale</t>
  </si>
  <si>
    <t>Imbula- kg gathered</t>
  </si>
  <si>
    <t>Other crop: Sunflower</t>
  </si>
  <si>
    <t>Other crop: number</t>
  </si>
  <si>
    <t>S. KATESHI, M. MWANZA, G.MUNDIA, B. SAKUFIWA</t>
  </si>
  <si>
    <t>12th NOVEMBER 2015-4th December 2015</t>
  </si>
  <si>
    <t>Zambian Kwacha (ZMW): USD 1.00 = ZMK 7.50</t>
  </si>
  <si>
    <t>Southern plateau cattle, maize and tobacco</t>
  </si>
  <si>
    <t>District</t>
  </si>
  <si>
    <t>ZMW</t>
  </si>
  <si>
    <r>
      <t xml:space="preserve">Sweet Potatoes: </t>
    </r>
    <r>
      <rPr>
        <sz val="11"/>
        <rFont val="Arial"/>
        <family val="2"/>
      </rPr>
      <t>local merasure</t>
    </r>
  </si>
  <si>
    <t>Wiuld Okra sales</t>
  </si>
  <si>
    <t>Reeds</t>
  </si>
  <si>
    <r>
      <rPr>
        <b/>
        <sz val="12"/>
        <rFont val="Arial"/>
        <family val="2"/>
      </rPr>
      <t>Meat sales:</t>
    </r>
    <r>
      <rPr>
        <sz val="12"/>
        <rFont val="Arial"/>
        <family val="2"/>
      </rPr>
      <t xml:space="preserve"> qty sold (kg)</t>
    </r>
  </si>
  <si>
    <t>l</t>
  </si>
  <si>
    <t>Rentals, shops</t>
  </si>
  <si>
    <t>Other transport hire,shop,livestock sale,hammer mill</t>
  </si>
  <si>
    <t>m</t>
  </si>
  <si>
    <t>Cotton kg sold</t>
  </si>
  <si>
    <r>
      <t xml:space="preserve">Cucumbers: </t>
    </r>
    <r>
      <rPr>
        <sz val="11"/>
        <rFont val="Arial"/>
        <family val="2"/>
      </rPr>
      <t>kg produced</t>
    </r>
  </si>
  <si>
    <r>
      <t xml:space="preserve">Rape: </t>
    </r>
    <r>
      <rPr>
        <sz val="11"/>
        <rFont val="Arial"/>
        <family val="2"/>
      </rPr>
      <t>kg produced</t>
    </r>
  </si>
  <si>
    <t>Dried fish purchase - unit</t>
  </si>
  <si>
    <r>
      <t>Pasta:</t>
    </r>
    <r>
      <rPr>
        <sz val="11"/>
        <rFont val="Arial"/>
        <family val="2"/>
      </rPr>
      <t xml:space="preserve"> name of meas</t>
    </r>
  </si>
  <si>
    <r>
      <t>Irish Potatoes:</t>
    </r>
    <r>
      <rPr>
        <sz val="11"/>
        <rFont val="Arial"/>
        <family val="2"/>
      </rPr>
      <t xml:space="preserve"> name of meas</t>
    </r>
  </si>
  <si>
    <t>Okra - unit</t>
  </si>
  <si>
    <r>
      <t xml:space="preserve">Cowpeas: </t>
    </r>
    <r>
      <rPr>
        <sz val="11"/>
        <rFont val="Arial"/>
        <family val="2"/>
      </rPr>
      <t>name of measure</t>
    </r>
  </si>
  <si>
    <t>Vegetables - unit</t>
  </si>
  <si>
    <t>butter purchase - unit</t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</si>
  <si>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</si>
  <si>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</si>
  <si>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</si>
  <si>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</si>
  <si>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</si>
  <si>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</si>
  <si>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</si>
  <si>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</si>
  <si>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r>
      <t>Other sales</t>
    </r>
    <r>
      <rPr>
        <sz val="11"/>
        <rFont val="Arial"/>
        <family val="2"/>
      </rPr>
      <t xml:space="preserve"> - local: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</si>
</sst>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sz val="8"/>
      <name val="Arial"/>
    </font>
    <font>
      <b/>
      <i/>
      <sz val="10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1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3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3" fillId="17" borderId="125" xfId="0" applyFont="1" applyFill="1" applyBorder="1" applyAlignment="1">
      <alignment horizontal="center"/>
    </xf>
    <xf numFmtId="0" fontId="33" fillId="17" borderId="126" xfId="0" applyFont="1" applyFill="1" applyBorder="1" applyAlignment="1">
      <alignment horizontal="center"/>
    </xf>
    <xf numFmtId="0" fontId="34" fillId="18" borderId="137" xfId="0" applyFont="1" applyFill="1" applyBorder="1"/>
    <xf numFmtId="0" fontId="34" fillId="18" borderId="13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39" xfId="0" applyFont="1" applyFill="1" applyBorder="1" applyAlignment="1">
      <alignment vertical="center" wrapText="1"/>
    </xf>
    <xf numFmtId="1" fontId="8" fillId="28" borderId="14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41" xfId="0" applyFont="1" applyFill="1" applyBorder="1" applyAlignment="1">
      <alignment horizontal="right" vertical="center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2" fillId="2" borderId="96" xfId="0" applyFont="1" applyFill="1" applyBorder="1" applyAlignment="1">
      <alignment vertical="center" wrapText="1"/>
    </xf>
    <xf numFmtId="0" fontId="3" fillId="0" borderId="0" xfId="0" applyFont="1" applyBorder="1" applyAlignment="1" applyProtection="1">
      <alignment vertical="center"/>
      <protection locked="0"/>
    </xf>
    <xf numFmtId="0" fontId="2" fillId="30" borderId="10" xfId="0" applyFont="1" applyFill="1" applyBorder="1" applyAlignment="1" applyProtection="1">
      <alignment vertical="center" wrapText="1"/>
    </xf>
    <xf numFmtId="0" fontId="8" fillId="30" borderId="32" xfId="0" applyFont="1" applyFill="1" applyBorder="1" applyAlignment="1" applyProtection="1">
      <alignment vertical="center" wrapText="1"/>
    </xf>
    <xf numFmtId="0" fontId="2" fillId="31" borderId="10" xfId="0" applyFont="1" applyFill="1" applyBorder="1" applyAlignment="1" applyProtection="1">
      <alignment vertical="center" wrapText="1"/>
      <protection locked="0"/>
    </xf>
    <xf numFmtId="0" fontId="8" fillId="32" borderId="88" xfId="0" applyFont="1" applyFill="1" applyBorder="1" applyAlignment="1">
      <alignment vertical="center" wrapText="1"/>
    </xf>
    <xf numFmtId="0" fontId="2" fillId="33" borderId="88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1" fontId="8" fillId="3" borderId="46" xfId="0" applyNumberFormat="1" applyFont="1" applyFill="1" applyBorder="1" applyAlignment="1" applyProtection="1">
      <alignment horizontal="right" vertical="center"/>
    </xf>
    <xf numFmtId="0" fontId="38" fillId="0" borderId="33" xfId="0" applyFont="1" applyFill="1" applyBorder="1" applyAlignment="1" applyProtection="1">
      <alignment horizontal="center" vertical="center" wrapText="1"/>
      <protection locked="0"/>
    </xf>
    <xf numFmtId="0" fontId="39" fillId="0" borderId="37" xfId="0" applyFont="1" applyFill="1" applyBorder="1" applyAlignment="1" applyProtection="1">
      <alignment horizontal="center" vertical="center" wrapText="1"/>
      <protection locked="0"/>
    </xf>
    <xf numFmtId="0" fontId="4" fillId="11" borderId="87" xfId="2" applyFill="1" applyBorder="1" applyAlignment="1">
      <alignment vertical="center" wrapText="1"/>
    </xf>
    <xf numFmtId="0" fontId="8" fillId="6" borderId="43" xfId="0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" fontId="8" fillId="34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3" fillId="38" borderId="0" xfId="0" applyFont="1" applyFill="1"/>
    <xf numFmtId="0" fontId="2" fillId="38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9" borderId="88" xfId="0" applyFont="1" applyFill="1" applyBorder="1" applyAlignment="1" applyProtection="1">
      <alignment vertical="center"/>
      <protection locked="0"/>
    </xf>
    <xf numFmtId="0" fontId="2" fillId="38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</xf>
    <xf numFmtId="9" fontId="8" fillId="34" borderId="37" xfId="0" applyNumberFormat="1" applyFont="1" applyFill="1" applyBorder="1" applyAlignment="1" applyProtection="1">
      <alignment horizontal="righ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43" borderId="88" xfId="0" applyFont="1" applyFill="1" applyBorder="1" applyProtection="1"/>
    <xf numFmtId="0" fontId="2" fillId="44" borderId="88" xfId="0" applyFont="1" applyFill="1" applyBorder="1" applyProtection="1"/>
    <xf numFmtId="0" fontId="2" fillId="45" borderId="88" xfId="0" applyFont="1" applyFill="1" applyBorder="1" applyProtection="1"/>
    <xf numFmtId="9" fontId="8" fillId="35" borderId="37" xfId="0" applyNumberFormat="1" applyFont="1" applyFill="1" applyBorder="1" applyAlignment="1">
      <alignment horizontal="right" vertical="center"/>
    </xf>
    <xf numFmtId="1" fontId="8" fillId="35" borderId="37" xfId="0" applyNumberFormat="1" applyFont="1" applyFill="1" applyBorder="1" applyAlignment="1">
      <alignment horizontal="right" vertical="center"/>
    </xf>
    <xf numFmtId="169" fontId="8" fillId="34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4" borderId="37" xfId="0" applyFont="1" applyFill="1" applyBorder="1" applyAlignment="1" applyProtection="1">
      <alignment horizontal="right"/>
    </xf>
    <xf numFmtId="0" fontId="8" fillId="34" borderId="49" xfId="0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</cellXfs>
  <cellStyles count="11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98190045248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A50-40C5-A4AB-215FDE92EBA5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A50-40C5-A4AB-215FDE92EBA5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A50-40C5-A4AB-215FDE92EBA5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A50-40C5-A4AB-215FDE92EBA5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A50-40C5-A4AB-215FDE92EBA5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FA50-40C5-A4AB-215FDE92EBA5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FA50-40C5-A4AB-215FDE92EBA5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FA50-40C5-A4AB-215FDE92EBA5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FA50-40C5-A4AB-215FDE92EBA5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FA50-40C5-A4AB-215FDE92EBA5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FA50-40C5-A4AB-215FDE92E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78968"/>
        <c:axId val="1832782152"/>
      </c:lineChart>
      <c:catAx>
        <c:axId val="1832778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82152"/>
        <c:crosses val="autoZero"/>
        <c:auto val="1"/>
        <c:lblAlgn val="ctr"/>
        <c:lblOffset val="100"/>
        <c:noMultiLvlLbl val="1"/>
      </c:catAx>
      <c:valAx>
        <c:axId val="1832782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78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79860627088"/>
          <c:y val="0.140625067055257"/>
          <c:w val="0.2163591177944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278026905829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C0D-4995-A883-9CBCAEFE3B67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C0D-4995-A883-9CBCAEFE3B67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C0D-4995-A883-9CBCAEFE3B67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C0D-4995-A883-9CBCAEFE3B67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C0D-4995-A883-9CBCAEFE3B67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C0D-4995-A883-9CBCAEFE3B67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C0D-4995-A883-9CBCAEFE3B67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C0D-4995-A883-9CBCAEFE3B67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C0D-4995-A883-9CBCAEFE3B67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C0D-4995-A883-9CBCAEFE3B67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C0D-4995-A883-9CBCAEFE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32733800"/>
        <c:axId val="1832736984"/>
      </c:lineChart>
      <c:catAx>
        <c:axId val="1832733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6984"/>
        <c:crosses val="autoZero"/>
        <c:auto val="1"/>
        <c:lblAlgn val="ctr"/>
        <c:lblOffset val="100"/>
        <c:noMultiLvlLbl val="1"/>
      </c:catAx>
      <c:valAx>
        <c:axId val="183273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7338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89-458A-AB50-A2C6EFF7E63C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89-458A-AB50-A2C6EFF7E63C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2675912"/>
        <c:axId val="1832679144"/>
      </c:barChart>
      <c:catAx>
        <c:axId val="183267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32679144"/>
        <c:crosses val="autoZero"/>
        <c:auto val="1"/>
        <c:lblAlgn val="ctr"/>
        <c:lblOffset val="100"/>
        <c:noMultiLvlLbl val="1"/>
      </c:catAx>
      <c:valAx>
        <c:axId val="18326791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3267591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0438294433836"/>
          <c:y val="0.421875201165772"/>
          <c:w val="0.249158453972056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0.338272295219458</c:v>
                </c:pt>
                <c:pt idx="1">
                  <c:v>0.394651011089367</c:v>
                </c:pt>
                <c:pt idx="2">
                  <c:v>0.449902152641879</c:v>
                </c:pt>
                <c:pt idx="3">
                  <c:v>0.473581213307241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38-4A12-ACBE-62BD92B2C0D5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0.348399496785015</c:v>
                </c:pt>
                <c:pt idx="1">
                  <c:v>0.257507066753642</c:v>
                </c:pt>
                <c:pt idx="2">
                  <c:v>0.275518590998043</c:v>
                </c:pt>
                <c:pt idx="3">
                  <c:v>0.261102413568167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38-4A12-ACBE-62BD92B2C0D5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0.0762267159527433</c:v>
                </c:pt>
                <c:pt idx="2">
                  <c:v>0.330150032615786</c:v>
                </c:pt>
                <c:pt idx="3">
                  <c:v>0.3782257012394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38-4A12-ACBE-62BD92B2C0D5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C38-4A12-ACBE-62BD92B2C0D5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0.121778026279005</c:v>
                </c:pt>
                <c:pt idx="1">
                  <c:v>0.107345075016308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C38-4A12-ACBE-62BD92B2C0D5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0.0805143975398378</c:v>
                </c:pt>
                <c:pt idx="1">
                  <c:v>0.125244618395303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38-4A12-ACBE-62BD92B2C0D5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0.116466312552418</c:v>
                </c:pt>
                <c:pt idx="1">
                  <c:v>0.0991519895629484</c:v>
                </c:pt>
                <c:pt idx="2">
                  <c:v>0.178063926940639</c:v>
                </c:pt>
                <c:pt idx="3">
                  <c:v>0.248514024787997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C38-4A12-ACBE-62BD92B2C0D5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C38-4A12-ACBE-62BD92B2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6589016"/>
        <c:axId val="1846592392"/>
      </c:barChart>
      <c:catAx>
        <c:axId val="18465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92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6592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65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DC-4370-BB1A-DCD858322C37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DC-4370-BB1A-DCD858322C37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DC-4370-BB1A-DCD858322C37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DC-4370-BB1A-DCD858322C37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DC-4370-BB1A-DCD858322C37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DC-4370-BB1A-DCD858322C37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DC-4370-BB1A-DCD858322C37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DC-4370-BB1A-DCD858322C37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DC-4370-BB1A-DCD858322C37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7DC-4370-BB1A-DCD85832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228808"/>
        <c:axId val="1819216696"/>
      </c:barChart>
      <c:catAx>
        <c:axId val="181922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1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21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22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995643641036"/>
          <c:y val="0.018057226182045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DAD-48D1-A352-9A9F1CF20D6C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DAD-48D1-A352-9A9F1CF20D6C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DAD-48D1-A352-9A9F1CF20D6C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DAD-48D1-A352-9A9F1CF20D6C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DAD-48D1-A352-9A9F1CF20D6C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DAD-48D1-A352-9A9F1CF20D6C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DAD-48D1-A352-9A9F1CF20D6C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DAD-48D1-A352-9A9F1CF20D6C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DAD-48D1-A352-9A9F1CF20D6C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DAD-48D1-A352-9A9F1CF20D6C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DAD-48D1-A352-9A9F1CF2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103464"/>
        <c:axId val="1819106808"/>
      </c:barChart>
      <c:catAx>
        <c:axId val="181910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6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106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10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408513764712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300.0</c:v>
                </c:pt>
                <c:pt idx="1">
                  <c:v>600.0</c:v>
                </c:pt>
                <c:pt idx="2">
                  <c:v>9315.0</c:v>
                </c:pt>
                <c:pt idx="3">
                  <c:v>34170.0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80-4265-9B0D-5FE7077AEB9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2600.0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80-4265-9B0D-5FE7077AEB9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170.0</c:v>
                </c:pt>
                <c:pt idx="1">
                  <c:v>440.0</c:v>
                </c:pt>
                <c:pt idx="2">
                  <c:v>2270.0</c:v>
                </c:pt>
                <c:pt idx="3">
                  <c:v>12550.0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980-4265-9B0D-5FE7077AEB9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1430.0</c:v>
                </c:pt>
                <c:pt idx="1">
                  <c:v>1920.0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980-4265-9B0D-5FE7077AEB9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980-4265-9B0D-5FE7077AEB9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950.0</c:v>
                </c:pt>
                <c:pt idx="1">
                  <c:v>1830.0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980-4265-9B0D-5FE7077AEB9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860.0</c:v>
                </c:pt>
                <c:pt idx="1">
                  <c:v>2440.0</c:v>
                </c:pt>
                <c:pt idx="2">
                  <c:v>5400.0</c:v>
                </c:pt>
                <c:pt idx="3">
                  <c:v>29200.0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980-4265-9B0D-5FE7077AEB9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980-4265-9B0D-5FE7077AEB9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980-4265-9B0D-5FE7077AEB9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980-4265-9B0D-5FE7077AE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068392"/>
        <c:axId val="1819071736"/>
      </c:barChart>
      <c:catAx>
        <c:axId val="1819068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71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071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068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289491054062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168.0</c:v>
                </c:pt>
                <c:pt idx="1">
                  <c:v>240.0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79-46CB-A1D9-F01A3A78C24D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1284.0</c:v>
                </c:pt>
                <c:pt idx="1">
                  <c:v>1826.0</c:v>
                </c:pt>
                <c:pt idx="2">
                  <c:v>3716.0</c:v>
                </c:pt>
                <c:pt idx="3">
                  <c:v>7166.0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79-46CB-A1D9-F01A3A78C24D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402.0</c:v>
                </c:pt>
                <c:pt idx="1">
                  <c:v>660.0</c:v>
                </c:pt>
                <c:pt idx="2">
                  <c:v>1050.0</c:v>
                </c:pt>
                <c:pt idx="3">
                  <c:v>1500.0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79-46CB-A1D9-F01A3A78C24D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79-46CB-A1D9-F01A3A78C24D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1290.0</c:v>
                </c:pt>
                <c:pt idx="2">
                  <c:v>4890.0</c:v>
                </c:pt>
                <c:pt idx="3">
                  <c:v>40200.0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F79-46CB-A1D9-F01A3A78C24D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470.0</c:v>
                </c:pt>
                <c:pt idx="1">
                  <c:v>750.0</c:v>
                </c:pt>
                <c:pt idx="2">
                  <c:v>1660.0</c:v>
                </c:pt>
                <c:pt idx="3">
                  <c:v>7500.0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F79-46CB-A1D9-F01A3A78C24D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150.0</c:v>
                </c:pt>
                <c:pt idx="1">
                  <c:v>250.0</c:v>
                </c:pt>
                <c:pt idx="2">
                  <c:v>500.0</c:v>
                </c:pt>
                <c:pt idx="3">
                  <c:v>2000.0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F79-46CB-A1D9-F01A3A78C24D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148.0</c:v>
                </c:pt>
                <c:pt idx="1">
                  <c:v>150.0</c:v>
                </c:pt>
                <c:pt idx="2">
                  <c:v>130.0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F79-46CB-A1D9-F01A3A78C24D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350.0</c:v>
                </c:pt>
                <c:pt idx="1">
                  <c:v>550.0</c:v>
                </c:pt>
                <c:pt idx="2">
                  <c:v>900.0</c:v>
                </c:pt>
                <c:pt idx="3">
                  <c:v>4600.0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DF79-46CB-A1D9-F01A3A78C24D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310.0</c:v>
                </c:pt>
                <c:pt idx="1">
                  <c:v>640.0</c:v>
                </c:pt>
                <c:pt idx="2">
                  <c:v>5257.0</c:v>
                </c:pt>
                <c:pt idx="3">
                  <c:v>21050.0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DF79-46CB-A1D9-F01A3A78C24D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428.0</c:v>
                </c:pt>
                <c:pt idx="1">
                  <c:v>874.0</c:v>
                </c:pt>
                <c:pt idx="2">
                  <c:v>1482.0</c:v>
                </c:pt>
                <c:pt idx="3">
                  <c:v>11904.0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DF79-46CB-A1D9-F01A3A78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8955848"/>
        <c:axId val="1818949944"/>
      </c:barChart>
      <c:catAx>
        <c:axId val="181895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49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8949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932031021578"/>
              <c:y val="0.287277823589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895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3F6-4D1C-B70E-DD5CD98DF8D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3F6-4D1C-B70E-DD5CD98DF8D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3F6-4D1C-B70E-DD5CD98DF8D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3F6-4D1C-B70E-DD5CD98DF8D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0.38</c:v>
                </c:pt>
                <c:pt idx="1">
                  <c:v>0.33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F6-4D1C-B70E-DD5CD98DF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317500</xdr:colOff>
      <xdr:row>268</xdr:row>
      <xdr:rowOff>50800</xdr:rowOff>
    </xdr:to>
    <xdr:graphicFrame macro="">
      <xdr:nvGraphicFramePr>
        <xdr:cNvPr id="315638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355600</xdr:colOff>
      <xdr:row>292</xdr:row>
      <xdr:rowOff>50800</xdr:rowOff>
    </xdr:to>
    <xdr:graphicFrame macro="">
      <xdr:nvGraphicFramePr>
        <xdr:cNvPr id="315638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190500</xdr:colOff>
      <xdr:row>267</xdr:row>
      <xdr:rowOff>50800</xdr:rowOff>
    </xdr:to>
    <xdr:graphicFrame macro="">
      <xdr:nvGraphicFramePr>
        <xdr:cNvPr id="315638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191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191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191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191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19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192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4" zoomScale="110" zoomScaleNormal="110" zoomScalePageLayoutView="110" workbookViewId="0">
      <selection activeCell="C50" sqref="C50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 pivotTable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33203125" style="14" customWidth="1"/>
    <col min="4" max="4" width="11.5" style="14" bestFit="1" customWidth="1"/>
    <col min="5" max="5" width="10.5" style="14" customWidth="1"/>
    <col min="6" max="6" width="16.33203125" style="14" customWidth="1"/>
    <col min="7" max="7" width="11.5" style="14" bestFit="1" customWidth="1"/>
    <col min="8" max="8" width="9.1640625" style="14" customWidth="1"/>
    <col min="9" max="9" width="9.83203125" style="14" bestFit="1" customWidth="1"/>
    <col min="10" max="19" width="9.1640625" style="14" customWidth="1"/>
    <col min="20" max="20" width="14.1640625" style="1464" customWidth="1"/>
    <col min="21" max="21" width="11.5" style="1464" bestFit="1" customWidth="1"/>
    <col min="22" max="22" width="10.5" style="1464" bestFit="1" customWidth="1"/>
    <col min="23" max="23" width="16.83203125" style="1464" bestFit="1" customWidth="1"/>
    <col min="24" max="24" width="11.5" style="1464" bestFit="1" customWidth="1"/>
    <col min="25" max="25" width="9.6640625" style="14" bestFit="1" customWidth="1"/>
    <col min="26" max="26" width="9.83203125" style="14" bestFit="1" customWidth="1"/>
    <col min="27" max="36" width="9.1640625" style="14" customWidth="1"/>
    <col min="37" max="37" width="13.1640625" style="1464" bestFit="1" customWidth="1"/>
    <col min="38" max="38" width="11.5" style="1464" bestFit="1" customWidth="1"/>
    <col min="39" max="39" width="10.5" style="1464" bestFit="1" customWidth="1"/>
    <col min="40" max="40" width="16.83203125" style="1464" bestFit="1" customWidth="1"/>
    <col min="41" max="41" width="10.5" style="1464" bestFit="1" customWidth="1"/>
    <col min="42" max="42" width="8.83203125" style="1464" bestFit="1" customWidth="1"/>
    <col min="43" max="43" width="9.83203125" style="14" bestFit="1" customWidth="1"/>
    <col min="44" max="44" width="9.6640625" style="14" bestFit="1" customWidth="1"/>
    <col min="45" max="45" width="9.5" style="14" bestFit="1" customWidth="1"/>
    <col min="46" max="53" width="9.1640625" style="14" customWidth="1"/>
    <col min="54" max="54" width="13.1640625" style="1464" bestFit="1" customWidth="1"/>
    <col min="55" max="55" width="11.5" style="1464" bestFit="1" customWidth="1"/>
    <col min="56" max="56" width="10.5" style="1464" bestFit="1" customWidth="1"/>
    <col min="57" max="57" width="16.83203125" style="1464" bestFit="1" customWidth="1"/>
    <col min="58" max="58" width="10.5" style="14" bestFit="1" customWidth="1"/>
    <col min="59" max="59" width="8.83203125" style="14" bestFit="1" customWidth="1"/>
    <col min="60" max="60" width="9.83203125" style="14" bestFit="1" customWidth="1"/>
    <col min="61" max="61" width="9.6640625" style="14" bestFit="1" customWidth="1"/>
    <col min="62" max="62" width="9.5" style="14" bestFit="1" customWidth="1"/>
    <col min="63" max="70" width="9.1640625" style="14" customWidth="1"/>
    <col min="71" max="71" width="13.1640625" style="1464" bestFit="1" customWidth="1"/>
    <col min="72" max="72" width="11.5" style="1464" bestFit="1" customWidth="1"/>
    <col min="73" max="73" width="10.5" style="1464" bestFit="1" customWidth="1"/>
    <col min="74" max="74" width="16.83203125" style="1464" bestFit="1" customWidth="1"/>
    <col min="75" max="75" width="10.5" style="14" bestFit="1" customWidth="1"/>
    <col min="76" max="76" width="8.83203125" style="14" customWidth="1"/>
    <col min="77" max="77" width="9.83203125" style="14" bestFit="1" customWidth="1"/>
    <col min="78" max="78" width="9.6640625" style="14" bestFit="1" customWidth="1"/>
    <col min="79" max="79" width="9.5" style="14" bestFit="1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6.83203125" style="15" customWidth="1"/>
    <col min="100" max="123" width="6.83203125" customWidth="1"/>
    <col min="124" max="124" width="9.1640625" customWidth="1"/>
    <col min="125" max="128" width="6.8320312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737</v>
      </c>
      <c r="C1" s="19"/>
      <c r="D1" s="20" t="s">
        <v>788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442" t="s">
        <v>788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 thickBo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1295"/>
      <c r="CL3" s="1296" t="s">
        <v>38</v>
      </c>
      <c r="CM3" s="1297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3" customFormat="1" ht="51" customHeight="1">
      <c r="A4" s="63" t="s">
        <v>707</v>
      </c>
      <c r="B4" s="64"/>
      <c r="C4" s="1449" t="s">
        <v>738</v>
      </c>
      <c r="D4" s="65" t="s">
        <v>738</v>
      </c>
      <c r="E4" s="65" t="s">
        <v>738</v>
      </c>
      <c r="F4" s="65" t="s">
        <v>738</v>
      </c>
      <c r="G4" s="65" t="s">
        <v>738</v>
      </c>
      <c r="H4" s="65" t="s">
        <v>738</v>
      </c>
      <c r="I4" s="65" t="s">
        <v>739</v>
      </c>
      <c r="J4" s="65" t="s">
        <v>739</v>
      </c>
      <c r="K4" s="65" t="s">
        <v>739</v>
      </c>
      <c r="L4" s="1477" t="s">
        <v>789</v>
      </c>
      <c r="M4" s="1477" t="s">
        <v>789</v>
      </c>
      <c r="N4" s="1477" t="s">
        <v>789</v>
      </c>
      <c r="O4" s="1477" t="s">
        <v>789</v>
      </c>
      <c r="P4" s="1477" t="s">
        <v>789</v>
      </c>
      <c r="Q4" s="1477" t="s">
        <v>789</v>
      </c>
      <c r="R4" s="1477" t="s">
        <v>789</v>
      </c>
      <c r="S4" s="1477" t="s">
        <v>789</v>
      </c>
      <c r="T4" s="66" t="str">
        <f t="shared" ref="T4:AC5" si="4">IF(C4="","",C4)</f>
        <v>Choma</v>
      </c>
      <c r="U4" s="67" t="str">
        <f t="shared" si="4"/>
        <v>Choma</v>
      </c>
      <c r="V4" s="67" t="str">
        <f t="shared" si="4"/>
        <v>Choma</v>
      </c>
      <c r="W4" s="67" t="str">
        <f t="shared" si="4"/>
        <v>Choma</v>
      </c>
      <c r="X4" s="67" t="str">
        <f t="shared" si="4"/>
        <v>Choma</v>
      </c>
      <c r="Y4" s="67" t="str">
        <f t="shared" si="4"/>
        <v>Choma</v>
      </c>
      <c r="Z4" s="67" t="str">
        <f t="shared" ref="Z4:AE4" si="5">IF(I4="","",I4)</f>
        <v>Kalomo</v>
      </c>
      <c r="AA4" s="67" t="str">
        <f t="shared" si="5"/>
        <v>Kalomo</v>
      </c>
      <c r="AB4" s="67" t="str">
        <f t="shared" si="5"/>
        <v>Kalomo</v>
      </c>
      <c r="AC4" s="67" t="str">
        <f t="shared" si="5"/>
        <v>District</v>
      </c>
      <c r="AD4" s="67" t="str">
        <f t="shared" si="5"/>
        <v>District</v>
      </c>
      <c r="AE4" s="67" t="str">
        <f t="shared" si="5"/>
        <v>District</v>
      </c>
      <c r="AF4" s="67" t="str">
        <f t="shared" ref="AD4:AM5" si="6">IF(O4="","",O4)</f>
        <v>District</v>
      </c>
      <c r="AG4" s="67" t="str">
        <f t="shared" si="6"/>
        <v>District</v>
      </c>
      <c r="AH4" s="67" t="str">
        <f t="shared" si="6"/>
        <v>District</v>
      </c>
      <c r="AI4" s="67" t="str">
        <f t="shared" si="6"/>
        <v>District</v>
      </c>
      <c r="AJ4" s="67" t="str">
        <f t="shared" si="6"/>
        <v>District</v>
      </c>
      <c r="AK4" s="66" t="str">
        <f t="shared" si="6"/>
        <v>Choma</v>
      </c>
      <c r="AL4" s="67" t="str">
        <f t="shared" si="6"/>
        <v>Choma</v>
      </c>
      <c r="AM4" s="67" t="str">
        <f t="shared" si="6"/>
        <v>Choma</v>
      </c>
      <c r="AN4" s="67" t="str">
        <f t="shared" ref="AN4:AW5" si="7">IF(W4="","",W4)</f>
        <v>Choma</v>
      </c>
      <c r="AO4" s="67" t="str">
        <f t="shared" si="7"/>
        <v>Choma</v>
      </c>
      <c r="AP4" s="67" t="str">
        <f t="shared" si="7"/>
        <v>Choma</v>
      </c>
      <c r="AQ4" s="67" t="str">
        <f t="shared" si="7"/>
        <v>Kalomo</v>
      </c>
      <c r="AR4" s="67" t="str">
        <f t="shared" si="7"/>
        <v>Kalomo</v>
      </c>
      <c r="AS4" s="67" t="str">
        <f t="shared" si="7"/>
        <v>Kalomo</v>
      </c>
      <c r="AT4" s="67" t="str">
        <f t="shared" si="7"/>
        <v>District</v>
      </c>
      <c r="AU4" s="67" t="str">
        <f t="shared" si="7"/>
        <v>District</v>
      </c>
      <c r="AV4" s="67" t="str">
        <f t="shared" si="7"/>
        <v>District</v>
      </c>
      <c r="AW4" s="67" t="str">
        <f t="shared" si="7"/>
        <v>District</v>
      </c>
      <c r="AX4" s="67" t="str">
        <f t="shared" ref="AX4:BG5" si="8">IF(AG4="","",AG4)</f>
        <v>District</v>
      </c>
      <c r="AY4" s="67" t="str">
        <f t="shared" si="8"/>
        <v>District</v>
      </c>
      <c r="AZ4" s="67" t="str">
        <f t="shared" si="8"/>
        <v>District</v>
      </c>
      <c r="BA4" s="67" t="str">
        <f t="shared" si="8"/>
        <v>District</v>
      </c>
      <c r="BB4" s="66" t="str">
        <f t="shared" si="8"/>
        <v>Choma</v>
      </c>
      <c r="BC4" s="67" t="str">
        <f t="shared" si="8"/>
        <v>Choma</v>
      </c>
      <c r="BD4" s="67" t="str">
        <f t="shared" si="8"/>
        <v>Choma</v>
      </c>
      <c r="BE4" s="67" t="str">
        <f t="shared" si="8"/>
        <v>Choma</v>
      </c>
      <c r="BF4" s="67" t="str">
        <f t="shared" si="8"/>
        <v>Choma</v>
      </c>
      <c r="BG4" s="67" t="str">
        <f t="shared" si="8"/>
        <v>Choma</v>
      </c>
      <c r="BH4" s="67" t="str">
        <f t="shared" ref="BH4:BQ5" si="9">IF(AQ4="","",AQ4)</f>
        <v>Kalomo</v>
      </c>
      <c r="BI4" s="67" t="str">
        <f t="shared" si="9"/>
        <v>Kalomo</v>
      </c>
      <c r="BJ4" s="67" t="str">
        <f t="shared" si="9"/>
        <v>Kalomo</v>
      </c>
      <c r="BK4" s="67" t="str">
        <f t="shared" si="9"/>
        <v>District</v>
      </c>
      <c r="BL4" s="67" t="str">
        <f t="shared" si="9"/>
        <v>District</v>
      </c>
      <c r="BM4" s="67" t="str">
        <f t="shared" si="9"/>
        <v>District</v>
      </c>
      <c r="BN4" s="67" t="str">
        <f t="shared" si="9"/>
        <v>District</v>
      </c>
      <c r="BO4" s="67" t="str">
        <f t="shared" si="9"/>
        <v>District</v>
      </c>
      <c r="BP4" s="67" t="str">
        <f t="shared" si="9"/>
        <v>District</v>
      </c>
      <c r="BQ4" s="67" t="str">
        <f t="shared" si="9"/>
        <v>District</v>
      </c>
      <c r="BR4" s="67" t="str">
        <f t="shared" ref="BR4:CA5" si="10">IF(BA4="","",BA4)</f>
        <v>District</v>
      </c>
      <c r="BS4" s="66" t="str">
        <f t="shared" si="10"/>
        <v>Choma</v>
      </c>
      <c r="BT4" s="67" t="str">
        <f t="shared" si="10"/>
        <v>Choma</v>
      </c>
      <c r="BU4" s="67" t="str">
        <f t="shared" si="10"/>
        <v>Choma</v>
      </c>
      <c r="BV4" s="67" t="str">
        <f t="shared" si="10"/>
        <v>Choma</v>
      </c>
      <c r="BW4" s="67" t="str">
        <f t="shared" si="10"/>
        <v>Choma</v>
      </c>
      <c r="BX4" s="67" t="str">
        <f t="shared" si="10"/>
        <v>Choma</v>
      </c>
      <c r="BY4" s="67" t="str">
        <f t="shared" si="10"/>
        <v>Kalomo</v>
      </c>
      <c r="BZ4" s="67" t="str">
        <f t="shared" si="10"/>
        <v>Kalomo</v>
      </c>
      <c r="CA4" s="67" t="str">
        <f t="shared" si="10"/>
        <v>Kalomo</v>
      </c>
      <c r="CB4" s="67" t="str">
        <f t="shared" ref="CB4:CI5" si="11">IF(BK4="","",BK4)</f>
        <v>District</v>
      </c>
      <c r="CC4" s="67" t="str">
        <f t="shared" si="11"/>
        <v>District</v>
      </c>
      <c r="CD4" s="67" t="str">
        <f t="shared" si="11"/>
        <v>District</v>
      </c>
      <c r="CE4" s="67" t="str">
        <f t="shared" si="11"/>
        <v>District</v>
      </c>
      <c r="CF4" s="67" t="str">
        <f t="shared" si="11"/>
        <v>District</v>
      </c>
      <c r="CG4" s="67" t="str">
        <f t="shared" si="11"/>
        <v>District</v>
      </c>
      <c r="CH4" s="67" t="str">
        <f t="shared" si="11"/>
        <v>District</v>
      </c>
      <c r="CI4" s="68" t="str">
        <f t="shared" si="11"/>
        <v>District</v>
      </c>
      <c r="CJ4" s="56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495" t="s">
        <v>47</v>
      </c>
      <c r="CR4" s="149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491" t="s">
        <v>48</v>
      </c>
      <c r="DF4" s="1491"/>
      <c r="DG4" s="1491"/>
      <c r="DH4" s="1496" t="s">
        <v>47</v>
      </c>
      <c r="DI4" s="149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491" t="s">
        <v>48</v>
      </c>
      <c r="DW4" s="1491"/>
      <c r="DX4" s="1491"/>
      <c r="DY4" s="71" t="s">
        <v>49</v>
      </c>
      <c r="DZ4" s="71"/>
      <c r="EA4" s="1492" t="s">
        <v>50</v>
      </c>
      <c r="EB4" s="1492"/>
      <c r="EC4" s="1492"/>
      <c r="ED4" s="1492"/>
      <c r="EE4" s="1492"/>
      <c r="EF4" s="1492"/>
      <c r="EG4" s="1492"/>
      <c r="EH4" s="72"/>
    </row>
    <row r="5" spans="1:143" s="73" customFormat="1" ht="24.5" customHeight="1">
      <c r="A5" s="74" t="s">
        <v>51</v>
      </c>
      <c r="B5" s="75"/>
      <c r="C5" s="76" t="s">
        <v>740</v>
      </c>
      <c r="D5" s="77" t="s">
        <v>741</v>
      </c>
      <c r="E5" s="77" t="s">
        <v>742</v>
      </c>
      <c r="F5" s="77" t="s">
        <v>743</v>
      </c>
      <c r="G5" s="77" t="s">
        <v>744</v>
      </c>
      <c r="H5" s="77" t="s">
        <v>745</v>
      </c>
      <c r="I5" s="77" t="s">
        <v>746</v>
      </c>
      <c r="J5" s="77" t="s">
        <v>747</v>
      </c>
      <c r="K5" s="77" t="s">
        <v>748</v>
      </c>
      <c r="L5" s="1478" t="s">
        <v>119</v>
      </c>
      <c r="M5" s="1478" t="s">
        <v>119</v>
      </c>
      <c r="N5" s="1478" t="s">
        <v>119</v>
      </c>
      <c r="O5" s="1478" t="s">
        <v>119</v>
      </c>
      <c r="P5" s="1478" t="s">
        <v>119</v>
      </c>
      <c r="Q5" s="1478" t="s">
        <v>119</v>
      </c>
      <c r="R5" s="1478" t="s">
        <v>119</v>
      </c>
      <c r="S5" s="1478" t="s">
        <v>119</v>
      </c>
      <c r="T5" s="78" t="str">
        <f t="shared" si="4"/>
        <v>Mang'unza</v>
      </c>
      <c r="U5" s="79" t="str">
        <f t="shared" si="4"/>
        <v>Kadombo</v>
      </c>
      <c r="V5" s="79" t="str">
        <f t="shared" si="4"/>
        <v>Sihubwa</v>
      </c>
      <c r="W5" s="79" t="str">
        <f t="shared" si="4"/>
        <v>Munamalambo</v>
      </c>
      <c r="X5" s="79" t="str">
        <f t="shared" si="4"/>
        <v>Nalituba</v>
      </c>
      <c r="Y5" s="79" t="str">
        <f t="shared" si="4"/>
        <v>Sibbili</v>
      </c>
      <c r="Z5" s="79" t="str">
        <f t="shared" si="4"/>
        <v>Chawila</v>
      </c>
      <c r="AA5" s="79" t="str">
        <f t="shared" si="4"/>
        <v>Lugobo</v>
      </c>
      <c r="AB5" s="79" t="str">
        <f t="shared" si="4"/>
        <v>Dabali</v>
      </c>
      <c r="AC5" s="79" t="str">
        <f t="shared" si="4"/>
        <v>Village</v>
      </c>
      <c r="AD5" s="79" t="str">
        <f t="shared" si="6"/>
        <v>Village</v>
      </c>
      <c r="AE5" s="79" t="str">
        <f t="shared" si="6"/>
        <v>Village</v>
      </c>
      <c r="AF5" s="79" t="str">
        <f t="shared" si="6"/>
        <v>Village</v>
      </c>
      <c r="AG5" s="79" t="str">
        <f t="shared" si="6"/>
        <v>Village</v>
      </c>
      <c r="AH5" s="79" t="str">
        <f t="shared" si="6"/>
        <v>Village</v>
      </c>
      <c r="AI5" s="79" t="str">
        <f t="shared" si="6"/>
        <v>Village</v>
      </c>
      <c r="AJ5" s="79" t="str">
        <f t="shared" si="6"/>
        <v>Village</v>
      </c>
      <c r="AK5" s="78" t="str">
        <f t="shared" si="6"/>
        <v>Mang'unza</v>
      </c>
      <c r="AL5" s="79" t="str">
        <f t="shared" si="6"/>
        <v>Kadombo</v>
      </c>
      <c r="AM5" s="79" t="str">
        <f t="shared" si="6"/>
        <v>Sihubwa</v>
      </c>
      <c r="AN5" s="79" t="str">
        <f t="shared" si="7"/>
        <v>Munamalambo</v>
      </c>
      <c r="AO5" s="79" t="str">
        <f t="shared" si="7"/>
        <v>Nalituba</v>
      </c>
      <c r="AP5" s="79" t="str">
        <f t="shared" si="7"/>
        <v>Sibbili</v>
      </c>
      <c r="AQ5" s="79" t="str">
        <f t="shared" si="7"/>
        <v>Chawila</v>
      </c>
      <c r="AR5" s="79" t="str">
        <f t="shared" si="7"/>
        <v>Lugobo</v>
      </c>
      <c r="AS5" s="79" t="str">
        <f t="shared" si="7"/>
        <v>Dabali</v>
      </c>
      <c r="AT5" s="79" t="str">
        <f t="shared" si="7"/>
        <v>Village</v>
      </c>
      <c r="AU5" s="79" t="str">
        <f t="shared" si="7"/>
        <v>Village</v>
      </c>
      <c r="AV5" s="79" t="str">
        <f t="shared" si="7"/>
        <v>Village</v>
      </c>
      <c r="AW5" s="79" t="str">
        <f t="shared" si="7"/>
        <v>Village</v>
      </c>
      <c r="AX5" s="79" t="str">
        <f t="shared" si="8"/>
        <v>Village</v>
      </c>
      <c r="AY5" s="79" t="str">
        <f t="shared" si="8"/>
        <v>Village</v>
      </c>
      <c r="AZ5" s="79" t="str">
        <f t="shared" si="8"/>
        <v>Village</v>
      </c>
      <c r="BA5" s="79" t="str">
        <f t="shared" si="8"/>
        <v>Village</v>
      </c>
      <c r="BB5" s="78" t="str">
        <f t="shared" si="8"/>
        <v>Mang'unza</v>
      </c>
      <c r="BC5" s="79" t="str">
        <f t="shared" si="8"/>
        <v>Kadombo</v>
      </c>
      <c r="BD5" s="79" t="str">
        <f t="shared" si="8"/>
        <v>Sihubwa</v>
      </c>
      <c r="BE5" s="79" t="str">
        <f t="shared" si="8"/>
        <v>Munamalambo</v>
      </c>
      <c r="BF5" s="79" t="str">
        <f t="shared" si="8"/>
        <v>Nalituba</v>
      </c>
      <c r="BG5" s="79" t="str">
        <f t="shared" si="8"/>
        <v>Sibbili</v>
      </c>
      <c r="BH5" s="79" t="str">
        <f t="shared" si="9"/>
        <v>Chawila</v>
      </c>
      <c r="BI5" s="79" t="str">
        <f t="shared" si="9"/>
        <v>Lugobo</v>
      </c>
      <c r="BJ5" s="79" t="str">
        <f t="shared" si="9"/>
        <v>Dabali</v>
      </c>
      <c r="BK5" s="79" t="str">
        <f t="shared" si="9"/>
        <v>Village</v>
      </c>
      <c r="BL5" s="79" t="str">
        <f t="shared" si="9"/>
        <v>Village</v>
      </c>
      <c r="BM5" s="79" t="str">
        <f t="shared" si="9"/>
        <v>Village</v>
      </c>
      <c r="BN5" s="79" t="str">
        <f t="shared" si="9"/>
        <v>Village</v>
      </c>
      <c r="BO5" s="79" t="str">
        <f t="shared" si="9"/>
        <v>Village</v>
      </c>
      <c r="BP5" s="79" t="str">
        <f t="shared" si="9"/>
        <v>Village</v>
      </c>
      <c r="BQ5" s="79" t="str">
        <f t="shared" si="9"/>
        <v>Village</v>
      </c>
      <c r="BR5" s="79" t="str">
        <f t="shared" si="10"/>
        <v>Village</v>
      </c>
      <c r="BS5" s="78" t="str">
        <f t="shared" si="10"/>
        <v>Mang'unza</v>
      </c>
      <c r="BT5" s="79" t="str">
        <f t="shared" si="10"/>
        <v>Kadombo</v>
      </c>
      <c r="BU5" s="79" t="str">
        <f t="shared" si="10"/>
        <v>Sihubwa</v>
      </c>
      <c r="BV5" s="79" t="str">
        <f t="shared" si="10"/>
        <v>Munamalambo</v>
      </c>
      <c r="BW5" s="79" t="str">
        <f t="shared" si="10"/>
        <v>Nalituba</v>
      </c>
      <c r="BX5" s="79" t="str">
        <f t="shared" si="10"/>
        <v>Sibbili</v>
      </c>
      <c r="BY5" s="79" t="str">
        <f t="shared" si="10"/>
        <v>Chawila</v>
      </c>
      <c r="BZ5" s="79" t="str">
        <f t="shared" si="10"/>
        <v>Lugobo</v>
      </c>
      <c r="CA5" s="79" t="str">
        <f t="shared" si="10"/>
        <v>Dabali</v>
      </c>
      <c r="CB5" s="79" t="str">
        <f t="shared" si="11"/>
        <v>Village</v>
      </c>
      <c r="CC5" s="79" t="str">
        <f t="shared" si="11"/>
        <v>Village</v>
      </c>
      <c r="CD5" s="79" t="str">
        <f t="shared" si="11"/>
        <v>Village</v>
      </c>
      <c r="CE5" s="79" t="str">
        <f t="shared" si="11"/>
        <v>Village</v>
      </c>
      <c r="CF5" s="79" t="str">
        <f t="shared" si="11"/>
        <v>Village</v>
      </c>
      <c r="CG5" s="79" t="str">
        <f t="shared" si="11"/>
        <v>Village</v>
      </c>
      <c r="CH5" s="79" t="str">
        <f t="shared" si="11"/>
        <v>Village</v>
      </c>
      <c r="CI5" s="80" t="str">
        <f t="shared" si="11"/>
        <v>Village</v>
      </c>
      <c r="CJ5" s="56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/>
      <c r="D7" s="113"/>
      <c r="E7" s="113"/>
      <c r="F7" s="113"/>
      <c r="G7" s="113"/>
      <c r="H7" s="113"/>
      <c r="I7" s="113"/>
      <c r="J7" s="113"/>
      <c r="K7" s="113"/>
      <c r="L7" s="113"/>
      <c r="M7" s="113"/>
      <c r="N7" s="114"/>
      <c r="O7" s="114"/>
      <c r="P7" s="113"/>
      <c r="Q7" s="113"/>
      <c r="R7" s="113"/>
      <c r="S7" s="115"/>
      <c r="T7" s="116"/>
      <c r="U7" s="117"/>
      <c r="V7" s="117"/>
      <c r="W7" s="117"/>
      <c r="X7" s="117"/>
      <c r="Y7" s="117"/>
      <c r="Z7" s="117"/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9"/>
      <c r="BB7" s="120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  <c r="BN7" s="121"/>
      <c r="BO7" s="121"/>
      <c r="BP7" s="121"/>
      <c r="BQ7" s="121"/>
      <c r="BR7" s="122"/>
      <c r="BS7" s="120"/>
      <c r="BT7" s="121"/>
      <c r="BU7" s="121"/>
      <c r="BV7" s="121"/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2">FLOOR(((17-EJ8)/2),1)</f>
        <v>8</v>
      </c>
      <c r="EM8" s="143">
        <f t="shared" ref="EM8:EM24" si="13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25</v>
      </c>
      <c r="E9" s="147">
        <v>40</v>
      </c>
      <c r="F9" s="147">
        <v>52</v>
      </c>
      <c r="G9" s="147">
        <v>9</v>
      </c>
      <c r="H9" s="148">
        <v>38</v>
      </c>
      <c r="I9" s="148">
        <v>48</v>
      </c>
      <c r="J9" s="148">
        <v>55</v>
      </c>
      <c r="K9" s="149">
        <v>44</v>
      </c>
      <c r="L9" s="149"/>
      <c r="M9" s="149"/>
      <c r="N9" s="149"/>
      <c r="O9" s="149"/>
      <c r="P9" s="149"/>
      <c r="Q9" s="149"/>
      <c r="R9" s="149"/>
      <c r="S9" s="150"/>
      <c r="T9" s="146">
        <v>40</v>
      </c>
      <c r="U9" s="148">
        <v>64</v>
      </c>
      <c r="V9" s="148">
        <v>47</v>
      </c>
      <c r="W9" s="151">
        <v>70</v>
      </c>
      <c r="X9" s="151">
        <v>50</v>
      </c>
      <c r="Y9" s="151">
        <v>32</v>
      </c>
      <c r="Z9" s="151">
        <v>40</v>
      </c>
      <c r="AA9" s="151">
        <v>53</v>
      </c>
      <c r="AB9" s="151">
        <v>57</v>
      </c>
      <c r="AC9" s="152"/>
      <c r="AD9" s="152"/>
      <c r="AE9" s="152"/>
      <c r="AF9" s="152"/>
      <c r="AG9" s="151"/>
      <c r="AH9" s="151"/>
      <c r="AI9" s="151"/>
      <c r="AJ9" s="153"/>
      <c r="AK9" s="146">
        <v>30</v>
      </c>
      <c r="AL9" s="148">
        <v>30</v>
      </c>
      <c r="AM9" s="148">
        <v>49</v>
      </c>
      <c r="AN9" s="151">
        <v>20</v>
      </c>
      <c r="AO9" s="151">
        <v>44</v>
      </c>
      <c r="AP9" s="151">
        <v>25</v>
      </c>
      <c r="AQ9" s="151">
        <v>48</v>
      </c>
      <c r="AR9" s="151">
        <v>54</v>
      </c>
      <c r="AS9" s="151">
        <v>50</v>
      </c>
      <c r="AT9" s="151"/>
      <c r="AU9" s="151"/>
      <c r="AV9" s="151"/>
      <c r="AW9" s="151"/>
      <c r="AX9" s="151"/>
      <c r="AY9" s="151"/>
      <c r="AZ9" s="151"/>
      <c r="BA9" s="153"/>
      <c r="BB9" s="146">
        <v>52</v>
      </c>
      <c r="BC9" s="148">
        <v>10</v>
      </c>
      <c r="BD9" s="151">
        <v>25</v>
      </c>
      <c r="BE9" s="151">
        <v>45</v>
      </c>
      <c r="BF9" s="151">
        <v>50</v>
      </c>
      <c r="BG9" s="151">
        <v>39</v>
      </c>
      <c r="BH9" s="151">
        <v>45</v>
      </c>
      <c r="BI9" s="151">
        <v>57</v>
      </c>
      <c r="BJ9" s="151">
        <v>38</v>
      </c>
      <c r="BK9" s="151"/>
      <c r="BL9" s="151"/>
      <c r="BM9" s="151"/>
      <c r="BN9" s="151"/>
      <c r="BO9" s="151"/>
      <c r="BP9" s="151"/>
      <c r="BQ9" s="151"/>
      <c r="BR9" s="153"/>
      <c r="BS9" s="1465">
        <v>22</v>
      </c>
      <c r="BT9" s="151">
        <v>74</v>
      </c>
      <c r="BU9" s="1465">
        <v>70</v>
      </c>
      <c r="BV9" s="151">
        <v>50</v>
      </c>
      <c r="BW9" s="151">
        <v>79</v>
      </c>
      <c r="BX9" s="151">
        <v>20</v>
      </c>
      <c r="BY9" s="151">
        <v>70</v>
      </c>
      <c r="BZ9" s="151">
        <v>54</v>
      </c>
      <c r="CA9" s="151">
        <v>50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0.38</v>
      </c>
      <c r="CL9" s="1311">
        <v>0.25</v>
      </c>
      <c r="CM9" s="1311">
        <v>0.53</v>
      </c>
      <c r="CN9" s="108"/>
      <c r="CO9" s="141">
        <f>IF(CP9&lt;3,"",(SUM(C9:CJ9)-MIN(C9:CJ9)-MAX(C9:CJ9))/(CP9-2))</f>
        <v>44.093023255813954</v>
      </c>
      <c r="CP9" s="154">
        <f>COUNT(C9:CJ9)</f>
        <v>45</v>
      </c>
      <c r="CQ9" s="155" t="str">
        <f t="shared" ref="CQ9:CZ12" si="14">IF(OR(-FLOOR(((17-COUNT($C9:$S9))/2),1)+CQ$5&lt;1,-FLOOR(((17-COUNT($C9:$S9))/2),1)+CQ$5&gt;COUNT($C9:$S9)),"",LARGE($C9:$S9,-FLOOR(((17-COUNT($C9:$S9))/2),1)+CQ$5))</f>
        <v/>
      </c>
      <c r="CR9" s="89" t="str">
        <f t="shared" si="14"/>
        <v/>
      </c>
      <c r="CS9" s="90" t="str">
        <f t="shared" si="14"/>
        <v/>
      </c>
      <c r="CT9" s="90" t="str">
        <f t="shared" si="14"/>
        <v/>
      </c>
      <c r="CU9" s="90">
        <f t="shared" si="14"/>
        <v>9</v>
      </c>
      <c r="CV9" s="90">
        <f t="shared" si="14"/>
        <v>20</v>
      </c>
      <c r="CW9" s="90">
        <f t="shared" si="14"/>
        <v>25</v>
      </c>
      <c r="CX9" s="156">
        <f t="shared" si="14"/>
        <v>38</v>
      </c>
      <c r="CY9" s="156">
        <f t="shared" si="14"/>
        <v>40</v>
      </c>
      <c r="CZ9" s="156">
        <f t="shared" si="14"/>
        <v>44</v>
      </c>
      <c r="DA9" s="90">
        <f t="shared" ref="DA9:DG12" si="15">IF(OR(-FLOOR(((17-COUNT($C9:$S9))/2),1)+DA$5&lt;1,-FLOOR(((17-COUNT($C9:$S9))/2),1)+DA$5&gt;COUNT($C9:$S9)),"",LARGE($C9:$S9,-FLOOR(((17-COUNT($C9:$S9))/2),1)+DA$5))</f>
        <v>48</v>
      </c>
      <c r="DB9" s="90">
        <f t="shared" si="15"/>
        <v>52</v>
      </c>
      <c r="DC9" s="90">
        <f t="shared" si="15"/>
        <v>55</v>
      </c>
      <c r="DD9" s="90" t="str">
        <f t="shared" si="15"/>
        <v/>
      </c>
      <c r="DE9" s="90" t="str">
        <f t="shared" si="15"/>
        <v/>
      </c>
      <c r="DF9" s="89" t="str">
        <f t="shared" si="15"/>
        <v/>
      </c>
      <c r="DG9" s="157" t="str">
        <f t="shared" si="15"/>
        <v/>
      </c>
      <c r="DH9" s="155" t="str">
        <f t="shared" ref="DH9:DX9" si="16">IF(OR(-FLOOR(((17-COUNT($T9:$AJ9))/2),1)+DH$5&lt;1,-FLOOR(((17-COUNT($T9:$AJ9))/2),1)+DH$5&gt;COUNT($T9:$AJ9)),"",LARGE($T9:$AJ9,-FLOOR(((17-COUNT($T9:$AJ9))/2),1)+DH$5))</f>
        <v/>
      </c>
      <c r="DI9" s="89" t="str">
        <f t="shared" si="16"/>
        <v/>
      </c>
      <c r="DJ9" s="90" t="str">
        <f t="shared" si="16"/>
        <v/>
      </c>
      <c r="DK9" s="90" t="str">
        <f t="shared" si="16"/>
        <v/>
      </c>
      <c r="DL9" s="90">
        <f t="shared" si="16"/>
        <v>32</v>
      </c>
      <c r="DM9" s="90">
        <f t="shared" si="16"/>
        <v>40</v>
      </c>
      <c r="DN9" s="90">
        <f t="shared" si="16"/>
        <v>40</v>
      </c>
      <c r="DO9" s="156">
        <f t="shared" si="16"/>
        <v>47</v>
      </c>
      <c r="DP9" s="156">
        <f t="shared" si="16"/>
        <v>50</v>
      </c>
      <c r="DQ9" s="156">
        <f t="shared" si="16"/>
        <v>53</v>
      </c>
      <c r="DR9" s="90">
        <f t="shared" si="16"/>
        <v>57</v>
      </c>
      <c r="DS9" s="90">
        <f t="shared" si="16"/>
        <v>64</v>
      </c>
      <c r="DT9" s="90">
        <f t="shared" si="16"/>
        <v>70</v>
      </c>
      <c r="DU9" s="90" t="str">
        <f t="shared" si="16"/>
        <v/>
      </c>
      <c r="DV9" s="90" t="str">
        <f t="shared" si="16"/>
        <v/>
      </c>
      <c r="DW9" s="89" t="str">
        <f t="shared" si="16"/>
        <v/>
      </c>
      <c r="DX9" s="157" t="str">
        <f t="shared" si="16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2"/>
        <v>7</v>
      </c>
      <c r="EM9" s="143">
        <f t="shared" si="13"/>
        <v>9</v>
      </c>
    </row>
    <row r="10" spans="1:143" s="143" customFormat="1" ht="15.75" customHeight="1">
      <c r="A10" s="158"/>
      <c r="B10" s="159" t="s">
        <v>61</v>
      </c>
      <c r="C10" s="160">
        <v>50</v>
      </c>
      <c r="D10" s="161">
        <v>49</v>
      </c>
      <c r="E10" s="161">
        <v>30</v>
      </c>
      <c r="F10" s="161">
        <v>27</v>
      </c>
      <c r="G10" s="161">
        <v>31</v>
      </c>
      <c r="H10" s="162">
        <v>30</v>
      </c>
      <c r="I10" s="162">
        <v>32</v>
      </c>
      <c r="J10" s="162">
        <v>21</v>
      </c>
      <c r="K10" s="163">
        <v>26</v>
      </c>
      <c r="L10" s="163"/>
      <c r="M10" s="163"/>
      <c r="N10" s="163"/>
      <c r="O10" s="163"/>
      <c r="P10" s="163"/>
      <c r="Q10" s="163"/>
      <c r="R10" s="163"/>
      <c r="S10" s="164"/>
      <c r="T10" s="160">
        <v>33</v>
      </c>
      <c r="U10" s="162">
        <v>19</v>
      </c>
      <c r="V10" s="162">
        <v>30</v>
      </c>
      <c r="W10" s="165">
        <v>17</v>
      </c>
      <c r="X10" s="165">
        <v>24</v>
      </c>
      <c r="Y10" s="165">
        <v>39</v>
      </c>
      <c r="Z10" s="165">
        <v>29</v>
      </c>
      <c r="AA10" s="165">
        <v>27</v>
      </c>
      <c r="AB10" s="165">
        <v>22</v>
      </c>
      <c r="AC10" s="166"/>
      <c r="AD10" s="166"/>
      <c r="AE10" s="166"/>
      <c r="AF10" s="166"/>
      <c r="AG10" s="165"/>
      <c r="AH10" s="165"/>
      <c r="AI10" s="165"/>
      <c r="AJ10" s="167"/>
      <c r="AK10" s="160">
        <v>41</v>
      </c>
      <c r="AL10" s="162">
        <v>20</v>
      </c>
      <c r="AM10" s="162">
        <v>20</v>
      </c>
      <c r="AN10" s="168">
        <v>40</v>
      </c>
      <c r="AO10" s="168">
        <v>37</v>
      </c>
      <c r="AP10" s="168">
        <v>46</v>
      </c>
      <c r="AQ10" s="168">
        <v>24</v>
      </c>
      <c r="AR10" s="168">
        <v>21</v>
      </c>
      <c r="AS10" s="168">
        <v>35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28</v>
      </c>
      <c r="BC10" s="162">
        <v>60</v>
      </c>
      <c r="BD10" s="168">
        <v>45</v>
      </c>
      <c r="BE10" s="168">
        <v>20</v>
      </c>
      <c r="BF10" s="168">
        <v>31</v>
      </c>
      <c r="BG10" s="168">
        <v>28</v>
      </c>
      <c r="BH10" s="168">
        <v>31</v>
      </c>
      <c r="BI10" s="168">
        <v>23</v>
      </c>
      <c r="BJ10" s="168">
        <v>27</v>
      </c>
      <c r="BK10" s="168"/>
      <c r="BL10" s="168"/>
      <c r="BM10" s="168"/>
      <c r="BN10" s="168"/>
      <c r="BO10" s="168"/>
      <c r="BP10" s="168"/>
      <c r="BQ10" s="168"/>
      <c r="BR10" s="169"/>
      <c r="BS10" s="1466">
        <v>33</v>
      </c>
      <c r="BT10" s="168">
        <v>12</v>
      </c>
      <c r="BU10" s="1466">
        <v>15</v>
      </c>
      <c r="BV10" s="168">
        <v>24</v>
      </c>
      <c r="BW10" s="168">
        <v>11</v>
      </c>
      <c r="BX10" s="168">
        <v>46</v>
      </c>
      <c r="BY10" s="168">
        <v>15</v>
      </c>
      <c r="BZ10" s="168">
        <v>34</v>
      </c>
      <c r="CA10" s="168">
        <v>25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0.33</v>
      </c>
      <c r="CL10" s="1311">
        <v>0.27</v>
      </c>
      <c r="CM10" s="1311">
        <v>0.37</v>
      </c>
      <c r="CN10" s="108"/>
      <c r="CO10" s="141">
        <f>IF(CP10&lt;3,"",(SUM(C10:CJ10)-MIN(C10:CJ10)-MAX(C10:CJ10))/(CP10-2))</f>
        <v>29.232558139534884</v>
      </c>
      <c r="CP10" s="154">
        <f>COUNT(C10:CJ10)</f>
        <v>45</v>
      </c>
      <c r="CQ10" s="155" t="str">
        <f t="shared" si="14"/>
        <v/>
      </c>
      <c r="CR10" s="89" t="str">
        <f t="shared" si="14"/>
        <v/>
      </c>
      <c r="CS10" s="90" t="str">
        <f t="shared" si="14"/>
        <v/>
      </c>
      <c r="CT10" s="90" t="str">
        <f t="shared" si="14"/>
        <v/>
      </c>
      <c r="CU10" s="90">
        <f t="shared" si="14"/>
        <v>21</v>
      </c>
      <c r="CV10" s="90">
        <f t="shared" si="14"/>
        <v>26</v>
      </c>
      <c r="CW10" s="90">
        <f t="shared" si="14"/>
        <v>27</v>
      </c>
      <c r="CX10" s="156">
        <f t="shared" si="14"/>
        <v>30</v>
      </c>
      <c r="CY10" s="156">
        <f t="shared" si="14"/>
        <v>30</v>
      </c>
      <c r="CZ10" s="156">
        <f t="shared" si="14"/>
        <v>31</v>
      </c>
      <c r="DA10" s="90">
        <f t="shared" si="15"/>
        <v>32</v>
      </c>
      <c r="DB10" s="90">
        <f t="shared" si="15"/>
        <v>49</v>
      </c>
      <c r="DC10" s="90">
        <f t="shared" si="15"/>
        <v>50</v>
      </c>
      <c r="DD10" s="90" t="str">
        <f t="shared" si="15"/>
        <v/>
      </c>
      <c r="DE10" s="90" t="str">
        <f t="shared" si="15"/>
        <v/>
      </c>
      <c r="DF10" s="89" t="str">
        <f t="shared" si="15"/>
        <v/>
      </c>
      <c r="DG10" s="157" t="str">
        <f t="shared" si="15"/>
        <v/>
      </c>
      <c r="DH10" s="155" t="str">
        <f t="shared" ref="DH10:DX10" si="17">IF(OR(-FLOOR(((17-COUNT($AK10:$BA10))/2),1)+DH$5&lt;1,-FLOOR(((17-COUNT($AK10:$BA10))/2),1)+DH$5&gt;COUNT($AK10:$BA10)),"",LARGE($AK10:$BA10,-FLOOR(((17-COUNT($AK10:$BA10))/2),1)+DH$5))</f>
        <v/>
      </c>
      <c r="DI10" s="89" t="str">
        <f t="shared" si="17"/>
        <v/>
      </c>
      <c r="DJ10" s="90" t="str">
        <f t="shared" si="17"/>
        <v/>
      </c>
      <c r="DK10" s="90" t="str">
        <f t="shared" si="17"/>
        <v/>
      </c>
      <c r="DL10" s="90">
        <f t="shared" si="17"/>
        <v>20</v>
      </c>
      <c r="DM10" s="90">
        <f t="shared" si="17"/>
        <v>20</v>
      </c>
      <c r="DN10" s="90">
        <f t="shared" si="17"/>
        <v>21</v>
      </c>
      <c r="DO10" s="156">
        <f t="shared" si="17"/>
        <v>24</v>
      </c>
      <c r="DP10" s="156">
        <f t="shared" si="17"/>
        <v>35</v>
      </c>
      <c r="DQ10" s="156">
        <f t="shared" si="17"/>
        <v>37</v>
      </c>
      <c r="DR10" s="90">
        <f t="shared" si="17"/>
        <v>40</v>
      </c>
      <c r="DS10" s="90">
        <f t="shared" si="17"/>
        <v>41</v>
      </c>
      <c r="DT10" s="90">
        <f t="shared" si="17"/>
        <v>46</v>
      </c>
      <c r="DU10" s="90" t="str">
        <f t="shared" si="17"/>
        <v/>
      </c>
      <c r="DV10" s="90" t="str">
        <f t="shared" si="17"/>
        <v/>
      </c>
      <c r="DW10" s="89" t="str">
        <f t="shared" si="17"/>
        <v/>
      </c>
      <c r="DX10" s="157" t="str">
        <f t="shared" si="17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2"/>
        <v>7</v>
      </c>
      <c r="EM10" s="143">
        <f t="shared" si="13"/>
        <v>6</v>
      </c>
    </row>
    <row r="11" spans="1:143" s="143" customFormat="1" ht="15.75" customHeight="1">
      <c r="A11" s="158"/>
      <c r="B11" s="159" t="s">
        <v>62</v>
      </c>
      <c r="C11" s="160">
        <v>20</v>
      </c>
      <c r="D11" s="161">
        <v>18</v>
      </c>
      <c r="E11" s="161">
        <v>20</v>
      </c>
      <c r="F11" s="161">
        <v>13</v>
      </c>
      <c r="G11" s="161">
        <v>48</v>
      </c>
      <c r="H11" s="162">
        <v>20</v>
      </c>
      <c r="I11" s="162">
        <v>18</v>
      </c>
      <c r="J11" s="162">
        <v>17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15</v>
      </c>
      <c r="U11" s="162">
        <v>12</v>
      </c>
      <c r="V11" s="162">
        <v>16</v>
      </c>
      <c r="W11" s="165">
        <v>8</v>
      </c>
      <c r="X11" s="165">
        <v>17</v>
      </c>
      <c r="Y11" s="165">
        <v>19</v>
      </c>
      <c r="Z11" s="165">
        <v>19</v>
      </c>
      <c r="AA11" s="165">
        <v>13</v>
      </c>
      <c r="AB11" s="165">
        <v>13</v>
      </c>
      <c r="AC11" s="166"/>
      <c r="AD11" s="166"/>
      <c r="AE11" s="166"/>
      <c r="AF11" s="166"/>
      <c r="AG11" s="165"/>
      <c r="AH11" s="165"/>
      <c r="AI11" s="165"/>
      <c r="AJ11" s="167"/>
      <c r="AK11" s="160">
        <v>19</v>
      </c>
      <c r="AL11" s="162">
        <v>40</v>
      </c>
      <c r="AM11" s="162">
        <v>20</v>
      </c>
      <c r="AN11" s="168">
        <v>30</v>
      </c>
      <c r="AO11" s="168">
        <v>13</v>
      </c>
      <c r="AP11" s="168">
        <v>19</v>
      </c>
      <c r="AQ11" s="168">
        <v>27</v>
      </c>
      <c r="AR11" s="168">
        <v>15</v>
      </c>
      <c r="AS11" s="168">
        <v>10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12</v>
      </c>
      <c r="BC11" s="162">
        <v>20</v>
      </c>
      <c r="BD11" s="168">
        <v>21</v>
      </c>
      <c r="BE11" s="168">
        <v>21</v>
      </c>
      <c r="BF11" s="168">
        <v>13</v>
      </c>
      <c r="BG11" s="168">
        <v>21</v>
      </c>
      <c r="BH11" s="168">
        <v>15</v>
      </c>
      <c r="BI11" s="168">
        <v>14</v>
      </c>
      <c r="BJ11" s="168">
        <v>22</v>
      </c>
      <c r="BK11" s="168"/>
      <c r="BL11" s="168"/>
      <c r="BM11" s="168"/>
      <c r="BN11" s="168"/>
      <c r="BO11" s="168"/>
      <c r="BP11" s="168"/>
      <c r="BQ11" s="168"/>
      <c r="BR11" s="169"/>
      <c r="BS11" s="1466">
        <v>32</v>
      </c>
      <c r="BT11" s="168">
        <v>9</v>
      </c>
      <c r="BU11" s="1466">
        <v>10</v>
      </c>
      <c r="BV11" s="168">
        <v>16</v>
      </c>
      <c r="BW11" s="168">
        <v>7</v>
      </c>
      <c r="BX11" s="168">
        <v>26</v>
      </c>
      <c r="BY11" s="168">
        <v>10</v>
      </c>
      <c r="BZ11" s="168">
        <v>7</v>
      </c>
      <c r="CA11" s="168">
        <v>15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0.2</v>
      </c>
      <c r="CL11" s="1311">
        <v>0.23</v>
      </c>
      <c r="CM11" s="1311">
        <v>0.2</v>
      </c>
      <c r="CN11" s="108"/>
      <c r="CO11" s="141">
        <f>IF(CP11&lt;3,"",(SUM(C11:CJ11)-MIN(C11:CJ11)-MAX(C11:CJ11))/(CP11-2))</f>
        <v>17.558139534883722</v>
      </c>
      <c r="CP11" s="154">
        <f>COUNT(C11:CJ11)</f>
        <v>45</v>
      </c>
      <c r="CQ11" s="155" t="str">
        <f t="shared" si="14"/>
        <v/>
      </c>
      <c r="CR11" s="89" t="str">
        <f t="shared" si="14"/>
        <v/>
      </c>
      <c r="CS11" s="90" t="str">
        <f t="shared" si="14"/>
        <v/>
      </c>
      <c r="CT11" s="90" t="str">
        <f t="shared" si="14"/>
        <v/>
      </c>
      <c r="CU11" s="90">
        <f t="shared" si="14"/>
        <v>13</v>
      </c>
      <c r="CV11" s="90">
        <f t="shared" si="14"/>
        <v>17</v>
      </c>
      <c r="CW11" s="90">
        <f t="shared" si="14"/>
        <v>18</v>
      </c>
      <c r="CX11" s="156">
        <f t="shared" si="14"/>
        <v>18</v>
      </c>
      <c r="CY11" s="156">
        <f t="shared" si="14"/>
        <v>20</v>
      </c>
      <c r="CZ11" s="156">
        <f t="shared" si="14"/>
        <v>20</v>
      </c>
      <c r="DA11" s="90">
        <f t="shared" si="15"/>
        <v>20</v>
      </c>
      <c r="DB11" s="90">
        <f t="shared" si="15"/>
        <v>20</v>
      </c>
      <c r="DC11" s="90">
        <f t="shared" si="15"/>
        <v>48</v>
      </c>
      <c r="DD11" s="90" t="str">
        <f t="shared" si="15"/>
        <v/>
      </c>
      <c r="DE11" s="90" t="str">
        <f t="shared" si="15"/>
        <v/>
      </c>
      <c r="DF11" s="89" t="str">
        <f t="shared" si="15"/>
        <v/>
      </c>
      <c r="DG11" s="157" t="str">
        <f t="shared" si="15"/>
        <v/>
      </c>
      <c r="DH11" s="155" t="str">
        <f t="shared" ref="DH11:DX11" si="18">IF(OR(-FLOOR(((17-COUNT($BB11:$BR11))/2),1)+DH$5&lt;1,-FLOOR(((17-COUNT($BB11:$BR11))/2),1)+DH$5&gt;COUNT($BB11:$BR11)),"",LARGE($BB11:$BR11,-FLOOR(((17-COUNT($BB11:$BR11))/2),1)+DH$5))</f>
        <v/>
      </c>
      <c r="DI11" s="89" t="str">
        <f t="shared" si="18"/>
        <v/>
      </c>
      <c r="DJ11" s="90" t="str">
        <f t="shared" si="18"/>
        <v/>
      </c>
      <c r="DK11" s="90" t="str">
        <f t="shared" si="18"/>
        <v/>
      </c>
      <c r="DL11" s="90">
        <f t="shared" si="18"/>
        <v>12</v>
      </c>
      <c r="DM11" s="90">
        <f t="shared" si="18"/>
        <v>13</v>
      </c>
      <c r="DN11" s="90">
        <f t="shared" si="18"/>
        <v>14</v>
      </c>
      <c r="DO11" s="156">
        <f t="shared" si="18"/>
        <v>15</v>
      </c>
      <c r="DP11" s="156">
        <f t="shared" si="18"/>
        <v>20</v>
      </c>
      <c r="DQ11" s="156">
        <f t="shared" si="18"/>
        <v>21</v>
      </c>
      <c r="DR11" s="90">
        <f t="shared" si="18"/>
        <v>21</v>
      </c>
      <c r="DS11" s="90">
        <f t="shared" si="18"/>
        <v>21</v>
      </c>
      <c r="DT11" s="90">
        <f t="shared" si="18"/>
        <v>22</v>
      </c>
      <c r="DU11" s="90" t="str">
        <f t="shared" si="18"/>
        <v/>
      </c>
      <c r="DV11" s="90" t="str">
        <f t="shared" si="18"/>
        <v/>
      </c>
      <c r="DW11" s="89" t="str">
        <f t="shared" si="18"/>
        <v/>
      </c>
      <c r="DX11" s="157" t="str">
        <f t="shared" si="18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2"/>
        <v>6</v>
      </c>
      <c r="EM11" s="143">
        <f t="shared" si="13"/>
        <v>6</v>
      </c>
    </row>
    <row r="12" spans="1:143" s="143" customFormat="1" ht="15.75" customHeight="1" thickBot="1">
      <c r="A12" s="170"/>
      <c r="B12" s="171" t="s">
        <v>63</v>
      </c>
      <c r="C12" s="172">
        <v>10</v>
      </c>
      <c r="D12" s="173">
        <v>8</v>
      </c>
      <c r="E12" s="173">
        <v>10</v>
      </c>
      <c r="F12" s="173">
        <v>8</v>
      </c>
      <c r="G12" s="173">
        <v>12</v>
      </c>
      <c r="H12" s="174">
        <v>12</v>
      </c>
      <c r="I12" s="174">
        <v>2</v>
      </c>
      <c r="J12" s="174">
        <v>7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12</v>
      </c>
      <c r="U12" s="174">
        <v>5</v>
      </c>
      <c r="V12" s="174">
        <v>7</v>
      </c>
      <c r="W12" s="177">
        <v>5</v>
      </c>
      <c r="X12" s="177">
        <v>9</v>
      </c>
      <c r="Y12" s="177">
        <v>10</v>
      </c>
      <c r="Z12" s="177">
        <v>12</v>
      </c>
      <c r="AA12" s="177">
        <v>7</v>
      </c>
      <c r="AB12" s="177">
        <v>8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10</v>
      </c>
      <c r="AM12" s="174">
        <v>11</v>
      </c>
      <c r="AN12" s="180">
        <v>10</v>
      </c>
      <c r="AO12" s="180">
        <v>6</v>
      </c>
      <c r="AP12" s="180">
        <v>10</v>
      </c>
      <c r="AQ12" s="180">
        <v>1</v>
      </c>
      <c r="AR12" s="180">
        <v>10</v>
      </c>
      <c r="AS12" s="180">
        <v>5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10</v>
      </c>
      <c r="BD12" s="180">
        <v>9</v>
      </c>
      <c r="BE12" s="180">
        <v>14</v>
      </c>
      <c r="BF12" s="180">
        <v>6</v>
      </c>
      <c r="BG12" s="180">
        <v>12</v>
      </c>
      <c r="BH12" s="180">
        <v>9</v>
      </c>
      <c r="BI12" s="180">
        <v>6</v>
      </c>
      <c r="BJ12" s="180">
        <v>13</v>
      </c>
      <c r="BK12" s="180"/>
      <c r="BL12" s="180"/>
      <c r="BM12" s="180"/>
      <c r="BN12" s="180"/>
      <c r="BO12" s="180"/>
      <c r="BP12" s="180"/>
      <c r="BQ12" s="180"/>
      <c r="BR12" s="181"/>
      <c r="BS12" s="1467">
        <v>13</v>
      </c>
      <c r="BT12" s="180">
        <v>5</v>
      </c>
      <c r="BU12" s="1467">
        <v>5</v>
      </c>
      <c r="BV12" s="180">
        <v>10</v>
      </c>
      <c r="BW12" s="180">
        <v>3</v>
      </c>
      <c r="BX12" s="180">
        <v>8</v>
      </c>
      <c r="BY12" s="180">
        <v>5</v>
      </c>
      <c r="BZ12" s="180">
        <v>5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0.09</v>
      </c>
      <c r="CL12" s="1311">
        <v>0.08</v>
      </c>
      <c r="CM12" s="1311">
        <v>0.11</v>
      </c>
      <c r="CN12" s="108"/>
      <c r="CO12" s="141">
        <f>IF(CP12&lt;3,"",(SUM(C12:CJ12)-MIN(C12:CJ12)-MAX(C12:CJ12))/(CP12-2))</f>
        <v>8.4418604651162799</v>
      </c>
      <c r="CP12" s="154">
        <f>COUNT(C12:CJ12)</f>
        <v>45</v>
      </c>
      <c r="CQ12" s="155" t="str">
        <f t="shared" si="14"/>
        <v/>
      </c>
      <c r="CR12" s="89" t="str">
        <f t="shared" si="14"/>
        <v/>
      </c>
      <c r="CS12" s="90" t="str">
        <f t="shared" si="14"/>
        <v/>
      </c>
      <c r="CT12" s="90" t="str">
        <f t="shared" si="14"/>
        <v/>
      </c>
      <c r="CU12" s="90">
        <f t="shared" si="14"/>
        <v>2</v>
      </c>
      <c r="CV12" s="90">
        <f t="shared" si="14"/>
        <v>7</v>
      </c>
      <c r="CW12" s="90">
        <f t="shared" si="14"/>
        <v>8</v>
      </c>
      <c r="CX12" s="156">
        <f t="shared" si="14"/>
        <v>8</v>
      </c>
      <c r="CY12" s="156">
        <f t="shared" si="14"/>
        <v>10</v>
      </c>
      <c r="CZ12" s="156">
        <f t="shared" si="14"/>
        <v>10</v>
      </c>
      <c r="DA12" s="90">
        <f t="shared" si="15"/>
        <v>10</v>
      </c>
      <c r="DB12" s="90">
        <f t="shared" si="15"/>
        <v>12</v>
      </c>
      <c r="DC12" s="90">
        <f t="shared" si="15"/>
        <v>12</v>
      </c>
      <c r="DD12" s="90" t="str">
        <f t="shared" si="15"/>
        <v/>
      </c>
      <c r="DE12" s="90" t="str">
        <f t="shared" si="15"/>
        <v/>
      </c>
      <c r="DF12" s="89" t="str">
        <f t="shared" si="15"/>
        <v/>
      </c>
      <c r="DG12" s="157" t="str">
        <f t="shared" si="15"/>
        <v/>
      </c>
      <c r="DH12" s="155" t="str">
        <f t="shared" ref="DH12:DX12" si="19">IF(OR(-FLOOR(((17-COUNT($BS12:$CI12))/2),1)+DH$5&lt;1,-FLOOR(((17-COUNT($BS12:$CI12))/2),1)+DH$5&gt;COUNT($BS12:$CI12)),"",LARGE($BS12:$CI12,-FLOOR(((17-COUNT($BS12:$CI12))/2),1)+DH$5))</f>
        <v/>
      </c>
      <c r="DI12" s="89" t="str">
        <f t="shared" si="19"/>
        <v/>
      </c>
      <c r="DJ12" s="90" t="str">
        <f t="shared" si="19"/>
        <v/>
      </c>
      <c r="DK12" s="90" t="str">
        <f t="shared" si="19"/>
        <v/>
      </c>
      <c r="DL12" s="90">
        <f t="shared" si="19"/>
        <v>3</v>
      </c>
      <c r="DM12" s="90">
        <f t="shared" si="19"/>
        <v>5</v>
      </c>
      <c r="DN12" s="90">
        <f t="shared" si="19"/>
        <v>5</v>
      </c>
      <c r="DO12" s="156">
        <f t="shared" si="19"/>
        <v>5</v>
      </c>
      <c r="DP12" s="156">
        <f t="shared" si="19"/>
        <v>5</v>
      </c>
      <c r="DQ12" s="156">
        <f t="shared" si="19"/>
        <v>8</v>
      </c>
      <c r="DR12" s="90">
        <f t="shared" si="19"/>
        <v>10</v>
      </c>
      <c r="DS12" s="90">
        <f t="shared" si="19"/>
        <v>10</v>
      </c>
      <c r="DT12" s="90">
        <f t="shared" si="19"/>
        <v>13</v>
      </c>
      <c r="DU12" s="90" t="str">
        <f t="shared" si="19"/>
        <v/>
      </c>
      <c r="DV12" s="90" t="str">
        <f t="shared" si="19"/>
        <v/>
      </c>
      <c r="DW12" s="89" t="str">
        <f t="shared" si="19"/>
        <v/>
      </c>
      <c r="DX12" s="157" t="str">
        <f t="shared" si="19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2"/>
        <v>6</v>
      </c>
      <c r="EM12" s="143">
        <f t="shared" si="13"/>
        <v>4</v>
      </c>
    </row>
    <row r="13" spans="1:143" s="189" customFormat="1" ht="15.75" customHeight="1" thickBot="1">
      <c r="A13" s="124"/>
      <c r="B13" s="125"/>
      <c r="C13" s="183">
        <f t="shared" ref="C13:AH13" si="20">IF(SUM(C9:C12)=0,"",SUM(C9:C12))</f>
        <v>100</v>
      </c>
      <c r="D13" s="184">
        <f t="shared" si="20"/>
        <v>100</v>
      </c>
      <c r="E13" s="184">
        <f t="shared" si="20"/>
        <v>100</v>
      </c>
      <c r="F13" s="184">
        <f t="shared" si="20"/>
        <v>100</v>
      </c>
      <c r="G13" s="184">
        <f t="shared" si="20"/>
        <v>100</v>
      </c>
      <c r="H13" s="184">
        <f t="shared" si="20"/>
        <v>100</v>
      </c>
      <c r="I13" s="184">
        <f t="shared" si="20"/>
        <v>100</v>
      </c>
      <c r="J13" s="184">
        <f t="shared" si="20"/>
        <v>100</v>
      </c>
      <c r="K13" s="184">
        <f t="shared" si="20"/>
        <v>100</v>
      </c>
      <c r="L13" s="184" t="str">
        <f t="shared" si="20"/>
        <v/>
      </c>
      <c r="M13" s="184" t="str">
        <f t="shared" si="20"/>
        <v/>
      </c>
      <c r="N13" s="184" t="str">
        <f t="shared" si="20"/>
        <v/>
      </c>
      <c r="O13" s="184" t="str">
        <f t="shared" si="20"/>
        <v/>
      </c>
      <c r="P13" s="184" t="str">
        <f t="shared" si="20"/>
        <v/>
      </c>
      <c r="Q13" s="184" t="str">
        <f t="shared" si="20"/>
        <v/>
      </c>
      <c r="R13" s="184" t="str">
        <f t="shared" si="20"/>
        <v/>
      </c>
      <c r="S13" s="184" t="str">
        <f t="shared" si="20"/>
        <v/>
      </c>
      <c r="T13" s="183">
        <f t="shared" si="20"/>
        <v>100</v>
      </c>
      <c r="U13" s="184">
        <f t="shared" si="20"/>
        <v>100</v>
      </c>
      <c r="V13" s="184">
        <f>IF(SUM(V9:V12)=0,"",SUM(V9:V12))</f>
        <v>100</v>
      </c>
      <c r="W13" s="184">
        <f>IF(SUM(W9:W12)=0,"",SUM(W9:W12))</f>
        <v>100</v>
      </c>
      <c r="X13" s="184">
        <f t="shared" si="20"/>
        <v>100</v>
      </c>
      <c r="Y13" s="184">
        <f t="shared" si="20"/>
        <v>100</v>
      </c>
      <c r="Z13" s="184">
        <f t="shared" si="20"/>
        <v>100</v>
      </c>
      <c r="AA13" s="184">
        <f t="shared" si="20"/>
        <v>100</v>
      </c>
      <c r="AB13" s="184">
        <f t="shared" si="20"/>
        <v>100</v>
      </c>
      <c r="AC13" s="184" t="str">
        <f t="shared" si="20"/>
        <v/>
      </c>
      <c r="AD13" s="184" t="str">
        <f t="shared" si="20"/>
        <v/>
      </c>
      <c r="AE13" s="184" t="str">
        <f t="shared" si="20"/>
        <v/>
      </c>
      <c r="AF13" s="184" t="str">
        <f t="shared" si="20"/>
        <v/>
      </c>
      <c r="AG13" s="184" t="str">
        <f t="shared" si="20"/>
        <v/>
      </c>
      <c r="AH13" s="184" t="str">
        <f t="shared" si="20"/>
        <v/>
      </c>
      <c r="AI13" s="184" t="str">
        <f t="shared" ref="AI13:BJ13" si="21">IF(SUM(AI9:AI12)=0,"",SUM(AI9:AI12))</f>
        <v/>
      </c>
      <c r="AJ13" s="184" t="str">
        <f t="shared" si="21"/>
        <v/>
      </c>
      <c r="AK13" s="183">
        <f t="shared" si="21"/>
        <v>100</v>
      </c>
      <c r="AL13" s="184">
        <f t="shared" si="21"/>
        <v>100</v>
      </c>
      <c r="AM13" s="184">
        <f t="shared" si="21"/>
        <v>100</v>
      </c>
      <c r="AN13" s="184">
        <f t="shared" si="21"/>
        <v>100</v>
      </c>
      <c r="AO13" s="184">
        <f t="shared" si="21"/>
        <v>100</v>
      </c>
      <c r="AP13" s="184">
        <f t="shared" si="21"/>
        <v>100</v>
      </c>
      <c r="AQ13" s="184">
        <f t="shared" si="21"/>
        <v>100</v>
      </c>
      <c r="AR13" s="184">
        <f t="shared" si="21"/>
        <v>100</v>
      </c>
      <c r="AS13" s="184">
        <f t="shared" si="21"/>
        <v>100</v>
      </c>
      <c r="AT13" s="184" t="str">
        <f t="shared" si="21"/>
        <v/>
      </c>
      <c r="AU13" s="184" t="str">
        <f t="shared" si="21"/>
        <v/>
      </c>
      <c r="AV13" s="184" t="str">
        <f t="shared" si="21"/>
        <v/>
      </c>
      <c r="AW13" s="184" t="str">
        <f t="shared" si="21"/>
        <v/>
      </c>
      <c r="AX13" s="184" t="str">
        <f t="shared" si="21"/>
        <v/>
      </c>
      <c r="AY13" s="184" t="str">
        <f t="shared" si="21"/>
        <v/>
      </c>
      <c r="AZ13" s="184" t="str">
        <f t="shared" si="21"/>
        <v/>
      </c>
      <c r="BA13" s="184" t="str">
        <f t="shared" si="21"/>
        <v/>
      </c>
      <c r="BB13" s="183">
        <f t="shared" si="21"/>
        <v>100</v>
      </c>
      <c r="BC13" s="184">
        <f t="shared" si="21"/>
        <v>100</v>
      </c>
      <c r="BD13" s="184">
        <f t="shared" si="21"/>
        <v>100</v>
      </c>
      <c r="BE13" s="184">
        <f t="shared" si="21"/>
        <v>100</v>
      </c>
      <c r="BF13" s="184">
        <f t="shared" si="21"/>
        <v>100</v>
      </c>
      <c r="BG13" s="184">
        <f t="shared" si="21"/>
        <v>100</v>
      </c>
      <c r="BH13" s="184">
        <f t="shared" si="21"/>
        <v>100</v>
      </c>
      <c r="BI13" s="184">
        <f t="shared" si="21"/>
        <v>100</v>
      </c>
      <c r="BJ13" s="184">
        <f t="shared" si="21"/>
        <v>100</v>
      </c>
      <c r="BK13" s="184"/>
      <c r="BL13" s="184"/>
      <c r="BM13" s="184" t="str">
        <f t="shared" ref="BM13:BX13" si="22">IF(SUM(BM9:BM12)=0,"",SUM(BM9:BM12))</f>
        <v/>
      </c>
      <c r="BN13" s="184" t="str">
        <f t="shared" si="22"/>
        <v/>
      </c>
      <c r="BO13" s="184" t="str">
        <f t="shared" si="22"/>
        <v/>
      </c>
      <c r="BP13" s="184" t="str">
        <f t="shared" si="22"/>
        <v/>
      </c>
      <c r="BQ13" s="184" t="str">
        <f t="shared" si="22"/>
        <v/>
      </c>
      <c r="BR13" s="184" t="str">
        <f t="shared" si="22"/>
        <v/>
      </c>
      <c r="BS13" s="183">
        <f>IF(SUM(BS9:BS12)=0,"",SUM(BS9:BS12))</f>
        <v>100</v>
      </c>
      <c r="BT13" s="184">
        <f t="shared" si="22"/>
        <v>100</v>
      </c>
      <c r="BU13" s="184">
        <f>IF(SUM(BU9:BU12)=0,"",SUM(BU9:BU12))</f>
        <v>100</v>
      </c>
      <c r="BV13" s="184">
        <f t="shared" si="22"/>
        <v>100</v>
      </c>
      <c r="BW13" s="184">
        <f t="shared" si="22"/>
        <v>100</v>
      </c>
      <c r="BX13" s="184">
        <f t="shared" si="22"/>
        <v>100</v>
      </c>
      <c r="BY13" s="184">
        <f t="shared" ref="BY13:CI13" si="23">IF(SUM(BY9:BY12)=0,"",SUM(BY9:BY12))</f>
        <v>100</v>
      </c>
      <c r="BZ13" s="184">
        <f t="shared" si="23"/>
        <v>100</v>
      </c>
      <c r="CA13" s="184">
        <f t="shared" si="23"/>
        <v>100</v>
      </c>
      <c r="CB13" s="184" t="str">
        <f t="shared" si="23"/>
        <v/>
      </c>
      <c r="CC13" s="184" t="str">
        <f t="shared" si="23"/>
        <v/>
      </c>
      <c r="CD13" s="184" t="str">
        <f t="shared" si="23"/>
        <v/>
      </c>
      <c r="CE13" s="184" t="str">
        <f t="shared" si="23"/>
        <v/>
      </c>
      <c r="CF13" s="184" t="str">
        <f t="shared" si="23"/>
        <v/>
      </c>
      <c r="CG13" s="184" t="str">
        <f t="shared" si="23"/>
        <v/>
      </c>
      <c r="CH13" s="184" t="str">
        <f t="shared" si="23"/>
        <v/>
      </c>
      <c r="CI13" s="184" t="str">
        <f t="shared" si="23"/>
        <v/>
      </c>
      <c r="CJ13" s="185"/>
      <c r="CK13" s="186">
        <f>IF(SUM(CK9:CK12)=0,"",SUM(CK9:CK12))</f>
        <v>0.99999999999999989</v>
      </c>
      <c r="CL13" s="187">
        <f>IF(SUM(CL9:CL12)=0,"",SUM(CL9:CL12))</f>
        <v>0.83</v>
      </c>
      <c r="CM13" s="133">
        <f>IF(SUM(CM9:CM12)=0,"",SUM(CM9:CM12))</f>
        <v>1.2100000000000002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2"/>
        <v>5</v>
      </c>
      <c r="EM13" s="143">
        <f t="shared" si="13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4</v>
      </c>
      <c r="D14" s="147">
        <v>6</v>
      </c>
      <c r="E14" s="147">
        <v>8</v>
      </c>
      <c r="F14" s="149">
        <v>13</v>
      </c>
      <c r="G14" s="149">
        <v>2</v>
      </c>
      <c r="H14" s="149">
        <v>4</v>
      </c>
      <c r="I14" s="149">
        <v>10</v>
      </c>
      <c r="J14" s="149">
        <v>10</v>
      </c>
      <c r="K14" s="149">
        <v>13</v>
      </c>
      <c r="L14" s="149"/>
      <c r="M14" s="149"/>
      <c r="N14" s="149"/>
      <c r="O14" s="149"/>
      <c r="P14" s="149"/>
      <c r="Q14" s="149"/>
      <c r="R14" s="149"/>
      <c r="S14" s="150"/>
      <c r="T14" s="274">
        <v>4</v>
      </c>
      <c r="U14" s="191">
        <v>10</v>
      </c>
      <c r="V14" s="191">
        <v>8</v>
      </c>
      <c r="W14" s="191">
        <v>9</v>
      </c>
      <c r="X14" s="191">
        <v>10</v>
      </c>
      <c r="Y14" s="191">
        <v>10</v>
      </c>
      <c r="Z14" s="191">
        <v>6</v>
      </c>
      <c r="AA14" s="191">
        <v>11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7</v>
      </c>
      <c r="CL14" s="201">
        <v>4</v>
      </c>
      <c r="CM14" s="202">
        <v>10</v>
      </c>
      <c r="CN14" s="203"/>
      <c r="CO14" s="141">
        <f t="shared" ref="CO14:CO197" si="24">IF(CP14&lt;3,"",(SUM(C14:CJ14)-MIN(C14:CJ14)-MAX(C14:CJ14))/(CP14-2))</f>
        <v>8.125</v>
      </c>
      <c r="CP14" s="154">
        <f t="shared" ref="CP14:CP197" si="25">COUNT(C14:CJ14)</f>
        <v>18</v>
      </c>
      <c r="CQ14" s="155" t="str">
        <f t="shared" ref="CQ14:CQ71" si="26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7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8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9">IF(OR(-FLOOR(((17-COUNT($C14:$S14))/2),1)+CT$5&lt;1,-FLOOR(((17-COUNT($C14:$S14))/2),1)+CT$5&gt;COUNT($C14:$S14)),"",LARGE($C14:$S14,-FLOOR(((17-COUNT($C14:$S14))/2),1)+CT$5))</f>
        <v/>
      </c>
      <c r="CU14" s="90">
        <f t="shared" ref="CU14:CU71" si="30">IF(OR(-FLOOR(((17-COUNT($C14:$S14))/2),1)+CU$5&lt;1,-FLOOR(((17-COUNT($C14:$S14))/2),1)+CU$5&gt;COUNT($C14:$S14)),"",LARGE($C14:$S14,-FLOOR(((17-COUNT($C14:$S14))/2),1)+CU$5))</f>
        <v>2</v>
      </c>
      <c r="CV14" s="90">
        <f t="shared" ref="CV14:CV71" si="31">IF(OR(-FLOOR(((17-COUNT($C14:$S14))/2),1)+CV$5&lt;1,-FLOOR(((17-COUNT($C14:$S14))/2),1)+CV$5&gt;COUNT($C14:$S14)),"",LARGE($C14:$S14,-FLOOR(((17-COUNT($C14:$S14))/2),1)+CV$5))</f>
        <v>4</v>
      </c>
      <c r="CW14" s="90">
        <f t="shared" ref="CW14:CW71" si="32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3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4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5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6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7">IF(OR(-FLOOR(((17-COUNT($C14:$S14))/2),1)+DB$5&lt;1,-FLOOR(((17-COUNT($C14:$S14))/2),1)+DB$5&gt;COUNT($C14:$S14)),"",LARGE($C14:$S14,-FLOOR(((17-COUNT($C14:$S14))/2),1)+DB$5))</f>
        <v>13</v>
      </c>
      <c r="DC14" s="90">
        <f t="shared" ref="DC14:DC71" si="38">IF(OR(-FLOOR(((17-COUNT($C14:$S14))/2),1)+DC$5&lt;1,-FLOOR(((17-COUNT($C14:$S14))/2),1)+DC$5&gt;COUNT($C14:$S14)),"",LARGE($C14:$S14,-FLOOR(((17-COUNT($C14:$S14))/2),1)+DC$5))</f>
        <v>13</v>
      </c>
      <c r="DD14" s="90" t="str">
        <f t="shared" ref="DD14:DD71" si="39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40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1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2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3">IF(OR(-FLOOR(((17-COUNT($T14:$AJ14))/2),1)+DH$5&lt;1,-FLOOR(((17-COUNT($T14:$AJ14))/2),1)+DH$5&gt;COUNT($T14:$AJ14)),"",LARGE($T14:$AJ14,-FLOOR(((17-COUNT($T14:$AJ14))/2),1)+DH$5))</f>
        <v/>
      </c>
      <c r="DI14" s="89" t="str">
        <f t="shared" si="43"/>
        <v/>
      </c>
      <c r="DJ14" s="90" t="str">
        <f t="shared" si="43"/>
        <v/>
      </c>
      <c r="DK14" s="90" t="str">
        <f t="shared" si="43"/>
        <v/>
      </c>
      <c r="DL14" s="90">
        <f t="shared" si="43"/>
        <v>4</v>
      </c>
      <c r="DM14" s="90">
        <f t="shared" si="43"/>
        <v>6</v>
      </c>
      <c r="DN14" s="90">
        <f t="shared" si="43"/>
        <v>7</v>
      </c>
      <c r="DO14" s="156">
        <f t="shared" si="43"/>
        <v>8</v>
      </c>
      <c r="DP14" s="156">
        <f t="shared" si="43"/>
        <v>9</v>
      </c>
      <c r="DQ14" s="156">
        <f t="shared" si="43"/>
        <v>10</v>
      </c>
      <c r="DR14" s="90">
        <f t="shared" si="43"/>
        <v>10</v>
      </c>
      <c r="DS14" s="90">
        <f t="shared" si="43"/>
        <v>10</v>
      </c>
      <c r="DT14" s="90">
        <f t="shared" si="43"/>
        <v>11</v>
      </c>
      <c r="DU14" s="90" t="str">
        <f t="shared" si="43"/>
        <v/>
      </c>
      <c r="DV14" s="90" t="str">
        <f t="shared" si="43"/>
        <v/>
      </c>
      <c r="DW14" s="89" t="str">
        <f t="shared" si="43"/>
        <v/>
      </c>
      <c r="DX14" s="157" t="str">
        <f t="shared" si="43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2"/>
        <v>5</v>
      </c>
      <c r="EM14" s="143">
        <f t="shared" si="13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10</v>
      </c>
      <c r="E15" s="161">
        <v>12</v>
      </c>
      <c r="F15" s="163">
        <v>18</v>
      </c>
      <c r="G15" s="163">
        <v>5</v>
      </c>
      <c r="H15" s="163">
        <v>10</v>
      </c>
      <c r="I15" s="163">
        <v>23</v>
      </c>
      <c r="J15" s="163">
        <v>6</v>
      </c>
      <c r="K15" s="163">
        <v>7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10</v>
      </c>
      <c r="AL15" s="162">
        <v>6</v>
      </c>
      <c r="AM15" s="162">
        <v>11</v>
      </c>
      <c r="AN15" s="212">
        <v>10</v>
      </c>
      <c r="AO15" s="212">
        <v>10</v>
      </c>
      <c r="AP15" s="212">
        <v>10</v>
      </c>
      <c r="AQ15" s="212">
        <v>10</v>
      </c>
      <c r="AR15" s="212">
        <v>8</v>
      </c>
      <c r="AS15" s="212">
        <v>7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9</v>
      </c>
      <c r="CL15" s="220">
        <v>7</v>
      </c>
      <c r="CM15" s="221">
        <v>10</v>
      </c>
      <c r="CN15" s="203"/>
      <c r="CO15" s="141">
        <f t="shared" si="24"/>
        <v>9.5625</v>
      </c>
      <c r="CP15" s="154">
        <f t="shared" si="25"/>
        <v>18</v>
      </c>
      <c r="CQ15" s="155" t="str">
        <f t="shared" si="26"/>
        <v/>
      </c>
      <c r="CR15" s="89" t="str">
        <f t="shared" si="27"/>
        <v/>
      </c>
      <c r="CS15" s="90" t="str">
        <f t="shared" si="28"/>
        <v/>
      </c>
      <c r="CT15" s="90" t="str">
        <f t="shared" si="29"/>
        <v/>
      </c>
      <c r="CU15" s="90">
        <f t="shared" si="30"/>
        <v>5</v>
      </c>
      <c r="CV15" s="90">
        <f t="shared" si="31"/>
        <v>6</v>
      </c>
      <c r="CW15" s="90">
        <f t="shared" si="32"/>
        <v>7</v>
      </c>
      <c r="CX15" s="156">
        <f t="shared" si="33"/>
        <v>8</v>
      </c>
      <c r="CY15" s="156">
        <f t="shared" si="34"/>
        <v>10</v>
      </c>
      <c r="CZ15" s="156">
        <f t="shared" si="35"/>
        <v>10</v>
      </c>
      <c r="DA15" s="90">
        <f t="shared" si="36"/>
        <v>12</v>
      </c>
      <c r="DB15" s="90">
        <f t="shared" si="37"/>
        <v>18</v>
      </c>
      <c r="DC15" s="90">
        <f t="shared" si="38"/>
        <v>23</v>
      </c>
      <c r="DD15" s="90" t="str">
        <f t="shared" si="39"/>
        <v/>
      </c>
      <c r="DE15" s="90" t="str">
        <f t="shared" si="40"/>
        <v/>
      </c>
      <c r="DF15" s="89" t="str">
        <f t="shared" si="41"/>
        <v/>
      </c>
      <c r="DG15" s="157" t="str">
        <f t="shared" si="42"/>
        <v/>
      </c>
      <c r="DH15" s="155" t="str">
        <f t="shared" ref="DH15:DX15" si="44">IF(OR(-FLOOR(((17-COUNT($AK15:$BA15))/2),1)+DH$5&lt;1,-FLOOR(((17-COUNT($AK15:$BA15))/2),1)+DH$5&gt;COUNT($AK15:$BA15)),"",LARGE($AK15:$BA15,-FLOOR(((17-COUNT($AK15:$BA15))/2),1)+DH$5))</f>
        <v/>
      </c>
      <c r="DI15" s="89" t="str">
        <f t="shared" si="44"/>
        <v/>
      </c>
      <c r="DJ15" s="90" t="str">
        <f t="shared" si="44"/>
        <v/>
      </c>
      <c r="DK15" s="90" t="str">
        <f t="shared" si="44"/>
        <v/>
      </c>
      <c r="DL15" s="90">
        <f t="shared" si="44"/>
        <v>6</v>
      </c>
      <c r="DM15" s="90">
        <f t="shared" si="44"/>
        <v>7</v>
      </c>
      <c r="DN15" s="90">
        <f t="shared" si="44"/>
        <v>8</v>
      </c>
      <c r="DO15" s="156">
        <f t="shared" si="44"/>
        <v>10</v>
      </c>
      <c r="DP15" s="156">
        <f t="shared" si="44"/>
        <v>10</v>
      </c>
      <c r="DQ15" s="156">
        <f t="shared" si="44"/>
        <v>10</v>
      </c>
      <c r="DR15" s="90">
        <f t="shared" si="44"/>
        <v>10</v>
      </c>
      <c r="DS15" s="90">
        <f t="shared" si="44"/>
        <v>10</v>
      </c>
      <c r="DT15" s="90">
        <f t="shared" si="44"/>
        <v>11</v>
      </c>
      <c r="DU15" s="90" t="str">
        <f t="shared" si="44"/>
        <v/>
      </c>
      <c r="DV15" s="90" t="str">
        <f t="shared" si="44"/>
        <v/>
      </c>
      <c r="DW15" s="89" t="str">
        <f t="shared" si="44"/>
        <v/>
      </c>
      <c r="DX15" s="157" t="str">
        <f t="shared" si="44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2"/>
        <v>4</v>
      </c>
      <c r="EM15" s="143">
        <f t="shared" si="13"/>
        <v>3</v>
      </c>
    </row>
    <row r="16" spans="1:143" s="206" customFormat="1" ht="15.75" customHeight="1">
      <c r="A16" s="158"/>
      <c r="B16" s="207" t="str">
        <f>$B$11</f>
        <v>M</v>
      </c>
      <c r="C16" s="160">
        <v>20</v>
      </c>
      <c r="D16" s="161">
        <v>25</v>
      </c>
      <c r="E16" s="161">
        <v>20</v>
      </c>
      <c r="F16" s="163">
        <v>25</v>
      </c>
      <c r="G16" s="163">
        <v>10</v>
      </c>
      <c r="H16" s="163">
        <v>15</v>
      </c>
      <c r="I16" s="163">
        <v>30</v>
      </c>
      <c r="J16" s="163">
        <v>9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12</v>
      </c>
      <c r="BC16" s="227">
        <v>10</v>
      </c>
      <c r="BD16" s="227">
        <v>9</v>
      </c>
      <c r="BE16" s="227">
        <v>15</v>
      </c>
      <c r="BF16" s="227">
        <v>10</v>
      </c>
      <c r="BG16" s="227">
        <v>8</v>
      </c>
      <c r="BH16" s="227">
        <v>20</v>
      </c>
      <c r="BI16" s="227">
        <v>12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10</v>
      </c>
      <c r="CL16" s="162">
        <v>10</v>
      </c>
      <c r="CM16" s="229">
        <v>25</v>
      </c>
      <c r="CN16" s="203"/>
      <c r="CO16" s="141">
        <f t="shared" si="24"/>
        <v>14.375</v>
      </c>
      <c r="CP16" s="154">
        <f t="shared" si="25"/>
        <v>18</v>
      </c>
      <c r="CQ16" s="155" t="str">
        <f t="shared" si="26"/>
        <v/>
      </c>
      <c r="CR16" s="89" t="str">
        <f t="shared" si="27"/>
        <v/>
      </c>
      <c r="CS16" s="90" t="str">
        <f t="shared" si="28"/>
        <v/>
      </c>
      <c r="CT16" s="90" t="str">
        <f t="shared" si="29"/>
        <v/>
      </c>
      <c r="CU16" s="90">
        <f t="shared" si="30"/>
        <v>8</v>
      </c>
      <c r="CV16" s="90">
        <f t="shared" si="31"/>
        <v>9</v>
      </c>
      <c r="CW16" s="90">
        <f t="shared" si="32"/>
        <v>10</v>
      </c>
      <c r="CX16" s="156">
        <f t="shared" si="33"/>
        <v>15</v>
      </c>
      <c r="CY16" s="156">
        <f t="shared" si="34"/>
        <v>20</v>
      </c>
      <c r="CZ16" s="156">
        <f t="shared" si="35"/>
        <v>20</v>
      </c>
      <c r="DA16" s="90">
        <f t="shared" si="36"/>
        <v>25</v>
      </c>
      <c r="DB16" s="90">
        <f t="shared" si="37"/>
        <v>25</v>
      </c>
      <c r="DC16" s="90">
        <f t="shared" si="38"/>
        <v>30</v>
      </c>
      <c r="DD16" s="90" t="str">
        <f t="shared" si="39"/>
        <v/>
      </c>
      <c r="DE16" s="90" t="str">
        <f t="shared" si="40"/>
        <v/>
      </c>
      <c r="DF16" s="89" t="str">
        <f t="shared" si="41"/>
        <v/>
      </c>
      <c r="DG16" s="157" t="str">
        <f t="shared" si="42"/>
        <v/>
      </c>
      <c r="DH16" s="155" t="str">
        <f t="shared" ref="DH16:DX16" si="45">IF(OR(-FLOOR(((17-COUNT($BB16:$BR16))/2),1)+DH$5&lt;1,-FLOOR(((17-COUNT($BB16:$BR16))/2),1)+DH$5&gt;COUNT($BB16:$BR16)),"",LARGE($BB16:$BR16,-FLOOR(((17-COUNT($BB16:$BR16))/2),1)+DH$5))</f>
        <v/>
      </c>
      <c r="DI16" s="89" t="str">
        <f t="shared" si="45"/>
        <v/>
      </c>
      <c r="DJ16" s="90" t="str">
        <f t="shared" si="45"/>
        <v/>
      </c>
      <c r="DK16" s="90" t="str">
        <f t="shared" si="45"/>
        <v/>
      </c>
      <c r="DL16" s="90">
        <f t="shared" si="45"/>
        <v>8</v>
      </c>
      <c r="DM16" s="90">
        <f t="shared" si="45"/>
        <v>9</v>
      </c>
      <c r="DN16" s="90">
        <f t="shared" si="45"/>
        <v>10</v>
      </c>
      <c r="DO16" s="156">
        <f t="shared" si="45"/>
        <v>10</v>
      </c>
      <c r="DP16" s="156">
        <f t="shared" si="45"/>
        <v>10</v>
      </c>
      <c r="DQ16" s="156">
        <f t="shared" si="45"/>
        <v>12</v>
      </c>
      <c r="DR16" s="90">
        <f t="shared" si="45"/>
        <v>12</v>
      </c>
      <c r="DS16" s="90">
        <f t="shared" si="45"/>
        <v>15</v>
      </c>
      <c r="DT16" s="90">
        <f t="shared" si="45"/>
        <v>20</v>
      </c>
      <c r="DU16" s="90" t="str">
        <f t="shared" si="45"/>
        <v/>
      </c>
      <c r="DV16" s="90" t="str">
        <f t="shared" si="45"/>
        <v/>
      </c>
      <c r="DW16" s="89" t="str">
        <f t="shared" si="45"/>
        <v/>
      </c>
      <c r="DX16" s="157" t="str">
        <f t="shared" si="45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2"/>
        <v>4</v>
      </c>
      <c r="EM16" s="143">
        <f t="shared" si="13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35</v>
      </c>
      <c r="D17" s="173">
        <v>14</v>
      </c>
      <c r="E17" s="173">
        <v>50</v>
      </c>
      <c r="F17" s="231">
        <v>10</v>
      </c>
      <c r="G17" s="231">
        <v>20</v>
      </c>
      <c r="H17" s="231">
        <v>25</v>
      </c>
      <c r="I17" s="231">
        <v>7</v>
      </c>
      <c r="J17" s="231">
        <v>7</v>
      </c>
      <c r="K17" s="231">
        <v>14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40</v>
      </c>
      <c r="BU17" s="241">
        <v>20</v>
      </c>
      <c r="BV17" s="241">
        <v>18</v>
      </c>
      <c r="BW17" s="241">
        <v>22</v>
      </c>
      <c r="BX17" s="241">
        <v>16</v>
      </c>
      <c r="BY17" s="241">
        <v>10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10</v>
      </c>
      <c r="CL17" s="241">
        <v>10</v>
      </c>
      <c r="CM17" s="242">
        <v>20</v>
      </c>
      <c r="CN17" s="203"/>
      <c r="CO17" s="141">
        <f t="shared" si="24"/>
        <v>17.6875</v>
      </c>
      <c r="CP17" s="154">
        <f t="shared" si="25"/>
        <v>18</v>
      </c>
      <c r="CQ17" s="155" t="str">
        <f t="shared" si="26"/>
        <v/>
      </c>
      <c r="CR17" s="89" t="str">
        <f t="shared" si="27"/>
        <v/>
      </c>
      <c r="CS17" s="90" t="str">
        <f t="shared" si="28"/>
        <v/>
      </c>
      <c r="CT17" s="90" t="str">
        <f t="shared" si="29"/>
        <v/>
      </c>
      <c r="CU17" s="90">
        <f t="shared" si="30"/>
        <v>7</v>
      </c>
      <c r="CV17" s="90">
        <f t="shared" si="31"/>
        <v>7</v>
      </c>
      <c r="CW17" s="90">
        <f t="shared" si="32"/>
        <v>10</v>
      </c>
      <c r="CX17" s="156">
        <f t="shared" si="33"/>
        <v>14</v>
      </c>
      <c r="CY17" s="156">
        <f t="shared" si="34"/>
        <v>14</v>
      </c>
      <c r="CZ17" s="156">
        <f t="shared" si="35"/>
        <v>20</v>
      </c>
      <c r="DA17" s="90">
        <f t="shared" si="36"/>
        <v>25</v>
      </c>
      <c r="DB17" s="90">
        <f t="shared" si="37"/>
        <v>35</v>
      </c>
      <c r="DC17" s="90">
        <f t="shared" si="38"/>
        <v>50</v>
      </c>
      <c r="DD17" s="90" t="str">
        <f t="shared" si="39"/>
        <v/>
      </c>
      <c r="DE17" s="90" t="str">
        <f t="shared" si="40"/>
        <v/>
      </c>
      <c r="DF17" s="89" t="str">
        <f t="shared" si="41"/>
        <v/>
      </c>
      <c r="DG17" s="157" t="str">
        <f t="shared" si="42"/>
        <v/>
      </c>
      <c r="DH17" s="155" t="str">
        <f t="shared" ref="DH17:DX17" si="46">IF(OR(-FLOOR(((17-COUNT($BS17:$CI17))/2),1)+DH$5&lt;1,-FLOOR(((17-COUNT($BS17:$CI17))/2),1)+DH$5&gt;COUNT($BS17:$CI17)),"",LARGE($BS17:$CI17,-FLOOR(((17-COUNT($BS17:$CI17))/2),1)+DH$5))</f>
        <v/>
      </c>
      <c r="DI17" s="89" t="str">
        <f t="shared" si="46"/>
        <v/>
      </c>
      <c r="DJ17" s="90" t="str">
        <f t="shared" si="46"/>
        <v/>
      </c>
      <c r="DK17" s="90" t="str">
        <f t="shared" si="46"/>
        <v/>
      </c>
      <c r="DL17" s="90">
        <f t="shared" si="46"/>
        <v>10</v>
      </c>
      <c r="DM17" s="90">
        <f t="shared" si="46"/>
        <v>10</v>
      </c>
      <c r="DN17" s="90">
        <f t="shared" si="46"/>
        <v>10</v>
      </c>
      <c r="DO17" s="156">
        <f t="shared" si="46"/>
        <v>12</v>
      </c>
      <c r="DP17" s="156">
        <f t="shared" si="46"/>
        <v>16</v>
      </c>
      <c r="DQ17" s="156">
        <f t="shared" si="46"/>
        <v>18</v>
      </c>
      <c r="DR17" s="90">
        <f t="shared" si="46"/>
        <v>20</v>
      </c>
      <c r="DS17" s="90">
        <f t="shared" si="46"/>
        <v>22</v>
      </c>
      <c r="DT17" s="90">
        <f t="shared" si="46"/>
        <v>40</v>
      </c>
      <c r="DU17" s="90" t="str">
        <f t="shared" si="46"/>
        <v/>
      </c>
      <c r="DV17" s="90" t="str">
        <f t="shared" si="46"/>
        <v/>
      </c>
      <c r="DW17" s="89" t="str">
        <f t="shared" si="46"/>
        <v/>
      </c>
      <c r="DX17" s="157" t="str">
        <f t="shared" si="46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2"/>
        <v>3</v>
      </c>
      <c r="EM17" s="143">
        <f t="shared" si="13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244">
        <v>3</v>
      </c>
      <c r="D18" s="149">
        <v>2</v>
      </c>
      <c r="E18" s="149">
        <v>5</v>
      </c>
      <c r="F18" s="149">
        <v>20</v>
      </c>
      <c r="G18" s="149">
        <v>0.25</v>
      </c>
      <c r="H18" s="149">
        <v>10</v>
      </c>
      <c r="I18" s="149">
        <v>30</v>
      </c>
      <c r="J18" s="149">
        <v>4</v>
      </c>
      <c r="K18" s="149">
        <v>3</v>
      </c>
      <c r="L18" s="149"/>
      <c r="M18" s="149"/>
      <c r="N18" s="149"/>
      <c r="O18" s="149"/>
      <c r="P18" s="149"/>
      <c r="Q18" s="149"/>
      <c r="R18" s="149"/>
      <c r="S18" s="150"/>
      <c r="T18" s="245">
        <v>0.5</v>
      </c>
      <c r="U18" s="246">
        <v>2</v>
      </c>
      <c r="V18" s="246">
        <v>1.5</v>
      </c>
      <c r="W18" s="246">
        <v>2</v>
      </c>
      <c r="X18" s="246">
        <v>2</v>
      </c>
      <c r="Y18" s="246">
        <v>5</v>
      </c>
      <c r="Z18" s="246">
        <v>2</v>
      </c>
      <c r="AA18" s="246">
        <v>2</v>
      </c>
      <c r="AB18" s="246">
        <v>2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3</v>
      </c>
      <c r="CL18" s="246">
        <v>0.25</v>
      </c>
      <c r="CM18" s="248">
        <v>30</v>
      </c>
      <c r="CN18" s="203"/>
      <c r="CO18" s="141">
        <f t="shared" si="24"/>
        <v>4.125</v>
      </c>
      <c r="CP18" s="154">
        <f t="shared" si="25"/>
        <v>18</v>
      </c>
      <c r="CQ18" s="1468" t="str">
        <f t="shared" si="26"/>
        <v/>
      </c>
      <c r="CR18" s="1469" t="str">
        <f t="shared" si="27"/>
        <v/>
      </c>
      <c r="CS18" s="1470" t="str">
        <f t="shared" si="28"/>
        <v/>
      </c>
      <c r="CT18" s="1470" t="str">
        <f t="shared" si="29"/>
        <v/>
      </c>
      <c r="CU18" s="1470">
        <f t="shared" si="30"/>
        <v>0.25</v>
      </c>
      <c r="CV18" s="1470">
        <f t="shared" si="31"/>
        <v>2</v>
      </c>
      <c r="CW18" s="1470">
        <f t="shared" si="32"/>
        <v>3</v>
      </c>
      <c r="CX18" s="1471">
        <f t="shared" si="33"/>
        <v>3</v>
      </c>
      <c r="CY18" s="1471">
        <f t="shared" si="34"/>
        <v>4</v>
      </c>
      <c r="CZ18" s="1471">
        <f t="shared" si="35"/>
        <v>5</v>
      </c>
      <c r="DA18" s="1470">
        <f t="shared" si="36"/>
        <v>10</v>
      </c>
      <c r="DB18" s="1470">
        <f t="shared" si="37"/>
        <v>20</v>
      </c>
      <c r="DC18" s="1470">
        <f t="shared" si="38"/>
        <v>30</v>
      </c>
      <c r="DD18" s="1470" t="str">
        <f t="shared" si="39"/>
        <v/>
      </c>
      <c r="DE18" s="1470" t="str">
        <f t="shared" si="40"/>
        <v/>
      </c>
      <c r="DF18" s="1469" t="str">
        <f t="shared" si="41"/>
        <v/>
      </c>
      <c r="DG18" s="1472" t="str">
        <f t="shared" si="42"/>
        <v/>
      </c>
      <c r="DH18" s="1468" t="str">
        <f t="shared" ref="DH18:DX18" si="47">IF(OR(-FLOOR(((17-COUNT($T18:$AJ18))/2),1)+DH$5&lt;1,-FLOOR(((17-COUNT($T18:$AJ18))/2),1)+DH$5&gt;COUNT($T18:$AJ18)),"",LARGE($T18:$AJ18,-FLOOR(((17-COUNT($T18:$AJ18))/2),1)+DH$5))</f>
        <v/>
      </c>
      <c r="DI18" s="1469" t="str">
        <f t="shared" si="47"/>
        <v/>
      </c>
      <c r="DJ18" s="1470" t="str">
        <f t="shared" si="47"/>
        <v/>
      </c>
      <c r="DK18" s="1470" t="str">
        <f t="shared" si="47"/>
        <v/>
      </c>
      <c r="DL18" s="1470">
        <f t="shared" si="47"/>
        <v>0.5</v>
      </c>
      <c r="DM18" s="1470">
        <f t="shared" si="47"/>
        <v>1.5</v>
      </c>
      <c r="DN18" s="1470">
        <f t="shared" si="47"/>
        <v>2</v>
      </c>
      <c r="DO18" s="1471">
        <f t="shared" si="47"/>
        <v>2</v>
      </c>
      <c r="DP18" s="1471">
        <f t="shared" si="47"/>
        <v>2</v>
      </c>
      <c r="DQ18" s="1471">
        <f t="shared" si="47"/>
        <v>2</v>
      </c>
      <c r="DR18" s="1470">
        <f t="shared" si="47"/>
        <v>2</v>
      </c>
      <c r="DS18" s="1470">
        <f t="shared" si="47"/>
        <v>2</v>
      </c>
      <c r="DT18" s="1470">
        <f t="shared" si="47"/>
        <v>5</v>
      </c>
      <c r="DU18" s="1470" t="str">
        <f t="shared" si="47"/>
        <v/>
      </c>
      <c r="DV18" s="1470" t="str">
        <f t="shared" si="47"/>
        <v/>
      </c>
      <c r="DW18" s="1469" t="str">
        <f t="shared" si="47"/>
        <v/>
      </c>
      <c r="DX18" s="1472" t="str">
        <f t="shared" si="47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2"/>
        <v>3</v>
      </c>
      <c r="EM18" s="143">
        <f t="shared" si="13"/>
        <v>2</v>
      </c>
    </row>
    <row r="19" spans="1:143" s="206" customFormat="1" ht="15.75" customHeight="1">
      <c r="A19" s="158"/>
      <c r="B19" s="207" t="str">
        <f>$B$10</f>
        <v>P</v>
      </c>
      <c r="C19" s="257">
        <v>4</v>
      </c>
      <c r="D19" s="163">
        <v>5</v>
      </c>
      <c r="E19" s="163">
        <v>12</v>
      </c>
      <c r="F19" s="163">
        <v>30</v>
      </c>
      <c r="G19" s="163">
        <v>2</v>
      </c>
      <c r="H19" s="163">
        <v>15</v>
      </c>
      <c r="I19" s="163">
        <v>25</v>
      </c>
      <c r="J19" s="163">
        <v>4</v>
      </c>
      <c r="K19" s="163">
        <v>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3</v>
      </c>
      <c r="AL19" s="162">
        <v>2</v>
      </c>
      <c r="AM19" s="162">
        <v>5</v>
      </c>
      <c r="AN19" s="212">
        <v>1.5</v>
      </c>
      <c r="AO19" s="212">
        <v>5</v>
      </c>
      <c r="AP19" s="212">
        <v>2</v>
      </c>
      <c r="AQ19" s="212">
        <v>5</v>
      </c>
      <c r="AR19" s="212">
        <v>5</v>
      </c>
      <c r="AS19" s="212">
        <v>8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10</v>
      </c>
      <c r="CL19" s="260">
        <v>2</v>
      </c>
      <c r="CM19" s="261">
        <v>30</v>
      </c>
      <c r="CN19" s="203"/>
      <c r="CO19" s="141">
        <f t="shared" si="24"/>
        <v>6.6875</v>
      </c>
      <c r="CP19" s="154">
        <f t="shared" si="25"/>
        <v>18</v>
      </c>
      <c r="CQ19" s="1468" t="str">
        <f t="shared" si="26"/>
        <v/>
      </c>
      <c r="CR19" s="1469" t="str">
        <f t="shared" si="27"/>
        <v/>
      </c>
      <c r="CS19" s="1470" t="str">
        <f t="shared" si="28"/>
        <v/>
      </c>
      <c r="CT19" s="1470" t="str">
        <f t="shared" si="29"/>
        <v/>
      </c>
      <c r="CU19" s="1470">
        <f t="shared" si="30"/>
        <v>2</v>
      </c>
      <c r="CV19" s="1470">
        <f t="shared" si="31"/>
        <v>4</v>
      </c>
      <c r="CW19" s="1470">
        <f t="shared" si="32"/>
        <v>4</v>
      </c>
      <c r="CX19" s="1471">
        <f t="shared" si="33"/>
        <v>5</v>
      </c>
      <c r="CY19" s="1471">
        <f t="shared" si="34"/>
        <v>5</v>
      </c>
      <c r="CZ19" s="1471">
        <f t="shared" si="35"/>
        <v>12</v>
      </c>
      <c r="DA19" s="1470">
        <f t="shared" si="36"/>
        <v>15</v>
      </c>
      <c r="DB19" s="1470">
        <f t="shared" si="37"/>
        <v>25</v>
      </c>
      <c r="DC19" s="1470">
        <f t="shared" si="38"/>
        <v>30</v>
      </c>
      <c r="DD19" s="1470" t="str">
        <f t="shared" si="39"/>
        <v/>
      </c>
      <c r="DE19" s="1470" t="str">
        <f t="shared" si="40"/>
        <v/>
      </c>
      <c r="DF19" s="1469" t="str">
        <f t="shared" si="41"/>
        <v/>
      </c>
      <c r="DG19" s="1472" t="str">
        <f t="shared" si="42"/>
        <v/>
      </c>
      <c r="DH19" s="1468" t="str">
        <f t="shared" ref="DH19:DX19" si="48">IF(OR(-FLOOR(((17-COUNT($AK19:$BA19))/2),1)+DH$5&lt;1,-FLOOR(((17-COUNT($AK19:$BA19))/2),1)+DH$5&gt;COUNT($AK19:$BA19)),"",LARGE($AK19:$BA19,-FLOOR(((17-COUNT($AK19:$BA19))/2),1)+DH$5))</f>
        <v/>
      </c>
      <c r="DI19" s="1469" t="str">
        <f t="shared" si="48"/>
        <v/>
      </c>
      <c r="DJ19" s="1470" t="str">
        <f t="shared" si="48"/>
        <v/>
      </c>
      <c r="DK19" s="1470" t="str">
        <f t="shared" si="48"/>
        <v/>
      </c>
      <c r="DL19" s="1470">
        <f t="shared" si="48"/>
        <v>1.5</v>
      </c>
      <c r="DM19" s="1470">
        <f t="shared" si="48"/>
        <v>2</v>
      </c>
      <c r="DN19" s="1470">
        <f t="shared" si="48"/>
        <v>2</v>
      </c>
      <c r="DO19" s="1471">
        <f t="shared" si="48"/>
        <v>3</v>
      </c>
      <c r="DP19" s="1471">
        <f t="shared" si="48"/>
        <v>5</v>
      </c>
      <c r="DQ19" s="1471">
        <f t="shared" si="48"/>
        <v>5</v>
      </c>
      <c r="DR19" s="1470">
        <f t="shared" si="48"/>
        <v>5</v>
      </c>
      <c r="DS19" s="1470">
        <f t="shared" si="48"/>
        <v>5</v>
      </c>
      <c r="DT19" s="1470">
        <f t="shared" si="48"/>
        <v>8</v>
      </c>
      <c r="DU19" s="1470" t="str">
        <f t="shared" si="48"/>
        <v/>
      </c>
      <c r="DV19" s="1470" t="str">
        <f t="shared" si="48"/>
        <v/>
      </c>
      <c r="DW19" s="1469" t="str">
        <f t="shared" si="48"/>
        <v/>
      </c>
      <c r="DX19" s="1472" t="str">
        <f t="shared" si="48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2"/>
        <v>2</v>
      </c>
      <c r="EM19" s="143">
        <f t="shared" si="13"/>
        <v>2</v>
      </c>
    </row>
    <row r="20" spans="1:143" s="206" customFormat="1" ht="15.75" customHeight="1">
      <c r="A20" s="158"/>
      <c r="B20" s="207" t="str">
        <f>$B$11</f>
        <v>M</v>
      </c>
      <c r="C20" s="257">
        <v>4</v>
      </c>
      <c r="D20" s="163">
        <v>10</v>
      </c>
      <c r="E20" s="163">
        <v>15</v>
      </c>
      <c r="F20" s="163">
        <v>35</v>
      </c>
      <c r="G20" s="163">
        <v>5</v>
      </c>
      <c r="H20" s="163">
        <v>15</v>
      </c>
      <c r="I20" s="163">
        <v>50</v>
      </c>
      <c r="J20" s="163">
        <v>9</v>
      </c>
      <c r="K20" s="163">
        <v>8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8</v>
      </c>
      <c r="BD20" s="227">
        <v>5</v>
      </c>
      <c r="BE20" s="227">
        <v>8</v>
      </c>
      <c r="BF20" s="227">
        <v>5</v>
      </c>
      <c r="BG20" s="227">
        <v>5</v>
      </c>
      <c r="BH20" s="227">
        <v>15</v>
      </c>
      <c r="BI20" s="227">
        <v>15</v>
      </c>
      <c r="BJ20" s="227">
        <v>9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12</v>
      </c>
      <c r="CL20" s="227">
        <v>4</v>
      </c>
      <c r="CM20" s="228">
        <v>50</v>
      </c>
      <c r="CN20" s="203"/>
      <c r="CO20" s="141">
        <f t="shared" si="24"/>
        <v>11.0625</v>
      </c>
      <c r="CP20" s="154">
        <f t="shared" si="25"/>
        <v>18</v>
      </c>
      <c r="CQ20" s="1468" t="str">
        <f t="shared" si="26"/>
        <v/>
      </c>
      <c r="CR20" s="1469" t="str">
        <f t="shared" si="27"/>
        <v/>
      </c>
      <c r="CS20" s="1470" t="str">
        <f t="shared" si="28"/>
        <v/>
      </c>
      <c r="CT20" s="1470" t="str">
        <f t="shared" si="29"/>
        <v/>
      </c>
      <c r="CU20" s="1470">
        <f t="shared" si="30"/>
        <v>4</v>
      </c>
      <c r="CV20" s="1470">
        <f t="shared" si="31"/>
        <v>5</v>
      </c>
      <c r="CW20" s="1470">
        <f t="shared" si="32"/>
        <v>8</v>
      </c>
      <c r="CX20" s="1471">
        <f t="shared" si="33"/>
        <v>9</v>
      </c>
      <c r="CY20" s="1471">
        <f t="shared" si="34"/>
        <v>10</v>
      </c>
      <c r="CZ20" s="1471">
        <f t="shared" si="35"/>
        <v>15</v>
      </c>
      <c r="DA20" s="1470">
        <f t="shared" si="36"/>
        <v>15</v>
      </c>
      <c r="DB20" s="1470">
        <f t="shared" si="37"/>
        <v>35</v>
      </c>
      <c r="DC20" s="1470">
        <f t="shared" si="38"/>
        <v>50</v>
      </c>
      <c r="DD20" s="1470" t="str">
        <f t="shared" si="39"/>
        <v/>
      </c>
      <c r="DE20" s="1470" t="str">
        <f t="shared" si="40"/>
        <v/>
      </c>
      <c r="DF20" s="1469" t="str">
        <f t="shared" si="41"/>
        <v/>
      </c>
      <c r="DG20" s="1472" t="str">
        <f t="shared" si="42"/>
        <v/>
      </c>
      <c r="DH20" s="1468" t="str">
        <f t="shared" ref="DH20:DX20" si="49">IF(OR(-FLOOR(((17-COUNT($BB20:$BR20))/2),1)+DH$5&lt;1,-FLOOR(((17-COUNT($BB20:$BR20))/2),1)+DH$5&gt;COUNT($BB20:$BR20)),"",LARGE($BB20:$BR20,-FLOOR(((17-COUNT($BB20:$BR20))/2),1)+DH$5))</f>
        <v/>
      </c>
      <c r="DI20" s="1469" t="str">
        <f t="shared" si="49"/>
        <v/>
      </c>
      <c r="DJ20" s="1470" t="str">
        <f t="shared" si="49"/>
        <v/>
      </c>
      <c r="DK20" s="1470" t="str">
        <f t="shared" si="49"/>
        <v/>
      </c>
      <c r="DL20" s="1470">
        <f t="shared" si="49"/>
        <v>5</v>
      </c>
      <c r="DM20" s="1470">
        <f t="shared" si="49"/>
        <v>5</v>
      </c>
      <c r="DN20" s="1470">
        <f t="shared" si="49"/>
        <v>5</v>
      </c>
      <c r="DO20" s="1471">
        <f t="shared" si="49"/>
        <v>8</v>
      </c>
      <c r="DP20" s="1471">
        <f t="shared" si="49"/>
        <v>8</v>
      </c>
      <c r="DQ20" s="1471">
        <f t="shared" si="49"/>
        <v>9</v>
      </c>
      <c r="DR20" s="1470">
        <f t="shared" si="49"/>
        <v>10</v>
      </c>
      <c r="DS20" s="1470">
        <f t="shared" si="49"/>
        <v>15</v>
      </c>
      <c r="DT20" s="1470">
        <f t="shared" si="49"/>
        <v>15</v>
      </c>
      <c r="DU20" s="1470" t="str">
        <f t="shared" si="49"/>
        <v/>
      </c>
      <c r="DV20" s="1470" t="str">
        <f t="shared" si="49"/>
        <v/>
      </c>
      <c r="DW20" s="1469" t="str">
        <f t="shared" si="49"/>
        <v/>
      </c>
      <c r="DX20" s="1472" t="str">
        <f t="shared" si="49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2"/>
        <v>2</v>
      </c>
      <c r="EM20" s="143">
        <f t="shared" si="13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5</v>
      </c>
      <c r="D21" s="231">
        <v>40</v>
      </c>
      <c r="E21" s="268">
        <v>25</v>
      </c>
      <c r="F21" s="231">
        <v>40</v>
      </c>
      <c r="G21" s="231">
        <v>20</v>
      </c>
      <c r="H21" s="231">
        <v>15</v>
      </c>
      <c r="I21" s="231">
        <v>60</v>
      </c>
      <c r="J21" s="231">
        <v>15</v>
      </c>
      <c r="K21" s="231">
        <v>30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26</v>
      </c>
      <c r="BU21" s="241">
        <v>20</v>
      </c>
      <c r="BV21" s="241">
        <v>150</v>
      </c>
      <c r="BW21" s="241">
        <v>15</v>
      </c>
      <c r="BX21" s="241">
        <v>60</v>
      </c>
      <c r="BY21" s="241">
        <v>40</v>
      </c>
      <c r="BZ21" s="241">
        <v>30</v>
      </c>
      <c r="CA21" s="241">
        <v>12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25</v>
      </c>
      <c r="CL21" s="241">
        <v>5</v>
      </c>
      <c r="CM21" s="242">
        <v>60</v>
      </c>
      <c r="CN21" s="203"/>
      <c r="CO21" s="141">
        <f t="shared" si="24"/>
        <v>28.625</v>
      </c>
      <c r="CP21" s="154">
        <f t="shared" si="25"/>
        <v>18</v>
      </c>
      <c r="CQ21" s="1468" t="str">
        <f t="shared" si="26"/>
        <v/>
      </c>
      <c r="CR21" s="1469" t="str">
        <f t="shared" si="27"/>
        <v/>
      </c>
      <c r="CS21" s="1470" t="str">
        <f t="shared" si="28"/>
        <v/>
      </c>
      <c r="CT21" s="1470" t="str">
        <f t="shared" si="29"/>
        <v/>
      </c>
      <c r="CU21" s="1470">
        <f t="shared" si="30"/>
        <v>5</v>
      </c>
      <c r="CV21" s="1470">
        <f t="shared" si="31"/>
        <v>15</v>
      </c>
      <c r="CW21" s="1470">
        <f t="shared" si="32"/>
        <v>15</v>
      </c>
      <c r="CX21" s="1471">
        <f t="shared" si="33"/>
        <v>20</v>
      </c>
      <c r="CY21" s="1471">
        <f t="shared" si="34"/>
        <v>25</v>
      </c>
      <c r="CZ21" s="1471">
        <f t="shared" si="35"/>
        <v>30</v>
      </c>
      <c r="DA21" s="1470">
        <f t="shared" si="36"/>
        <v>40</v>
      </c>
      <c r="DB21" s="1470">
        <f t="shared" si="37"/>
        <v>40</v>
      </c>
      <c r="DC21" s="1470">
        <f t="shared" si="38"/>
        <v>60</v>
      </c>
      <c r="DD21" s="1470" t="str">
        <f t="shared" si="39"/>
        <v/>
      </c>
      <c r="DE21" s="1470" t="str">
        <f t="shared" si="40"/>
        <v/>
      </c>
      <c r="DF21" s="1469" t="str">
        <f t="shared" si="41"/>
        <v/>
      </c>
      <c r="DG21" s="1472" t="str">
        <f t="shared" si="42"/>
        <v/>
      </c>
      <c r="DH21" s="1468" t="str">
        <f t="shared" ref="DH21:DX21" si="50">IF(OR(-FLOOR(((17-COUNT($BS21:$CI21))/2),1)+DH$5&lt;1,-FLOOR(((17-COUNT($BS21:$CI21))/2),1)+DH$5&gt;COUNT($BS21:$CI21)),"",LARGE($BS21:$CI21,-FLOOR(((17-COUNT($BS21:$CI21))/2),1)+DH$5))</f>
        <v/>
      </c>
      <c r="DI21" s="1469" t="str">
        <f t="shared" si="50"/>
        <v/>
      </c>
      <c r="DJ21" s="1470" t="str">
        <f t="shared" si="50"/>
        <v/>
      </c>
      <c r="DK21" s="1470" t="str">
        <f t="shared" si="50"/>
        <v/>
      </c>
      <c r="DL21" s="1470">
        <f t="shared" si="50"/>
        <v>10</v>
      </c>
      <c r="DM21" s="1470">
        <f t="shared" si="50"/>
        <v>12</v>
      </c>
      <c r="DN21" s="1470">
        <f t="shared" si="50"/>
        <v>15</v>
      </c>
      <c r="DO21" s="1471">
        <f t="shared" si="50"/>
        <v>20</v>
      </c>
      <c r="DP21" s="1471">
        <f t="shared" si="50"/>
        <v>26</v>
      </c>
      <c r="DQ21" s="1471">
        <f t="shared" si="50"/>
        <v>30</v>
      </c>
      <c r="DR21" s="1470">
        <f t="shared" si="50"/>
        <v>40</v>
      </c>
      <c r="DS21" s="1470">
        <f t="shared" si="50"/>
        <v>60</v>
      </c>
      <c r="DT21" s="1470">
        <f t="shared" si="50"/>
        <v>150</v>
      </c>
      <c r="DU21" s="1470" t="str">
        <f t="shared" si="50"/>
        <v/>
      </c>
      <c r="DV21" s="1470" t="str">
        <f t="shared" si="50"/>
        <v/>
      </c>
      <c r="DW21" s="1469" t="str">
        <f t="shared" si="50"/>
        <v/>
      </c>
      <c r="DX21" s="1472" t="str">
        <f t="shared" si="50"/>
        <v/>
      </c>
      <c r="DY21" s="204"/>
      <c r="DZ21" s="205"/>
      <c r="EA21" s="269" t="s">
        <v>60</v>
      </c>
      <c r="EB21" s="270">
        <f>CK9</f>
        <v>0.38</v>
      </c>
      <c r="EC21" s="271">
        <f>CK18-CK22</f>
        <v>2</v>
      </c>
      <c r="ED21" s="272">
        <f>EB21*EC21*100</f>
        <v>76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2"/>
        <v>1</v>
      </c>
      <c r="EM21" s="143">
        <f t="shared" si="13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0.5</v>
      </c>
      <c r="D22" s="149">
        <v>2</v>
      </c>
      <c r="E22" s="149">
        <v>1</v>
      </c>
      <c r="F22" s="149">
        <v>5</v>
      </c>
      <c r="G22" s="149">
        <v>0.25</v>
      </c>
      <c r="H22" s="149">
        <v>0.5</v>
      </c>
      <c r="I22" s="149">
        <v>1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2</v>
      </c>
      <c r="V22" s="246">
        <v>1.5</v>
      </c>
      <c r="W22" s="246">
        <v>2</v>
      </c>
      <c r="X22" s="246">
        <v>2</v>
      </c>
      <c r="Y22" s="246">
        <v>3</v>
      </c>
      <c r="Z22" s="246">
        <v>1</v>
      </c>
      <c r="AA22" s="246">
        <v>2</v>
      </c>
      <c r="AB22" s="246">
        <v>2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1</v>
      </c>
      <c r="CL22" s="246">
        <v>0.25</v>
      </c>
      <c r="CM22" s="248">
        <v>5</v>
      </c>
      <c r="CN22" s="203"/>
      <c r="CO22" s="141">
        <f t="shared" si="24"/>
        <v>1.421875</v>
      </c>
      <c r="CP22" s="154">
        <f t="shared" si="25"/>
        <v>18</v>
      </c>
      <c r="CQ22" s="1468" t="str">
        <f t="shared" si="26"/>
        <v/>
      </c>
      <c r="CR22" s="1469" t="str">
        <f t="shared" si="27"/>
        <v/>
      </c>
      <c r="CS22" s="1470" t="str">
        <f t="shared" si="28"/>
        <v/>
      </c>
      <c r="CT22" s="1470" t="str">
        <f t="shared" si="29"/>
        <v/>
      </c>
      <c r="CU22" s="1470">
        <f t="shared" si="30"/>
        <v>0.25</v>
      </c>
      <c r="CV22" s="1470">
        <f t="shared" si="31"/>
        <v>0.5</v>
      </c>
      <c r="CW22" s="1470">
        <f t="shared" si="32"/>
        <v>0.5</v>
      </c>
      <c r="CX22" s="1471">
        <f t="shared" si="33"/>
        <v>1</v>
      </c>
      <c r="CY22" s="1471">
        <f t="shared" si="34"/>
        <v>1</v>
      </c>
      <c r="CZ22" s="1471">
        <f t="shared" si="35"/>
        <v>1</v>
      </c>
      <c r="DA22" s="1470">
        <f t="shared" si="36"/>
        <v>1</v>
      </c>
      <c r="DB22" s="1470">
        <f t="shared" si="37"/>
        <v>2</v>
      </c>
      <c r="DC22" s="1470">
        <f t="shared" si="38"/>
        <v>5</v>
      </c>
      <c r="DD22" s="1470" t="str">
        <f t="shared" si="39"/>
        <v/>
      </c>
      <c r="DE22" s="1470" t="str">
        <f t="shared" si="40"/>
        <v/>
      </c>
      <c r="DF22" s="1469" t="str">
        <f t="shared" si="41"/>
        <v/>
      </c>
      <c r="DG22" s="1472" t="str">
        <f t="shared" si="42"/>
        <v/>
      </c>
      <c r="DH22" s="1468" t="str">
        <f t="shared" ref="DH22:DX22" si="51">IF(OR(-FLOOR(((17-COUNT($T22:$AJ22))/2),1)+DH$5&lt;1,-FLOOR(((17-COUNT($T22:$AJ22))/2),1)+DH$5&gt;COUNT($T22:$AJ22)),"",LARGE($T22:$AJ22,-FLOOR(((17-COUNT($T22:$AJ22))/2),1)+DH$5))</f>
        <v/>
      </c>
      <c r="DI22" s="1469" t="str">
        <f t="shared" si="51"/>
        <v/>
      </c>
      <c r="DJ22" s="1470" t="str">
        <f t="shared" si="51"/>
        <v/>
      </c>
      <c r="DK22" s="1470" t="str">
        <f t="shared" si="51"/>
        <v/>
      </c>
      <c r="DL22" s="1470">
        <f t="shared" si="51"/>
        <v>0.25</v>
      </c>
      <c r="DM22" s="1470">
        <f t="shared" si="51"/>
        <v>1</v>
      </c>
      <c r="DN22" s="1470">
        <f t="shared" si="51"/>
        <v>1.5</v>
      </c>
      <c r="DO22" s="1471">
        <f t="shared" si="51"/>
        <v>2</v>
      </c>
      <c r="DP22" s="1471">
        <f t="shared" si="51"/>
        <v>2</v>
      </c>
      <c r="DQ22" s="1471">
        <f t="shared" si="51"/>
        <v>2</v>
      </c>
      <c r="DR22" s="1470">
        <f t="shared" si="51"/>
        <v>2</v>
      </c>
      <c r="DS22" s="1470">
        <f t="shared" si="51"/>
        <v>2</v>
      </c>
      <c r="DT22" s="1470">
        <f t="shared" si="51"/>
        <v>3</v>
      </c>
      <c r="DU22" s="1470" t="str">
        <f t="shared" si="51"/>
        <v/>
      </c>
      <c r="DV22" s="1470" t="str">
        <f t="shared" si="51"/>
        <v/>
      </c>
      <c r="DW22" s="1469" t="str">
        <f t="shared" si="51"/>
        <v/>
      </c>
      <c r="DX22" s="1472" t="str">
        <f t="shared" si="51"/>
        <v/>
      </c>
      <c r="DY22" s="204"/>
      <c r="DZ22" s="205"/>
      <c r="EA22" s="269" t="s">
        <v>61</v>
      </c>
      <c r="EB22" s="270">
        <f>CK10</f>
        <v>0.33</v>
      </c>
      <c r="EC22" s="271">
        <f>CK19-CK23</f>
        <v>8</v>
      </c>
      <c r="ED22" s="272">
        <f>EB22*EC22*100</f>
        <v>264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2"/>
        <v>1</v>
      </c>
      <c r="EM22" s="143">
        <f t="shared" si="13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4</v>
      </c>
      <c r="E23" s="163">
        <v>3</v>
      </c>
      <c r="F23" s="163">
        <v>10</v>
      </c>
      <c r="G23" s="163">
        <v>2</v>
      </c>
      <c r="H23" s="163">
        <v>1</v>
      </c>
      <c r="I23" s="163">
        <v>3</v>
      </c>
      <c r="J23" s="163">
        <v>1.5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1.5</v>
      </c>
      <c r="AL23" s="162">
        <v>1</v>
      </c>
      <c r="AM23" s="162">
        <v>5</v>
      </c>
      <c r="AN23" s="212">
        <v>0.75</v>
      </c>
      <c r="AO23" s="212">
        <v>3</v>
      </c>
      <c r="AP23" s="212">
        <v>1</v>
      </c>
      <c r="AQ23" s="212">
        <v>3</v>
      </c>
      <c r="AR23" s="212">
        <v>1.5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2</v>
      </c>
      <c r="CL23" s="260">
        <v>1</v>
      </c>
      <c r="CM23" s="261">
        <v>10</v>
      </c>
      <c r="CN23" s="203"/>
      <c r="CO23" s="141">
        <f t="shared" si="24"/>
        <v>2.1875</v>
      </c>
      <c r="CP23" s="154">
        <f t="shared" si="25"/>
        <v>18</v>
      </c>
      <c r="CQ23" s="1468" t="str">
        <f t="shared" si="26"/>
        <v/>
      </c>
      <c r="CR23" s="1469" t="str">
        <f t="shared" si="27"/>
        <v/>
      </c>
      <c r="CS23" s="1470" t="str">
        <f t="shared" si="28"/>
        <v/>
      </c>
      <c r="CT23" s="1470" t="str">
        <f t="shared" si="29"/>
        <v/>
      </c>
      <c r="CU23" s="1470">
        <f t="shared" si="30"/>
        <v>1</v>
      </c>
      <c r="CV23" s="1470">
        <f t="shared" si="31"/>
        <v>1</v>
      </c>
      <c r="CW23" s="1470">
        <f t="shared" si="32"/>
        <v>1.5</v>
      </c>
      <c r="CX23" s="1471">
        <f t="shared" si="33"/>
        <v>1.5</v>
      </c>
      <c r="CY23" s="1471">
        <f t="shared" si="34"/>
        <v>2</v>
      </c>
      <c r="CZ23" s="1471">
        <f t="shared" si="35"/>
        <v>3</v>
      </c>
      <c r="DA23" s="1470">
        <f t="shared" si="36"/>
        <v>3</v>
      </c>
      <c r="DB23" s="1470">
        <f t="shared" si="37"/>
        <v>4</v>
      </c>
      <c r="DC23" s="1470">
        <f t="shared" si="38"/>
        <v>10</v>
      </c>
      <c r="DD23" s="1470" t="str">
        <f t="shared" si="39"/>
        <v/>
      </c>
      <c r="DE23" s="1470" t="str">
        <f t="shared" si="40"/>
        <v/>
      </c>
      <c r="DF23" s="1469" t="str">
        <f t="shared" si="41"/>
        <v/>
      </c>
      <c r="DG23" s="1472" t="str">
        <f t="shared" si="42"/>
        <v/>
      </c>
      <c r="DH23" s="1468" t="str">
        <f t="shared" ref="DH23:DX23" si="52">IF(OR(-FLOOR(((17-COUNT($AK23:$BA23))/2),1)+DH$5&lt;1,-FLOOR(((17-COUNT($AK23:$BA23))/2),1)+DH$5&gt;COUNT($AK23:$BA23)),"",LARGE($AK23:$BA23,-FLOOR(((17-COUNT($AK23:$BA23))/2),1)+DH$5))</f>
        <v/>
      </c>
      <c r="DI23" s="1469" t="str">
        <f t="shared" si="52"/>
        <v/>
      </c>
      <c r="DJ23" s="1470" t="str">
        <f t="shared" si="52"/>
        <v/>
      </c>
      <c r="DK23" s="1470" t="str">
        <f t="shared" si="52"/>
        <v/>
      </c>
      <c r="DL23" s="1470">
        <f t="shared" si="52"/>
        <v>0.75</v>
      </c>
      <c r="DM23" s="1470">
        <f t="shared" si="52"/>
        <v>1</v>
      </c>
      <c r="DN23" s="1470">
        <f t="shared" si="52"/>
        <v>1</v>
      </c>
      <c r="DO23" s="1471">
        <f t="shared" si="52"/>
        <v>1.5</v>
      </c>
      <c r="DP23" s="1471">
        <f t="shared" si="52"/>
        <v>1.5</v>
      </c>
      <c r="DQ23" s="1471">
        <f t="shared" si="52"/>
        <v>2</v>
      </c>
      <c r="DR23" s="1470">
        <f t="shared" si="52"/>
        <v>3</v>
      </c>
      <c r="DS23" s="1470">
        <f t="shared" si="52"/>
        <v>3</v>
      </c>
      <c r="DT23" s="1470">
        <f t="shared" si="52"/>
        <v>5</v>
      </c>
      <c r="DU23" s="1470" t="str">
        <f t="shared" si="52"/>
        <v/>
      </c>
      <c r="DV23" s="1470" t="str">
        <f t="shared" si="52"/>
        <v/>
      </c>
      <c r="DW23" s="1469" t="str">
        <f t="shared" si="52"/>
        <v/>
      </c>
      <c r="DX23" s="1472" t="str">
        <f t="shared" si="52"/>
        <v/>
      </c>
      <c r="DY23" s="204"/>
      <c r="DZ23" s="205"/>
      <c r="EA23" s="269" t="s">
        <v>62</v>
      </c>
      <c r="EB23" s="270">
        <f>CK11</f>
        <v>0.2</v>
      </c>
      <c r="EC23" s="271"/>
      <c r="ED23" s="272"/>
      <c r="EE23" s="271">
        <f>CK24-CK20</f>
        <v>-6</v>
      </c>
      <c r="EF23" s="272">
        <f>EB23*EE23*100</f>
        <v>-120.00000000000001</v>
      </c>
      <c r="EG23" s="203"/>
      <c r="EH23" s="203"/>
      <c r="EJ23" s="206">
        <v>16</v>
      </c>
      <c r="EK23" s="206">
        <v>0</v>
      </c>
      <c r="EL23" s="143">
        <f t="shared" si="12"/>
        <v>0</v>
      </c>
      <c r="EM23" s="143">
        <f t="shared" si="13"/>
        <v>2</v>
      </c>
    </row>
    <row r="24" spans="1:143" s="206" customFormat="1" ht="15.75" customHeight="1">
      <c r="A24" s="158"/>
      <c r="B24" s="207" t="str">
        <f>$B$11</f>
        <v>M</v>
      </c>
      <c r="C24" s="257">
        <v>4</v>
      </c>
      <c r="D24" s="163">
        <v>12</v>
      </c>
      <c r="E24" s="163">
        <v>11</v>
      </c>
      <c r="F24" s="163">
        <v>20</v>
      </c>
      <c r="G24" s="163">
        <v>5</v>
      </c>
      <c r="H24" s="163">
        <v>6</v>
      </c>
      <c r="I24" s="163">
        <v>6</v>
      </c>
      <c r="J24" s="163">
        <v>5</v>
      </c>
      <c r="K24" s="163">
        <v>3.5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10</v>
      </c>
      <c r="BC24" s="227">
        <v>4</v>
      </c>
      <c r="BD24" s="227">
        <v>3</v>
      </c>
      <c r="BE24" s="227">
        <v>7</v>
      </c>
      <c r="BF24" s="227">
        <v>5</v>
      </c>
      <c r="BG24" s="227">
        <v>5</v>
      </c>
      <c r="BH24" s="227">
        <v>15</v>
      </c>
      <c r="BI24" s="227">
        <v>8</v>
      </c>
      <c r="BJ24" s="227">
        <v>6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6</v>
      </c>
      <c r="CL24" s="227">
        <v>3.5</v>
      </c>
      <c r="CM24" s="228">
        <v>20</v>
      </c>
      <c r="CN24" s="203"/>
      <c r="CO24" s="141">
        <f t="shared" si="24"/>
        <v>7.03125</v>
      </c>
      <c r="CP24" s="154">
        <f t="shared" si="25"/>
        <v>18</v>
      </c>
      <c r="CQ24" s="1468" t="str">
        <f t="shared" si="26"/>
        <v/>
      </c>
      <c r="CR24" s="1469" t="str">
        <f t="shared" si="27"/>
        <v/>
      </c>
      <c r="CS24" s="1470" t="str">
        <f t="shared" si="28"/>
        <v/>
      </c>
      <c r="CT24" s="1470" t="str">
        <f t="shared" si="29"/>
        <v/>
      </c>
      <c r="CU24" s="1470">
        <f t="shared" si="30"/>
        <v>3.5</v>
      </c>
      <c r="CV24" s="1470">
        <f t="shared" si="31"/>
        <v>4</v>
      </c>
      <c r="CW24" s="1470">
        <f t="shared" si="32"/>
        <v>5</v>
      </c>
      <c r="CX24" s="1471">
        <f t="shared" si="33"/>
        <v>5</v>
      </c>
      <c r="CY24" s="1471">
        <f t="shared" si="34"/>
        <v>6</v>
      </c>
      <c r="CZ24" s="1471">
        <f t="shared" si="35"/>
        <v>6</v>
      </c>
      <c r="DA24" s="1470">
        <f t="shared" si="36"/>
        <v>11</v>
      </c>
      <c r="DB24" s="1470">
        <f t="shared" si="37"/>
        <v>12</v>
      </c>
      <c r="DC24" s="1470">
        <f t="shared" si="38"/>
        <v>20</v>
      </c>
      <c r="DD24" s="1470" t="str">
        <f t="shared" si="39"/>
        <v/>
      </c>
      <c r="DE24" s="1470" t="str">
        <f t="shared" si="40"/>
        <v/>
      </c>
      <c r="DF24" s="1469" t="str">
        <f t="shared" si="41"/>
        <v/>
      </c>
      <c r="DG24" s="1472" t="str">
        <f t="shared" si="42"/>
        <v/>
      </c>
      <c r="DH24" s="1468" t="str">
        <f t="shared" ref="DH24:DX24" si="53">IF(OR(-FLOOR(((17-COUNT($BB24:$BR24))/2),1)+DH$5&lt;1,-FLOOR(((17-COUNT($BB24:$BR24))/2),1)+DH$5&gt;COUNT($BB24:$BR24)),"",LARGE($BB24:$BR24,-FLOOR(((17-COUNT($BB24:$BR24))/2),1)+DH$5))</f>
        <v/>
      </c>
      <c r="DI24" s="1469" t="str">
        <f t="shared" si="53"/>
        <v/>
      </c>
      <c r="DJ24" s="1470" t="str">
        <f t="shared" si="53"/>
        <v/>
      </c>
      <c r="DK24" s="1470" t="str">
        <f t="shared" si="53"/>
        <v/>
      </c>
      <c r="DL24" s="1470">
        <f t="shared" si="53"/>
        <v>3</v>
      </c>
      <c r="DM24" s="1470">
        <f t="shared" si="53"/>
        <v>4</v>
      </c>
      <c r="DN24" s="1470">
        <f t="shared" si="53"/>
        <v>5</v>
      </c>
      <c r="DO24" s="1471">
        <f t="shared" si="53"/>
        <v>5</v>
      </c>
      <c r="DP24" s="1471">
        <f t="shared" si="53"/>
        <v>6</v>
      </c>
      <c r="DQ24" s="1471">
        <f t="shared" si="53"/>
        <v>7</v>
      </c>
      <c r="DR24" s="1470">
        <f t="shared" si="53"/>
        <v>8</v>
      </c>
      <c r="DS24" s="1470">
        <f t="shared" si="53"/>
        <v>10</v>
      </c>
      <c r="DT24" s="1470">
        <f t="shared" si="53"/>
        <v>15</v>
      </c>
      <c r="DU24" s="1470" t="str">
        <f t="shared" si="53"/>
        <v/>
      </c>
      <c r="DV24" s="1470" t="str">
        <f t="shared" si="53"/>
        <v/>
      </c>
      <c r="DW24" s="1469" t="str">
        <f t="shared" si="53"/>
        <v/>
      </c>
      <c r="DX24" s="1472" t="str">
        <f t="shared" si="53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2"/>
        <v>0</v>
      </c>
      <c r="EM24" s="143">
        <f t="shared" si="13"/>
        <v>2</v>
      </c>
    </row>
    <row r="25" spans="1:143" s="206" customFormat="1" ht="15.75" customHeight="1">
      <c r="A25" s="111"/>
      <c r="B25" s="230" t="str">
        <f>$B$12</f>
        <v>BO</v>
      </c>
      <c r="C25" s="267">
        <v>7</v>
      </c>
      <c r="D25" s="231">
        <v>50</v>
      </c>
      <c r="E25" s="231">
        <v>25</v>
      </c>
      <c r="F25" s="231">
        <v>40</v>
      </c>
      <c r="G25" s="231">
        <v>20</v>
      </c>
      <c r="H25" s="231">
        <v>23</v>
      </c>
      <c r="I25" s="231">
        <v>60</v>
      </c>
      <c r="J25" s="231">
        <v>20</v>
      </c>
      <c r="K25" s="231">
        <v>10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10</v>
      </c>
      <c r="BT25" s="241">
        <v>26</v>
      </c>
      <c r="BU25" s="241">
        <v>20</v>
      </c>
      <c r="BV25" s="241">
        <v>25</v>
      </c>
      <c r="BW25" s="241">
        <v>15</v>
      </c>
      <c r="BX25" s="241">
        <v>60</v>
      </c>
      <c r="BY25" s="241">
        <v>40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25</v>
      </c>
      <c r="CL25" s="241">
        <v>7</v>
      </c>
      <c r="CM25" s="242">
        <v>60</v>
      </c>
      <c r="CN25" s="203"/>
      <c r="CO25" s="141">
        <f t="shared" si="24"/>
        <v>25.4375</v>
      </c>
      <c r="CP25" s="154">
        <f t="shared" si="25"/>
        <v>18</v>
      </c>
      <c r="CQ25" s="1468" t="str">
        <f t="shared" si="26"/>
        <v/>
      </c>
      <c r="CR25" s="1469" t="str">
        <f t="shared" si="27"/>
        <v/>
      </c>
      <c r="CS25" s="1470" t="str">
        <f t="shared" si="28"/>
        <v/>
      </c>
      <c r="CT25" s="1470" t="str">
        <f t="shared" si="29"/>
        <v/>
      </c>
      <c r="CU25" s="1470">
        <f t="shared" si="30"/>
        <v>7</v>
      </c>
      <c r="CV25" s="1470">
        <f t="shared" si="31"/>
        <v>10</v>
      </c>
      <c r="CW25" s="1470">
        <f t="shared" si="32"/>
        <v>20</v>
      </c>
      <c r="CX25" s="1471">
        <f t="shared" si="33"/>
        <v>20</v>
      </c>
      <c r="CY25" s="1471">
        <f t="shared" si="34"/>
        <v>23</v>
      </c>
      <c r="CZ25" s="1471">
        <f t="shared" si="35"/>
        <v>25</v>
      </c>
      <c r="DA25" s="1470">
        <f t="shared" si="36"/>
        <v>40</v>
      </c>
      <c r="DB25" s="1470">
        <f t="shared" si="37"/>
        <v>50</v>
      </c>
      <c r="DC25" s="1470">
        <f t="shared" si="38"/>
        <v>60</v>
      </c>
      <c r="DD25" s="1470" t="str">
        <f t="shared" si="39"/>
        <v/>
      </c>
      <c r="DE25" s="1470" t="str">
        <f t="shared" si="40"/>
        <v/>
      </c>
      <c r="DF25" s="1469" t="str">
        <f t="shared" si="41"/>
        <v/>
      </c>
      <c r="DG25" s="1472" t="str">
        <f t="shared" si="42"/>
        <v/>
      </c>
      <c r="DH25" s="1468" t="str">
        <f t="shared" ref="DH25:DX25" si="54">IF(OR(-FLOOR(((17-COUNT($BS25:$CI25))/2),1)+DH$5&lt;1,-FLOOR(((17-COUNT($BS25:$CI25))/2),1)+DH$5&gt;COUNT($BS25:$CI25)),"",LARGE($BS25:$CI25,-FLOOR(((17-COUNT($BS25:$CI25))/2),1)+DH$5))</f>
        <v/>
      </c>
      <c r="DI25" s="1469" t="str">
        <f t="shared" si="54"/>
        <v/>
      </c>
      <c r="DJ25" s="1470" t="str">
        <f t="shared" si="54"/>
        <v/>
      </c>
      <c r="DK25" s="1470" t="str">
        <f t="shared" si="54"/>
        <v/>
      </c>
      <c r="DL25" s="1470">
        <f t="shared" si="54"/>
        <v>8</v>
      </c>
      <c r="DM25" s="1470">
        <f t="shared" si="54"/>
        <v>10</v>
      </c>
      <c r="DN25" s="1470">
        <f t="shared" si="54"/>
        <v>15</v>
      </c>
      <c r="DO25" s="1471">
        <f t="shared" si="54"/>
        <v>15</v>
      </c>
      <c r="DP25" s="1471">
        <f t="shared" si="54"/>
        <v>20</v>
      </c>
      <c r="DQ25" s="1471">
        <f t="shared" si="54"/>
        <v>25</v>
      </c>
      <c r="DR25" s="1470">
        <f t="shared" si="54"/>
        <v>26</v>
      </c>
      <c r="DS25" s="1470">
        <f t="shared" si="54"/>
        <v>40</v>
      </c>
      <c r="DT25" s="1470">
        <f t="shared" si="54"/>
        <v>60</v>
      </c>
      <c r="DU25" s="1470" t="str">
        <f t="shared" si="54"/>
        <v/>
      </c>
      <c r="DV25" s="1470" t="str">
        <f t="shared" si="54"/>
        <v/>
      </c>
      <c r="DW25" s="1469" t="str">
        <f t="shared" si="54"/>
        <v/>
      </c>
      <c r="DX25" s="1472" t="str">
        <f t="shared" si="54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340</v>
      </c>
      <c r="EE25" s="271"/>
      <c r="EF25" s="272">
        <f>SUM(EF21:EF24)</f>
        <v>-120.00000000000001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2</v>
      </c>
      <c r="E26" s="149">
        <v>1</v>
      </c>
      <c r="F26" s="149">
        <v>2</v>
      </c>
      <c r="G26" s="149">
        <v>0.25</v>
      </c>
      <c r="H26" s="149">
        <v>0.5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0.125</v>
      </c>
      <c r="U26" s="246">
        <v>1</v>
      </c>
      <c r="V26" s="246">
        <v>1.5</v>
      </c>
      <c r="W26" s="246">
        <v>2</v>
      </c>
      <c r="X26" s="246">
        <v>2</v>
      </c>
      <c r="Y26" s="246">
        <v>3</v>
      </c>
      <c r="Z26" s="246">
        <v>0.5</v>
      </c>
      <c r="AA26" s="246">
        <v>2</v>
      </c>
      <c r="AB26" s="246">
        <v>2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1</v>
      </c>
      <c r="CL26" s="246">
        <v>0.25</v>
      </c>
      <c r="CM26" s="248">
        <v>2</v>
      </c>
      <c r="CN26" s="203"/>
      <c r="CO26" s="141">
        <f t="shared" si="24"/>
        <v>1.1875</v>
      </c>
      <c r="CP26" s="154">
        <f t="shared" si="25"/>
        <v>18</v>
      </c>
      <c r="CQ26" s="1468" t="str">
        <f t="shared" si="26"/>
        <v/>
      </c>
      <c r="CR26" s="1469" t="str">
        <f t="shared" si="27"/>
        <v/>
      </c>
      <c r="CS26" s="1470" t="str">
        <f t="shared" si="28"/>
        <v/>
      </c>
      <c r="CT26" s="1470" t="str">
        <f t="shared" si="29"/>
        <v/>
      </c>
      <c r="CU26" s="1470">
        <f t="shared" si="30"/>
        <v>0.25</v>
      </c>
      <c r="CV26" s="1470">
        <f t="shared" si="31"/>
        <v>0.25</v>
      </c>
      <c r="CW26" s="1470">
        <f t="shared" si="32"/>
        <v>0.5</v>
      </c>
      <c r="CX26" s="1471">
        <f t="shared" si="33"/>
        <v>0.5</v>
      </c>
      <c r="CY26" s="1471">
        <f t="shared" si="34"/>
        <v>0.5</v>
      </c>
      <c r="CZ26" s="1471">
        <f t="shared" si="35"/>
        <v>1</v>
      </c>
      <c r="DA26" s="1470">
        <f t="shared" si="36"/>
        <v>1</v>
      </c>
      <c r="DB26" s="1470">
        <f t="shared" si="37"/>
        <v>2</v>
      </c>
      <c r="DC26" s="1470">
        <f t="shared" si="38"/>
        <v>2</v>
      </c>
      <c r="DD26" s="1470" t="str">
        <f t="shared" si="39"/>
        <v/>
      </c>
      <c r="DE26" s="1470" t="str">
        <f t="shared" si="40"/>
        <v/>
      </c>
      <c r="DF26" s="1469" t="str">
        <f t="shared" si="41"/>
        <v/>
      </c>
      <c r="DG26" s="1472" t="str">
        <f t="shared" si="42"/>
        <v/>
      </c>
      <c r="DH26" s="1468" t="str">
        <f t="shared" ref="DH26:DX26" si="55">IF(OR(-FLOOR(((17-COUNT($T26:$AJ26))/2),1)+DH$5&lt;1,-FLOOR(((17-COUNT($T26:$AJ26))/2),1)+DH$5&gt;COUNT($T26:$AJ26)),"",LARGE($T26:$AJ26,-FLOOR(((17-COUNT($T26:$AJ26))/2),1)+DH$5))</f>
        <v/>
      </c>
      <c r="DI26" s="1469" t="str">
        <f t="shared" si="55"/>
        <v/>
      </c>
      <c r="DJ26" s="1470" t="str">
        <f t="shared" si="55"/>
        <v/>
      </c>
      <c r="DK26" s="1470" t="str">
        <f t="shared" si="55"/>
        <v/>
      </c>
      <c r="DL26" s="1470">
        <f t="shared" si="55"/>
        <v>0.125</v>
      </c>
      <c r="DM26" s="1470">
        <f t="shared" si="55"/>
        <v>0.5</v>
      </c>
      <c r="DN26" s="1470">
        <f t="shared" si="55"/>
        <v>1</v>
      </c>
      <c r="DO26" s="1471">
        <f t="shared" si="55"/>
        <v>1.5</v>
      </c>
      <c r="DP26" s="1471">
        <f t="shared" si="55"/>
        <v>2</v>
      </c>
      <c r="DQ26" s="1471">
        <f t="shared" si="55"/>
        <v>2</v>
      </c>
      <c r="DR26" s="1470">
        <f t="shared" si="55"/>
        <v>2</v>
      </c>
      <c r="DS26" s="1470">
        <f t="shared" si="55"/>
        <v>2</v>
      </c>
      <c r="DT26" s="1470">
        <f t="shared" si="55"/>
        <v>3</v>
      </c>
      <c r="DU26" s="1470" t="str">
        <f t="shared" si="55"/>
        <v/>
      </c>
      <c r="DV26" s="1470" t="str">
        <f t="shared" si="55"/>
        <v/>
      </c>
      <c r="DW26" s="1469" t="str">
        <f t="shared" si="55"/>
        <v/>
      </c>
      <c r="DX26" s="1472" t="str">
        <f t="shared" si="55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4</v>
      </c>
      <c r="E27" s="163">
        <v>3</v>
      </c>
      <c r="F27" s="163">
        <v>4</v>
      </c>
      <c r="G27" s="163">
        <v>2</v>
      </c>
      <c r="H27" s="163">
        <v>0.5</v>
      </c>
      <c r="I27" s="163">
        <v>2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1.5</v>
      </c>
      <c r="AL27" s="162">
        <v>0.25</v>
      </c>
      <c r="AM27" s="162">
        <v>3</v>
      </c>
      <c r="AN27" s="212">
        <v>0.5</v>
      </c>
      <c r="AO27" s="212">
        <v>3</v>
      </c>
      <c r="AP27" s="212">
        <v>0.5</v>
      </c>
      <c r="AQ27" s="212">
        <v>3</v>
      </c>
      <c r="AR27" s="212">
        <v>1</v>
      </c>
      <c r="AS27" s="212">
        <v>2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2</v>
      </c>
      <c r="CL27" s="260">
        <v>0.5</v>
      </c>
      <c r="CM27" s="261">
        <v>4</v>
      </c>
      <c r="CN27" s="203"/>
      <c r="CO27" s="141">
        <f t="shared" si="24"/>
        <v>1.8125</v>
      </c>
      <c r="CP27" s="154">
        <f t="shared" si="25"/>
        <v>18</v>
      </c>
      <c r="CQ27" s="1468" t="str">
        <f t="shared" si="26"/>
        <v/>
      </c>
      <c r="CR27" s="1469" t="str">
        <f t="shared" si="27"/>
        <v/>
      </c>
      <c r="CS27" s="1470" t="str">
        <f t="shared" si="28"/>
        <v/>
      </c>
      <c r="CT27" s="1470" t="str">
        <f t="shared" si="29"/>
        <v/>
      </c>
      <c r="CU27" s="1470">
        <f t="shared" si="30"/>
        <v>0.5</v>
      </c>
      <c r="CV27" s="1470">
        <f t="shared" si="31"/>
        <v>0.5</v>
      </c>
      <c r="CW27" s="1470">
        <f t="shared" si="32"/>
        <v>1</v>
      </c>
      <c r="CX27" s="1471">
        <f t="shared" si="33"/>
        <v>1.5</v>
      </c>
      <c r="CY27" s="1471">
        <f t="shared" si="34"/>
        <v>2</v>
      </c>
      <c r="CZ27" s="1471">
        <f t="shared" si="35"/>
        <v>2</v>
      </c>
      <c r="DA27" s="1470">
        <f t="shared" si="36"/>
        <v>3</v>
      </c>
      <c r="DB27" s="1470">
        <f t="shared" si="37"/>
        <v>4</v>
      </c>
      <c r="DC27" s="1470">
        <f t="shared" si="38"/>
        <v>4</v>
      </c>
      <c r="DD27" s="1470" t="str">
        <f t="shared" si="39"/>
        <v/>
      </c>
      <c r="DE27" s="1470" t="str">
        <f t="shared" si="40"/>
        <v/>
      </c>
      <c r="DF27" s="1469" t="str">
        <f t="shared" si="41"/>
        <v/>
      </c>
      <c r="DG27" s="1472" t="str">
        <f t="shared" si="42"/>
        <v/>
      </c>
      <c r="DH27" s="1468" t="str">
        <f t="shared" ref="DH27:DX27" si="56">IF(OR(-FLOOR(((17-COUNT($AK27:$BA27))/2),1)+DH$5&lt;1,-FLOOR(((17-COUNT($AK27:$BA27))/2),1)+DH$5&gt;COUNT($AK27:$BA27)),"",LARGE($AK27:$BA27,-FLOOR(((17-COUNT($AK27:$BA27))/2),1)+DH$5))</f>
        <v/>
      </c>
      <c r="DI27" s="1469" t="str">
        <f t="shared" si="56"/>
        <v/>
      </c>
      <c r="DJ27" s="1470" t="str">
        <f t="shared" si="56"/>
        <v/>
      </c>
      <c r="DK27" s="1470" t="str">
        <f t="shared" si="56"/>
        <v/>
      </c>
      <c r="DL27" s="1470">
        <f t="shared" si="56"/>
        <v>0.25</v>
      </c>
      <c r="DM27" s="1470">
        <f t="shared" si="56"/>
        <v>0.5</v>
      </c>
      <c r="DN27" s="1470">
        <f t="shared" si="56"/>
        <v>0.5</v>
      </c>
      <c r="DO27" s="1471">
        <f t="shared" si="56"/>
        <v>1</v>
      </c>
      <c r="DP27" s="1471">
        <f t="shared" si="56"/>
        <v>1.5</v>
      </c>
      <c r="DQ27" s="1471">
        <f t="shared" si="56"/>
        <v>2</v>
      </c>
      <c r="DR27" s="1470">
        <f t="shared" si="56"/>
        <v>3</v>
      </c>
      <c r="DS27" s="1470">
        <f t="shared" si="56"/>
        <v>3</v>
      </c>
      <c r="DT27" s="1470">
        <f t="shared" si="56"/>
        <v>3</v>
      </c>
      <c r="DU27" s="1470" t="str">
        <f t="shared" si="56"/>
        <v/>
      </c>
      <c r="DV27" s="1470" t="str">
        <f t="shared" si="56"/>
        <v/>
      </c>
      <c r="DW27" s="1469" t="str">
        <f t="shared" si="56"/>
        <v/>
      </c>
      <c r="DX27" s="1472" t="str">
        <f t="shared" si="56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3</v>
      </c>
      <c r="E28" s="163">
        <v>10</v>
      </c>
      <c r="F28" s="163">
        <v>10</v>
      </c>
      <c r="G28" s="163">
        <v>3</v>
      </c>
      <c r="H28" s="163">
        <v>2</v>
      </c>
      <c r="I28" s="163">
        <v>4</v>
      </c>
      <c r="J28" s="163">
        <v>2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8</v>
      </c>
      <c r="BC28" s="227">
        <v>2</v>
      </c>
      <c r="BD28" s="227">
        <v>2</v>
      </c>
      <c r="BE28" s="227">
        <v>5</v>
      </c>
      <c r="BF28" s="227">
        <v>3</v>
      </c>
      <c r="BG28" s="227">
        <v>2</v>
      </c>
      <c r="BH28" s="227">
        <v>8</v>
      </c>
      <c r="BI28" s="227">
        <v>4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3</v>
      </c>
      <c r="CL28" s="227">
        <v>2</v>
      </c>
      <c r="CM28" s="228">
        <v>10</v>
      </c>
      <c r="CN28" s="203"/>
      <c r="CO28" s="141">
        <f t="shared" si="24"/>
        <v>4</v>
      </c>
      <c r="CP28" s="154">
        <f t="shared" si="25"/>
        <v>18</v>
      </c>
      <c r="CQ28" s="1468" t="str">
        <f t="shared" si="26"/>
        <v/>
      </c>
      <c r="CR28" s="1469" t="str">
        <f t="shared" si="27"/>
        <v/>
      </c>
      <c r="CS28" s="1470" t="str">
        <f t="shared" si="28"/>
        <v/>
      </c>
      <c r="CT28" s="1470" t="str">
        <f t="shared" si="29"/>
        <v/>
      </c>
      <c r="CU28" s="1470">
        <f t="shared" si="30"/>
        <v>2</v>
      </c>
      <c r="CV28" s="1470">
        <f t="shared" si="31"/>
        <v>2</v>
      </c>
      <c r="CW28" s="1470">
        <f t="shared" si="32"/>
        <v>2</v>
      </c>
      <c r="CX28" s="1471">
        <f t="shared" si="33"/>
        <v>2</v>
      </c>
      <c r="CY28" s="1471">
        <f t="shared" si="34"/>
        <v>3</v>
      </c>
      <c r="CZ28" s="1471">
        <f t="shared" si="35"/>
        <v>3</v>
      </c>
      <c r="DA28" s="1470">
        <f t="shared" si="36"/>
        <v>4</v>
      </c>
      <c r="DB28" s="1470">
        <f t="shared" si="37"/>
        <v>10</v>
      </c>
      <c r="DC28" s="1470">
        <f t="shared" si="38"/>
        <v>10</v>
      </c>
      <c r="DD28" s="1470" t="str">
        <f t="shared" si="39"/>
        <v/>
      </c>
      <c r="DE28" s="1470" t="str">
        <f t="shared" si="40"/>
        <v/>
      </c>
      <c r="DF28" s="1469" t="str">
        <f t="shared" si="41"/>
        <v/>
      </c>
      <c r="DG28" s="1472" t="str">
        <f t="shared" si="42"/>
        <v/>
      </c>
      <c r="DH28" s="1468" t="str">
        <f t="shared" ref="DH28:DX28" si="57">IF(OR(-FLOOR(((17-COUNT($BB28:$BR28))/2),1)+DH$5&lt;1,-FLOOR(((17-COUNT($BB28:$BR28))/2),1)+DH$5&gt;COUNT($BB28:$BR28)),"",LARGE($BB28:$BR28,-FLOOR(((17-COUNT($BB28:$BR28))/2),1)+DH$5))</f>
        <v/>
      </c>
      <c r="DI28" s="1469" t="str">
        <f t="shared" si="57"/>
        <v/>
      </c>
      <c r="DJ28" s="1470" t="str">
        <f t="shared" si="57"/>
        <v/>
      </c>
      <c r="DK28" s="1470" t="str">
        <f t="shared" si="57"/>
        <v/>
      </c>
      <c r="DL28" s="1470">
        <f t="shared" si="57"/>
        <v>2</v>
      </c>
      <c r="DM28" s="1470">
        <f t="shared" si="57"/>
        <v>2</v>
      </c>
      <c r="DN28" s="1470">
        <f t="shared" si="57"/>
        <v>2</v>
      </c>
      <c r="DO28" s="1471">
        <f t="shared" si="57"/>
        <v>3</v>
      </c>
      <c r="DP28" s="1471">
        <f t="shared" si="57"/>
        <v>4</v>
      </c>
      <c r="DQ28" s="1471">
        <f t="shared" si="57"/>
        <v>4</v>
      </c>
      <c r="DR28" s="1470">
        <f t="shared" si="57"/>
        <v>5</v>
      </c>
      <c r="DS28" s="1470">
        <f t="shared" si="57"/>
        <v>8</v>
      </c>
      <c r="DT28" s="1470">
        <f t="shared" si="57"/>
        <v>8</v>
      </c>
      <c r="DU28" s="1470" t="str">
        <f t="shared" si="57"/>
        <v/>
      </c>
      <c r="DV28" s="1470" t="str">
        <f t="shared" si="57"/>
        <v/>
      </c>
      <c r="DW28" s="1469" t="str">
        <f t="shared" si="57"/>
        <v/>
      </c>
      <c r="DX28" s="1472" t="str">
        <f t="shared" si="57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10</v>
      </c>
      <c r="E29" s="231">
        <v>20</v>
      </c>
      <c r="F29" s="231">
        <v>15</v>
      </c>
      <c r="G29" s="231">
        <v>10</v>
      </c>
      <c r="H29" s="231">
        <v>8</v>
      </c>
      <c r="I29" s="231">
        <v>58</v>
      </c>
      <c r="J29" s="231">
        <v>5</v>
      </c>
      <c r="K29" s="231">
        <v>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26</v>
      </c>
      <c r="BU29" s="241">
        <v>5</v>
      </c>
      <c r="BV29" s="241">
        <v>25</v>
      </c>
      <c r="BW29" s="241">
        <v>14.75</v>
      </c>
      <c r="BX29" s="241">
        <v>30</v>
      </c>
      <c r="BY29" s="241">
        <v>20</v>
      </c>
      <c r="BZ29" s="241">
        <v>5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10</v>
      </c>
      <c r="CL29" s="241">
        <v>2</v>
      </c>
      <c r="CM29" s="242">
        <v>58</v>
      </c>
      <c r="CN29" s="203"/>
      <c r="CO29" s="141">
        <f t="shared" si="24"/>
        <v>12.859375</v>
      </c>
      <c r="CP29" s="154">
        <f t="shared" si="25"/>
        <v>18</v>
      </c>
      <c r="CQ29" s="1468" t="str">
        <f t="shared" si="26"/>
        <v/>
      </c>
      <c r="CR29" s="1469" t="str">
        <f t="shared" si="27"/>
        <v/>
      </c>
      <c r="CS29" s="1470" t="str">
        <f t="shared" si="28"/>
        <v/>
      </c>
      <c r="CT29" s="1470" t="str">
        <f t="shared" si="29"/>
        <v/>
      </c>
      <c r="CU29" s="1470">
        <f t="shared" si="30"/>
        <v>2</v>
      </c>
      <c r="CV29" s="1470">
        <f t="shared" si="31"/>
        <v>5</v>
      </c>
      <c r="CW29" s="1470">
        <f t="shared" si="32"/>
        <v>5</v>
      </c>
      <c r="CX29" s="1471">
        <f t="shared" si="33"/>
        <v>8</v>
      </c>
      <c r="CY29" s="1471">
        <f t="shared" si="34"/>
        <v>10</v>
      </c>
      <c r="CZ29" s="1471">
        <f t="shared" si="35"/>
        <v>10</v>
      </c>
      <c r="DA29" s="1470">
        <f t="shared" si="36"/>
        <v>15</v>
      </c>
      <c r="DB29" s="1470">
        <f t="shared" si="37"/>
        <v>20</v>
      </c>
      <c r="DC29" s="1470">
        <f t="shared" si="38"/>
        <v>58</v>
      </c>
      <c r="DD29" s="1470" t="str">
        <f t="shared" si="39"/>
        <v/>
      </c>
      <c r="DE29" s="1470" t="str">
        <f t="shared" si="40"/>
        <v/>
      </c>
      <c r="DF29" s="1469" t="str">
        <f t="shared" si="41"/>
        <v/>
      </c>
      <c r="DG29" s="1472" t="str">
        <f t="shared" si="42"/>
        <v/>
      </c>
      <c r="DH29" s="1468" t="str">
        <f t="shared" ref="DH29:DX29" si="58">IF(OR(-FLOOR(((17-COUNT($BS29:$CI29))/2),1)+DH$5&lt;1,-FLOOR(((17-COUNT($BS29:$CI29))/2),1)+DH$5&gt;COUNT($BS29:$CI29)),"",LARGE($BS29:$CI29,-FLOOR(((17-COUNT($BS29:$CI29))/2),1)+DH$5))</f>
        <v/>
      </c>
      <c r="DI29" s="1469" t="str">
        <f t="shared" si="58"/>
        <v/>
      </c>
      <c r="DJ29" s="1470" t="str">
        <f t="shared" si="58"/>
        <v/>
      </c>
      <c r="DK29" s="1470" t="str">
        <f t="shared" si="58"/>
        <v/>
      </c>
      <c r="DL29" s="1470">
        <f t="shared" si="58"/>
        <v>2</v>
      </c>
      <c r="DM29" s="1470">
        <f t="shared" si="58"/>
        <v>5</v>
      </c>
      <c r="DN29" s="1470">
        <f t="shared" si="58"/>
        <v>5</v>
      </c>
      <c r="DO29" s="1471">
        <f t="shared" si="58"/>
        <v>5</v>
      </c>
      <c r="DP29" s="1471">
        <f t="shared" si="58"/>
        <v>14.75</v>
      </c>
      <c r="DQ29" s="1471">
        <f t="shared" si="58"/>
        <v>20</v>
      </c>
      <c r="DR29" s="1470">
        <f t="shared" si="58"/>
        <v>25</v>
      </c>
      <c r="DS29" s="1470">
        <f t="shared" si="58"/>
        <v>26</v>
      </c>
      <c r="DT29" s="1470">
        <f t="shared" si="58"/>
        <v>30</v>
      </c>
      <c r="DU29" s="1470" t="str">
        <f t="shared" si="58"/>
        <v/>
      </c>
      <c r="DV29" s="1470" t="str">
        <f t="shared" si="58"/>
        <v/>
      </c>
      <c r="DW29" s="1469" t="str">
        <f t="shared" si="58"/>
        <v/>
      </c>
      <c r="DX29" s="1472" t="str">
        <f t="shared" si="58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0.25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0.5</v>
      </c>
      <c r="J30" s="149">
        <v>0.5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0.125</v>
      </c>
      <c r="U30" s="191">
        <v>1</v>
      </c>
      <c r="V30" s="191">
        <v>0</v>
      </c>
      <c r="W30" s="191">
        <v>0</v>
      </c>
      <c r="X30" s="191">
        <v>0</v>
      </c>
      <c r="Y30" s="191">
        <v>0</v>
      </c>
      <c r="Z30" s="191">
        <v>0.5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0.5</v>
      </c>
      <c r="CN30" s="275"/>
      <c r="CO30" s="141">
        <f t="shared" si="24"/>
        <v>0.1171875</v>
      </c>
      <c r="CP30" s="154">
        <f t="shared" si="25"/>
        <v>18</v>
      </c>
      <c r="CQ30" s="1468" t="str">
        <f t="shared" si="26"/>
        <v/>
      </c>
      <c r="CR30" s="1469" t="str">
        <f t="shared" si="27"/>
        <v/>
      </c>
      <c r="CS30" s="1470" t="str">
        <f t="shared" si="28"/>
        <v/>
      </c>
      <c r="CT30" s="1470" t="str">
        <f t="shared" si="29"/>
        <v/>
      </c>
      <c r="CU30" s="1470">
        <f t="shared" si="30"/>
        <v>0</v>
      </c>
      <c r="CV30" s="1470">
        <f t="shared" si="31"/>
        <v>0</v>
      </c>
      <c r="CW30" s="1470">
        <f t="shared" si="32"/>
        <v>0</v>
      </c>
      <c r="CX30" s="1471">
        <f t="shared" si="33"/>
        <v>0</v>
      </c>
      <c r="CY30" s="1471">
        <f t="shared" si="34"/>
        <v>0</v>
      </c>
      <c r="CZ30" s="1471">
        <f t="shared" si="35"/>
        <v>0</v>
      </c>
      <c r="DA30" s="1470">
        <f t="shared" si="36"/>
        <v>0.25</v>
      </c>
      <c r="DB30" s="1470">
        <f t="shared" si="37"/>
        <v>0.5</v>
      </c>
      <c r="DC30" s="1470">
        <f t="shared" si="38"/>
        <v>0.5</v>
      </c>
      <c r="DD30" s="1470" t="str">
        <f t="shared" si="39"/>
        <v/>
      </c>
      <c r="DE30" s="1470" t="str">
        <f t="shared" si="40"/>
        <v/>
      </c>
      <c r="DF30" s="1469" t="str">
        <f t="shared" si="41"/>
        <v/>
      </c>
      <c r="DG30" s="1472" t="str">
        <f t="shared" si="42"/>
        <v/>
      </c>
      <c r="DH30" s="1468" t="str">
        <f t="shared" ref="DH30:DX30" si="59">IF(OR(-FLOOR(((17-COUNT($T30:$AJ30))/2),1)+DH$5&lt;1,-FLOOR(((17-COUNT($T30:$AJ30))/2),1)+DH$5&gt;COUNT($T30:$AJ30)),"",LARGE($T30:$AJ30,-FLOOR(((17-COUNT($T30:$AJ30))/2),1)+DH$5))</f>
        <v/>
      </c>
      <c r="DI30" s="1469" t="str">
        <f t="shared" si="59"/>
        <v/>
      </c>
      <c r="DJ30" s="1470" t="str">
        <f t="shared" si="59"/>
        <v/>
      </c>
      <c r="DK30" s="1470" t="str">
        <f t="shared" si="59"/>
        <v/>
      </c>
      <c r="DL30" s="1470">
        <f t="shared" si="59"/>
        <v>0</v>
      </c>
      <c r="DM30" s="1470">
        <f t="shared" si="59"/>
        <v>0</v>
      </c>
      <c r="DN30" s="1470">
        <f t="shared" si="59"/>
        <v>0</v>
      </c>
      <c r="DO30" s="1471">
        <f t="shared" si="59"/>
        <v>0</v>
      </c>
      <c r="DP30" s="1471">
        <f t="shared" si="59"/>
        <v>0</v>
      </c>
      <c r="DQ30" s="1471">
        <f t="shared" si="59"/>
        <v>0</v>
      </c>
      <c r="DR30" s="1470">
        <f t="shared" si="59"/>
        <v>0.125</v>
      </c>
      <c r="DS30" s="1470">
        <f t="shared" si="59"/>
        <v>0.5</v>
      </c>
      <c r="DT30" s="1470">
        <f t="shared" si="59"/>
        <v>1</v>
      </c>
      <c r="DU30" s="1470" t="str">
        <f t="shared" si="59"/>
        <v/>
      </c>
      <c r="DV30" s="1470" t="str">
        <f t="shared" si="59"/>
        <v/>
      </c>
      <c r="DW30" s="1469" t="str">
        <f t="shared" si="59"/>
        <v/>
      </c>
      <c r="DX30" s="1472" t="str">
        <f t="shared" si="59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0.5</v>
      </c>
      <c r="D31" s="163">
        <v>0</v>
      </c>
      <c r="E31" s="163">
        <v>0</v>
      </c>
      <c r="F31" s="163">
        <v>0</v>
      </c>
      <c r="G31" s="163">
        <v>0</v>
      </c>
      <c r="H31" s="163">
        <v>0.5</v>
      </c>
      <c r="I31" s="163">
        <v>1</v>
      </c>
      <c r="J31" s="163">
        <v>0.5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0.25</v>
      </c>
      <c r="AM31" s="162">
        <v>2</v>
      </c>
      <c r="AN31" s="212">
        <v>0.25</v>
      </c>
      <c r="AO31" s="212">
        <v>0</v>
      </c>
      <c r="AP31" s="212">
        <v>0.5</v>
      </c>
      <c r="AQ31" s="212">
        <v>0</v>
      </c>
      <c r="AR31" s="212">
        <v>0.5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0.5</v>
      </c>
      <c r="CL31" s="277">
        <v>0</v>
      </c>
      <c r="CM31" s="278">
        <v>1</v>
      </c>
      <c r="CN31" s="275"/>
      <c r="CO31" s="141">
        <f t="shared" si="24"/>
        <v>0.25</v>
      </c>
      <c r="CP31" s="154">
        <f t="shared" si="25"/>
        <v>18</v>
      </c>
      <c r="CQ31" s="1468" t="str">
        <f t="shared" si="26"/>
        <v/>
      </c>
      <c r="CR31" s="1469" t="str">
        <f t="shared" si="27"/>
        <v/>
      </c>
      <c r="CS31" s="1470" t="str">
        <f t="shared" si="28"/>
        <v/>
      </c>
      <c r="CT31" s="1470" t="str">
        <f t="shared" si="29"/>
        <v/>
      </c>
      <c r="CU31" s="1470">
        <f t="shared" si="30"/>
        <v>0</v>
      </c>
      <c r="CV31" s="1470">
        <f t="shared" si="31"/>
        <v>0</v>
      </c>
      <c r="CW31" s="1470">
        <f t="shared" si="32"/>
        <v>0</v>
      </c>
      <c r="CX31" s="1471">
        <f t="shared" si="33"/>
        <v>0</v>
      </c>
      <c r="CY31" s="1471">
        <f t="shared" si="34"/>
        <v>0</v>
      </c>
      <c r="CZ31" s="1471">
        <f t="shared" si="35"/>
        <v>0.5</v>
      </c>
      <c r="DA31" s="1470">
        <f t="shared" si="36"/>
        <v>0.5</v>
      </c>
      <c r="DB31" s="1470">
        <f t="shared" si="37"/>
        <v>0.5</v>
      </c>
      <c r="DC31" s="1470">
        <f t="shared" si="38"/>
        <v>1</v>
      </c>
      <c r="DD31" s="1470" t="str">
        <f t="shared" si="39"/>
        <v/>
      </c>
      <c r="DE31" s="1470" t="str">
        <f t="shared" si="40"/>
        <v/>
      </c>
      <c r="DF31" s="1469" t="str">
        <f t="shared" si="41"/>
        <v/>
      </c>
      <c r="DG31" s="1472" t="str">
        <f t="shared" si="42"/>
        <v/>
      </c>
      <c r="DH31" s="1468" t="str">
        <f t="shared" ref="DH31:DX31" si="60">IF(OR(-FLOOR(((17-COUNT($AK31:$BA31))/2),1)+DH$5&lt;1,-FLOOR(((17-COUNT($AK31:$BA31))/2),1)+DH$5&gt;COUNT($AK31:$BA31)),"",LARGE($AK31:$BA31,-FLOOR(((17-COUNT($AK31:$BA31))/2),1)+DH$5))</f>
        <v/>
      </c>
      <c r="DI31" s="1469" t="str">
        <f t="shared" si="60"/>
        <v/>
      </c>
      <c r="DJ31" s="1470" t="str">
        <f t="shared" si="60"/>
        <v/>
      </c>
      <c r="DK31" s="1470" t="str">
        <f t="shared" si="60"/>
        <v/>
      </c>
      <c r="DL31" s="1470">
        <f t="shared" si="60"/>
        <v>0</v>
      </c>
      <c r="DM31" s="1470">
        <f t="shared" si="60"/>
        <v>0</v>
      </c>
      <c r="DN31" s="1470">
        <f t="shared" si="60"/>
        <v>0</v>
      </c>
      <c r="DO31" s="1471">
        <f t="shared" si="60"/>
        <v>0</v>
      </c>
      <c r="DP31" s="1471">
        <f t="shared" si="60"/>
        <v>0.25</v>
      </c>
      <c r="DQ31" s="1471">
        <f t="shared" si="60"/>
        <v>0.25</v>
      </c>
      <c r="DR31" s="1470">
        <f t="shared" si="60"/>
        <v>0.5</v>
      </c>
      <c r="DS31" s="1470">
        <f t="shared" si="60"/>
        <v>0.5</v>
      </c>
      <c r="DT31" s="1470">
        <f t="shared" si="60"/>
        <v>2</v>
      </c>
      <c r="DU31" s="1470" t="str">
        <f t="shared" si="60"/>
        <v/>
      </c>
      <c r="DV31" s="1470" t="str">
        <f t="shared" si="60"/>
        <v/>
      </c>
      <c r="DW31" s="1469" t="str">
        <f t="shared" si="60"/>
        <v/>
      </c>
      <c r="DX31" s="1472" t="str">
        <f t="shared" si="60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2</v>
      </c>
      <c r="D32" s="163">
        <v>9</v>
      </c>
      <c r="E32" s="163">
        <v>1</v>
      </c>
      <c r="F32" s="163">
        <v>10</v>
      </c>
      <c r="G32" s="163">
        <v>2</v>
      </c>
      <c r="H32" s="163">
        <v>4</v>
      </c>
      <c r="I32" s="163">
        <v>2</v>
      </c>
      <c r="J32" s="163">
        <v>3</v>
      </c>
      <c r="K32" s="163">
        <v>1.5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2</v>
      </c>
      <c r="BC32" s="227">
        <v>2</v>
      </c>
      <c r="BD32" s="227">
        <v>1</v>
      </c>
      <c r="BE32" s="227">
        <v>2</v>
      </c>
      <c r="BF32" s="227">
        <v>2</v>
      </c>
      <c r="BG32" s="227">
        <v>3</v>
      </c>
      <c r="BH32" s="227">
        <v>7</v>
      </c>
      <c r="BI32" s="227">
        <v>4</v>
      </c>
      <c r="BJ32" s="227">
        <v>2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1</v>
      </c>
      <c r="CM32" s="278">
        <v>10</v>
      </c>
      <c r="CN32" s="275"/>
      <c r="CO32" s="141">
        <f t="shared" si="24"/>
        <v>3.03125</v>
      </c>
      <c r="CP32" s="154">
        <f t="shared" si="25"/>
        <v>18</v>
      </c>
      <c r="CQ32" s="1468" t="str">
        <f t="shared" si="26"/>
        <v/>
      </c>
      <c r="CR32" s="1469" t="str">
        <f t="shared" si="27"/>
        <v/>
      </c>
      <c r="CS32" s="1470" t="str">
        <f t="shared" si="28"/>
        <v/>
      </c>
      <c r="CT32" s="1470" t="str">
        <f t="shared" si="29"/>
        <v/>
      </c>
      <c r="CU32" s="1470">
        <f t="shared" si="30"/>
        <v>1</v>
      </c>
      <c r="CV32" s="1470">
        <f t="shared" si="31"/>
        <v>1.5</v>
      </c>
      <c r="CW32" s="1470">
        <f t="shared" si="32"/>
        <v>2</v>
      </c>
      <c r="CX32" s="1471">
        <f t="shared" si="33"/>
        <v>2</v>
      </c>
      <c r="CY32" s="1471">
        <f t="shared" si="34"/>
        <v>2</v>
      </c>
      <c r="CZ32" s="1471">
        <f t="shared" si="35"/>
        <v>3</v>
      </c>
      <c r="DA32" s="1470">
        <f t="shared" si="36"/>
        <v>4</v>
      </c>
      <c r="DB32" s="1470">
        <f t="shared" si="37"/>
        <v>9</v>
      </c>
      <c r="DC32" s="1470">
        <f t="shared" si="38"/>
        <v>10</v>
      </c>
      <c r="DD32" s="1470" t="str">
        <f t="shared" si="39"/>
        <v/>
      </c>
      <c r="DE32" s="1470" t="str">
        <f t="shared" si="40"/>
        <v/>
      </c>
      <c r="DF32" s="1469" t="str">
        <f t="shared" si="41"/>
        <v/>
      </c>
      <c r="DG32" s="1472" t="str">
        <f t="shared" si="42"/>
        <v/>
      </c>
      <c r="DH32" s="1468" t="str">
        <f t="shared" ref="DH32:DX32" si="61">IF(OR(-FLOOR(((17-COUNT($BB32:$BR32))/2),1)+DH$5&lt;1,-FLOOR(((17-COUNT($BB32:$BR32))/2),1)+DH$5&gt;COUNT($BB32:$BR32)),"",LARGE($BB32:$BR32,-FLOOR(((17-COUNT($BB32:$BR32))/2),1)+DH$5))</f>
        <v/>
      </c>
      <c r="DI32" s="1469" t="str">
        <f t="shared" si="61"/>
        <v/>
      </c>
      <c r="DJ32" s="1470" t="str">
        <f t="shared" si="61"/>
        <v/>
      </c>
      <c r="DK32" s="1470" t="str">
        <f t="shared" si="61"/>
        <v/>
      </c>
      <c r="DL32" s="1470">
        <f t="shared" si="61"/>
        <v>1</v>
      </c>
      <c r="DM32" s="1470">
        <f t="shared" si="61"/>
        <v>2</v>
      </c>
      <c r="DN32" s="1470">
        <f t="shared" si="61"/>
        <v>2</v>
      </c>
      <c r="DO32" s="1471">
        <f t="shared" si="61"/>
        <v>2</v>
      </c>
      <c r="DP32" s="1471">
        <f t="shared" si="61"/>
        <v>2</v>
      </c>
      <c r="DQ32" s="1471">
        <f t="shared" si="61"/>
        <v>2</v>
      </c>
      <c r="DR32" s="1470">
        <f t="shared" si="61"/>
        <v>3</v>
      </c>
      <c r="DS32" s="1470">
        <f t="shared" si="61"/>
        <v>4</v>
      </c>
      <c r="DT32" s="1470">
        <f t="shared" si="61"/>
        <v>7</v>
      </c>
      <c r="DU32" s="1470" t="str">
        <f t="shared" si="61"/>
        <v/>
      </c>
      <c r="DV32" s="1470" t="str">
        <f t="shared" si="61"/>
        <v/>
      </c>
      <c r="DW32" s="1469" t="str">
        <f t="shared" si="61"/>
        <v/>
      </c>
      <c r="DX32" s="1472" t="str">
        <f t="shared" si="61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5</v>
      </c>
      <c r="D33" s="231">
        <v>40</v>
      </c>
      <c r="E33" s="231">
        <v>5</v>
      </c>
      <c r="F33" s="231">
        <v>25</v>
      </c>
      <c r="G33" s="231">
        <v>10</v>
      </c>
      <c r="H33" s="231">
        <v>15</v>
      </c>
      <c r="I33" s="231">
        <v>2</v>
      </c>
      <c r="J33" s="231">
        <v>15</v>
      </c>
      <c r="K33" s="231">
        <v>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5</v>
      </c>
      <c r="BT33" s="241">
        <v>0</v>
      </c>
      <c r="BU33" s="241">
        <v>5</v>
      </c>
      <c r="BV33" s="241">
        <v>0</v>
      </c>
      <c r="BW33" s="241">
        <v>0.25</v>
      </c>
      <c r="BX33" s="241">
        <v>30</v>
      </c>
      <c r="BY33" s="241">
        <v>20</v>
      </c>
      <c r="BZ33" s="241">
        <v>10</v>
      </c>
      <c r="CA33" s="241">
        <v>6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15</v>
      </c>
      <c r="CL33" s="241">
        <v>2</v>
      </c>
      <c r="CM33" s="242">
        <v>40</v>
      </c>
      <c r="CN33" s="275"/>
      <c r="CO33" s="141">
        <f t="shared" si="24"/>
        <v>9.890625</v>
      </c>
      <c r="CP33" s="154">
        <f t="shared" si="25"/>
        <v>18</v>
      </c>
      <c r="CQ33" s="1468" t="str">
        <f t="shared" si="26"/>
        <v/>
      </c>
      <c r="CR33" s="1469" t="str">
        <f t="shared" si="27"/>
        <v/>
      </c>
      <c r="CS33" s="1470" t="str">
        <f t="shared" si="28"/>
        <v/>
      </c>
      <c r="CT33" s="1470" t="str">
        <f t="shared" si="29"/>
        <v/>
      </c>
      <c r="CU33" s="1470">
        <f t="shared" si="30"/>
        <v>2</v>
      </c>
      <c r="CV33" s="1470">
        <f t="shared" si="31"/>
        <v>5</v>
      </c>
      <c r="CW33" s="1470">
        <f t="shared" si="32"/>
        <v>5</v>
      </c>
      <c r="CX33" s="1471">
        <f t="shared" si="33"/>
        <v>5</v>
      </c>
      <c r="CY33" s="1471">
        <f t="shared" si="34"/>
        <v>10</v>
      </c>
      <c r="CZ33" s="1471">
        <f t="shared" si="35"/>
        <v>15</v>
      </c>
      <c r="DA33" s="1470">
        <f t="shared" si="36"/>
        <v>15</v>
      </c>
      <c r="DB33" s="1470">
        <f t="shared" si="37"/>
        <v>25</v>
      </c>
      <c r="DC33" s="1470">
        <f t="shared" si="38"/>
        <v>40</v>
      </c>
      <c r="DD33" s="1470" t="str">
        <f t="shared" si="39"/>
        <v/>
      </c>
      <c r="DE33" s="1470" t="str">
        <f t="shared" si="40"/>
        <v/>
      </c>
      <c r="DF33" s="1469" t="str">
        <f t="shared" si="41"/>
        <v/>
      </c>
      <c r="DG33" s="1472" t="str">
        <f t="shared" si="42"/>
        <v/>
      </c>
      <c r="DH33" s="1468" t="str">
        <f t="shared" ref="DH33:DX33" si="62">IF(OR(-FLOOR(((17-COUNT($BS33:$CI33))/2),1)+DH$5&lt;1,-FLOOR(((17-COUNT($BS33:$CI33))/2),1)+DH$5&gt;COUNT($BS33:$CI33)),"",LARGE($BS33:$CI33,-FLOOR(((17-COUNT($BS33:$CI33))/2),1)+DH$5))</f>
        <v/>
      </c>
      <c r="DI33" s="1469" t="str">
        <f t="shared" si="62"/>
        <v/>
      </c>
      <c r="DJ33" s="1470" t="str">
        <f t="shared" si="62"/>
        <v/>
      </c>
      <c r="DK33" s="1470" t="str">
        <f t="shared" si="62"/>
        <v/>
      </c>
      <c r="DL33" s="1470">
        <f t="shared" si="62"/>
        <v>0</v>
      </c>
      <c r="DM33" s="1470">
        <f t="shared" si="62"/>
        <v>0</v>
      </c>
      <c r="DN33" s="1470">
        <f t="shared" si="62"/>
        <v>0.25</v>
      </c>
      <c r="DO33" s="1471">
        <f t="shared" si="62"/>
        <v>5</v>
      </c>
      <c r="DP33" s="1471">
        <f t="shared" si="62"/>
        <v>5</v>
      </c>
      <c r="DQ33" s="1471">
        <f t="shared" si="62"/>
        <v>6</v>
      </c>
      <c r="DR33" s="1470">
        <f t="shared" si="62"/>
        <v>10</v>
      </c>
      <c r="DS33" s="1470">
        <f t="shared" si="62"/>
        <v>20</v>
      </c>
      <c r="DT33" s="1470">
        <f t="shared" si="62"/>
        <v>30</v>
      </c>
      <c r="DU33" s="1470" t="str">
        <f t="shared" si="62"/>
        <v/>
      </c>
      <c r="DV33" s="1470" t="str">
        <f t="shared" si="62"/>
        <v/>
      </c>
      <c r="DW33" s="1469" t="str">
        <f t="shared" si="62"/>
        <v/>
      </c>
      <c r="DX33" s="1472" t="str">
        <f t="shared" si="62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4"/>
        <v/>
      </c>
      <c r="CP34" s="154">
        <f t="shared" si="25"/>
        <v>0</v>
      </c>
      <c r="CQ34" s="249" t="str">
        <f t="shared" si="26"/>
        <v/>
      </c>
      <c r="CR34" s="250" t="str">
        <f t="shared" si="27"/>
        <v/>
      </c>
      <c r="CS34" s="251" t="str">
        <f t="shared" si="28"/>
        <v/>
      </c>
      <c r="CT34" s="251" t="str">
        <f t="shared" si="29"/>
        <v/>
      </c>
      <c r="CU34" s="251" t="str">
        <f t="shared" si="30"/>
        <v/>
      </c>
      <c r="CV34" s="251" t="str">
        <f t="shared" si="31"/>
        <v/>
      </c>
      <c r="CW34" s="251" t="str">
        <f t="shared" si="32"/>
        <v/>
      </c>
      <c r="CX34" s="252" t="str">
        <f t="shared" si="33"/>
        <v/>
      </c>
      <c r="CY34" s="252" t="str">
        <f t="shared" si="34"/>
        <v/>
      </c>
      <c r="CZ34" s="252" t="str">
        <f t="shared" si="35"/>
        <v/>
      </c>
      <c r="DA34" s="251" t="str">
        <f t="shared" si="36"/>
        <v/>
      </c>
      <c r="DB34" s="251" t="str">
        <f t="shared" si="37"/>
        <v/>
      </c>
      <c r="DC34" s="251" t="str">
        <f t="shared" si="38"/>
        <v/>
      </c>
      <c r="DD34" s="251" t="str">
        <f t="shared" si="39"/>
        <v/>
      </c>
      <c r="DE34" s="251" t="str">
        <f t="shared" si="40"/>
        <v/>
      </c>
      <c r="DF34" s="250" t="str">
        <f t="shared" si="41"/>
        <v/>
      </c>
      <c r="DG34" s="253" t="str">
        <f t="shared" si="42"/>
        <v/>
      </c>
      <c r="DH34" s="155" t="str">
        <f t="shared" ref="DH34:DH66" si="63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4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5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6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7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8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9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70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1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2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3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4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5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6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7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8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9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4"/>
        <v/>
      </c>
      <c r="CP35" s="154">
        <f t="shared" si="25"/>
        <v>0</v>
      </c>
      <c r="CQ35" s="249" t="str">
        <f t="shared" si="26"/>
        <v/>
      </c>
      <c r="CR35" s="250" t="str">
        <f t="shared" si="27"/>
        <v/>
      </c>
      <c r="CS35" s="251" t="str">
        <f t="shared" si="28"/>
        <v/>
      </c>
      <c r="CT35" s="251" t="str">
        <f t="shared" si="29"/>
        <v/>
      </c>
      <c r="CU35" s="251" t="str">
        <f t="shared" si="30"/>
        <v/>
      </c>
      <c r="CV35" s="251" t="str">
        <f t="shared" si="31"/>
        <v/>
      </c>
      <c r="CW35" s="251" t="str">
        <f t="shared" si="32"/>
        <v/>
      </c>
      <c r="CX35" s="252" t="str">
        <f t="shared" si="33"/>
        <v/>
      </c>
      <c r="CY35" s="252" t="str">
        <f t="shared" si="34"/>
        <v/>
      </c>
      <c r="CZ35" s="252" t="str">
        <f t="shared" si="35"/>
        <v/>
      </c>
      <c r="DA35" s="251" t="str">
        <f t="shared" si="36"/>
        <v/>
      </c>
      <c r="DB35" s="251" t="str">
        <f t="shared" si="37"/>
        <v/>
      </c>
      <c r="DC35" s="251" t="str">
        <f t="shared" si="38"/>
        <v/>
      </c>
      <c r="DD35" s="251" t="str">
        <f t="shared" si="39"/>
        <v/>
      </c>
      <c r="DE35" s="251" t="str">
        <f t="shared" si="40"/>
        <v/>
      </c>
      <c r="DF35" s="250" t="str">
        <f t="shared" si="41"/>
        <v/>
      </c>
      <c r="DG35" s="253" t="str">
        <f t="shared" si="42"/>
        <v/>
      </c>
      <c r="DH35" s="155" t="str">
        <f t="shared" si="63"/>
        <v/>
      </c>
      <c r="DI35" s="89" t="str">
        <f t="shared" si="64"/>
        <v/>
      </c>
      <c r="DJ35" s="90" t="str">
        <f t="shared" si="65"/>
        <v/>
      </c>
      <c r="DK35" s="90" t="str">
        <f t="shared" si="66"/>
        <v/>
      </c>
      <c r="DL35" s="90" t="str">
        <f t="shared" si="67"/>
        <v/>
      </c>
      <c r="DM35" s="90" t="str">
        <f t="shared" si="68"/>
        <v/>
      </c>
      <c r="DN35" s="90" t="str">
        <f t="shared" si="69"/>
        <v/>
      </c>
      <c r="DO35" s="156" t="str">
        <f t="shared" si="70"/>
        <v/>
      </c>
      <c r="DP35" s="156" t="str">
        <f t="shared" si="71"/>
        <v/>
      </c>
      <c r="DQ35" s="156" t="str">
        <f t="shared" si="72"/>
        <v/>
      </c>
      <c r="DR35" s="90" t="str">
        <f t="shared" si="73"/>
        <v/>
      </c>
      <c r="DS35" s="90" t="str">
        <f t="shared" si="74"/>
        <v/>
      </c>
      <c r="DT35" s="90" t="str">
        <f t="shared" si="75"/>
        <v/>
      </c>
      <c r="DU35" s="90" t="str">
        <f t="shared" si="76"/>
        <v/>
      </c>
      <c r="DV35" s="90" t="str">
        <f t="shared" si="77"/>
        <v/>
      </c>
      <c r="DW35" s="89" t="str">
        <f t="shared" si="78"/>
        <v/>
      </c>
      <c r="DX35" s="157" t="str">
        <f t="shared" si="79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4"/>
        <v/>
      </c>
      <c r="CP36" s="154">
        <f t="shared" si="25"/>
        <v>0</v>
      </c>
      <c r="CQ36" s="249" t="str">
        <f t="shared" si="26"/>
        <v/>
      </c>
      <c r="CR36" s="250" t="str">
        <f t="shared" si="27"/>
        <v/>
      </c>
      <c r="CS36" s="251" t="str">
        <f t="shared" si="28"/>
        <v/>
      </c>
      <c r="CT36" s="251" t="str">
        <f t="shared" si="29"/>
        <v/>
      </c>
      <c r="CU36" s="251" t="str">
        <f t="shared" si="30"/>
        <v/>
      </c>
      <c r="CV36" s="251" t="str">
        <f t="shared" si="31"/>
        <v/>
      </c>
      <c r="CW36" s="251" t="str">
        <f t="shared" si="32"/>
        <v/>
      </c>
      <c r="CX36" s="252" t="str">
        <f t="shared" si="33"/>
        <v/>
      </c>
      <c r="CY36" s="252" t="str">
        <f t="shared" si="34"/>
        <v/>
      </c>
      <c r="CZ36" s="252" t="str">
        <f t="shared" si="35"/>
        <v/>
      </c>
      <c r="DA36" s="251" t="str">
        <f t="shared" si="36"/>
        <v/>
      </c>
      <c r="DB36" s="251" t="str">
        <f t="shared" si="37"/>
        <v/>
      </c>
      <c r="DC36" s="251" t="str">
        <f t="shared" si="38"/>
        <v/>
      </c>
      <c r="DD36" s="251" t="str">
        <f t="shared" si="39"/>
        <v/>
      </c>
      <c r="DE36" s="251" t="str">
        <f t="shared" si="40"/>
        <v/>
      </c>
      <c r="DF36" s="250" t="str">
        <f t="shared" si="41"/>
        <v/>
      </c>
      <c r="DG36" s="253" t="str">
        <f t="shared" si="42"/>
        <v/>
      </c>
      <c r="DH36" s="155" t="str">
        <f t="shared" si="63"/>
        <v/>
      </c>
      <c r="DI36" s="89" t="str">
        <f t="shared" si="64"/>
        <v/>
      </c>
      <c r="DJ36" s="90" t="str">
        <f t="shared" si="65"/>
        <v/>
      </c>
      <c r="DK36" s="90" t="str">
        <f t="shared" si="66"/>
        <v/>
      </c>
      <c r="DL36" s="90" t="str">
        <f t="shared" si="67"/>
        <v/>
      </c>
      <c r="DM36" s="90" t="str">
        <f t="shared" si="68"/>
        <v/>
      </c>
      <c r="DN36" s="90" t="str">
        <f t="shared" si="69"/>
        <v/>
      </c>
      <c r="DO36" s="156" t="str">
        <f t="shared" si="70"/>
        <v/>
      </c>
      <c r="DP36" s="156" t="str">
        <f t="shared" si="71"/>
        <v/>
      </c>
      <c r="DQ36" s="156" t="str">
        <f t="shared" si="72"/>
        <v/>
      </c>
      <c r="DR36" s="90" t="str">
        <f t="shared" si="73"/>
        <v/>
      </c>
      <c r="DS36" s="90" t="str">
        <f t="shared" si="74"/>
        <v/>
      </c>
      <c r="DT36" s="90" t="str">
        <f t="shared" si="75"/>
        <v/>
      </c>
      <c r="DU36" s="90" t="str">
        <f t="shared" si="76"/>
        <v/>
      </c>
      <c r="DV36" s="90" t="str">
        <f t="shared" si="77"/>
        <v/>
      </c>
      <c r="DW36" s="89" t="str">
        <f t="shared" si="78"/>
        <v/>
      </c>
      <c r="DX36" s="157" t="str">
        <f t="shared" si="79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4"/>
        <v/>
      </c>
      <c r="CP37" s="154">
        <f t="shared" si="25"/>
        <v>0</v>
      </c>
      <c r="CQ37" s="249" t="str">
        <f t="shared" si="26"/>
        <v/>
      </c>
      <c r="CR37" s="250" t="str">
        <f t="shared" si="27"/>
        <v/>
      </c>
      <c r="CS37" s="251" t="str">
        <f t="shared" si="28"/>
        <v/>
      </c>
      <c r="CT37" s="251" t="str">
        <f t="shared" si="29"/>
        <v/>
      </c>
      <c r="CU37" s="251" t="str">
        <f t="shared" si="30"/>
        <v/>
      </c>
      <c r="CV37" s="251" t="str">
        <f t="shared" si="31"/>
        <v/>
      </c>
      <c r="CW37" s="251" t="str">
        <f t="shared" si="32"/>
        <v/>
      </c>
      <c r="CX37" s="252" t="str">
        <f t="shared" si="33"/>
        <v/>
      </c>
      <c r="CY37" s="252" t="str">
        <f t="shared" si="34"/>
        <v/>
      </c>
      <c r="CZ37" s="252" t="str">
        <f t="shared" si="35"/>
        <v/>
      </c>
      <c r="DA37" s="251" t="str">
        <f t="shared" si="36"/>
        <v/>
      </c>
      <c r="DB37" s="251" t="str">
        <f t="shared" si="37"/>
        <v/>
      </c>
      <c r="DC37" s="251" t="str">
        <f t="shared" si="38"/>
        <v/>
      </c>
      <c r="DD37" s="251" t="str">
        <f t="shared" si="39"/>
        <v/>
      </c>
      <c r="DE37" s="251" t="str">
        <f t="shared" si="40"/>
        <v/>
      </c>
      <c r="DF37" s="250" t="str">
        <f t="shared" si="41"/>
        <v/>
      </c>
      <c r="DG37" s="253" t="str">
        <f t="shared" si="42"/>
        <v/>
      </c>
      <c r="DH37" s="155" t="str">
        <f t="shared" si="63"/>
        <v/>
      </c>
      <c r="DI37" s="89" t="str">
        <f t="shared" si="64"/>
        <v/>
      </c>
      <c r="DJ37" s="90" t="str">
        <f t="shared" si="65"/>
        <v/>
      </c>
      <c r="DK37" s="90" t="str">
        <f t="shared" si="66"/>
        <v/>
      </c>
      <c r="DL37" s="90" t="str">
        <f t="shared" si="67"/>
        <v/>
      </c>
      <c r="DM37" s="90" t="str">
        <f t="shared" si="68"/>
        <v/>
      </c>
      <c r="DN37" s="90" t="str">
        <f t="shared" si="69"/>
        <v/>
      </c>
      <c r="DO37" s="156" t="str">
        <f t="shared" si="70"/>
        <v/>
      </c>
      <c r="DP37" s="156" t="str">
        <f t="shared" si="71"/>
        <v/>
      </c>
      <c r="DQ37" s="156" t="str">
        <f t="shared" si="72"/>
        <v/>
      </c>
      <c r="DR37" s="90" t="str">
        <f t="shared" si="73"/>
        <v/>
      </c>
      <c r="DS37" s="90" t="str">
        <f t="shared" si="74"/>
        <v/>
      </c>
      <c r="DT37" s="90" t="str">
        <f t="shared" si="75"/>
        <v/>
      </c>
      <c r="DU37" s="90" t="str">
        <f t="shared" si="76"/>
        <v/>
      </c>
      <c r="DV37" s="90" t="str">
        <f t="shared" si="77"/>
        <v/>
      </c>
      <c r="DW37" s="89" t="str">
        <f t="shared" si="78"/>
        <v/>
      </c>
      <c r="DX37" s="157" t="str">
        <f t="shared" si="79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4"/>
        <v/>
      </c>
      <c r="CP38" s="154">
        <f t="shared" si="25"/>
        <v>0</v>
      </c>
      <c r="CQ38" s="249" t="str">
        <f t="shared" si="26"/>
        <v/>
      </c>
      <c r="CR38" s="250" t="str">
        <f t="shared" si="27"/>
        <v/>
      </c>
      <c r="CS38" s="251" t="str">
        <f t="shared" si="28"/>
        <v/>
      </c>
      <c r="CT38" s="251" t="str">
        <f t="shared" si="29"/>
        <v/>
      </c>
      <c r="CU38" s="251" t="str">
        <f t="shared" si="30"/>
        <v/>
      </c>
      <c r="CV38" s="251" t="str">
        <f t="shared" si="31"/>
        <v/>
      </c>
      <c r="CW38" s="251" t="str">
        <f t="shared" si="32"/>
        <v/>
      </c>
      <c r="CX38" s="252" t="str">
        <f t="shared" si="33"/>
        <v/>
      </c>
      <c r="CY38" s="252" t="str">
        <f t="shared" si="34"/>
        <v/>
      </c>
      <c r="CZ38" s="252" t="str">
        <f t="shared" si="35"/>
        <v/>
      </c>
      <c r="DA38" s="251" t="str">
        <f t="shared" si="36"/>
        <v/>
      </c>
      <c r="DB38" s="251" t="str">
        <f t="shared" si="37"/>
        <v/>
      </c>
      <c r="DC38" s="251" t="str">
        <f t="shared" si="38"/>
        <v/>
      </c>
      <c r="DD38" s="251" t="str">
        <f t="shared" si="39"/>
        <v/>
      </c>
      <c r="DE38" s="251" t="str">
        <f t="shared" si="40"/>
        <v/>
      </c>
      <c r="DF38" s="250" t="str">
        <f t="shared" si="41"/>
        <v/>
      </c>
      <c r="DG38" s="253" t="str">
        <f t="shared" si="42"/>
        <v/>
      </c>
      <c r="DH38" s="155" t="str">
        <f t="shared" si="63"/>
        <v/>
      </c>
      <c r="DI38" s="89" t="str">
        <f t="shared" si="64"/>
        <v/>
      </c>
      <c r="DJ38" s="90" t="str">
        <f t="shared" si="65"/>
        <v/>
      </c>
      <c r="DK38" s="90" t="str">
        <f t="shared" si="66"/>
        <v/>
      </c>
      <c r="DL38" s="90" t="str">
        <f t="shared" si="67"/>
        <v/>
      </c>
      <c r="DM38" s="90" t="str">
        <f t="shared" si="68"/>
        <v/>
      </c>
      <c r="DN38" s="90" t="str">
        <f t="shared" si="69"/>
        <v/>
      </c>
      <c r="DO38" s="156" t="str">
        <f t="shared" si="70"/>
        <v/>
      </c>
      <c r="DP38" s="156" t="str">
        <f t="shared" si="71"/>
        <v/>
      </c>
      <c r="DQ38" s="156" t="str">
        <f t="shared" si="72"/>
        <v/>
      </c>
      <c r="DR38" s="90" t="str">
        <f t="shared" si="73"/>
        <v/>
      </c>
      <c r="DS38" s="90" t="str">
        <f t="shared" si="74"/>
        <v/>
      </c>
      <c r="DT38" s="90" t="str">
        <f t="shared" si="75"/>
        <v/>
      </c>
      <c r="DU38" s="90" t="str">
        <f t="shared" si="76"/>
        <v/>
      </c>
      <c r="DV38" s="90" t="str">
        <f t="shared" si="77"/>
        <v/>
      </c>
      <c r="DW38" s="89" t="str">
        <f t="shared" si="78"/>
        <v/>
      </c>
      <c r="DX38" s="157" t="str">
        <f t="shared" si="79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4"/>
        <v/>
      </c>
      <c r="CP39" s="154">
        <f t="shared" si="25"/>
        <v>0</v>
      </c>
      <c r="CQ39" s="249" t="str">
        <f t="shared" si="26"/>
        <v/>
      </c>
      <c r="CR39" s="250" t="str">
        <f t="shared" si="27"/>
        <v/>
      </c>
      <c r="CS39" s="251" t="str">
        <f t="shared" si="28"/>
        <v/>
      </c>
      <c r="CT39" s="251" t="str">
        <f t="shared" si="29"/>
        <v/>
      </c>
      <c r="CU39" s="251" t="str">
        <f t="shared" si="30"/>
        <v/>
      </c>
      <c r="CV39" s="251" t="str">
        <f t="shared" si="31"/>
        <v/>
      </c>
      <c r="CW39" s="251" t="str">
        <f t="shared" si="32"/>
        <v/>
      </c>
      <c r="CX39" s="252" t="str">
        <f t="shared" si="33"/>
        <v/>
      </c>
      <c r="CY39" s="252" t="str">
        <f t="shared" si="34"/>
        <v/>
      </c>
      <c r="CZ39" s="252" t="str">
        <f t="shared" si="35"/>
        <v/>
      </c>
      <c r="DA39" s="251" t="str">
        <f t="shared" si="36"/>
        <v/>
      </c>
      <c r="DB39" s="251" t="str">
        <f t="shared" si="37"/>
        <v/>
      </c>
      <c r="DC39" s="251" t="str">
        <f t="shared" si="38"/>
        <v/>
      </c>
      <c r="DD39" s="251" t="str">
        <f t="shared" si="39"/>
        <v/>
      </c>
      <c r="DE39" s="251" t="str">
        <f t="shared" si="40"/>
        <v/>
      </c>
      <c r="DF39" s="250" t="str">
        <f t="shared" si="41"/>
        <v/>
      </c>
      <c r="DG39" s="253" t="str">
        <f t="shared" si="42"/>
        <v/>
      </c>
      <c r="DH39" s="155" t="str">
        <f t="shared" si="63"/>
        <v/>
      </c>
      <c r="DI39" s="89" t="str">
        <f t="shared" si="64"/>
        <v/>
      </c>
      <c r="DJ39" s="90" t="str">
        <f t="shared" si="65"/>
        <v/>
      </c>
      <c r="DK39" s="90" t="str">
        <f t="shared" si="66"/>
        <v/>
      </c>
      <c r="DL39" s="90" t="str">
        <f t="shared" si="67"/>
        <v/>
      </c>
      <c r="DM39" s="90" t="str">
        <f t="shared" si="68"/>
        <v/>
      </c>
      <c r="DN39" s="90" t="str">
        <f t="shared" si="69"/>
        <v/>
      </c>
      <c r="DO39" s="156" t="str">
        <f t="shared" si="70"/>
        <v/>
      </c>
      <c r="DP39" s="156" t="str">
        <f t="shared" si="71"/>
        <v/>
      </c>
      <c r="DQ39" s="156" t="str">
        <f t="shared" si="72"/>
        <v/>
      </c>
      <c r="DR39" s="90" t="str">
        <f t="shared" si="73"/>
        <v/>
      </c>
      <c r="DS39" s="90" t="str">
        <f t="shared" si="74"/>
        <v/>
      </c>
      <c r="DT39" s="90" t="str">
        <f t="shared" si="75"/>
        <v/>
      </c>
      <c r="DU39" s="90" t="str">
        <f t="shared" si="76"/>
        <v/>
      </c>
      <c r="DV39" s="90" t="str">
        <f t="shared" si="77"/>
        <v/>
      </c>
      <c r="DW39" s="89" t="str">
        <f t="shared" si="78"/>
        <v/>
      </c>
      <c r="DX39" s="157" t="str">
        <f t="shared" si="79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4"/>
        <v/>
      </c>
      <c r="CP40" s="154">
        <f t="shared" si="25"/>
        <v>0</v>
      </c>
      <c r="CQ40" s="249" t="str">
        <f t="shared" si="26"/>
        <v/>
      </c>
      <c r="CR40" s="250" t="str">
        <f t="shared" si="27"/>
        <v/>
      </c>
      <c r="CS40" s="251" t="str">
        <f t="shared" si="28"/>
        <v/>
      </c>
      <c r="CT40" s="251" t="str">
        <f t="shared" si="29"/>
        <v/>
      </c>
      <c r="CU40" s="251" t="str">
        <f t="shared" si="30"/>
        <v/>
      </c>
      <c r="CV40" s="251" t="str">
        <f t="shared" si="31"/>
        <v/>
      </c>
      <c r="CW40" s="251" t="str">
        <f t="shared" si="32"/>
        <v/>
      </c>
      <c r="CX40" s="252" t="str">
        <f t="shared" si="33"/>
        <v/>
      </c>
      <c r="CY40" s="252" t="str">
        <f t="shared" si="34"/>
        <v/>
      </c>
      <c r="CZ40" s="252" t="str">
        <f t="shared" si="35"/>
        <v/>
      </c>
      <c r="DA40" s="251" t="str">
        <f t="shared" si="36"/>
        <v/>
      </c>
      <c r="DB40" s="251" t="str">
        <f t="shared" si="37"/>
        <v/>
      </c>
      <c r="DC40" s="251" t="str">
        <f t="shared" si="38"/>
        <v/>
      </c>
      <c r="DD40" s="251" t="str">
        <f t="shared" si="39"/>
        <v/>
      </c>
      <c r="DE40" s="251" t="str">
        <f t="shared" si="40"/>
        <v/>
      </c>
      <c r="DF40" s="250" t="str">
        <f t="shared" si="41"/>
        <v/>
      </c>
      <c r="DG40" s="253" t="str">
        <f t="shared" si="42"/>
        <v/>
      </c>
      <c r="DH40" s="155" t="str">
        <f t="shared" si="63"/>
        <v/>
      </c>
      <c r="DI40" s="89" t="str">
        <f t="shared" si="64"/>
        <v/>
      </c>
      <c r="DJ40" s="90" t="str">
        <f t="shared" si="65"/>
        <v/>
      </c>
      <c r="DK40" s="90" t="str">
        <f t="shared" si="66"/>
        <v/>
      </c>
      <c r="DL40" s="90" t="str">
        <f t="shared" si="67"/>
        <v/>
      </c>
      <c r="DM40" s="90" t="str">
        <f t="shared" si="68"/>
        <v/>
      </c>
      <c r="DN40" s="90" t="str">
        <f t="shared" si="69"/>
        <v/>
      </c>
      <c r="DO40" s="156" t="str">
        <f t="shared" si="70"/>
        <v/>
      </c>
      <c r="DP40" s="156" t="str">
        <f t="shared" si="71"/>
        <v/>
      </c>
      <c r="DQ40" s="156" t="str">
        <f t="shared" si="72"/>
        <v/>
      </c>
      <c r="DR40" s="90" t="str">
        <f t="shared" si="73"/>
        <v/>
      </c>
      <c r="DS40" s="90" t="str">
        <f t="shared" si="74"/>
        <v/>
      </c>
      <c r="DT40" s="90" t="str">
        <f t="shared" si="75"/>
        <v/>
      </c>
      <c r="DU40" s="90" t="str">
        <f t="shared" si="76"/>
        <v/>
      </c>
      <c r="DV40" s="90" t="str">
        <f t="shared" si="77"/>
        <v/>
      </c>
      <c r="DW40" s="89" t="str">
        <f t="shared" si="78"/>
        <v/>
      </c>
      <c r="DX40" s="157" t="str">
        <f t="shared" si="79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80">IF(C34="","",SUM(C34,C36,-C37,-C38,-C39,C40))</f>
        <v/>
      </c>
      <c r="D41" s="312" t="str">
        <f t="shared" si="80"/>
        <v/>
      </c>
      <c r="E41" s="312" t="str">
        <f t="shared" si="80"/>
        <v/>
      </c>
      <c r="F41" s="312" t="str">
        <f t="shared" si="80"/>
        <v/>
      </c>
      <c r="G41" s="312" t="str">
        <f t="shared" si="80"/>
        <v/>
      </c>
      <c r="H41" s="312" t="str">
        <f t="shared" si="80"/>
        <v/>
      </c>
      <c r="I41" s="312" t="str">
        <f t="shared" si="80"/>
        <v/>
      </c>
      <c r="J41" s="312" t="str">
        <f t="shared" si="80"/>
        <v/>
      </c>
      <c r="K41" s="312" t="str">
        <f t="shared" si="80"/>
        <v/>
      </c>
      <c r="L41" s="312" t="str">
        <f t="shared" si="80"/>
        <v/>
      </c>
      <c r="M41" s="312" t="str">
        <f t="shared" si="80"/>
        <v/>
      </c>
      <c r="N41" s="312" t="str">
        <f t="shared" si="80"/>
        <v/>
      </c>
      <c r="O41" s="312" t="str">
        <f t="shared" si="80"/>
        <v/>
      </c>
      <c r="P41" s="312" t="str">
        <f t="shared" si="80"/>
        <v/>
      </c>
      <c r="Q41" s="312" t="str">
        <f t="shared" si="80"/>
        <v/>
      </c>
      <c r="R41" s="312" t="str">
        <f t="shared" si="80"/>
        <v/>
      </c>
      <c r="S41" s="312" t="str">
        <f t="shared" si="80"/>
        <v/>
      </c>
      <c r="T41" s="311" t="str">
        <f t="shared" si="80"/>
        <v/>
      </c>
      <c r="U41" s="312" t="str">
        <f t="shared" si="80"/>
        <v/>
      </c>
      <c r="V41" s="312" t="str">
        <f t="shared" si="80"/>
        <v/>
      </c>
      <c r="W41" s="312" t="str">
        <f t="shared" si="80"/>
        <v/>
      </c>
      <c r="X41" s="312" t="str">
        <f t="shared" si="80"/>
        <v/>
      </c>
      <c r="Y41" s="312" t="str">
        <f t="shared" si="80"/>
        <v/>
      </c>
      <c r="Z41" s="312" t="str">
        <f t="shared" si="80"/>
        <v/>
      </c>
      <c r="AA41" s="312" t="str">
        <f t="shared" si="80"/>
        <v/>
      </c>
      <c r="AB41" s="312" t="str">
        <f t="shared" si="80"/>
        <v/>
      </c>
      <c r="AC41" s="312" t="str">
        <f t="shared" si="80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4"/>
        <v/>
      </c>
      <c r="CP41" s="154">
        <f t="shared" si="25"/>
        <v>0</v>
      </c>
      <c r="CQ41" s="249" t="str">
        <f t="shared" si="26"/>
        <v/>
      </c>
      <c r="CR41" s="250" t="str">
        <f t="shared" si="27"/>
        <v/>
      </c>
      <c r="CS41" s="251" t="str">
        <f t="shared" si="28"/>
        <v/>
      </c>
      <c r="CT41" s="251" t="str">
        <f t="shared" si="29"/>
        <v/>
      </c>
      <c r="CU41" s="251" t="str">
        <f t="shared" si="30"/>
        <v/>
      </c>
      <c r="CV41" s="251" t="str">
        <f t="shared" si="31"/>
        <v/>
      </c>
      <c r="CW41" s="251" t="str">
        <f t="shared" si="32"/>
        <v/>
      </c>
      <c r="CX41" s="252" t="str">
        <f t="shared" si="33"/>
        <v/>
      </c>
      <c r="CY41" s="252" t="str">
        <f t="shared" si="34"/>
        <v/>
      </c>
      <c r="CZ41" s="252" t="str">
        <f t="shared" si="35"/>
        <v/>
      </c>
      <c r="DA41" s="251" t="str">
        <f t="shared" si="36"/>
        <v/>
      </c>
      <c r="DB41" s="251" t="str">
        <f t="shared" si="37"/>
        <v/>
      </c>
      <c r="DC41" s="251" t="str">
        <f t="shared" si="38"/>
        <v/>
      </c>
      <c r="DD41" s="251" t="str">
        <f t="shared" si="39"/>
        <v/>
      </c>
      <c r="DE41" s="251" t="str">
        <f t="shared" si="40"/>
        <v/>
      </c>
      <c r="DF41" s="250" t="str">
        <f t="shared" si="41"/>
        <v/>
      </c>
      <c r="DG41" s="253" t="str">
        <f t="shared" si="42"/>
        <v/>
      </c>
      <c r="DH41" s="155" t="str">
        <f t="shared" si="63"/>
        <v/>
      </c>
      <c r="DI41" s="89" t="str">
        <f t="shared" si="64"/>
        <v/>
      </c>
      <c r="DJ41" s="90" t="str">
        <f t="shared" si="65"/>
        <v/>
      </c>
      <c r="DK41" s="90" t="str">
        <f t="shared" si="66"/>
        <v/>
      </c>
      <c r="DL41" s="90" t="str">
        <f t="shared" si="67"/>
        <v/>
      </c>
      <c r="DM41" s="90" t="str">
        <f t="shared" si="68"/>
        <v/>
      </c>
      <c r="DN41" s="90" t="str">
        <f t="shared" si="69"/>
        <v/>
      </c>
      <c r="DO41" s="156" t="str">
        <f t="shared" si="70"/>
        <v/>
      </c>
      <c r="DP41" s="156" t="str">
        <f t="shared" si="71"/>
        <v/>
      </c>
      <c r="DQ41" s="156" t="str">
        <f t="shared" si="72"/>
        <v/>
      </c>
      <c r="DR41" s="90" t="str">
        <f t="shared" si="73"/>
        <v/>
      </c>
      <c r="DS41" s="90" t="str">
        <f t="shared" si="74"/>
        <v/>
      </c>
      <c r="DT41" s="90" t="str">
        <f t="shared" si="75"/>
        <v/>
      </c>
      <c r="DU41" s="90" t="str">
        <f t="shared" si="76"/>
        <v/>
      </c>
      <c r="DV41" s="90" t="str">
        <f t="shared" si="77"/>
        <v/>
      </c>
      <c r="DW41" s="89" t="str">
        <f t="shared" si="78"/>
        <v/>
      </c>
      <c r="DX41" s="157" t="str">
        <f t="shared" si="79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4"/>
        <v/>
      </c>
      <c r="CP42" s="154">
        <f t="shared" si="25"/>
        <v>0</v>
      </c>
      <c r="CQ42" s="249" t="str">
        <f t="shared" si="26"/>
        <v/>
      </c>
      <c r="CR42" s="250" t="str">
        <f t="shared" si="27"/>
        <v/>
      </c>
      <c r="CS42" s="251" t="str">
        <f t="shared" si="28"/>
        <v/>
      </c>
      <c r="CT42" s="251" t="str">
        <f t="shared" si="29"/>
        <v/>
      </c>
      <c r="CU42" s="251" t="str">
        <f t="shared" si="30"/>
        <v/>
      </c>
      <c r="CV42" s="251" t="str">
        <f t="shared" si="31"/>
        <v/>
      </c>
      <c r="CW42" s="251" t="str">
        <f t="shared" si="32"/>
        <v/>
      </c>
      <c r="CX42" s="252" t="str">
        <f t="shared" si="33"/>
        <v/>
      </c>
      <c r="CY42" s="252" t="str">
        <f t="shared" si="34"/>
        <v/>
      </c>
      <c r="CZ42" s="252" t="str">
        <f t="shared" si="35"/>
        <v/>
      </c>
      <c r="DA42" s="251" t="str">
        <f t="shared" si="36"/>
        <v/>
      </c>
      <c r="DB42" s="251" t="str">
        <f t="shared" si="37"/>
        <v/>
      </c>
      <c r="DC42" s="251" t="str">
        <f t="shared" si="38"/>
        <v/>
      </c>
      <c r="DD42" s="251" t="str">
        <f t="shared" si="39"/>
        <v/>
      </c>
      <c r="DE42" s="251" t="str">
        <f t="shared" si="40"/>
        <v/>
      </c>
      <c r="DF42" s="250" t="str">
        <f t="shared" si="41"/>
        <v/>
      </c>
      <c r="DG42" s="253" t="str">
        <f t="shared" si="42"/>
        <v/>
      </c>
      <c r="DH42" s="155" t="str">
        <f t="shared" si="63"/>
        <v/>
      </c>
      <c r="DI42" s="89" t="str">
        <f t="shared" si="64"/>
        <v/>
      </c>
      <c r="DJ42" s="90" t="str">
        <f t="shared" si="65"/>
        <v/>
      </c>
      <c r="DK42" s="90" t="str">
        <f t="shared" si="66"/>
        <v/>
      </c>
      <c r="DL42" s="90" t="str">
        <f t="shared" si="67"/>
        <v/>
      </c>
      <c r="DM42" s="90" t="str">
        <f t="shared" si="68"/>
        <v/>
      </c>
      <c r="DN42" s="90" t="str">
        <f t="shared" si="69"/>
        <v/>
      </c>
      <c r="DO42" s="156" t="str">
        <f t="shared" si="70"/>
        <v/>
      </c>
      <c r="DP42" s="156" t="str">
        <f t="shared" si="71"/>
        <v/>
      </c>
      <c r="DQ42" s="156" t="str">
        <f t="shared" si="72"/>
        <v/>
      </c>
      <c r="DR42" s="90" t="str">
        <f t="shared" si="73"/>
        <v/>
      </c>
      <c r="DS42" s="90" t="str">
        <f t="shared" si="74"/>
        <v/>
      </c>
      <c r="DT42" s="90" t="str">
        <f t="shared" si="75"/>
        <v/>
      </c>
      <c r="DU42" s="90" t="str">
        <f t="shared" si="76"/>
        <v/>
      </c>
      <c r="DV42" s="90" t="str">
        <f t="shared" si="77"/>
        <v/>
      </c>
      <c r="DW42" s="89" t="str">
        <f t="shared" si="78"/>
        <v/>
      </c>
      <c r="DX42" s="157" t="str">
        <f t="shared" si="79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4"/>
        <v/>
      </c>
      <c r="CP43" s="154">
        <f t="shared" si="25"/>
        <v>0</v>
      </c>
      <c r="CQ43" s="249" t="str">
        <f t="shared" si="26"/>
        <v/>
      </c>
      <c r="CR43" s="250" t="str">
        <f t="shared" si="27"/>
        <v/>
      </c>
      <c r="CS43" s="251" t="str">
        <f t="shared" si="28"/>
        <v/>
      </c>
      <c r="CT43" s="251" t="str">
        <f t="shared" si="29"/>
        <v/>
      </c>
      <c r="CU43" s="251" t="str">
        <f t="shared" si="30"/>
        <v/>
      </c>
      <c r="CV43" s="251" t="str">
        <f t="shared" si="31"/>
        <v/>
      </c>
      <c r="CW43" s="251" t="str">
        <f t="shared" si="32"/>
        <v/>
      </c>
      <c r="CX43" s="252" t="str">
        <f t="shared" si="33"/>
        <v/>
      </c>
      <c r="CY43" s="252" t="str">
        <f t="shared" si="34"/>
        <v/>
      </c>
      <c r="CZ43" s="252" t="str">
        <f t="shared" si="35"/>
        <v/>
      </c>
      <c r="DA43" s="251" t="str">
        <f t="shared" si="36"/>
        <v/>
      </c>
      <c r="DB43" s="251" t="str">
        <f t="shared" si="37"/>
        <v/>
      </c>
      <c r="DC43" s="251" t="str">
        <f t="shared" si="38"/>
        <v/>
      </c>
      <c r="DD43" s="251" t="str">
        <f t="shared" si="39"/>
        <v/>
      </c>
      <c r="DE43" s="251" t="str">
        <f t="shared" si="40"/>
        <v/>
      </c>
      <c r="DF43" s="250" t="str">
        <f t="shared" si="41"/>
        <v/>
      </c>
      <c r="DG43" s="253" t="str">
        <f t="shared" si="42"/>
        <v/>
      </c>
      <c r="DH43" s="155" t="str">
        <f t="shared" si="63"/>
        <v/>
      </c>
      <c r="DI43" s="89" t="str">
        <f t="shared" si="64"/>
        <v/>
      </c>
      <c r="DJ43" s="90" t="str">
        <f t="shared" si="65"/>
        <v/>
      </c>
      <c r="DK43" s="90" t="str">
        <f t="shared" si="66"/>
        <v/>
      </c>
      <c r="DL43" s="90" t="str">
        <f t="shared" si="67"/>
        <v/>
      </c>
      <c r="DM43" s="90" t="str">
        <f t="shared" si="68"/>
        <v/>
      </c>
      <c r="DN43" s="90" t="str">
        <f t="shared" si="69"/>
        <v/>
      </c>
      <c r="DO43" s="156" t="str">
        <f t="shared" si="70"/>
        <v/>
      </c>
      <c r="DP43" s="156" t="str">
        <f t="shared" si="71"/>
        <v/>
      </c>
      <c r="DQ43" s="156" t="str">
        <f t="shared" si="72"/>
        <v/>
      </c>
      <c r="DR43" s="90" t="str">
        <f t="shared" si="73"/>
        <v/>
      </c>
      <c r="DS43" s="90" t="str">
        <f t="shared" si="74"/>
        <v/>
      </c>
      <c r="DT43" s="90" t="str">
        <f t="shared" si="75"/>
        <v/>
      </c>
      <c r="DU43" s="90" t="str">
        <f t="shared" si="76"/>
        <v/>
      </c>
      <c r="DV43" s="90" t="str">
        <f t="shared" si="77"/>
        <v/>
      </c>
      <c r="DW43" s="89" t="str">
        <f t="shared" si="78"/>
        <v/>
      </c>
      <c r="DX43" s="157" t="str">
        <f t="shared" si="79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4"/>
        <v/>
      </c>
      <c r="CP44" s="154">
        <f t="shared" si="25"/>
        <v>0</v>
      </c>
      <c r="CQ44" s="249" t="str">
        <f t="shared" si="26"/>
        <v/>
      </c>
      <c r="CR44" s="250" t="str">
        <f t="shared" si="27"/>
        <v/>
      </c>
      <c r="CS44" s="251" t="str">
        <f t="shared" si="28"/>
        <v/>
      </c>
      <c r="CT44" s="251" t="str">
        <f t="shared" si="29"/>
        <v/>
      </c>
      <c r="CU44" s="251" t="str">
        <f t="shared" si="30"/>
        <v/>
      </c>
      <c r="CV44" s="251" t="str">
        <f t="shared" si="31"/>
        <v/>
      </c>
      <c r="CW44" s="251" t="str">
        <f t="shared" si="32"/>
        <v/>
      </c>
      <c r="CX44" s="252" t="str">
        <f t="shared" si="33"/>
        <v/>
      </c>
      <c r="CY44" s="252" t="str">
        <f t="shared" si="34"/>
        <v/>
      </c>
      <c r="CZ44" s="252" t="str">
        <f t="shared" si="35"/>
        <v/>
      </c>
      <c r="DA44" s="251" t="str">
        <f t="shared" si="36"/>
        <v/>
      </c>
      <c r="DB44" s="251" t="str">
        <f t="shared" si="37"/>
        <v/>
      </c>
      <c r="DC44" s="251" t="str">
        <f t="shared" si="38"/>
        <v/>
      </c>
      <c r="DD44" s="251" t="str">
        <f t="shared" si="39"/>
        <v/>
      </c>
      <c r="DE44" s="251" t="str">
        <f t="shared" si="40"/>
        <v/>
      </c>
      <c r="DF44" s="250" t="str">
        <f t="shared" si="41"/>
        <v/>
      </c>
      <c r="DG44" s="253" t="str">
        <f t="shared" si="42"/>
        <v/>
      </c>
      <c r="DH44" s="155" t="str">
        <f t="shared" si="63"/>
        <v/>
      </c>
      <c r="DI44" s="89" t="str">
        <f t="shared" si="64"/>
        <v/>
      </c>
      <c r="DJ44" s="90" t="str">
        <f t="shared" si="65"/>
        <v/>
      </c>
      <c r="DK44" s="90" t="str">
        <f t="shared" si="66"/>
        <v/>
      </c>
      <c r="DL44" s="90" t="str">
        <f t="shared" si="67"/>
        <v/>
      </c>
      <c r="DM44" s="90" t="str">
        <f t="shared" si="68"/>
        <v/>
      </c>
      <c r="DN44" s="90" t="str">
        <f t="shared" si="69"/>
        <v/>
      </c>
      <c r="DO44" s="156" t="str">
        <f t="shared" si="70"/>
        <v/>
      </c>
      <c r="DP44" s="156" t="str">
        <f t="shared" si="71"/>
        <v/>
      </c>
      <c r="DQ44" s="156" t="str">
        <f t="shared" si="72"/>
        <v/>
      </c>
      <c r="DR44" s="90" t="str">
        <f t="shared" si="73"/>
        <v/>
      </c>
      <c r="DS44" s="90" t="str">
        <f t="shared" si="74"/>
        <v/>
      </c>
      <c r="DT44" s="90" t="str">
        <f t="shared" si="75"/>
        <v/>
      </c>
      <c r="DU44" s="90" t="str">
        <f t="shared" si="76"/>
        <v/>
      </c>
      <c r="DV44" s="90" t="str">
        <f t="shared" si="77"/>
        <v/>
      </c>
      <c r="DW44" s="89" t="str">
        <f t="shared" si="78"/>
        <v/>
      </c>
      <c r="DX44" s="157" t="str">
        <f t="shared" si="79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4"/>
        <v/>
      </c>
      <c r="CP45" s="154">
        <f t="shared" si="25"/>
        <v>0</v>
      </c>
      <c r="CQ45" s="249" t="str">
        <f t="shared" si="26"/>
        <v/>
      </c>
      <c r="CR45" s="250" t="str">
        <f t="shared" si="27"/>
        <v/>
      </c>
      <c r="CS45" s="251" t="str">
        <f t="shared" si="28"/>
        <v/>
      </c>
      <c r="CT45" s="251" t="str">
        <f t="shared" si="29"/>
        <v/>
      </c>
      <c r="CU45" s="251" t="str">
        <f t="shared" si="30"/>
        <v/>
      </c>
      <c r="CV45" s="251" t="str">
        <f t="shared" si="31"/>
        <v/>
      </c>
      <c r="CW45" s="251" t="str">
        <f t="shared" si="32"/>
        <v/>
      </c>
      <c r="CX45" s="252" t="str">
        <f t="shared" si="33"/>
        <v/>
      </c>
      <c r="CY45" s="252" t="str">
        <f t="shared" si="34"/>
        <v/>
      </c>
      <c r="CZ45" s="252" t="str">
        <f t="shared" si="35"/>
        <v/>
      </c>
      <c r="DA45" s="251" t="str">
        <f t="shared" si="36"/>
        <v/>
      </c>
      <c r="DB45" s="251" t="str">
        <f t="shared" si="37"/>
        <v/>
      </c>
      <c r="DC45" s="251" t="str">
        <f t="shared" si="38"/>
        <v/>
      </c>
      <c r="DD45" s="251" t="str">
        <f t="shared" si="39"/>
        <v/>
      </c>
      <c r="DE45" s="251" t="str">
        <f t="shared" si="40"/>
        <v/>
      </c>
      <c r="DF45" s="250" t="str">
        <f t="shared" si="41"/>
        <v/>
      </c>
      <c r="DG45" s="253" t="str">
        <f t="shared" si="42"/>
        <v/>
      </c>
      <c r="DH45" s="155" t="str">
        <f t="shared" si="63"/>
        <v/>
      </c>
      <c r="DI45" s="89" t="str">
        <f t="shared" si="64"/>
        <v/>
      </c>
      <c r="DJ45" s="90" t="str">
        <f t="shared" si="65"/>
        <v/>
      </c>
      <c r="DK45" s="90" t="str">
        <f t="shared" si="66"/>
        <v/>
      </c>
      <c r="DL45" s="90" t="str">
        <f t="shared" si="67"/>
        <v/>
      </c>
      <c r="DM45" s="90" t="str">
        <f t="shared" si="68"/>
        <v/>
      </c>
      <c r="DN45" s="90" t="str">
        <f t="shared" si="69"/>
        <v/>
      </c>
      <c r="DO45" s="156" t="str">
        <f t="shared" si="70"/>
        <v/>
      </c>
      <c r="DP45" s="156" t="str">
        <f t="shared" si="71"/>
        <v/>
      </c>
      <c r="DQ45" s="156" t="str">
        <f t="shared" si="72"/>
        <v/>
      </c>
      <c r="DR45" s="90" t="str">
        <f t="shared" si="73"/>
        <v/>
      </c>
      <c r="DS45" s="90" t="str">
        <f t="shared" si="74"/>
        <v/>
      </c>
      <c r="DT45" s="90" t="str">
        <f t="shared" si="75"/>
        <v/>
      </c>
      <c r="DU45" s="90" t="str">
        <f t="shared" si="76"/>
        <v/>
      </c>
      <c r="DV45" s="90" t="str">
        <f t="shared" si="77"/>
        <v/>
      </c>
      <c r="DW45" s="89" t="str">
        <f t="shared" si="78"/>
        <v/>
      </c>
      <c r="DX45" s="157" t="str">
        <f t="shared" si="79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4"/>
        <v/>
      </c>
      <c r="CP46" s="154">
        <f t="shared" si="25"/>
        <v>0</v>
      </c>
      <c r="CQ46" s="249" t="str">
        <f t="shared" si="26"/>
        <v/>
      </c>
      <c r="CR46" s="250" t="str">
        <f t="shared" si="27"/>
        <v/>
      </c>
      <c r="CS46" s="251" t="str">
        <f t="shared" si="28"/>
        <v/>
      </c>
      <c r="CT46" s="251" t="str">
        <f t="shared" si="29"/>
        <v/>
      </c>
      <c r="CU46" s="251" t="str">
        <f t="shared" si="30"/>
        <v/>
      </c>
      <c r="CV46" s="251" t="str">
        <f t="shared" si="31"/>
        <v/>
      </c>
      <c r="CW46" s="251" t="str">
        <f t="shared" si="32"/>
        <v/>
      </c>
      <c r="CX46" s="252" t="str">
        <f t="shared" si="33"/>
        <v/>
      </c>
      <c r="CY46" s="252" t="str">
        <f t="shared" si="34"/>
        <v/>
      </c>
      <c r="CZ46" s="252" t="str">
        <f t="shared" si="35"/>
        <v/>
      </c>
      <c r="DA46" s="251" t="str">
        <f t="shared" si="36"/>
        <v/>
      </c>
      <c r="DB46" s="251" t="str">
        <f t="shared" si="37"/>
        <v/>
      </c>
      <c r="DC46" s="251" t="str">
        <f t="shared" si="38"/>
        <v/>
      </c>
      <c r="DD46" s="251" t="str">
        <f t="shared" si="39"/>
        <v/>
      </c>
      <c r="DE46" s="251" t="str">
        <f t="shared" si="40"/>
        <v/>
      </c>
      <c r="DF46" s="250" t="str">
        <f t="shared" si="41"/>
        <v/>
      </c>
      <c r="DG46" s="253" t="str">
        <f t="shared" si="42"/>
        <v/>
      </c>
      <c r="DH46" s="155" t="str">
        <f t="shared" si="63"/>
        <v/>
      </c>
      <c r="DI46" s="89" t="str">
        <f t="shared" si="64"/>
        <v/>
      </c>
      <c r="DJ46" s="90" t="str">
        <f t="shared" si="65"/>
        <v/>
      </c>
      <c r="DK46" s="90" t="str">
        <f t="shared" si="66"/>
        <v/>
      </c>
      <c r="DL46" s="90" t="str">
        <f t="shared" si="67"/>
        <v/>
      </c>
      <c r="DM46" s="90" t="str">
        <f t="shared" si="68"/>
        <v/>
      </c>
      <c r="DN46" s="90" t="str">
        <f t="shared" si="69"/>
        <v/>
      </c>
      <c r="DO46" s="156" t="str">
        <f t="shared" si="70"/>
        <v/>
      </c>
      <c r="DP46" s="156" t="str">
        <f t="shared" si="71"/>
        <v/>
      </c>
      <c r="DQ46" s="156" t="str">
        <f t="shared" si="72"/>
        <v/>
      </c>
      <c r="DR46" s="90" t="str">
        <f t="shared" si="73"/>
        <v/>
      </c>
      <c r="DS46" s="90" t="str">
        <f t="shared" si="74"/>
        <v/>
      </c>
      <c r="DT46" s="90" t="str">
        <f t="shared" si="75"/>
        <v/>
      </c>
      <c r="DU46" s="90" t="str">
        <f t="shared" si="76"/>
        <v/>
      </c>
      <c r="DV46" s="90" t="str">
        <f t="shared" si="77"/>
        <v/>
      </c>
      <c r="DW46" s="89" t="str">
        <f t="shared" si="78"/>
        <v/>
      </c>
      <c r="DX46" s="157" t="str">
        <f t="shared" si="79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4"/>
        <v/>
      </c>
      <c r="CP47" s="154">
        <f t="shared" si="25"/>
        <v>0</v>
      </c>
      <c r="CQ47" s="249" t="str">
        <f t="shared" si="26"/>
        <v/>
      </c>
      <c r="CR47" s="250" t="str">
        <f t="shared" si="27"/>
        <v/>
      </c>
      <c r="CS47" s="251" t="str">
        <f t="shared" si="28"/>
        <v/>
      </c>
      <c r="CT47" s="251" t="str">
        <f t="shared" si="29"/>
        <v/>
      </c>
      <c r="CU47" s="251" t="str">
        <f t="shared" si="30"/>
        <v/>
      </c>
      <c r="CV47" s="251" t="str">
        <f t="shared" si="31"/>
        <v/>
      </c>
      <c r="CW47" s="251" t="str">
        <f t="shared" si="32"/>
        <v/>
      </c>
      <c r="CX47" s="252" t="str">
        <f t="shared" si="33"/>
        <v/>
      </c>
      <c r="CY47" s="252" t="str">
        <f t="shared" si="34"/>
        <v/>
      </c>
      <c r="CZ47" s="252" t="str">
        <f t="shared" si="35"/>
        <v/>
      </c>
      <c r="DA47" s="251" t="str">
        <f t="shared" si="36"/>
        <v/>
      </c>
      <c r="DB47" s="251" t="str">
        <f t="shared" si="37"/>
        <v/>
      </c>
      <c r="DC47" s="251" t="str">
        <f t="shared" si="38"/>
        <v/>
      </c>
      <c r="DD47" s="251" t="str">
        <f t="shared" si="39"/>
        <v/>
      </c>
      <c r="DE47" s="251" t="str">
        <f t="shared" si="40"/>
        <v/>
      </c>
      <c r="DF47" s="250" t="str">
        <f t="shared" si="41"/>
        <v/>
      </c>
      <c r="DG47" s="253" t="str">
        <f t="shared" si="42"/>
        <v/>
      </c>
      <c r="DH47" s="155" t="str">
        <f t="shared" si="63"/>
        <v/>
      </c>
      <c r="DI47" s="89" t="str">
        <f t="shared" si="64"/>
        <v/>
      </c>
      <c r="DJ47" s="90" t="str">
        <f t="shared" si="65"/>
        <v/>
      </c>
      <c r="DK47" s="90" t="str">
        <f t="shared" si="66"/>
        <v/>
      </c>
      <c r="DL47" s="90" t="str">
        <f t="shared" si="67"/>
        <v/>
      </c>
      <c r="DM47" s="90" t="str">
        <f t="shared" si="68"/>
        <v/>
      </c>
      <c r="DN47" s="90" t="str">
        <f t="shared" si="69"/>
        <v/>
      </c>
      <c r="DO47" s="156" t="str">
        <f t="shared" si="70"/>
        <v/>
      </c>
      <c r="DP47" s="156" t="str">
        <f t="shared" si="71"/>
        <v/>
      </c>
      <c r="DQ47" s="156" t="str">
        <f t="shared" si="72"/>
        <v/>
      </c>
      <c r="DR47" s="90" t="str">
        <f t="shared" si="73"/>
        <v/>
      </c>
      <c r="DS47" s="90" t="str">
        <f t="shared" si="74"/>
        <v/>
      </c>
      <c r="DT47" s="90" t="str">
        <f t="shared" si="75"/>
        <v/>
      </c>
      <c r="DU47" s="90" t="str">
        <f t="shared" si="76"/>
        <v/>
      </c>
      <c r="DV47" s="90" t="str">
        <f t="shared" si="77"/>
        <v/>
      </c>
      <c r="DW47" s="89" t="str">
        <f t="shared" si="78"/>
        <v/>
      </c>
      <c r="DX47" s="157" t="str">
        <f t="shared" si="79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4"/>
        <v/>
      </c>
      <c r="CP48" s="154">
        <f t="shared" si="25"/>
        <v>0</v>
      </c>
      <c r="CQ48" s="249" t="str">
        <f t="shared" si="26"/>
        <v/>
      </c>
      <c r="CR48" s="250" t="str">
        <f t="shared" si="27"/>
        <v/>
      </c>
      <c r="CS48" s="251" t="str">
        <f t="shared" si="28"/>
        <v/>
      </c>
      <c r="CT48" s="251" t="str">
        <f t="shared" si="29"/>
        <v/>
      </c>
      <c r="CU48" s="251" t="str">
        <f t="shared" si="30"/>
        <v/>
      </c>
      <c r="CV48" s="251" t="str">
        <f t="shared" si="31"/>
        <v/>
      </c>
      <c r="CW48" s="251" t="str">
        <f t="shared" si="32"/>
        <v/>
      </c>
      <c r="CX48" s="252" t="str">
        <f t="shared" si="33"/>
        <v/>
      </c>
      <c r="CY48" s="252" t="str">
        <f t="shared" si="34"/>
        <v/>
      </c>
      <c r="CZ48" s="252" t="str">
        <f t="shared" si="35"/>
        <v/>
      </c>
      <c r="DA48" s="251" t="str">
        <f t="shared" si="36"/>
        <v/>
      </c>
      <c r="DB48" s="251" t="str">
        <f t="shared" si="37"/>
        <v/>
      </c>
      <c r="DC48" s="251" t="str">
        <f t="shared" si="38"/>
        <v/>
      </c>
      <c r="DD48" s="251" t="str">
        <f t="shared" si="39"/>
        <v/>
      </c>
      <c r="DE48" s="251" t="str">
        <f t="shared" si="40"/>
        <v/>
      </c>
      <c r="DF48" s="250" t="str">
        <f t="shared" si="41"/>
        <v/>
      </c>
      <c r="DG48" s="253" t="str">
        <f t="shared" si="42"/>
        <v/>
      </c>
      <c r="DH48" s="155" t="str">
        <f t="shared" si="63"/>
        <v/>
      </c>
      <c r="DI48" s="89" t="str">
        <f t="shared" si="64"/>
        <v/>
      </c>
      <c r="DJ48" s="90" t="str">
        <f t="shared" si="65"/>
        <v/>
      </c>
      <c r="DK48" s="90" t="str">
        <f t="shared" si="66"/>
        <v/>
      </c>
      <c r="DL48" s="90" t="str">
        <f t="shared" si="67"/>
        <v/>
      </c>
      <c r="DM48" s="90" t="str">
        <f t="shared" si="68"/>
        <v/>
      </c>
      <c r="DN48" s="90" t="str">
        <f t="shared" si="69"/>
        <v/>
      </c>
      <c r="DO48" s="156" t="str">
        <f t="shared" si="70"/>
        <v/>
      </c>
      <c r="DP48" s="156" t="str">
        <f t="shared" si="71"/>
        <v/>
      </c>
      <c r="DQ48" s="156" t="str">
        <f t="shared" si="72"/>
        <v/>
      </c>
      <c r="DR48" s="90" t="str">
        <f t="shared" si="73"/>
        <v/>
      </c>
      <c r="DS48" s="90" t="str">
        <f t="shared" si="74"/>
        <v/>
      </c>
      <c r="DT48" s="90" t="str">
        <f t="shared" si="75"/>
        <v/>
      </c>
      <c r="DU48" s="90" t="str">
        <f t="shared" si="76"/>
        <v/>
      </c>
      <c r="DV48" s="90" t="str">
        <f t="shared" si="77"/>
        <v/>
      </c>
      <c r="DW48" s="89" t="str">
        <f t="shared" si="78"/>
        <v/>
      </c>
      <c r="DX48" s="157" t="str">
        <f t="shared" si="79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1">IF(C42="","",SUM(C42,C44,-C45,-C46,-C47,C48))</f>
        <v/>
      </c>
      <c r="D49" s="312" t="str">
        <f t="shared" si="81"/>
        <v/>
      </c>
      <c r="E49" s="312" t="str">
        <f t="shared" si="81"/>
        <v/>
      </c>
      <c r="F49" s="312" t="str">
        <f t="shared" si="81"/>
        <v/>
      </c>
      <c r="G49" s="312" t="str">
        <f t="shared" si="81"/>
        <v/>
      </c>
      <c r="H49" s="312" t="str">
        <f t="shared" si="81"/>
        <v/>
      </c>
      <c r="I49" s="312" t="str">
        <f t="shared" si="81"/>
        <v/>
      </c>
      <c r="J49" s="312" t="str">
        <f t="shared" si="81"/>
        <v/>
      </c>
      <c r="K49" s="312" t="str">
        <f t="shared" si="81"/>
        <v/>
      </c>
      <c r="L49" s="312" t="str">
        <f t="shared" si="81"/>
        <v/>
      </c>
      <c r="M49" s="312" t="str">
        <f t="shared" si="81"/>
        <v/>
      </c>
      <c r="N49" s="312" t="str">
        <f t="shared" si="81"/>
        <v/>
      </c>
      <c r="O49" s="312" t="str">
        <f t="shared" si="81"/>
        <v/>
      </c>
      <c r="P49" s="312" t="str">
        <f t="shared" si="81"/>
        <v/>
      </c>
      <c r="Q49" s="312" t="str">
        <f t="shared" si="81"/>
        <v/>
      </c>
      <c r="R49" s="312" t="str">
        <f t="shared" si="81"/>
        <v/>
      </c>
      <c r="S49" s="312" t="str">
        <f t="shared" si="81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2">IF(AK42="","",SUM(AK42,AK44,-AK45,-AK46,-AK47,AK48))</f>
        <v/>
      </c>
      <c r="AL49" s="312" t="str">
        <f t="shared" si="82"/>
        <v/>
      </c>
      <c r="AM49" s="312" t="str">
        <f t="shared" si="82"/>
        <v/>
      </c>
      <c r="AN49" s="312" t="str">
        <f t="shared" si="82"/>
        <v/>
      </c>
      <c r="AO49" s="312" t="str">
        <f t="shared" si="82"/>
        <v/>
      </c>
      <c r="AP49" s="312" t="str">
        <f t="shared" si="82"/>
        <v/>
      </c>
      <c r="AQ49" s="312" t="str">
        <f t="shared" si="82"/>
        <v/>
      </c>
      <c r="AR49" s="312" t="str">
        <f t="shared" si="82"/>
        <v/>
      </c>
      <c r="AS49" s="312" t="str">
        <f t="shared" si="82"/>
        <v/>
      </c>
      <c r="AT49" s="312" t="str">
        <f t="shared" si="82"/>
        <v/>
      </c>
      <c r="AU49" s="312" t="str">
        <f t="shared" si="82"/>
        <v/>
      </c>
      <c r="AV49" s="312" t="str">
        <f t="shared" si="82"/>
        <v/>
      </c>
      <c r="AW49" s="312" t="str">
        <f t="shared" si="82"/>
        <v/>
      </c>
      <c r="AX49" s="312" t="str">
        <f t="shared" si="82"/>
        <v/>
      </c>
      <c r="AY49" s="312" t="str">
        <f t="shared" si="82"/>
        <v/>
      </c>
      <c r="AZ49" s="312" t="str">
        <f t="shared" si="82"/>
        <v/>
      </c>
      <c r="BA49" s="312" t="str">
        <f t="shared" si="82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4"/>
        <v/>
      </c>
      <c r="CP49" s="154">
        <f t="shared" si="25"/>
        <v>0</v>
      </c>
      <c r="CQ49" s="249" t="str">
        <f t="shared" si="26"/>
        <v/>
      </c>
      <c r="CR49" s="250" t="str">
        <f t="shared" si="27"/>
        <v/>
      </c>
      <c r="CS49" s="251" t="str">
        <f t="shared" si="28"/>
        <v/>
      </c>
      <c r="CT49" s="251" t="str">
        <f t="shared" si="29"/>
        <v/>
      </c>
      <c r="CU49" s="251" t="str">
        <f t="shared" si="30"/>
        <v/>
      </c>
      <c r="CV49" s="251" t="str">
        <f t="shared" si="31"/>
        <v/>
      </c>
      <c r="CW49" s="251" t="str">
        <f t="shared" si="32"/>
        <v/>
      </c>
      <c r="CX49" s="252" t="str">
        <f t="shared" si="33"/>
        <v/>
      </c>
      <c r="CY49" s="252" t="str">
        <f t="shared" si="34"/>
        <v/>
      </c>
      <c r="CZ49" s="252" t="str">
        <f t="shared" si="35"/>
        <v/>
      </c>
      <c r="DA49" s="251" t="str">
        <f t="shared" si="36"/>
        <v/>
      </c>
      <c r="DB49" s="251" t="str">
        <f t="shared" si="37"/>
        <v/>
      </c>
      <c r="DC49" s="251" t="str">
        <f t="shared" si="38"/>
        <v/>
      </c>
      <c r="DD49" s="251" t="str">
        <f t="shared" si="39"/>
        <v/>
      </c>
      <c r="DE49" s="251" t="str">
        <f t="shared" si="40"/>
        <v/>
      </c>
      <c r="DF49" s="250" t="str">
        <f t="shared" si="41"/>
        <v/>
      </c>
      <c r="DG49" s="253" t="str">
        <f t="shared" si="42"/>
        <v/>
      </c>
      <c r="DH49" s="155" t="str">
        <f t="shared" si="63"/>
        <v/>
      </c>
      <c r="DI49" s="89" t="str">
        <f t="shared" si="64"/>
        <v/>
      </c>
      <c r="DJ49" s="90" t="str">
        <f t="shared" si="65"/>
        <v/>
      </c>
      <c r="DK49" s="90" t="str">
        <f t="shared" si="66"/>
        <v/>
      </c>
      <c r="DL49" s="90" t="str">
        <f t="shared" si="67"/>
        <v/>
      </c>
      <c r="DM49" s="90" t="str">
        <f t="shared" si="68"/>
        <v/>
      </c>
      <c r="DN49" s="90" t="str">
        <f t="shared" si="69"/>
        <v/>
      </c>
      <c r="DO49" s="156" t="str">
        <f t="shared" si="70"/>
        <v/>
      </c>
      <c r="DP49" s="156" t="str">
        <f t="shared" si="71"/>
        <v/>
      </c>
      <c r="DQ49" s="156" t="str">
        <f t="shared" si="72"/>
        <v/>
      </c>
      <c r="DR49" s="90" t="str">
        <f t="shared" si="73"/>
        <v/>
      </c>
      <c r="DS49" s="90" t="str">
        <f t="shared" si="74"/>
        <v/>
      </c>
      <c r="DT49" s="90" t="str">
        <f t="shared" si="75"/>
        <v/>
      </c>
      <c r="DU49" s="90" t="str">
        <f t="shared" si="76"/>
        <v/>
      </c>
      <c r="DV49" s="90" t="str">
        <f t="shared" si="77"/>
        <v/>
      </c>
      <c r="DW49" s="89" t="str">
        <f t="shared" si="78"/>
        <v/>
      </c>
      <c r="DX49" s="157" t="str">
        <f t="shared" si="79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4"/>
        <v/>
      </c>
      <c r="CP50" s="154">
        <f t="shared" si="25"/>
        <v>0</v>
      </c>
      <c r="CQ50" s="249" t="str">
        <f t="shared" si="26"/>
        <v/>
      </c>
      <c r="CR50" s="250" t="str">
        <f t="shared" si="27"/>
        <v/>
      </c>
      <c r="CS50" s="251" t="str">
        <f t="shared" si="28"/>
        <v/>
      </c>
      <c r="CT50" s="251" t="str">
        <f t="shared" si="29"/>
        <v/>
      </c>
      <c r="CU50" s="251" t="str">
        <f t="shared" si="30"/>
        <v/>
      </c>
      <c r="CV50" s="251" t="str">
        <f t="shared" si="31"/>
        <v/>
      </c>
      <c r="CW50" s="251" t="str">
        <f t="shared" si="32"/>
        <v/>
      </c>
      <c r="CX50" s="252" t="str">
        <f t="shared" si="33"/>
        <v/>
      </c>
      <c r="CY50" s="252" t="str">
        <f t="shared" si="34"/>
        <v/>
      </c>
      <c r="CZ50" s="252" t="str">
        <f t="shared" si="35"/>
        <v/>
      </c>
      <c r="DA50" s="251" t="str">
        <f t="shared" si="36"/>
        <v/>
      </c>
      <c r="DB50" s="251" t="str">
        <f t="shared" si="37"/>
        <v/>
      </c>
      <c r="DC50" s="251" t="str">
        <f t="shared" si="38"/>
        <v/>
      </c>
      <c r="DD50" s="251" t="str">
        <f t="shared" si="39"/>
        <v/>
      </c>
      <c r="DE50" s="251" t="str">
        <f t="shared" si="40"/>
        <v/>
      </c>
      <c r="DF50" s="250" t="str">
        <f t="shared" si="41"/>
        <v/>
      </c>
      <c r="DG50" s="253" t="str">
        <f t="shared" si="42"/>
        <v/>
      </c>
      <c r="DH50" s="155" t="str">
        <f t="shared" si="63"/>
        <v/>
      </c>
      <c r="DI50" s="89" t="str">
        <f t="shared" si="64"/>
        <v/>
      </c>
      <c r="DJ50" s="90" t="str">
        <f t="shared" si="65"/>
        <v/>
      </c>
      <c r="DK50" s="90" t="str">
        <f t="shared" si="66"/>
        <v/>
      </c>
      <c r="DL50" s="90" t="str">
        <f t="shared" si="67"/>
        <v/>
      </c>
      <c r="DM50" s="90" t="str">
        <f t="shared" si="68"/>
        <v/>
      </c>
      <c r="DN50" s="90" t="str">
        <f t="shared" si="69"/>
        <v/>
      </c>
      <c r="DO50" s="156" t="str">
        <f t="shared" si="70"/>
        <v/>
      </c>
      <c r="DP50" s="156" t="str">
        <f t="shared" si="71"/>
        <v/>
      </c>
      <c r="DQ50" s="156" t="str">
        <f t="shared" si="72"/>
        <v/>
      </c>
      <c r="DR50" s="90" t="str">
        <f t="shared" si="73"/>
        <v/>
      </c>
      <c r="DS50" s="90" t="str">
        <f t="shared" si="74"/>
        <v/>
      </c>
      <c r="DT50" s="90" t="str">
        <f t="shared" si="75"/>
        <v/>
      </c>
      <c r="DU50" s="90" t="str">
        <f t="shared" si="76"/>
        <v/>
      </c>
      <c r="DV50" s="90" t="str">
        <f t="shared" si="77"/>
        <v/>
      </c>
      <c r="DW50" s="89" t="str">
        <f t="shared" si="78"/>
        <v/>
      </c>
      <c r="DX50" s="157" t="str">
        <f t="shared" si="79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4"/>
        <v/>
      </c>
      <c r="CP51" s="154">
        <f t="shared" si="25"/>
        <v>0</v>
      </c>
      <c r="CQ51" s="249" t="str">
        <f t="shared" si="26"/>
        <v/>
      </c>
      <c r="CR51" s="250" t="str">
        <f t="shared" si="27"/>
        <v/>
      </c>
      <c r="CS51" s="251" t="str">
        <f t="shared" si="28"/>
        <v/>
      </c>
      <c r="CT51" s="251" t="str">
        <f t="shared" si="29"/>
        <v/>
      </c>
      <c r="CU51" s="251" t="str">
        <f t="shared" si="30"/>
        <v/>
      </c>
      <c r="CV51" s="251" t="str">
        <f t="shared" si="31"/>
        <v/>
      </c>
      <c r="CW51" s="251" t="str">
        <f t="shared" si="32"/>
        <v/>
      </c>
      <c r="CX51" s="252" t="str">
        <f t="shared" si="33"/>
        <v/>
      </c>
      <c r="CY51" s="252" t="str">
        <f t="shared" si="34"/>
        <v/>
      </c>
      <c r="CZ51" s="252" t="str">
        <f t="shared" si="35"/>
        <v/>
      </c>
      <c r="DA51" s="251" t="str">
        <f t="shared" si="36"/>
        <v/>
      </c>
      <c r="DB51" s="251" t="str">
        <f t="shared" si="37"/>
        <v/>
      </c>
      <c r="DC51" s="251" t="str">
        <f t="shared" si="38"/>
        <v/>
      </c>
      <c r="DD51" s="251" t="str">
        <f t="shared" si="39"/>
        <v/>
      </c>
      <c r="DE51" s="251" t="str">
        <f t="shared" si="40"/>
        <v/>
      </c>
      <c r="DF51" s="250" t="str">
        <f t="shared" si="41"/>
        <v/>
      </c>
      <c r="DG51" s="253" t="str">
        <f t="shared" si="42"/>
        <v/>
      </c>
      <c r="DH51" s="155" t="str">
        <f t="shared" si="63"/>
        <v/>
      </c>
      <c r="DI51" s="89" t="str">
        <f t="shared" si="64"/>
        <v/>
      </c>
      <c r="DJ51" s="90" t="str">
        <f t="shared" si="65"/>
        <v/>
      </c>
      <c r="DK51" s="90" t="str">
        <f t="shared" si="66"/>
        <v/>
      </c>
      <c r="DL51" s="90" t="str">
        <f t="shared" si="67"/>
        <v/>
      </c>
      <c r="DM51" s="90" t="str">
        <f t="shared" si="68"/>
        <v/>
      </c>
      <c r="DN51" s="90" t="str">
        <f t="shared" si="69"/>
        <v/>
      </c>
      <c r="DO51" s="156" t="str">
        <f t="shared" si="70"/>
        <v/>
      </c>
      <c r="DP51" s="156" t="str">
        <f t="shared" si="71"/>
        <v/>
      </c>
      <c r="DQ51" s="156" t="str">
        <f t="shared" si="72"/>
        <v/>
      </c>
      <c r="DR51" s="90" t="str">
        <f t="shared" si="73"/>
        <v/>
      </c>
      <c r="DS51" s="90" t="str">
        <f t="shared" si="74"/>
        <v/>
      </c>
      <c r="DT51" s="90" t="str">
        <f t="shared" si="75"/>
        <v/>
      </c>
      <c r="DU51" s="90" t="str">
        <f t="shared" si="76"/>
        <v/>
      </c>
      <c r="DV51" s="90" t="str">
        <f t="shared" si="77"/>
        <v/>
      </c>
      <c r="DW51" s="89" t="str">
        <f t="shared" si="78"/>
        <v/>
      </c>
      <c r="DX51" s="157" t="str">
        <f t="shared" si="79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4"/>
        <v/>
      </c>
      <c r="CP52" s="154">
        <f t="shared" si="25"/>
        <v>0</v>
      </c>
      <c r="CQ52" s="249" t="str">
        <f t="shared" si="26"/>
        <v/>
      </c>
      <c r="CR52" s="250" t="str">
        <f t="shared" si="27"/>
        <v/>
      </c>
      <c r="CS52" s="251" t="str">
        <f t="shared" si="28"/>
        <v/>
      </c>
      <c r="CT52" s="251" t="str">
        <f t="shared" si="29"/>
        <v/>
      </c>
      <c r="CU52" s="251" t="str">
        <f t="shared" si="30"/>
        <v/>
      </c>
      <c r="CV52" s="251" t="str">
        <f t="shared" si="31"/>
        <v/>
      </c>
      <c r="CW52" s="251" t="str">
        <f t="shared" si="32"/>
        <v/>
      </c>
      <c r="CX52" s="252" t="str">
        <f t="shared" si="33"/>
        <v/>
      </c>
      <c r="CY52" s="252" t="str">
        <f t="shared" si="34"/>
        <v/>
      </c>
      <c r="CZ52" s="252" t="str">
        <f t="shared" si="35"/>
        <v/>
      </c>
      <c r="DA52" s="251" t="str">
        <f t="shared" si="36"/>
        <v/>
      </c>
      <c r="DB52" s="251" t="str">
        <f t="shared" si="37"/>
        <v/>
      </c>
      <c r="DC52" s="251" t="str">
        <f t="shared" si="38"/>
        <v/>
      </c>
      <c r="DD52" s="251" t="str">
        <f t="shared" si="39"/>
        <v/>
      </c>
      <c r="DE52" s="251" t="str">
        <f t="shared" si="40"/>
        <v/>
      </c>
      <c r="DF52" s="250" t="str">
        <f t="shared" si="41"/>
        <v/>
      </c>
      <c r="DG52" s="253" t="str">
        <f t="shared" si="42"/>
        <v/>
      </c>
      <c r="DH52" s="155" t="str">
        <f t="shared" si="63"/>
        <v/>
      </c>
      <c r="DI52" s="89" t="str">
        <f t="shared" si="64"/>
        <v/>
      </c>
      <c r="DJ52" s="90" t="str">
        <f t="shared" si="65"/>
        <v/>
      </c>
      <c r="DK52" s="90" t="str">
        <f t="shared" si="66"/>
        <v/>
      </c>
      <c r="DL52" s="90" t="str">
        <f t="shared" si="67"/>
        <v/>
      </c>
      <c r="DM52" s="90" t="str">
        <f t="shared" si="68"/>
        <v/>
      </c>
      <c r="DN52" s="90" t="str">
        <f t="shared" si="69"/>
        <v/>
      </c>
      <c r="DO52" s="156" t="str">
        <f t="shared" si="70"/>
        <v/>
      </c>
      <c r="DP52" s="156" t="str">
        <f t="shared" si="71"/>
        <v/>
      </c>
      <c r="DQ52" s="156" t="str">
        <f t="shared" si="72"/>
        <v/>
      </c>
      <c r="DR52" s="90" t="str">
        <f t="shared" si="73"/>
        <v/>
      </c>
      <c r="DS52" s="90" t="str">
        <f t="shared" si="74"/>
        <v/>
      </c>
      <c r="DT52" s="90" t="str">
        <f t="shared" si="75"/>
        <v/>
      </c>
      <c r="DU52" s="90" t="str">
        <f t="shared" si="76"/>
        <v/>
      </c>
      <c r="DV52" s="90" t="str">
        <f t="shared" si="77"/>
        <v/>
      </c>
      <c r="DW52" s="89" t="str">
        <f t="shared" si="78"/>
        <v/>
      </c>
      <c r="DX52" s="157" t="str">
        <f t="shared" si="79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4"/>
        <v/>
      </c>
      <c r="CP53" s="154">
        <f t="shared" si="25"/>
        <v>0</v>
      </c>
      <c r="CQ53" s="249" t="str">
        <f t="shared" si="26"/>
        <v/>
      </c>
      <c r="CR53" s="250" t="str">
        <f t="shared" si="27"/>
        <v/>
      </c>
      <c r="CS53" s="251" t="str">
        <f t="shared" si="28"/>
        <v/>
      </c>
      <c r="CT53" s="251" t="str">
        <f t="shared" si="29"/>
        <v/>
      </c>
      <c r="CU53" s="251" t="str">
        <f t="shared" si="30"/>
        <v/>
      </c>
      <c r="CV53" s="251" t="str">
        <f t="shared" si="31"/>
        <v/>
      </c>
      <c r="CW53" s="251" t="str">
        <f t="shared" si="32"/>
        <v/>
      </c>
      <c r="CX53" s="252" t="str">
        <f t="shared" si="33"/>
        <v/>
      </c>
      <c r="CY53" s="252" t="str">
        <f t="shared" si="34"/>
        <v/>
      </c>
      <c r="CZ53" s="252" t="str">
        <f t="shared" si="35"/>
        <v/>
      </c>
      <c r="DA53" s="251" t="str">
        <f t="shared" si="36"/>
        <v/>
      </c>
      <c r="DB53" s="251" t="str">
        <f t="shared" si="37"/>
        <v/>
      </c>
      <c r="DC53" s="251" t="str">
        <f t="shared" si="38"/>
        <v/>
      </c>
      <c r="DD53" s="251" t="str">
        <f t="shared" si="39"/>
        <v/>
      </c>
      <c r="DE53" s="251" t="str">
        <f t="shared" si="40"/>
        <v/>
      </c>
      <c r="DF53" s="250" t="str">
        <f t="shared" si="41"/>
        <v/>
      </c>
      <c r="DG53" s="253" t="str">
        <f t="shared" si="42"/>
        <v/>
      </c>
      <c r="DH53" s="155" t="str">
        <f t="shared" si="63"/>
        <v/>
      </c>
      <c r="DI53" s="89" t="str">
        <f t="shared" si="64"/>
        <v/>
      </c>
      <c r="DJ53" s="90" t="str">
        <f t="shared" si="65"/>
        <v/>
      </c>
      <c r="DK53" s="90" t="str">
        <f t="shared" si="66"/>
        <v/>
      </c>
      <c r="DL53" s="90" t="str">
        <f t="shared" si="67"/>
        <v/>
      </c>
      <c r="DM53" s="90" t="str">
        <f t="shared" si="68"/>
        <v/>
      </c>
      <c r="DN53" s="90" t="str">
        <f t="shared" si="69"/>
        <v/>
      </c>
      <c r="DO53" s="156" t="str">
        <f t="shared" si="70"/>
        <v/>
      </c>
      <c r="DP53" s="156" t="str">
        <f t="shared" si="71"/>
        <v/>
      </c>
      <c r="DQ53" s="156" t="str">
        <f t="shared" si="72"/>
        <v/>
      </c>
      <c r="DR53" s="90" t="str">
        <f t="shared" si="73"/>
        <v/>
      </c>
      <c r="DS53" s="90" t="str">
        <f t="shared" si="74"/>
        <v/>
      </c>
      <c r="DT53" s="90" t="str">
        <f t="shared" si="75"/>
        <v/>
      </c>
      <c r="DU53" s="90" t="str">
        <f t="shared" si="76"/>
        <v/>
      </c>
      <c r="DV53" s="90" t="str">
        <f t="shared" si="77"/>
        <v/>
      </c>
      <c r="DW53" s="89" t="str">
        <f t="shared" si="78"/>
        <v/>
      </c>
      <c r="DX53" s="157" t="str">
        <f t="shared" si="79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4"/>
        <v/>
      </c>
      <c r="CP54" s="154">
        <f t="shared" si="25"/>
        <v>0</v>
      </c>
      <c r="CQ54" s="249" t="str">
        <f t="shared" si="26"/>
        <v/>
      </c>
      <c r="CR54" s="250" t="str">
        <f t="shared" si="27"/>
        <v/>
      </c>
      <c r="CS54" s="251" t="str">
        <f t="shared" si="28"/>
        <v/>
      </c>
      <c r="CT54" s="251" t="str">
        <f t="shared" si="29"/>
        <v/>
      </c>
      <c r="CU54" s="251" t="str">
        <f t="shared" si="30"/>
        <v/>
      </c>
      <c r="CV54" s="251" t="str">
        <f t="shared" si="31"/>
        <v/>
      </c>
      <c r="CW54" s="251" t="str">
        <f t="shared" si="32"/>
        <v/>
      </c>
      <c r="CX54" s="252" t="str">
        <f t="shared" si="33"/>
        <v/>
      </c>
      <c r="CY54" s="252" t="str">
        <f t="shared" si="34"/>
        <v/>
      </c>
      <c r="CZ54" s="252" t="str">
        <f t="shared" si="35"/>
        <v/>
      </c>
      <c r="DA54" s="251" t="str">
        <f t="shared" si="36"/>
        <v/>
      </c>
      <c r="DB54" s="251" t="str">
        <f t="shared" si="37"/>
        <v/>
      </c>
      <c r="DC54" s="251" t="str">
        <f t="shared" si="38"/>
        <v/>
      </c>
      <c r="DD54" s="251" t="str">
        <f t="shared" si="39"/>
        <v/>
      </c>
      <c r="DE54" s="251" t="str">
        <f t="shared" si="40"/>
        <v/>
      </c>
      <c r="DF54" s="250" t="str">
        <f t="shared" si="41"/>
        <v/>
      </c>
      <c r="DG54" s="253" t="str">
        <f t="shared" si="42"/>
        <v/>
      </c>
      <c r="DH54" s="155" t="str">
        <f t="shared" si="63"/>
        <v/>
      </c>
      <c r="DI54" s="89" t="str">
        <f t="shared" si="64"/>
        <v/>
      </c>
      <c r="DJ54" s="90" t="str">
        <f t="shared" si="65"/>
        <v/>
      </c>
      <c r="DK54" s="90" t="str">
        <f t="shared" si="66"/>
        <v/>
      </c>
      <c r="DL54" s="90" t="str">
        <f t="shared" si="67"/>
        <v/>
      </c>
      <c r="DM54" s="90" t="str">
        <f t="shared" si="68"/>
        <v/>
      </c>
      <c r="DN54" s="90" t="str">
        <f t="shared" si="69"/>
        <v/>
      </c>
      <c r="DO54" s="156" t="str">
        <f t="shared" si="70"/>
        <v/>
      </c>
      <c r="DP54" s="156" t="str">
        <f t="shared" si="71"/>
        <v/>
      </c>
      <c r="DQ54" s="156" t="str">
        <f t="shared" si="72"/>
        <v/>
      </c>
      <c r="DR54" s="90" t="str">
        <f t="shared" si="73"/>
        <v/>
      </c>
      <c r="DS54" s="90" t="str">
        <f t="shared" si="74"/>
        <v/>
      </c>
      <c r="DT54" s="90" t="str">
        <f t="shared" si="75"/>
        <v/>
      </c>
      <c r="DU54" s="90" t="str">
        <f t="shared" si="76"/>
        <v/>
      </c>
      <c r="DV54" s="90" t="str">
        <f t="shared" si="77"/>
        <v/>
      </c>
      <c r="DW54" s="89" t="str">
        <f t="shared" si="78"/>
        <v/>
      </c>
      <c r="DX54" s="157" t="str">
        <f t="shared" si="79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4"/>
        <v/>
      </c>
      <c r="CP55" s="154">
        <f t="shared" si="25"/>
        <v>0</v>
      </c>
      <c r="CQ55" s="249" t="str">
        <f t="shared" si="26"/>
        <v/>
      </c>
      <c r="CR55" s="250" t="str">
        <f t="shared" si="27"/>
        <v/>
      </c>
      <c r="CS55" s="251" t="str">
        <f t="shared" si="28"/>
        <v/>
      </c>
      <c r="CT55" s="251" t="str">
        <f t="shared" si="29"/>
        <v/>
      </c>
      <c r="CU55" s="251" t="str">
        <f t="shared" si="30"/>
        <v/>
      </c>
      <c r="CV55" s="251" t="str">
        <f t="shared" si="31"/>
        <v/>
      </c>
      <c r="CW55" s="251" t="str">
        <f t="shared" si="32"/>
        <v/>
      </c>
      <c r="CX55" s="252" t="str">
        <f t="shared" si="33"/>
        <v/>
      </c>
      <c r="CY55" s="252" t="str">
        <f t="shared" si="34"/>
        <v/>
      </c>
      <c r="CZ55" s="252" t="str">
        <f t="shared" si="35"/>
        <v/>
      </c>
      <c r="DA55" s="251" t="str">
        <f t="shared" si="36"/>
        <v/>
      </c>
      <c r="DB55" s="251" t="str">
        <f t="shared" si="37"/>
        <v/>
      </c>
      <c r="DC55" s="251" t="str">
        <f t="shared" si="38"/>
        <v/>
      </c>
      <c r="DD55" s="251" t="str">
        <f t="shared" si="39"/>
        <v/>
      </c>
      <c r="DE55" s="251" t="str">
        <f t="shared" si="40"/>
        <v/>
      </c>
      <c r="DF55" s="250" t="str">
        <f t="shared" si="41"/>
        <v/>
      </c>
      <c r="DG55" s="253" t="str">
        <f t="shared" si="42"/>
        <v/>
      </c>
      <c r="DH55" s="155" t="str">
        <f t="shared" si="63"/>
        <v/>
      </c>
      <c r="DI55" s="89" t="str">
        <f t="shared" si="64"/>
        <v/>
      </c>
      <c r="DJ55" s="90" t="str">
        <f t="shared" si="65"/>
        <v/>
      </c>
      <c r="DK55" s="90" t="str">
        <f t="shared" si="66"/>
        <v/>
      </c>
      <c r="DL55" s="90" t="str">
        <f t="shared" si="67"/>
        <v/>
      </c>
      <c r="DM55" s="90" t="str">
        <f t="shared" si="68"/>
        <v/>
      </c>
      <c r="DN55" s="90" t="str">
        <f t="shared" si="69"/>
        <v/>
      </c>
      <c r="DO55" s="156" t="str">
        <f t="shared" si="70"/>
        <v/>
      </c>
      <c r="DP55" s="156" t="str">
        <f t="shared" si="71"/>
        <v/>
      </c>
      <c r="DQ55" s="156" t="str">
        <f t="shared" si="72"/>
        <v/>
      </c>
      <c r="DR55" s="90" t="str">
        <f t="shared" si="73"/>
        <v/>
      </c>
      <c r="DS55" s="90" t="str">
        <f t="shared" si="74"/>
        <v/>
      </c>
      <c r="DT55" s="90" t="str">
        <f t="shared" si="75"/>
        <v/>
      </c>
      <c r="DU55" s="90" t="str">
        <f t="shared" si="76"/>
        <v/>
      </c>
      <c r="DV55" s="90" t="str">
        <f t="shared" si="77"/>
        <v/>
      </c>
      <c r="DW55" s="89" t="str">
        <f t="shared" si="78"/>
        <v/>
      </c>
      <c r="DX55" s="157" t="str">
        <f t="shared" si="79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4"/>
        <v/>
      </c>
      <c r="CP56" s="154">
        <f t="shared" si="25"/>
        <v>0</v>
      </c>
      <c r="CQ56" s="249" t="str">
        <f t="shared" si="26"/>
        <v/>
      </c>
      <c r="CR56" s="250" t="str">
        <f t="shared" si="27"/>
        <v/>
      </c>
      <c r="CS56" s="251" t="str">
        <f t="shared" si="28"/>
        <v/>
      </c>
      <c r="CT56" s="251" t="str">
        <f t="shared" si="29"/>
        <v/>
      </c>
      <c r="CU56" s="251" t="str">
        <f t="shared" si="30"/>
        <v/>
      </c>
      <c r="CV56" s="251" t="str">
        <f t="shared" si="31"/>
        <v/>
      </c>
      <c r="CW56" s="251" t="str">
        <f t="shared" si="32"/>
        <v/>
      </c>
      <c r="CX56" s="252" t="str">
        <f t="shared" si="33"/>
        <v/>
      </c>
      <c r="CY56" s="252" t="str">
        <f t="shared" si="34"/>
        <v/>
      </c>
      <c r="CZ56" s="252" t="str">
        <f t="shared" si="35"/>
        <v/>
      </c>
      <c r="DA56" s="251" t="str">
        <f t="shared" si="36"/>
        <v/>
      </c>
      <c r="DB56" s="251" t="str">
        <f t="shared" si="37"/>
        <v/>
      </c>
      <c r="DC56" s="251" t="str">
        <f t="shared" si="38"/>
        <v/>
      </c>
      <c r="DD56" s="251" t="str">
        <f t="shared" si="39"/>
        <v/>
      </c>
      <c r="DE56" s="251" t="str">
        <f t="shared" si="40"/>
        <v/>
      </c>
      <c r="DF56" s="250" t="str">
        <f t="shared" si="41"/>
        <v/>
      </c>
      <c r="DG56" s="253" t="str">
        <f t="shared" si="42"/>
        <v/>
      </c>
      <c r="DH56" s="155" t="str">
        <f t="shared" si="63"/>
        <v/>
      </c>
      <c r="DI56" s="89" t="str">
        <f t="shared" si="64"/>
        <v/>
      </c>
      <c r="DJ56" s="90" t="str">
        <f t="shared" si="65"/>
        <v/>
      </c>
      <c r="DK56" s="90" t="str">
        <f t="shared" si="66"/>
        <v/>
      </c>
      <c r="DL56" s="90" t="str">
        <f t="shared" si="67"/>
        <v/>
      </c>
      <c r="DM56" s="90" t="str">
        <f t="shared" si="68"/>
        <v/>
      </c>
      <c r="DN56" s="90" t="str">
        <f t="shared" si="69"/>
        <v/>
      </c>
      <c r="DO56" s="156" t="str">
        <f t="shared" si="70"/>
        <v/>
      </c>
      <c r="DP56" s="156" t="str">
        <f t="shared" si="71"/>
        <v/>
      </c>
      <c r="DQ56" s="156" t="str">
        <f t="shared" si="72"/>
        <v/>
      </c>
      <c r="DR56" s="90" t="str">
        <f t="shared" si="73"/>
        <v/>
      </c>
      <c r="DS56" s="90" t="str">
        <f t="shared" si="74"/>
        <v/>
      </c>
      <c r="DT56" s="90" t="str">
        <f t="shared" si="75"/>
        <v/>
      </c>
      <c r="DU56" s="90" t="str">
        <f t="shared" si="76"/>
        <v/>
      </c>
      <c r="DV56" s="90" t="str">
        <f t="shared" si="77"/>
        <v/>
      </c>
      <c r="DW56" s="89" t="str">
        <f t="shared" si="78"/>
        <v/>
      </c>
      <c r="DX56" s="157" t="str">
        <f t="shared" si="79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3">IF(C50="","",SUM(C50,C52,-C53,-C54,-C55,C56))</f>
        <v/>
      </c>
      <c r="D57" s="312" t="str">
        <f t="shared" si="83"/>
        <v/>
      </c>
      <c r="E57" s="312" t="str">
        <f t="shared" si="83"/>
        <v/>
      </c>
      <c r="F57" s="312" t="str">
        <f t="shared" si="83"/>
        <v/>
      </c>
      <c r="G57" s="312" t="str">
        <f t="shared" si="83"/>
        <v/>
      </c>
      <c r="H57" s="312" t="str">
        <f t="shared" si="83"/>
        <v/>
      </c>
      <c r="I57" s="312" t="str">
        <f t="shared" si="83"/>
        <v/>
      </c>
      <c r="J57" s="312" t="str">
        <f t="shared" si="83"/>
        <v/>
      </c>
      <c r="K57" s="312" t="str">
        <f t="shared" si="83"/>
        <v/>
      </c>
      <c r="L57" s="312" t="str">
        <f t="shared" si="83"/>
        <v/>
      </c>
      <c r="M57" s="312" t="str">
        <f t="shared" si="83"/>
        <v/>
      </c>
      <c r="N57" s="312" t="str">
        <f t="shared" si="83"/>
        <v/>
      </c>
      <c r="O57" s="312" t="str">
        <f t="shared" si="83"/>
        <v/>
      </c>
      <c r="P57" s="312" t="str">
        <f t="shared" si="83"/>
        <v/>
      </c>
      <c r="Q57" s="312" t="str">
        <f t="shared" si="83"/>
        <v/>
      </c>
      <c r="R57" s="312" t="str">
        <f t="shared" si="83"/>
        <v/>
      </c>
      <c r="S57" s="312" t="str">
        <f t="shared" si="83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4">IF(BB50="","",SUM(BB50,BB52,-BB53,-BB54,-BB55,BB56))</f>
        <v/>
      </c>
      <c r="BC57" s="312" t="str">
        <f t="shared" si="84"/>
        <v/>
      </c>
      <c r="BD57" s="312" t="str">
        <f t="shared" si="84"/>
        <v/>
      </c>
      <c r="BE57" s="312" t="str">
        <f t="shared" si="84"/>
        <v/>
      </c>
      <c r="BF57" s="312" t="str">
        <f t="shared" si="84"/>
        <v/>
      </c>
      <c r="BG57" s="312" t="str">
        <f t="shared" si="84"/>
        <v/>
      </c>
      <c r="BH57" s="312" t="str">
        <f t="shared" si="84"/>
        <v/>
      </c>
      <c r="BI57" s="312" t="str">
        <f t="shared" si="84"/>
        <v/>
      </c>
      <c r="BJ57" s="312" t="str">
        <f t="shared" si="84"/>
        <v/>
      </c>
      <c r="BK57" s="312"/>
      <c r="BL57" s="312"/>
      <c r="BM57" s="312" t="str">
        <f t="shared" ref="BM57:BR57" si="85">IF(BM50="","",SUM(BM50,BM52,-BM53,-BM54,-BM55,BM56))</f>
        <v/>
      </c>
      <c r="BN57" s="312" t="str">
        <f t="shared" si="85"/>
        <v/>
      </c>
      <c r="BO57" s="312" t="str">
        <f t="shared" si="85"/>
        <v/>
      </c>
      <c r="BP57" s="312" t="str">
        <f t="shared" si="85"/>
        <v/>
      </c>
      <c r="BQ57" s="312" t="str">
        <f t="shared" si="85"/>
        <v/>
      </c>
      <c r="BR57" s="312" t="str">
        <f t="shared" si="85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4"/>
        <v/>
      </c>
      <c r="CP57" s="154">
        <f t="shared" si="25"/>
        <v>0</v>
      </c>
      <c r="CQ57" s="249" t="str">
        <f t="shared" si="26"/>
        <v/>
      </c>
      <c r="CR57" s="250" t="str">
        <f t="shared" si="27"/>
        <v/>
      </c>
      <c r="CS57" s="251" t="str">
        <f t="shared" si="28"/>
        <v/>
      </c>
      <c r="CT57" s="251" t="str">
        <f t="shared" si="29"/>
        <v/>
      </c>
      <c r="CU57" s="251" t="str">
        <f t="shared" si="30"/>
        <v/>
      </c>
      <c r="CV57" s="251" t="str">
        <f t="shared" si="31"/>
        <v/>
      </c>
      <c r="CW57" s="251" t="str">
        <f t="shared" si="32"/>
        <v/>
      </c>
      <c r="CX57" s="252" t="str">
        <f t="shared" si="33"/>
        <v/>
      </c>
      <c r="CY57" s="252" t="str">
        <f t="shared" si="34"/>
        <v/>
      </c>
      <c r="CZ57" s="252" t="str">
        <f t="shared" si="35"/>
        <v/>
      </c>
      <c r="DA57" s="251" t="str">
        <f t="shared" si="36"/>
        <v/>
      </c>
      <c r="DB57" s="251" t="str">
        <f t="shared" si="37"/>
        <v/>
      </c>
      <c r="DC57" s="251" t="str">
        <f t="shared" si="38"/>
        <v/>
      </c>
      <c r="DD57" s="251" t="str">
        <f t="shared" si="39"/>
        <v/>
      </c>
      <c r="DE57" s="251" t="str">
        <f t="shared" si="40"/>
        <v/>
      </c>
      <c r="DF57" s="250" t="str">
        <f t="shared" si="41"/>
        <v/>
      </c>
      <c r="DG57" s="253" t="str">
        <f t="shared" si="42"/>
        <v/>
      </c>
      <c r="DH57" s="155" t="str">
        <f t="shared" si="63"/>
        <v/>
      </c>
      <c r="DI57" s="89" t="str">
        <f t="shared" si="64"/>
        <v/>
      </c>
      <c r="DJ57" s="90" t="str">
        <f t="shared" si="65"/>
        <v/>
      </c>
      <c r="DK57" s="90" t="str">
        <f t="shared" si="66"/>
        <v/>
      </c>
      <c r="DL57" s="90" t="str">
        <f t="shared" si="67"/>
        <v/>
      </c>
      <c r="DM57" s="90" t="str">
        <f t="shared" si="68"/>
        <v/>
      </c>
      <c r="DN57" s="90" t="str">
        <f t="shared" si="69"/>
        <v/>
      </c>
      <c r="DO57" s="156" t="str">
        <f t="shared" si="70"/>
        <v/>
      </c>
      <c r="DP57" s="156" t="str">
        <f t="shared" si="71"/>
        <v/>
      </c>
      <c r="DQ57" s="156" t="str">
        <f t="shared" si="72"/>
        <v/>
      </c>
      <c r="DR57" s="90" t="str">
        <f t="shared" si="73"/>
        <v/>
      </c>
      <c r="DS57" s="90" t="str">
        <f t="shared" si="74"/>
        <v/>
      </c>
      <c r="DT57" s="90" t="str">
        <f t="shared" si="75"/>
        <v/>
      </c>
      <c r="DU57" s="90" t="str">
        <f t="shared" si="76"/>
        <v/>
      </c>
      <c r="DV57" s="90" t="str">
        <f t="shared" si="77"/>
        <v/>
      </c>
      <c r="DW57" s="89" t="str">
        <f t="shared" si="78"/>
        <v/>
      </c>
      <c r="DX57" s="157" t="str">
        <f t="shared" si="79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4"/>
        <v/>
      </c>
      <c r="CP58" s="154">
        <f t="shared" si="25"/>
        <v>0</v>
      </c>
      <c r="CQ58" s="249" t="str">
        <f t="shared" si="26"/>
        <v/>
      </c>
      <c r="CR58" s="250" t="str">
        <f t="shared" si="27"/>
        <v/>
      </c>
      <c r="CS58" s="251" t="str">
        <f t="shared" si="28"/>
        <v/>
      </c>
      <c r="CT58" s="251" t="str">
        <f t="shared" si="29"/>
        <v/>
      </c>
      <c r="CU58" s="251" t="str">
        <f t="shared" si="30"/>
        <v/>
      </c>
      <c r="CV58" s="251" t="str">
        <f t="shared" si="31"/>
        <v/>
      </c>
      <c r="CW58" s="251" t="str">
        <f t="shared" si="32"/>
        <v/>
      </c>
      <c r="CX58" s="252" t="str">
        <f t="shared" si="33"/>
        <v/>
      </c>
      <c r="CY58" s="252" t="str">
        <f t="shared" si="34"/>
        <v/>
      </c>
      <c r="CZ58" s="252" t="str">
        <f t="shared" si="35"/>
        <v/>
      </c>
      <c r="DA58" s="251" t="str">
        <f t="shared" si="36"/>
        <v/>
      </c>
      <c r="DB58" s="251" t="str">
        <f t="shared" si="37"/>
        <v/>
      </c>
      <c r="DC58" s="251" t="str">
        <f t="shared" si="38"/>
        <v/>
      </c>
      <c r="DD58" s="251" t="str">
        <f t="shared" si="39"/>
        <v/>
      </c>
      <c r="DE58" s="251" t="str">
        <f t="shared" si="40"/>
        <v/>
      </c>
      <c r="DF58" s="250" t="str">
        <f t="shared" si="41"/>
        <v/>
      </c>
      <c r="DG58" s="253" t="str">
        <f t="shared" si="42"/>
        <v/>
      </c>
      <c r="DH58" s="155" t="str">
        <f t="shared" si="63"/>
        <v/>
      </c>
      <c r="DI58" s="89" t="str">
        <f t="shared" si="64"/>
        <v/>
      </c>
      <c r="DJ58" s="90" t="str">
        <f t="shared" si="65"/>
        <v/>
      </c>
      <c r="DK58" s="90" t="str">
        <f t="shared" si="66"/>
        <v/>
      </c>
      <c r="DL58" s="90" t="str">
        <f t="shared" si="67"/>
        <v/>
      </c>
      <c r="DM58" s="90" t="str">
        <f t="shared" si="68"/>
        <v/>
      </c>
      <c r="DN58" s="90" t="str">
        <f t="shared" si="69"/>
        <v/>
      </c>
      <c r="DO58" s="156" t="str">
        <f t="shared" si="70"/>
        <v/>
      </c>
      <c r="DP58" s="156" t="str">
        <f t="shared" si="71"/>
        <v/>
      </c>
      <c r="DQ58" s="156" t="str">
        <f t="shared" si="72"/>
        <v/>
      </c>
      <c r="DR58" s="90" t="str">
        <f t="shared" si="73"/>
        <v/>
      </c>
      <c r="DS58" s="90" t="str">
        <f t="shared" si="74"/>
        <v/>
      </c>
      <c r="DT58" s="90" t="str">
        <f t="shared" si="75"/>
        <v/>
      </c>
      <c r="DU58" s="90" t="str">
        <f t="shared" si="76"/>
        <v/>
      </c>
      <c r="DV58" s="90" t="str">
        <f t="shared" si="77"/>
        <v/>
      </c>
      <c r="DW58" s="89" t="str">
        <f t="shared" si="78"/>
        <v/>
      </c>
      <c r="DX58" s="157" t="str">
        <f t="shared" si="79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4"/>
        <v/>
      </c>
      <c r="CP59" s="154">
        <f t="shared" si="25"/>
        <v>0</v>
      </c>
      <c r="CQ59" s="249" t="str">
        <f t="shared" si="26"/>
        <v/>
      </c>
      <c r="CR59" s="250" t="str">
        <f t="shared" si="27"/>
        <v/>
      </c>
      <c r="CS59" s="251" t="str">
        <f t="shared" si="28"/>
        <v/>
      </c>
      <c r="CT59" s="251" t="str">
        <f t="shared" si="29"/>
        <v/>
      </c>
      <c r="CU59" s="251" t="str">
        <f t="shared" si="30"/>
        <v/>
      </c>
      <c r="CV59" s="251" t="str">
        <f t="shared" si="31"/>
        <v/>
      </c>
      <c r="CW59" s="251" t="str">
        <f t="shared" si="32"/>
        <v/>
      </c>
      <c r="CX59" s="252" t="str">
        <f t="shared" si="33"/>
        <v/>
      </c>
      <c r="CY59" s="252" t="str">
        <f t="shared" si="34"/>
        <v/>
      </c>
      <c r="CZ59" s="252" t="str">
        <f t="shared" si="35"/>
        <v/>
      </c>
      <c r="DA59" s="251" t="str">
        <f t="shared" si="36"/>
        <v/>
      </c>
      <c r="DB59" s="251" t="str">
        <f t="shared" si="37"/>
        <v/>
      </c>
      <c r="DC59" s="251" t="str">
        <f t="shared" si="38"/>
        <v/>
      </c>
      <c r="DD59" s="251" t="str">
        <f t="shared" si="39"/>
        <v/>
      </c>
      <c r="DE59" s="251" t="str">
        <f t="shared" si="40"/>
        <v/>
      </c>
      <c r="DF59" s="250" t="str">
        <f t="shared" si="41"/>
        <v/>
      </c>
      <c r="DG59" s="253" t="str">
        <f t="shared" si="42"/>
        <v/>
      </c>
      <c r="DH59" s="155" t="str">
        <f t="shared" si="63"/>
        <v/>
      </c>
      <c r="DI59" s="89" t="str">
        <f t="shared" si="64"/>
        <v/>
      </c>
      <c r="DJ59" s="90" t="str">
        <f t="shared" si="65"/>
        <v/>
      </c>
      <c r="DK59" s="90" t="str">
        <f t="shared" si="66"/>
        <v/>
      </c>
      <c r="DL59" s="90" t="str">
        <f t="shared" si="67"/>
        <v/>
      </c>
      <c r="DM59" s="90" t="str">
        <f t="shared" si="68"/>
        <v/>
      </c>
      <c r="DN59" s="90" t="str">
        <f t="shared" si="69"/>
        <v/>
      </c>
      <c r="DO59" s="156" t="str">
        <f t="shared" si="70"/>
        <v/>
      </c>
      <c r="DP59" s="156" t="str">
        <f t="shared" si="71"/>
        <v/>
      </c>
      <c r="DQ59" s="156" t="str">
        <f t="shared" si="72"/>
        <v/>
      </c>
      <c r="DR59" s="90" t="str">
        <f t="shared" si="73"/>
        <v/>
      </c>
      <c r="DS59" s="90" t="str">
        <f t="shared" si="74"/>
        <v/>
      </c>
      <c r="DT59" s="90" t="str">
        <f t="shared" si="75"/>
        <v/>
      </c>
      <c r="DU59" s="90" t="str">
        <f t="shared" si="76"/>
        <v/>
      </c>
      <c r="DV59" s="90" t="str">
        <f t="shared" si="77"/>
        <v/>
      </c>
      <c r="DW59" s="89" t="str">
        <f t="shared" si="78"/>
        <v/>
      </c>
      <c r="DX59" s="157" t="str">
        <f t="shared" si="79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4"/>
        <v/>
      </c>
      <c r="CP60" s="154">
        <f t="shared" si="25"/>
        <v>0</v>
      </c>
      <c r="CQ60" s="249" t="str">
        <f t="shared" si="26"/>
        <v/>
      </c>
      <c r="CR60" s="250" t="str">
        <f t="shared" si="27"/>
        <v/>
      </c>
      <c r="CS60" s="251" t="str">
        <f t="shared" si="28"/>
        <v/>
      </c>
      <c r="CT60" s="251" t="str">
        <f t="shared" si="29"/>
        <v/>
      </c>
      <c r="CU60" s="251" t="str">
        <f t="shared" si="30"/>
        <v/>
      </c>
      <c r="CV60" s="251" t="str">
        <f t="shared" si="31"/>
        <v/>
      </c>
      <c r="CW60" s="251" t="str">
        <f t="shared" si="32"/>
        <v/>
      </c>
      <c r="CX60" s="252" t="str">
        <f t="shared" si="33"/>
        <v/>
      </c>
      <c r="CY60" s="252" t="str">
        <f t="shared" si="34"/>
        <v/>
      </c>
      <c r="CZ60" s="252" t="str">
        <f t="shared" si="35"/>
        <v/>
      </c>
      <c r="DA60" s="251" t="str">
        <f t="shared" si="36"/>
        <v/>
      </c>
      <c r="DB60" s="251" t="str">
        <f t="shared" si="37"/>
        <v/>
      </c>
      <c r="DC60" s="251" t="str">
        <f t="shared" si="38"/>
        <v/>
      </c>
      <c r="DD60" s="251" t="str">
        <f t="shared" si="39"/>
        <v/>
      </c>
      <c r="DE60" s="251" t="str">
        <f t="shared" si="40"/>
        <v/>
      </c>
      <c r="DF60" s="250" t="str">
        <f t="shared" si="41"/>
        <v/>
      </c>
      <c r="DG60" s="253" t="str">
        <f t="shared" si="42"/>
        <v/>
      </c>
      <c r="DH60" s="155" t="str">
        <f t="shared" si="63"/>
        <v/>
      </c>
      <c r="DI60" s="89" t="str">
        <f t="shared" si="64"/>
        <v/>
      </c>
      <c r="DJ60" s="90" t="str">
        <f t="shared" si="65"/>
        <v/>
      </c>
      <c r="DK60" s="90" t="str">
        <f t="shared" si="66"/>
        <v/>
      </c>
      <c r="DL60" s="90" t="str">
        <f t="shared" si="67"/>
        <v/>
      </c>
      <c r="DM60" s="90" t="str">
        <f t="shared" si="68"/>
        <v/>
      </c>
      <c r="DN60" s="90" t="str">
        <f t="shared" si="69"/>
        <v/>
      </c>
      <c r="DO60" s="156" t="str">
        <f t="shared" si="70"/>
        <v/>
      </c>
      <c r="DP60" s="156" t="str">
        <f t="shared" si="71"/>
        <v/>
      </c>
      <c r="DQ60" s="156" t="str">
        <f t="shared" si="72"/>
        <v/>
      </c>
      <c r="DR60" s="90" t="str">
        <f t="shared" si="73"/>
        <v/>
      </c>
      <c r="DS60" s="90" t="str">
        <f t="shared" si="74"/>
        <v/>
      </c>
      <c r="DT60" s="90" t="str">
        <f t="shared" si="75"/>
        <v/>
      </c>
      <c r="DU60" s="90" t="str">
        <f t="shared" si="76"/>
        <v/>
      </c>
      <c r="DV60" s="90" t="str">
        <f t="shared" si="77"/>
        <v/>
      </c>
      <c r="DW60" s="89" t="str">
        <f t="shared" si="78"/>
        <v/>
      </c>
      <c r="DX60" s="157" t="str">
        <f t="shared" si="79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4"/>
        <v/>
      </c>
      <c r="CP61" s="154">
        <f t="shared" si="25"/>
        <v>0</v>
      </c>
      <c r="CQ61" s="249" t="str">
        <f t="shared" si="26"/>
        <v/>
      </c>
      <c r="CR61" s="250" t="str">
        <f t="shared" si="27"/>
        <v/>
      </c>
      <c r="CS61" s="251" t="str">
        <f t="shared" si="28"/>
        <v/>
      </c>
      <c r="CT61" s="251" t="str">
        <f t="shared" si="29"/>
        <v/>
      </c>
      <c r="CU61" s="251" t="str">
        <f t="shared" si="30"/>
        <v/>
      </c>
      <c r="CV61" s="251" t="str">
        <f t="shared" si="31"/>
        <v/>
      </c>
      <c r="CW61" s="251" t="str">
        <f t="shared" si="32"/>
        <v/>
      </c>
      <c r="CX61" s="252" t="str">
        <f t="shared" si="33"/>
        <v/>
      </c>
      <c r="CY61" s="252" t="str">
        <f t="shared" si="34"/>
        <v/>
      </c>
      <c r="CZ61" s="252" t="str">
        <f t="shared" si="35"/>
        <v/>
      </c>
      <c r="DA61" s="251" t="str">
        <f t="shared" si="36"/>
        <v/>
      </c>
      <c r="DB61" s="251" t="str">
        <f t="shared" si="37"/>
        <v/>
      </c>
      <c r="DC61" s="251" t="str">
        <f t="shared" si="38"/>
        <v/>
      </c>
      <c r="DD61" s="251" t="str">
        <f t="shared" si="39"/>
        <v/>
      </c>
      <c r="DE61" s="251" t="str">
        <f t="shared" si="40"/>
        <v/>
      </c>
      <c r="DF61" s="250" t="str">
        <f t="shared" si="41"/>
        <v/>
      </c>
      <c r="DG61" s="253" t="str">
        <f t="shared" si="42"/>
        <v/>
      </c>
      <c r="DH61" s="155" t="str">
        <f t="shared" si="63"/>
        <v/>
      </c>
      <c r="DI61" s="89" t="str">
        <f t="shared" si="64"/>
        <v/>
      </c>
      <c r="DJ61" s="90" t="str">
        <f t="shared" si="65"/>
        <v/>
      </c>
      <c r="DK61" s="90" t="str">
        <f t="shared" si="66"/>
        <v/>
      </c>
      <c r="DL61" s="90" t="str">
        <f t="shared" si="67"/>
        <v/>
      </c>
      <c r="DM61" s="90" t="str">
        <f t="shared" si="68"/>
        <v/>
      </c>
      <c r="DN61" s="90" t="str">
        <f t="shared" si="69"/>
        <v/>
      </c>
      <c r="DO61" s="156" t="str">
        <f t="shared" si="70"/>
        <v/>
      </c>
      <c r="DP61" s="156" t="str">
        <f t="shared" si="71"/>
        <v/>
      </c>
      <c r="DQ61" s="156" t="str">
        <f t="shared" si="72"/>
        <v/>
      </c>
      <c r="DR61" s="90" t="str">
        <f t="shared" si="73"/>
        <v/>
      </c>
      <c r="DS61" s="90" t="str">
        <f t="shared" si="74"/>
        <v/>
      </c>
      <c r="DT61" s="90" t="str">
        <f t="shared" si="75"/>
        <v/>
      </c>
      <c r="DU61" s="90" t="str">
        <f t="shared" si="76"/>
        <v/>
      </c>
      <c r="DV61" s="90" t="str">
        <f t="shared" si="77"/>
        <v/>
      </c>
      <c r="DW61" s="89" t="str">
        <f t="shared" si="78"/>
        <v/>
      </c>
      <c r="DX61" s="157" t="str">
        <f t="shared" si="79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4"/>
        <v/>
      </c>
      <c r="CP62" s="154">
        <f t="shared" si="25"/>
        <v>0</v>
      </c>
      <c r="CQ62" s="249" t="str">
        <f t="shared" si="26"/>
        <v/>
      </c>
      <c r="CR62" s="250" t="str">
        <f t="shared" si="27"/>
        <v/>
      </c>
      <c r="CS62" s="251" t="str">
        <f t="shared" si="28"/>
        <v/>
      </c>
      <c r="CT62" s="251" t="str">
        <f t="shared" si="29"/>
        <v/>
      </c>
      <c r="CU62" s="251" t="str">
        <f t="shared" si="30"/>
        <v/>
      </c>
      <c r="CV62" s="251" t="str">
        <f t="shared" si="31"/>
        <v/>
      </c>
      <c r="CW62" s="251" t="str">
        <f t="shared" si="32"/>
        <v/>
      </c>
      <c r="CX62" s="252" t="str">
        <f t="shared" si="33"/>
        <v/>
      </c>
      <c r="CY62" s="252" t="str">
        <f t="shared" si="34"/>
        <v/>
      </c>
      <c r="CZ62" s="252" t="str">
        <f t="shared" si="35"/>
        <v/>
      </c>
      <c r="DA62" s="251" t="str">
        <f t="shared" si="36"/>
        <v/>
      </c>
      <c r="DB62" s="251" t="str">
        <f t="shared" si="37"/>
        <v/>
      </c>
      <c r="DC62" s="251" t="str">
        <f t="shared" si="38"/>
        <v/>
      </c>
      <c r="DD62" s="251" t="str">
        <f t="shared" si="39"/>
        <v/>
      </c>
      <c r="DE62" s="251" t="str">
        <f t="shared" si="40"/>
        <v/>
      </c>
      <c r="DF62" s="250" t="str">
        <f t="shared" si="41"/>
        <v/>
      </c>
      <c r="DG62" s="253" t="str">
        <f t="shared" si="42"/>
        <v/>
      </c>
      <c r="DH62" s="155" t="str">
        <f t="shared" si="63"/>
        <v/>
      </c>
      <c r="DI62" s="89" t="str">
        <f t="shared" si="64"/>
        <v/>
      </c>
      <c r="DJ62" s="90" t="str">
        <f t="shared" si="65"/>
        <v/>
      </c>
      <c r="DK62" s="90" t="str">
        <f t="shared" si="66"/>
        <v/>
      </c>
      <c r="DL62" s="90" t="str">
        <f t="shared" si="67"/>
        <v/>
      </c>
      <c r="DM62" s="90" t="str">
        <f t="shared" si="68"/>
        <v/>
      </c>
      <c r="DN62" s="90" t="str">
        <f t="shared" si="69"/>
        <v/>
      </c>
      <c r="DO62" s="156" t="str">
        <f t="shared" si="70"/>
        <v/>
      </c>
      <c r="DP62" s="156" t="str">
        <f t="shared" si="71"/>
        <v/>
      </c>
      <c r="DQ62" s="156" t="str">
        <f t="shared" si="72"/>
        <v/>
      </c>
      <c r="DR62" s="90" t="str">
        <f t="shared" si="73"/>
        <v/>
      </c>
      <c r="DS62" s="90" t="str">
        <f t="shared" si="74"/>
        <v/>
      </c>
      <c r="DT62" s="90" t="str">
        <f t="shared" si="75"/>
        <v/>
      </c>
      <c r="DU62" s="90" t="str">
        <f t="shared" si="76"/>
        <v/>
      </c>
      <c r="DV62" s="90" t="str">
        <f t="shared" si="77"/>
        <v/>
      </c>
      <c r="DW62" s="89" t="str">
        <f t="shared" si="78"/>
        <v/>
      </c>
      <c r="DX62" s="157" t="str">
        <f t="shared" si="79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4"/>
        <v/>
      </c>
      <c r="CP63" s="154">
        <f t="shared" si="25"/>
        <v>0</v>
      </c>
      <c r="CQ63" s="249" t="str">
        <f t="shared" si="26"/>
        <v/>
      </c>
      <c r="CR63" s="250" t="str">
        <f t="shared" si="27"/>
        <v/>
      </c>
      <c r="CS63" s="251" t="str">
        <f t="shared" si="28"/>
        <v/>
      </c>
      <c r="CT63" s="251" t="str">
        <f t="shared" si="29"/>
        <v/>
      </c>
      <c r="CU63" s="251" t="str">
        <f t="shared" si="30"/>
        <v/>
      </c>
      <c r="CV63" s="251" t="str">
        <f t="shared" si="31"/>
        <v/>
      </c>
      <c r="CW63" s="251" t="str">
        <f t="shared" si="32"/>
        <v/>
      </c>
      <c r="CX63" s="252" t="str">
        <f t="shared" si="33"/>
        <v/>
      </c>
      <c r="CY63" s="252" t="str">
        <f t="shared" si="34"/>
        <v/>
      </c>
      <c r="CZ63" s="252" t="str">
        <f t="shared" si="35"/>
        <v/>
      </c>
      <c r="DA63" s="251" t="str">
        <f t="shared" si="36"/>
        <v/>
      </c>
      <c r="DB63" s="251" t="str">
        <f t="shared" si="37"/>
        <v/>
      </c>
      <c r="DC63" s="251" t="str">
        <f t="shared" si="38"/>
        <v/>
      </c>
      <c r="DD63" s="251" t="str">
        <f t="shared" si="39"/>
        <v/>
      </c>
      <c r="DE63" s="251" t="str">
        <f t="shared" si="40"/>
        <v/>
      </c>
      <c r="DF63" s="250" t="str">
        <f t="shared" si="41"/>
        <v/>
      </c>
      <c r="DG63" s="253" t="str">
        <f t="shared" si="42"/>
        <v/>
      </c>
      <c r="DH63" s="155" t="str">
        <f t="shared" si="63"/>
        <v/>
      </c>
      <c r="DI63" s="89" t="str">
        <f t="shared" si="64"/>
        <v/>
      </c>
      <c r="DJ63" s="90" t="str">
        <f t="shared" si="65"/>
        <v/>
      </c>
      <c r="DK63" s="90" t="str">
        <f t="shared" si="66"/>
        <v/>
      </c>
      <c r="DL63" s="90" t="str">
        <f t="shared" si="67"/>
        <v/>
      </c>
      <c r="DM63" s="90" t="str">
        <f t="shared" si="68"/>
        <v/>
      </c>
      <c r="DN63" s="90" t="str">
        <f t="shared" si="69"/>
        <v/>
      </c>
      <c r="DO63" s="156" t="str">
        <f t="shared" si="70"/>
        <v/>
      </c>
      <c r="DP63" s="156" t="str">
        <f t="shared" si="71"/>
        <v/>
      </c>
      <c r="DQ63" s="156" t="str">
        <f t="shared" si="72"/>
        <v/>
      </c>
      <c r="DR63" s="90" t="str">
        <f t="shared" si="73"/>
        <v/>
      </c>
      <c r="DS63" s="90" t="str">
        <f t="shared" si="74"/>
        <v/>
      </c>
      <c r="DT63" s="90" t="str">
        <f t="shared" si="75"/>
        <v/>
      </c>
      <c r="DU63" s="90" t="str">
        <f t="shared" si="76"/>
        <v/>
      </c>
      <c r="DV63" s="90" t="str">
        <f t="shared" si="77"/>
        <v/>
      </c>
      <c r="DW63" s="89" t="str">
        <f t="shared" si="78"/>
        <v/>
      </c>
      <c r="DX63" s="157" t="str">
        <f t="shared" si="79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4"/>
        <v/>
      </c>
      <c r="CP64" s="154">
        <f t="shared" si="25"/>
        <v>0</v>
      </c>
      <c r="CQ64" s="249" t="str">
        <f t="shared" si="26"/>
        <v/>
      </c>
      <c r="CR64" s="250" t="str">
        <f t="shared" si="27"/>
        <v/>
      </c>
      <c r="CS64" s="251" t="str">
        <f t="shared" si="28"/>
        <v/>
      </c>
      <c r="CT64" s="251" t="str">
        <f t="shared" si="29"/>
        <v/>
      </c>
      <c r="CU64" s="251" t="str">
        <f t="shared" si="30"/>
        <v/>
      </c>
      <c r="CV64" s="251" t="str">
        <f t="shared" si="31"/>
        <v/>
      </c>
      <c r="CW64" s="251" t="str">
        <f t="shared" si="32"/>
        <v/>
      </c>
      <c r="CX64" s="252" t="str">
        <f t="shared" si="33"/>
        <v/>
      </c>
      <c r="CY64" s="252" t="str">
        <f t="shared" si="34"/>
        <v/>
      </c>
      <c r="CZ64" s="252" t="str">
        <f t="shared" si="35"/>
        <v/>
      </c>
      <c r="DA64" s="251" t="str">
        <f t="shared" si="36"/>
        <v/>
      </c>
      <c r="DB64" s="251" t="str">
        <f t="shared" si="37"/>
        <v/>
      </c>
      <c r="DC64" s="251" t="str">
        <f t="shared" si="38"/>
        <v/>
      </c>
      <c r="DD64" s="251" t="str">
        <f t="shared" si="39"/>
        <v/>
      </c>
      <c r="DE64" s="251" t="str">
        <f t="shared" si="40"/>
        <v/>
      </c>
      <c r="DF64" s="250" t="str">
        <f t="shared" si="41"/>
        <v/>
      </c>
      <c r="DG64" s="253" t="str">
        <f t="shared" si="42"/>
        <v/>
      </c>
      <c r="DH64" s="155" t="str">
        <f t="shared" si="63"/>
        <v/>
      </c>
      <c r="DI64" s="89" t="str">
        <f t="shared" si="64"/>
        <v/>
      </c>
      <c r="DJ64" s="90" t="str">
        <f t="shared" si="65"/>
        <v/>
      </c>
      <c r="DK64" s="90" t="str">
        <f t="shared" si="66"/>
        <v/>
      </c>
      <c r="DL64" s="90" t="str">
        <f t="shared" si="67"/>
        <v/>
      </c>
      <c r="DM64" s="90" t="str">
        <f t="shared" si="68"/>
        <v/>
      </c>
      <c r="DN64" s="90" t="str">
        <f t="shared" si="69"/>
        <v/>
      </c>
      <c r="DO64" s="156" t="str">
        <f t="shared" si="70"/>
        <v/>
      </c>
      <c r="DP64" s="156" t="str">
        <f t="shared" si="71"/>
        <v/>
      </c>
      <c r="DQ64" s="156" t="str">
        <f t="shared" si="72"/>
        <v/>
      </c>
      <c r="DR64" s="90" t="str">
        <f t="shared" si="73"/>
        <v/>
      </c>
      <c r="DS64" s="90" t="str">
        <f t="shared" si="74"/>
        <v/>
      </c>
      <c r="DT64" s="90" t="str">
        <f t="shared" si="75"/>
        <v/>
      </c>
      <c r="DU64" s="90" t="str">
        <f t="shared" si="76"/>
        <v/>
      </c>
      <c r="DV64" s="90" t="str">
        <f t="shared" si="77"/>
        <v/>
      </c>
      <c r="DW64" s="89" t="str">
        <f t="shared" si="78"/>
        <v/>
      </c>
      <c r="DX64" s="157" t="str">
        <f t="shared" si="79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6">IF(D58="","",SUM(D58,D60,-D61,-D62,-D63,D64))</f>
        <v/>
      </c>
      <c r="E65" s="312" t="str">
        <f t="shared" si="86"/>
        <v/>
      </c>
      <c r="F65" s="312" t="str">
        <f t="shared" si="86"/>
        <v/>
      </c>
      <c r="G65" s="312" t="str">
        <f t="shared" si="86"/>
        <v/>
      </c>
      <c r="H65" s="312" t="str">
        <f t="shared" si="86"/>
        <v/>
      </c>
      <c r="I65" s="312" t="str">
        <f t="shared" si="86"/>
        <v/>
      </c>
      <c r="J65" s="312" t="str">
        <f t="shared" si="86"/>
        <v/>
      </c>
      <c r="K65" s="312" t="str">
        <f t="shared" si="86"/>
        <v/>
      </c>
      <c r="L65" s="312" t="str">
        <f t="shared" si="86"/>
        <v/>
      </c>
      <c r="M65" s="312" t="str">
        <f t="shared" si="86"/>
        <v/>
      </c>
      <c r="N65" s="312" t="str">
        <f t="shared" si="86"/>
        <v/>
      </c>
      <c r="O65" s="312" t="str">
        <f t="shared" si="86"/>
        <v/>
      </c>
      <c r="P65" s="312" t="str">
        <f t="shared" si="86"/>
        <v/>
      </c>
      <c r="Q65" s="312" t="str">
        <f t="shared" si="86"/>
        <v/>
      </c>
      <c r="R65" s="312" t="str">
        <f t="shared" si="86"/>
        <v/>
      </c>
      <c r="S65" s="312" t="str">
        <f t="shared" si="86"/>
        <v/>
      </c>
      <c r="T65" s="312" t="str">
        <f t="shared" si="86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7">IF(BY58="","",SUM(BY58,BY60,-BY61,-BY62,-BY63,BY64))</f>
        <v/>
      </c>
      <c r="BZ65" s="312" t="str">
        <f t="shared" si="87"/>
        <v/>
      </c>
      <c r="CA65" s="312" t="str">
        <f t="shared" si="87"/>
        <v/>
      </c>
      <c r="CB65" s="312" t="str">
        <f t="shared" si="87"/>
        <v/>
      </c>
      <c r="CC65" s="312" t="str">
        <f t="shared" si="87"/>
        <v/>
      </c>
      <c r="CD65" s="312" t="str">
        <f t="shared" si="87"/>
        <v/>
      </c>
      <c r="CE65" s="312" t="str">
        <f t="shared" si="87"/>
        <v/>
      </c>
      <c r="CF65" s="312" t="str">
        <f t="shared" si="87"/>
        <v/>
      </c>
      <c r="CG65" s="312" t="str">
        <f t="shared" si="87"/>
        <v/>
      </c>
      <c r="CH65" s="312" t="str">
        <f t="shared" si="87"/>
        <v/>
      </c>
      <c r="CI65" s="312" t="str">
        <f t="shared" si="87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4"/>
        <v/>
      </c>
      <c r="CP65" s="154">
        <f t="shared" si="25"/>
        <v>1</v>
      </c>
      <c r="CQ65" s="249" t="str">
        <f t="shared" si="26"/>
        <v/>
      </c>
      <c r="CR65" s="250" t="str">
        <f t="shared" si="27"/>
        <v/>
      </c>
      <c r="CS65" s="251" t="str">
        <f t="shared" si="28"/>
        <v/>
      </c>
      <c r="CT65" s="251" t="str">
        <f t="shared" si="29"/>
        <v/>
      </c>
      <c r="CU65" s="251" t="str">
        <f t="shared" si="30"/>
        <v/>
      </c>
      <c r="CV65" s="251" t="str">
        <f t="shared" si="31"/>
        <v/>
      </c>
      <c r="CW65" s="251" t="str">
        <f t="shared" si="32"/>
        <v/>
      </c>
      <c r="CX65" s="252" t="str">
        <f t="shared" si="33"/>
        <v/>
      </c>
      <c r="CY65" s="252">
        <f t="shared" si="34"/>
        <v>0</v>
      </c>
      <c r="CZ65" s="252" t="str">
        <f t="shared" si="35"/>
        <v/>
      </c>
      <c r="DA65" s="251" t="str">
        <f t="shared" si="36"/>
        <v/>
      </c>
      <c r="DB65" s="251" t="str">
        <f t="shared" si="37"/>
        <v/>
      </c>
      <c r="DC65" s="251" t="str">
        <f t="shared" si="38"/>
        <v/>
      </c>
      <c r="DD65" s="251" t="str">
        <f t="shared" si="39"/>
        <v/>
      </c>
      <c r="DE65" s="251" t="str">
        <f t="shared" si="40"/>
        <v/>
      </c>
      <c r="DF65" s="250" t="str">
        <f t="shared" si="41"/>
        <v/>
      </c>
      <c r="DG65" s="253" t="str">
        <f t="shared" si="42"/>
        <v/>
      </c>
      <c r="DH65" s="155" t="str">
        <f t="shared" si="63"/>
        <v/>
      </c>
      <c r="DI65" s="89" t="str">
        <f t="shared" si="64"/>
        <v/>
      </c>
      <c r="DJ65" s="90" t="str">
        <f t="shared" si="65"/>
        <v/>
      </c>
      <c r="DK65" s="90" t="str">
        <f t="shared" si="66"/>
        <v/>
      </c>
      <c r="DL65" s="90" t="str">
        <f t="shared" si="67"/>
        <v/>
      </c>
      <c r="DM65" s="90" t="str">
        <f t="shared" si="68"/>
        <v/>
      </c>
      <c r="DN65" s="90" t="str">
        <f t="shared" si="69"/>
        <v/>
      </c>
      <c r="DO65" s="156" t="str">
        <f t="shared" si="70"/>
        <v/>
      </c>
      <c r="DP65" s="156" t="str">
        <f t="shared" si="71"/>
        <v/>
      </c>
      <c r="DQ65" s="156" t="str">
        <f t="shared" si="72"/>
        <v/>
      </c>
      <c r="DR65" s="90" t="str">
        <f t="shared" si="73"/>
        <v/>
      </c>
      <c r="DS65" s="90" t="str">
        <f t="shared" si="74"/>
        <v/>
      </c>
      <c r="DT65" s="90" t="str">
        <f t="shared" si="75"/>
        <v/>
      </c>
      <c r="DU65" s="90" t="str">
        <f t="shared" si="76"/>
        <v/>
      </c>
      <c r="DV65" s="90" t="str">
        <f t="shared" si="77"/>
        <v/>
      </c>
      <c r="DW65" s="89" t="str">
        <f t="shared" si="78"/>
        <v/>
      </c>
      <c r="DX65" s="157" t="str">
        <f t="shared" si="79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4"/>
        <v>0</v>
      </c>
      <c r="CP66" s="154">
        <f t="shared" si="25"/>
        <v>18</v>
      </c>
      <c r="CQ66" s="155" t="str">
        <f t="shared" si="26"/>
        <v/>
      </c>
      <c r="CR66" s="89" t="str">
        <f t="shared" si="27"/>
        <v/>
      </c>
      <c r="CS66" s="90" t="str">
        <f t="shared" si="28"/>
        <v/>
      </c>
      <c r="CT66" s="90" t="str">
        <f t="shared" si="29"/>
        <v/>
      </c>
      <c r="CU66" s="90">
        <f t="shared" si="30"/>
        <v>0</v>
      </c>
      <c r="CV66" s="90">
        <f t="shared" si="31"/>
        <v>0</v>
      </c>
      <c r="CW66" s="90">
        <f t="shared" si="32"/>
        <v>0</v>
      </c>
      <c r="CX66" s="156">
        <f t="shared" si="33"/>
        <v>0</v>
      </c>
      <c r="CY66" s="156">
        <f t="shared" si="34"/>
        <v>0</v>
      </c>
      <c r="CZ66" s="156">
        <f t="shared" si="35"/>
        <v>0</v>
      </c>
      <c r="DA66" s="90">
        <f t="shared" si="36"/>
        <v>0</v>
      </c>
      <c r="DB66" s="90">
        <f t="shared" si="37"/>
        <v>0</v>
      </c>
      <c r="DC66" s="90">
        <f t="shared" si="38"/>
        <v>0</v>
      </c>
      <c r="DD66" s="90" t="str">
        <f t="shared" si="39"/>
        <v/>
      </c>
      <c r="DE66" s="90" t="str">
        <f t="shared" si="40"/>
        <v/>
      </c>
      <c r="DF66" s="89" t="str">
        <f t="shared" si="41"/>
        <v/>
      </c>
      <c r="DG66" s="157" t="str">
        <f t="shared" si="42"/>
        <v/>
      </c>
      <c r="DH66" s="155" t="str">
        <f t="shared" si="63"/>
        <v/>
      </c>
      <c r="DI66" s="89" t="str">
        <f t="shared" si="64"/>
        <v/>
      </c>
      <c r="DJ66" s="90" t="str">
        <f t="shared" si="65"/>
        <v/>
      </c>
      <c r="DK66" s="90" t="str">
        <f t="shared" si="66"/>
        <v/>
      </c>
      <c r="DL66" s="90">
        <f t="shared" si="67"/>
        <v>0</v>
      </c>
      <c r="DM66" s="90">
        <f t="shared" si="68"/>
        <v>0</v>
      </c>
      <c r="DN66" s="90">
        <f t="shared" si="69"/>
        <v>0</v>
      </c>
      <c r="DO66" s="156">
        <f t="shared" si="70"/>
        <v>0</v>
      </c>
      <c r="DP66" s="156">
        <f t="shared" si="71"/>
        <v>0</v>
      </c>
      <c r="DQ66" s="156">
        <f t="shared" si="72"/>
        <v>0</v>
      </c>
      <c r="DR66" s="90">
        <f t="shared" si="73"/>
        <v>0</v>
      </c>
      <c r="DS66" s="90">
        <f t="shared" si="74"/>
        <v>0</v>
      </c>
      <c r="DT66" s="90">
        <f t="shared" si="75"/>
        <v>0</v>
      </c>
      <c r="DU66" s="90" t="str">
        <f t="shared" si="76"/>
        <v/>
      </c>
      <c r="DV66" s="90" t="str">
        <f t="shared" si="77"/>
        <v/>
      </c>
      <c r="DW66" s="89" t="str">
        <f t="shared" si="78"/>
        <v/>
      </c>
      <c r="DX66" s="157" t="str">
        <f t="shared" si="79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2</v>
      </c>
      <c r="E67" s="163">
        <v>1</v>
      </c>
      <c r="F67" s="163">
        <v>2</v>
      </c>
      <c r="G67" s="163">
        <v>0</v>
      </c>
      <c r="H67" s="163">
        <v>2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2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1</v>
      </c>
      <c r="CL67" s="260">
        <v>0</v>
      </c>
      <c r="CM67" s="261">
        <v>2</v>
      </c>
      <c r="CN67" s="328">
        <f>IF(CK78=0,"",100*CK67/CK78)</f>
        <v>50</v>
      </c>
      <c r="CO67" s="141">
        <f t="shared" si="24"/>
        <v>0.4375</v>
      </c>
      <c r="CP67" s="154">
        <f t="shared" si="25"/>
        <v>18</v>
      </c>
      <c r="CQ67" s="155" t="str">
        <f t="shared" si="26"/>
        <v/>
      </c>
      <c r="CR67" s="89" t="str">
        <f t="shared" si="27"/>
        <v/>
      </c>
      <c r="CS67" s="90" t="str">
        <f t="shared" si="28"/>
        <v/>
      </c>
      <c r="CT67" s="90" t="str">
        <f t="shared" si="29"/>
        <v/>
      </c>
      <c r="CU67" s="90">
        <f t="shared" si="30"/>
        <v>0</v>
      </c>
      <c r="CV67" s="90">
        <f t="shared" si="31"/>
        <v>0</v>
      </c>
      <c r="CW67" s="90">
        <f t="shared" si="32"/>
        <v>0</v>
      </c>
      <c r="CX67" s="156">
        <f t="shared" si="33"/>
        <v>0</v>
      </c>
      <c r="CY67" s="156">
        <f t="shared" si="34"/>
        <v>0</v>
      </c>
      <c r="CZ67" s="156">
        <f t="shared" si="35"/>
        <v>1</v>
      </c>
      <c r="DA67" s="90">
        <f t="shared" si="36"/>
        <v>2</v>
      </c>
      <c r="DB67" s="90">
        <f t="shared" si="37"/>
        <v>2</v>
      </c>
      <c r="DC67" s="90">
        <f t="shared" si="38"/>
        <v>2</v>
      </c>
      <c r="DD67" s="90" t="str">
        <f t="shared" si="39"/>
        <v/>
      </c>
      <c r="DE67" s="90" t="str">
        <f t="shared" si="40"/>
        <v/>
      </c>
      <c r="DF67" s="89" t="str">
        <f t="shared" si="41"/>
        <v/>
      </c>
      <c r="DG67" s="157" t="str">
        <f t="shared" si="42"/>
        <v/>
      </c>
      <c r="DH67" s="155" t="str">
        <f t="shared" ref="DH67:DX67" si="88">IF(OR(-FLOOR(((17-COUNT($AK67:$BA67))/2),1)+DH$5&lt;1,-FLOOR(((17-COUNT($AK67:$BA67))/2),1)+DH$5&gt;COUNT($AK67:$BA67)),"",LARGE($AK67:$BA67,-FLOOR(((17-COUNT($AK67:$BA67))/2),1)+DH$5))</f>
        <v/>
      </c>
      <c r="DI67" s="89" t="str">
        <f t="shared" si="88"/>
        <v/>
      </c>
      <c r="DJ67" s="90" t="str">
        <f t="shared" si="88"/>
        <v/>
      </c>
      <c r="DK67" s="90" t="str">
        <f t="shared" si="88"/>
        <v/>
      </c>
      <c r="DL67" s="90">
        <f t="shared" si="88"/>
        <v>0</v>
      </c>
      <c r="DM67" s="90">
        <f t="shared" si="88"/>
        <v>0</v>
      </c>
      <c r="DN67" s="90">
        <f t="shared" si="88"/>
        <v>0</v>
      </c>
      <c r="DO67" s="156">
        <f t="shared" si="88"/>
        <v>0</v>
      </c>
      <c r="DP67" s="156">
        <f t="shared" si="88"/>
        <v>0</v>
      </c>
      <c r="DQ67" s="156">
        <f t="shared" si="88"/>
        <v>0</v>
      </c>
      <c r="DR67" s="90">
        <f t="shared" si="88"/>
        <v>0</v>
      </c>
      <c r="DS67" s="90">
        <f t="shared" si="88"/>
        <v>0</v>
      </c>
      <c r="DT67" s="90">
        <f t="shared" si="88"/>
        <v>2</v>
      </c>
      <c r="DU67" s="90" t="str">
        <f t="shared" si="88"/>
        <v/>
      </c>
      <c r="DV67" s="90" t="str">
        <f t="shared" si="88"/>
        <v/>
      </c>
      <c r="DW67" s="89" t="str">
        <f t="shared" si="88"/>
        <v/>
      </c>
      <c r="DX67" s="157" t="str">
        <f t="shared" si="88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3</v>
      </c>
      <c r="D68" s="163">
        <v>5</v>
      </c>
      <c r="E68" s="163">
        <v>2</v>
      </c>
      <c r="F68" s="163">
        <v>7</v>
      </c>
      <c r="G68" s="163">
        <v>2</v>
      </c>
      <c r="H68" s="163">
        <v>12</v>
      </c>
      <c r="I68" s="163">
        <v>4</v>
      </c>
      <c r="J68" s="163">
        <v>14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2</v>
      </c>
      <c r="BC68" s="260">
        <v>7</v>
      </c>
      <c r="BD68" s="260">
        <v>2</v>
      </c>
      <c r="BE68" s="260">
        <v>4</v>
      </c>
      <c r="BF68" s="260">
        <v>4</v>
      </c>
      <c r="BG68" s="260">
        <v>4</v>
      </c>
      <c r="BH68" s="260">
        <v>2</v>
      </c>
      <c r="BI68" s="260">
        <v>4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5</v>
      </c>
      <c r="CL68" s="260">
        <v>2</v>
      </c>
      <c r="CM68" s="261">
        <v>14</v>
      </c>
      <c r="CN68" s="328">
        <f>IF(CK86=0,"",100*CK68/CK86)</f>
        <v>27.777777777777779</v>
      </c>
      <c r="CO68" s="141">
        <f t="shared" si="24"/>
        <v>4.375</v>
      </c>
      <c r="CP68" s="154">
        <f t="shared" si="25"/>
        <v>18</v>
      </c>
      <c r="CQ68" s="155" t="str">
        <f t="shared" si="26"/>
        <v/>
      </c>
      <c r="CR68" s="89" t="str">
        <f t="shared" si="27"/>
        <v/>
      </c>
      <c r="CS68" s="90" t="str">
        <f t="shared" si="28"/>
        <v/>
      </c>
      <c r="CT68" s="90" t="str">
        <f t="shared" si="29"/>
        <v/>
      </c>
      <c r="CU68" s="90">
        <f t="shared" si="30"/>
        <v>2</v>
      </c>
      <c r="CV68" s="90">
        <f t="shared" si="31"/>
        <v>2</v>
      </c>
      <c r="CW68" s="90">
        <f t="shared" si="32"/>
        <v>3</v>
      </c>
      <c r="CX68" s="156">
        <f t="shared" si="33"/>
        <v>4</v>
      </c>
      <c r="CY68" s="156">
        <f t="shared" si="34"/>
        <v>4</v>
      </c>
      <c r="CZ68" s="156">
        <f t="shared" si="35"/>
        <v>5</v>
      </c>
      <c r="DA68" s="90">
        <f t="shared" si="36"/>
        <v>7</v>
      </c>
      <c r="DB68" s="90">
        <f t="shared" si="37"/>
        <v>12</v>
      </c>
      <c r="DC68" s="90">
        <f t="shared" si="38"/>
        <v>14</v>
      </c>
      <c r="DD68" s="90" t="str">
        <f t="shared" si="39"/>
        <v/>
      </c>
      <c r="DE68" s="90" t="str">
        <f t="shared" si="40"/>
        <v/>
      </c>
      <c r="DF68" s="89" t="str">
        <f t="shared" si="41"/>
        <v/>
      </c>
      <c r="DG68" s="157" t="str">
        <f t="shared" si="42"/>
        <v/>
      </c>
      <c r="DH68" s="155" t="str">
        <f t="shared" ref="DH68:DX68" si="89">IF(OR(-FLOOR(((17-COUNT($BB68:$BR68))/2),1)+DH$5&lt;1,-FLOOR(((17-COUNT($BB68:$BR68))/2),1)+DH$5&gt;COUNT($BB68:$BR68)),"",LARGE($BB68:$BR68,-FLOOR(((17-COUNT($BB68:$BR68))/2),1)+DH$5))</f>
        <v/>
      </c>
      <c r="DI68" s="89" t="str">
        <f t="shared" si="89"/>
        <v/>
      </c>
      <c r="DJ68" s="90" t="str">
        <f t="shared" si="89"/>
        <v/>
      </c>
      <c r="DK68" s="90" t="str">
        <f t="shared" si="89"/>
        <v/>
      </c>
      <c r="DL68" s="90">
        <f t="shared" si="89"/>
        <v>2</v>
      </c>
      <c r="DM68" s="90">
        <f t="shared" si="89"/>
        <v>2</v>
      </c>
      <c r="DN68" s="90">
        <f t="shared" si="89"/>
        <v>2</v>
      </c>
      <c r="DO68" s="156">
        <f t="shared" si="89"/>
        <v>4</v>
      </c>
      <c r="DP68" s="156">
        <f t="shared" si="89"/>
        <v>4</v>
      </c>
      <c r="DQ68" s="156">
        <f t="shared" si="89"/>
        <v>4</v>
      </c>
      <c r="DR68" s="90">
        <f t="shared" si="89"/>
        <v>4</v>
      </c>
      <c r="DS68" s="90">
        <f t="shared" si="89"/>
        <v>4</v>
      </c>
      <c r="DT68" s="90">
        <f t="shared" si="89"/>
        <v>7</v>
      </c>
      <c r="DU68" s="90" t="str">
        <f t="shared" si="89"/>
        <v/>
      </c>
      <c r="DV68" s="90" t="str">
        <f t="shared" si="89"/>
        <v/>
      </c>
      <c r="DW68" s="89" t="str">
        <f t="shared" si="89"/>
        <v/>
      </c>
      <c r="DX68" s="157" t="str">
        <f t="shared" si="89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8</v>
      </c>
      <c r="D69" s="331">
        <v>32</v>
      </c>
      <c r="E69" s="331">
        <v>10</v>
      </c>
      <c r="F69" s="331">
        <v>48</v>
      </c>
      <c r="G69" s="331">
        <v>4</v>
      </c>
      <c r="H69" s="331">
        <v>20</v>
      </c>
      <c r="I69" s="331">
        <v>16</v>
      </c>
      <c r="J69" s="331">
        <v>20</v>
      </c>
      <c r="K69" s="331">
        <v>10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8</v>
      </c>
      <c r="BT69" s="212">
        <v>16</v>
      </c>
      <c r="BU69" s="212">
        <v>40</v>
      </c>
      <c r="BV69" s="212">
        <v>10</v>
      </c>
      <c r="BW69" s="212">
        <v>6</v>
      </c>
      <c r="BX69" s="212">
        <v>18</v>
      </c>
      <c r="BY69" s="212">
        <v>16</v>
      </c>
      <c r="BZ69" s="212">
        <v>4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20</v>
      </c>
      <c r="CL69" s="277">
        <v>4</v>
      </c>
      <c r="CM69" s="278">
        <v>48</v>
      </c>
      <c r="CN69" s="338">
        <f>IF(CK94=0,"",100*CK69/CK94)</f>
        <v>20</v>
      </c>
      <c r="CO69" s="141">
        <f t="shared" si="24"/>
        <v>14.875</v>
      </c>
      <c r="CP69" s="154">
        <f t="shared" si="25"/>
        <v>18</v>
      </c>
      <c r="CQ69" s="155" t="str">
        <f t="shared" si="26"/>
        <v/>
      </c>
      <c r="CR69" s="89" t="str">
        <f t="shared" si="27"/>
        <v/>
      </c>
      <c r="CS69" s="90" t="str">
        <f t="shared" si="28"/>
        <v/>
      </c>
      <c r="CT69" s="90" t="str">
        <f t="shared" si="29"/>
        <v/>
      </c>
      <c r="CU69" s="90">
        <f t="shared" si="30"/>
        <v>4</v>
      </c>
      <c r="CV69" s="90">
        <f t="shared" si="31"/>
        <v>8</v>
      </c>
      <c r="CW69" s="90">
        <f t="shared" si="32"/>
        <v>10</v>
      </c>
      <c r="CX69" s="156">
        <f t="shared" si="33"/>
        <v>10</v>
      </c>
      <c r="CY69" s="156">
        <f t="shared" si="34"/>
        <v>16</v>
      </c>
      <c r="CZ69" s="156">
        <f t="shared" si="35"/>
        <v>20</v>
      </c>
      <c r="DA69" s="90">
        <f t="shared" si="36"/>
        <v>20</v>
      </c>
      <c r="DB69" s="90">
        <f t="shared" si="37"/>
        <v>32</v>
      </c>
      <c r="DC69" s="90">
        <f t="shared" si="38"/>
        <v>48</v>
      </c>
      <c r="DD69" s="90" t="str">
        <f t="shared" si="39"/>
        <v/>
      </c>
      <c r="DE69" s="90" t="str">
        <f t="shared" si="40"/>
        <v/>
      </c>
      <c r="DF69" s="89" t="str">
        <f t="shared" si="41"/>
        <v/>
      </c>
      <c r="DG69" s="157" t="str">
        <f t="shared" si="42"/>
        <v/>
      </c>
      <c r="DH69" s="155" t="str">
        <f t="shared" ref="DH69:DX69" si="90">IF(OR(-FLOOR(((17-COUNT($BS69:$CI69))/2),1)+DH$5&lt;1,-FLOOR(((17-COUNT($BS69:$CI69))/2),1)+DH$5&gt;COUNT($BS69:$CI69)),"",LARGE($BS69:$CI69,-FLOOR(((17-COUNT($BS69:$CI69))/2),1)+DH$5))</f>
        <v/>
      </c>
      <c r="DI69" s="89" t="str">
        <f t="shared" si="90"/>
        <v/>
      </c>
      <c r="DJ69" s="90" t="str">
        <f t="shared" si="90"/>
        <v/>
      </c>
      <c r="DK69" s="90" t="str">
        <f t="shared" si="90"/>
        <v/>
      </c>
      <c r="DL69" s="90">
        <f t="shared" si="90"/>
        <v>4</v>
      </c>
      <c r="DM69" s="90">
        <f t="shared" si="90"/>
        <v>4</v>
      </c>
      <c r="DN69" s="90">
        <f t="shared" si="90"/>
        <v>6</v>
      </c>
      <c r="DO69" s="156">
        <f t="shared" si="90"/>
        <v>8</v>
      </c>
      <c r="DP69" s="156">
        <f t="shared" si="90"/>
        <v>10</v>
      </c>
      <c r="DQ69" s="156">
        <f t="shared" si="90"/>
        <v>16</v>
      </c>
      <c r="DR69" s="90">
        <f t="shared" si="90"/>
        <v>16</v>
      </c>
      <c r="DS69" s="90">
        <f t="shared" si="90"/>
        <v>18</v>
      </c>
      <c r="DT69" s="90">
        <f t="shared" si="90"/>
        <v>40</v>
      </c>
      <c r="DU69" s="90" t="str">
        <f t="shared" si="90"/>
        <v/>
      </c>
      <c r="DV69" s="90" t="str">
        <f t="shared" si="90"/>
        <v/>
      </c>
      <c r="DW69" s="89" t="str">
        <f t="shared" si="90"/>
        <v/>
      </c>
      <c r="DX69" s="157" t="str">
        <f t="shared" si="90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>
      <c r="A70" s="144" t="s">
        <v>89</v>
      </c>
      <c r="B70" s="190" t="str">
        <f t="shared" ref="B70:B77" si="91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4"/>
        <v>0</v>
      </c>
      <c r="CP70" s="154">
        <f t="shared" si="25"/>
        <v>9</v>
      </c>
      <c r="CQ70" s="155" t="str">
        <f t="shared" si="26"/>
        <v/>
      </c>
      <c r="CR70" s="89" t="str">
        <f t="shared" si="27"/>
        <v/>
      </c>
      <c r="CS70" s="90" t="str">
        <f t="shared" si="28"/>
        <v/>
      </c>
      <c r="CT70" s="90" t="str">
        <f t="shared" si="29"/>
        <v/>
      </c>
      <c r="CU70" s="90" t="str">
        <f t="shared" si="30"/>
        <v/>
      </c>
      <c r="CV70" s="90" t="str">
        <f t="shared" si="31"/>
        <v/>
      </c>
      <c r="CW70" s="90" t="str">
        <f t="shared" si="32"/>
        <v/>
      </c>
      <c r="CX70" s="156" t="str">
        <f t="shared" si="33"/>
        <v/>
      </c>
      <c r="CY70" s="156" t="str">
        <f t="shared" si="34"/>
        <v/>
      </c>
      <c r="CZ70" s="156" t="str">
        <f t="shared" si="35"/>
        <v/>
      </c>
      <c r="DA70" s="90" t="str">
        <f t="shared" si="36"/>
        <v/>
      </c>
      <c r="DB70" s="90" t="str">
        <f t="shared" si="37"/>
        <v/>
      </c>
      <c r="DC70" s="90" t="str">
        <f t="shared" si="38"/>
        <v/>
      </c>
      <c r="DD70" s="90" t="str">
        <f t="shared" si="39"/>
        <v/>
      </c>
      <c r="DE70" s="90" t="str">
        <f t="shared" si="40"/>
        <v/>
      </c>
      <c r="DF70" s="89" t="str">
        <f t="shared" si="41"/>
        <v/>
      </c>
      <c r="DG70" s="157" t="str">
        <f t="shared" si="42"/>
        <v/>
      </c>
      <c r="DH70" s="155" t="str">
        <f t="shared" ref="DH70:DH77" si="92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3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4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5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6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7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8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9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100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1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2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3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4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5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6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7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8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1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4"/>
        <v>0</v>
      </c>
      <c r="CP71" s="154">
        <f t="shared" si="25"/>
        <v>9</v>
      </c>
      <c r="CQ71" s="155" t="str">
        <f t="shared" si="26"/>
        <v/>
      </c>
      <c r="CR71" s="89" t="str">
        <f t="shared" si="27"/>
        <v/>
      </c>
      <c r="CS71" s="90" t="str">
        <f t="shared" si="28"/>
        <v/>
      </c>
      <c r="CT71" s="90" t="str">
        <f t="shared" si="29"/>
        <v/>
      </c>
      <c r="CU71" s="90" t="str">
        <f t="shared" si="30"/>
        <v/>
      </c>
      <c r="CV71" s="90" t="str">
        <f t="shared" si="31"/>
        <v/>
      </c>
      <c r="CW71" s="90" t="str">
        <f t="shared" si="32"/>
        <v/>
      </c>
      <c r="CX71" s="156" t="str">
        <f t="shared" si="33"/>
        <v/>
      </c>
      <c r="CY71" s="156" t="str">
        <f t="shared" si="34"/>
        <v/>
      </c>
      <c r="CZ71" s="156" t="str">
        <f t="shared" si="35"/>
        <v/>
      </c>
      <c r="DA71" s="90" t="str">
        <f t="shared" si="36"/>
        <v/>
      </c>
      <c r="DB71" s="90" t="str">
        <f t="shared" si="37"/>
        <v/>
      </c>
      <c r="DC71" s="90" t="str">
        <f t="shared" si="38"/>
        <v/>
      </c>
      <c r="DD71" s="90" t="str">
        <f t="shared" si="39"/>
        <v/>
      </c>
      <c r="DE71" s="90" t="str">
        <f t="shared" si="40"/>
        <v/>
      </c>
      <c r="DF71" s="89" t="str">
        <f t="shared" si="41"/>
        <v/>
      </c>
      <c r="DG71" s="157" t="str">
        <f t="shared" si="42"/>
        <v/>
      </c>
      <c r="DH71" s="155" t="str">
        <f t="shared" si="92"/>
        <v/>
      </c>
      <c r="DI71" s="89" t="str">
        <f t="shared" si="93"/>
        <v/>
      </c>
      <c r="DJ71" s="90" t="str">
        <f t="shared" si="94"/>
        <v/>
      </c>
      <c r="DK71" s="90" t="str">
        <f t="shared" si="95"/>
        <v/>
      </c>
      <c r="DL71" s="90">
        <f t="shared" si="96"/>
        <v>0</v>
      </c>
      <c r="DM71" s="90">
        <f t="shared" si="97"/>
        <v>0</v>
      </c>
      <c r="DN71" s="90">
        <f t="shared" si="98"/>
        <v>0</v>
      </c>
      <c r="DO71" s="156">
        <f t="shared" si="99"/>
        <v>0</v>
      </c>
      <c r="DP71" s="156">
        <f t="shared" si="100"/>
        <v>0</v>
      </c>
      <c r="DQ71" s="156">
        <f t="shared" si="101"/>
        <v>0</v>
      </c>
      <c r="DR71" s="90">
        <f t="shared" si="102"/>
        <v>0</v>
      </c>
      <c r="DS71" s="90">
        <f t="shared" si="103"/>
        <v>0</v>
      </c>
      <c r="DT71" s="90">
        <f t="shared" si="104"/>
        <v>0</v>
      </c>
      <c r="DU71" s="90" t="str">
        <f t="shared" si="105"/>
        <v/>
      </c>
      <c r="DV71" s="90" t="str">
        <f t="shared" si="106"/>
        <v/>
      </c>
      <c r="DW71" s="89" t="str">
        <f t="shared" si="107"/>
        <v/>
      </c>
      <c r="DX71" s="157" t="str">
        <f t="shared" si="108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1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4"/>
        <v>0</v>
      </c>
      <c r="CP72" s="154">
        <f t="shared" si="25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2"/>
        <v/>
      </c>
      <c r="DI72" s="89" t="str">
        <f t="shared" si="93"/>
        <v/>
      </c>
      <c r="DJ72" s="90" t="str">
        <f t="shared" si="94"/>
        <v/>
      </c>
      <c r="DK72" s="90" t="str">
        <f t="shared" si="95"/>
        <v/>
      </c>
      <c r="DL72" s="90">
        <f t="shared" si="96"/>
        <v>0</v>
      </c>
      <c r="DM72" s="90">
        <f t="shared" si="97"/>
        <v>0</v>
      </c>
      <c r="DN72" s="90">
        <f t="shared" si="98"/>
        <v>0</v>
      </c>
      <c r="DO72" s="156">
        <f t="shared" si="99"/>
        <v>0</v>
      </c>
      <c r="DP72" s="156">
        <f t="shared" si="100"/>
        <v>0</v>
      </c>
      <c r="DQ72" s="156">
        <f t="shared" si="101"/>
        <v>0</v>
      </c>
      <c r="DR72" s="90">
        <f t="shared" si="102"/>
        <v>0</v>
      </c>
      <c r="DS72" s="90">
        <f t="shared" si="103"/>
        <v>0</v>
      </c>
      <c r="DT72" s="90">
        <f t="shared" si="104"/>
        <v>0</v>
      </c>
      <c r="DU72" s="90" t="str">
        <f t="shared" si="105"/>
        <v/>
      </c>
      <c r="DV72" s="90" t="str">
        <f t="shared" si="106"/>
        <v/>
      </c>
      <c r="DW72" s="89" t="str">
        <f t="shared" si="107"/>
        <v/>
      </c>
      <c r="DX72" s="157" t="str">
        <f t="shared" si="108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1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27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4"/>
        <v>0</v>
      </c>
      <c r="CP73" s="154">
        <f t="shared" si="25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2"/>
        <v/>
      </c>
      <c r="DI73" s="89" t="str">
        <f t="shared" si="93"/>
        <v/>
      </c>
      <c r="DJ73" s="90" t="str">
        <f t="shared" si="94"/>
        <v/>
      </c>
      <c r="DK73" s="90" t="str">
        <f t="shared" si="95"/>
        <v/>
      </c>
      <c r="DL73" s="90">
        <f t="shared" si="96"/>
        <v>0</v>
      </c>
      <c r="DM73" s="90">
        <f t="shared" si="97"/>
        <v>0</v>
      </c>
      <c r="DN73" s="90">
        <f t="shared" si="98"/>
        <v>0</v>
      </c>
      <c r="DO73" s="156">
        <f t="shared" si="99"/>
        <v>0</v>
      </c>
      <c r="DP73" s="156">
        <f t="shared" si="100"/>
        <v>0</v>
      </c>
      <c r="DQ73" s="156">
        <f t="shared" si="101"/>
        <v>0</v>
      </c>
      <c r="DR73" s="90">
        <f t="shared" si="102"/>
        <v>0</v>
      </c>
      <c r="DS73" s="90">
        <f t="shared" si="103"/>
        <v>0</v>
      </c>
      <c r="DT73" s="90">
        <f t="shared" si="104"/>
        <v>0</v>
      </c>
      <c r="DU73" s="90" t="str">
        <f t="shared" si="105"/>
        <v/>
      </c>
      <c r="DV73" s="90" t="str">
        <f t="shared" si="106"/>
        <v/>
      </c>
      <c r="DW73" s="89" t="str">
        <f t="shared" si="107"/>
        <v/>
      </c>
      <c r="DX73" s="157" t="str">
        <f t="shared" si="108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1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27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4"/>
        <v>0</v>
      </c>
      <c r="CP74" s="154">
        <f t="shared" si="25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2"/>
        <v/>
      </c>
      <c r="DI74" s="89" t="str">
        <f t="shared" si="93"/>
        <v/>
      </c>
      <c r="DJ74" s="90" t="str">
        <f t="shared" si="94"/>
        <v/>
      </c>
      <c r="DK74" s="90" t="str">
        <f t="shared" si="95"/>
        <v/>
      </c>
      <c r="DL74" s="90">
        <f t="shared" si="96"/>
        <v>0</v>
      </c>
      <c r="DM74" s="90">
        <f t="shared" si="97"/>
        <v>0</v>
      </c>
      <c r="DN74" s="90">
        <f t="shared" si="98"/>
        <v>0</v>
      </c>
      <c r="DO74" s="156">
        <f t="shared" si="99"/>
        <v>0</v>
      </c>
      <c r="DP74" s="156">
        <f t="shared" si="100"/>
        <v>0</v>
      </c>
      <c r="DQ74" s="156">
        <f t="shared" si="101"/>
        <v>0</v>
      </c>
      <c r="DR74" s="90">
        <f t="shared" si="102"/>
        <v>0</v>
      </c>
      <c r="DS74" s="90">
        <f t="shared" si="103"/>
        <v>0</v>
      </c>
      <c r="DT74" s="90">
        <f t="shared" si="104"/>
        <v>0</v>
      </c>
      <c r="DU74" s="90" t="str">
        <f t="shared" si="105"/>
        <v/>
      </c>
      <c r="DV74" s="90" t="str">
        <f t="shared" si="106"/>
        <v/>
      </c>
      <c r="DW74" s="89" t="str">
        <f t="shared" si="107"/>
        <v/>
      </c>
      <c r="DX74" s="157" t="str">
        <f t="shared" si="108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1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4"/>
        <v>0</v>
      </c>
      <c r="CP75" s="154">
        <f t="shared" si="25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2"/>
        <v/>
      </c>
      <c r="DI75" s="89" t="str">
        <f t="shared" si="93"/>
        <v/>
      </c>
      <c r="DJ75" s="90" t="str">
        <f t="shared" si="94"/>
        <v/>
      </c>
      <c r="DK75" s="90" t="str">
        <f t="shared" si="95"/>
        <v/>
      </c>
      <c r="DL75" s="90">
        <f t="shared" si="96"/>
        <v>0</v>
      </c>
      <c r="DM75" s="90">
        <f t="shared" si="97"/>
        <v>0</v>
      </c>
      <c r="DN75" s="90">
        <f t="shared" si="98"/>
        <v>0</v>
      </c>
      <c r="DO75" s="156">
        <f t="shared" si="99"/>
        <v>0</v>
      </c>
      <c r="DP75" s="156">
        <f t="shared" si="100"/>
        <v>0</v>
      </c>
      <c r="DQ75" s="156">
        <f t="shared" si="101"/>
        <v>0</v>
      </c>
      <c r="DR75" s="90">
        <f t="shared" si="102"/>
        <v>0</v>
      </c>
      <c r="DS75" s="90">
        <f t="shared" si="103"/>
        <v>0</v>
      </c>
      <c r="DT75" s="90">
        <f t="shared" si="104"/>
        <v>0</v>
      </c>
      <c r="DU75" s="90" t="str">
        <f t="shared" si="105"/>
        <v/>
      </c>
      <c r="DV75" s="90" t="str">
        <f t="shared" si="106"/>
        <v/>
      </c>
      <c r="DW75" s="89" t="str">
        <f t="shared" si="107"/>
        <v/>
      </c>
      <c r="DX75" s="157" t="str">
        <f t="shared" si="108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1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27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4"/>
        <v>0</v>
      </c>
      <c r="CP76" s="154">
        <f t="shared" si="25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2"/>
        <v/>
      </c>
      <c r="DI76" s="89" t="str">
        <f t="shared" si="93"/>
        <v/>
      </c>
      <c r="DJ76" s="90" t="str">
        <f t="shared" si="94"/>
        <v/>
      </c>
      <c r="DK76" s="90" t="str">
        <f t="shared" si="95"/>
        <v/>
      </c>
      <c r="DL76" s="90">
        <f t="shared" si="96"/>
        <v>0</v>
      </c>
      <c r="DM76" s="90">
        <f t="shared" si="97"/>
        <v>0</v>
      </c>
      <c r="DN76" s="90">
        <f t="shared" si="98"/>
        <v>0</v>
      </c>
      <c r="DO76" s="156">
        <f t="shared" si="99"/>
        <v>0</v>
      </c>
      <c r="DP76" s="156">
        <f t="shared" si="100"/>
        <v>0</v>
      </c>
      <c r="DQ76" s="156">
        <f t="shared" si="101"/>
        <v>0</v>
      </c>
      <c r="DR76" s="90">
        <f t="shared" si="102"/>
        <v>0</v>
      </c>
      <c r="DS76" s="90">
        <f t="shared" si="103"/>
        <v>0</v>
      </c>
      <c r="DT76" s="90">
        <f t="shared" si="104"/>
        <v>0</v>
      </c>
      <c r="DU76" s="90" t="str">
        <f t="shared" si="105"/>
        <v/>
      </c>
      <c r="DV76" s="90" t="str">
        <f t="shared" si="106"/>
        <v/>
      </c>
      <c r="DW76" s="89" t="str">
        <f t="shared" si="107"/>
        <v/>
      </c>
      <c r="DX76" s="157" t="str">
        <f t="shared" si="108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>
      <c r="A77" s="111" t="s">
        <v>86</v>
      </c>
      <c r="B77" s="207" t="str">
        <f t="shared" si="91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9">IF(T70="","",SUM(T70,T72,-T73,-T74,-T75,T76))</f>
        <v>0</v>
      </c>
      <c r="U77" s="334">
        <f t="shared" si="109"/>
        <v>0</v>
      </c>
      <c r="V77" s="334">
        <f t="shared" si="109"/>
        <v>0</v>
      </c>
      <c r="W77" s="334">
        <f t="shared" si="109"/>
        <v>0</v>
      </c>
      <c r="X77" s="334">
        <f t="shared" si="109"/>
        <v>0</v>
      </c>
      <c r="Y77" s="334">
        <f t="shared" si="109"/>
        <v>0</v>
      </c>
      <c r="Z77" s="334">
        <f t="shared" si="109"/>
        <v>0</v>
      </c>
      <c r="AA77" s="334">
        <f t="shared" si="109"/>
        <v>0</v>
      </c>
      <c r="AB77" s="334">
        <f t="shared" si="109"/>
        <v>0</v>
      </c>
      <c r="AC77" s="334" t="str">
        <f t="shared" si="109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4"/>
        <v>0</v>
      </c>
      <c r="CP77" s="154">
        <f t="shared" si="25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2"/>
        <v/>
      </c>
      <c r="DI77" s="89" t="str">
        <f t="shared" si="93"/>
        <v/>
      </c>
      <c r="DJ77" s="90" t="str">
        <f t="shared" si="94"/>
        <v/>
      </c>
      <c r="DK77" s="90" t="str">
        <f t="shared" si="95"/>
        <v/>
      </c>
      <c r="DL77" s="90">
        <f t="shared" si="96"/>
        <v>0</v>
      </c>
      <c r="DM77" s="90">
        <f t="shared" si="97"/>
        <v>0</v>
      </c>
      <c r="DN77" s="90">
        <f t="shared" si="98"/>
        <v>0</v>
      </c>
      <c r="DO77" s="156">
        <f t="shared" si="99"/>
        <v>0</v>
      </c>
      <c r="DP77" s="156">
        <f t="shared" si="100"/>
        <v>0</v>
      </c>
      <c r="DQ77" s="156">
        <f t="shared" si="101"/>
        <v>0</v>
      </c>
      <c r="DR77" s="90">
        <f t="shared" si="102"/>
        <v>0</v>
      </c>
      <c r="DS77" s="90">
        <f t="shared" si="103"/>
        <v>0</v>
      </c>
      <c r="DT77" s="90">
        <f t="shared" si="104"/>
        <v>0</v>
      </c>
      <c r="DU77" s="90" t="str">
        <f t="shared" si="105"/>
        <v/>
      </c>
      <c r="DV77" s="90" t="str">
        <f t="shared" si="106"/>
        <v/>
      </c>
      <c r="DW77" s="89" t="str">
        <f t="shared" si="107"/>
        <v/>
      </c>
      <c r="DX77" s="157" t="str">
        <f t="shared" si="108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>
      <c r="A78" s="144" t="s">
        <v>89</v>
      </c>
      <c r="B78" s="190" t="str">
        <f t="shared" ref="B78:B85" si="110">$B$10</f>
        <v>P</v>
      </c>
      <c r="C78" s="318"/>
      <c r="D78" s="319">
        <v>2</v>
      </c>
      <c r="E78" s="319">
        <v>2</v>
      </c>
      <c r="F78" s="319">
        <v>10</v>
      </c>
      <c r="G78" s="319"/>
      <c r="H78" s="319">
        <v>2</v>
      </c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2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7</v>
      </c>
      <c r="AR78" s="246">
        <v>0</v>
      </c>
      <c r="AS78" s="246">
        <v>3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2</v>
      </c>
      <c r="CM78" s="248">
        <v>10</v>
      </c>
      <c r="CN78" s="294" t="s">
        <v>79</v>
      </c>
      <c r="CO78" s="141">
        <f t="shared" si="24"/>
        <v>1.6363636363636365</v>
      </c>
      <c r="CP78" s="154">
        <f t="shared" si="25"/>
        <v>13</v>
      </c>
      <c r="CQ78" s="155" t="str">
        <f t="shared" ref="CQ78:CZ79" si="111">IF(OR(-FLOOR(((17-COUNT($C78:$S78))/2),1)+CQ$5&lt;1,-FLOOR(((17-COUNT($C78:$S78))/2),1)+CQ$5&gt;COUNT($C78:$S78)),"",LARGE($C78:$S78,-FLOOR(((17-COUNT($C78:$S78))/2),1)+CQ$5))</f>
        <v/>
      </c>
      <c r="CR78" s="89" t="str">
        <f t="shared" si="111"/>
        <v/>
      </c>
      <c r="CS78" s="90" t="str">
        <f t="shared" si="111"/>
        <v/>
      </c>
      <c r="CT78" s="90" t="str">
        <f t="shared" si="111"/>
        <v/>
      </c>
      <c r="CU78" s="90" t="str">
        <f t="shared" si="111"/>
        <v/>
      </c>
      <c r="CV78" s="90" t="str">
        <f t="shared" si="111"/>
        <v/>
      </c>
      <c r="CW78" s="90" t="str">
        <f t="shared" si="111"/>
        <v/>
      </c>
      <c r="CX78" s="156">
        <f t="shared" si="111"/>
        <v>2</v>
      </c>
      <c r="CY78" s="156">
        <f t="shared" si="111"/>
        <v>2</v>
      </c>
      <c r="CZ78" s="156">
        <f t="shared" si="111"/>
        <v>2</v>
      </c>
      <c r="DA78" s="90">
        <f t="shared" ref="DA78:DG79" si="112">IF(OR(-FLOOR(((17-COUNT($C78:$S78))/2),1)+DA$5&lt;1,-FLOOR(((17-COUNT($C78:$S78))/2),1)+DA$5&gt;COUNT($C78:$S78)),"",LARGE($C78:$S78,-FLOOR(((17-COUNT($C78:$S78))/2),1)+DA$5))</f>
        <v>10</v>
      </c>
      <c r="DB78" s="90" t="str">
        <f t="shared" si="112"/>
        <v/>
      </c>
      <c r="DC78" s="90" t="str">
        <f t="shared" si="112"/>
        <v/>
      </c>
      <c r="DD78" s="90" t="str">
        <f t="shared" si="112"/>
        <v/>
      </c>
      <c r="DE78" s="90" t="str">
        <f t="shared" si="112"/>
        <v/>
      </c>
      <c r="DF78" s="89" t="str">
        <f t="shared" si="112"/>
        <v/>
      </c>
      <c r="DG78" s="157" t="str">
        <f t="shared" si="112"/>
        <v/>
      </c>
      <c r="DH78" s="155" t="str">
        <f t="shared" ref="DH78:DH85" si="113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4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5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6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7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8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9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20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1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2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3">IF(OR(-FLOOR(((17-COUNT($AK78:$BA78))/2),1)+DR$5&lt;1,-FLOOR(((17-COUNT($AK78:$BA78))/2),1)+DR$5&gt;COUNT($AK78:$BA78)),"",LARGE($AK78:$BA78,-FLOOR(((17-COUNT($AK78:$BA78))/2),1)+DR$5))</f>
        <v>2</v>
      </c>
      <c r="DS78" s="90">
        <f t="shared" ref="DS78:DS85" si="124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5">IF(OR(-FLOOR(((17-COUNT($AK78:$BA78))/2),1)+DT$5&lt;1,-FLOOR(((17-COUNT($AK78:$BA78))/2),1)+DT$5&gt;COUNT($AK78:$BA78)),"",LARGE($AK78:$BA78,-FLOOR(((17-COUNT($AK78:$BA78))/2),1)+DT$5))</f>
        <v>7</v>
      </c>
      <c r="DU78" s="90" t="str">
        <f t="shared" ref="DU78:DU85" si="126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7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8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9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10"/>
        <v>P</v>
      </c>
      <c r="C79" s="330"/>
      <c r="D79" s="331">
        <v>1</v>
      </c>
      <c r="E79" s="331">
        <v>1</v>
      </c>
      <c r="F79" s="331">
        <v>3</v>
      </c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1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4</v>
      </c>
      <c r="AR79" s="227">
        <v>0</v>
      </c>
      <c r="AS79" s="227">
        <v>1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1</v>
      </c>
      <c r="CL79" s="227">
        <v>1</v>
      </c>
      <c r="CM79" s="228">
        <v>3</v>
      </c>
      <c r="CN79" s="327">
        <f>IF(CK78=0,"",100*CK79/CK78)</f>
        <v>50</v>
      </c>
      <c r="CO79" s="141">
        <f t="shared" si="24"/>
        <v>0.7</v>
      </c>
      <c r="CP79" s="154">
        <f t="shared" si="25"/>
        <v>12</v>
      </c>
      <c r="CQ79" s="155" t="str">
        <f t="shared" si="111"/>
        <v/>
      </c>
      <c r="CR79" s="89" t="str">
        <f t="shared" si="111"/>
        <v/>
      </c>
      <c r="CS79" s="90" t="str">
        <f t="shared" si="111"/>
        <v/>
      </c>
      <c r="CT79" s="90" t="str">
        <f t="shared" si="111"/>
        <v/>
      </c>
      <c r="CU79" s="90" t="str">
        <f t="shared" si="111"/>
        <v/>
      </c>
      <c r="CV79" s="90" t="str">
        <f t="shared" si="111"/>
        <v/>
      </c>
      <c r="CW79" s="90" t="str">
        <f t="shared" si="111"/>
        <v/>
      </c>
      <c r="CX79" s="156">
        <f t="shared" si="111"/>
        <v>1</v>
      </c>
      <c r="CY79" s="156">
        <f t="shared" si="111"/>
        <v>1</v>
      </c>
      <c r="CZ79" s="156">
        <f t="shared" si="111"/>
        <v>3</v>
      </c>
      <c r="DA79" s="90" t="str">
        <f t="shared" si="112"/>
        <v/>
      </c>
      <c r="DB79" s="90" t="str">
        <f t="shared" si="112"/>
        <v/>
      </c>
      <c r="DC79" s="90" t="str">
        <f t="shared" si="112"/>
        <v/>
      </c>
      <c r="DD79" s="90" t="str">
        <f t="shared" si="112"/>
        <v/>
      </c>
      <c r="DE79" s="90" t="str">
        <f t="shared" si="112"/>
        <v/>
      </c>
      <c r="DF79" s="89" t="str">
        <f t="shared" si="112"/>
        <v/>
      </c>
      <c r="DG79" s="157" t="str">
        <f t="shared" si="112"/>
        <v/>
      </c>
      <c r="DH79" s="155" t="str">
        <f t="shared" si="113"/>
        <v/>
      </c>
      <c r="DI79" s="89" t="str">
        <f t="shared" si="114"/>
        <v/>
      </c>
      <c r="DJ79" s="90" t="str">
        <f t="shared" si="115"/>
        <v/>
      </c>
      <c r="DK79" s="90" t="str">
        <f t="shared" si="116"/>
        <v/>
      </c>
      <c r="DL79" s="90">
        <f t="shared" si="117"/>
        <v>0</v>
      </c>
      <c r="DM79" s="90">
        <f t="shared" si="118"/>
        <v>0</v>
      </c>
      <c r="DN79" s="90">
        <f t="shared" si="119"/>
        <v>0</v>
      </c>
      <c r="DO79" s="156">
        <f t="shared" si="120"/>
        <v>0</v>
      </c>
      <c r="DP79" s="156">
        <f t="shared" si="121"/>
        <v>0</v>
      </c>
      <c r="DQ79" s="156">
        <f t="shared" si="122"/>
        <v>0</v>
      </c>
      <c r="DR79" s="90">
        <f t="shared" si="123"/>
        <v>1</v>
      </c>
      <c r="DS79" s="90">
        <f t="shared" si="124"/>
        <v>1</v>
      </c>
      <c r="DT79" s="90">
        <f t="shared" si="125"/>
        <v>4</v>
      </c>
      <c r="DU79" s="90" t="str">
        <f t="shared" si="126"/>
        <v/>
      </c>
      <c r="DV79" s="90" t="str">
        <f t="shared" si="127"/>
        <v/>
      </c>
      <c r="DW79" s="89" t="str">
        <f t="shared" si="128"/>
        <v/>
      </c>
      <c r="DX79" s="157" t="str">
        <f t="shared" si="129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10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1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3</v>
      </c>
      <c r="AR80" s="227">
        <v>0</v>
      </c>
      <c r="AS80" s="227">
        <v>1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>
        <v>0</v>
      </c>
      <c r="CM80" s="228">
        <v>3</v>
      </c>
      <c r="CN80" s="345">
        <f>IF(CK78=0,"",100*CK80/CK78)</f>
        <v>50</v>
      </c>
      <c r="CO80" s="141">
        <f t="shared" si="24"/>
        <v>0.2857142857142857</v>
      </c>
      <c r="CP80" s="154">
        <f t="shared" si="25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3"/>
        <v/>
      </c>
      <c r="DI80" s="89" t="str">
        <f t="shared" si="114"/>
        <v/>
      </c>
      <c r="DJ80" s="90" t="str">
        <f t="shared" si="115"/>
        <v/>
      </c>
      <c r="DK80" s="90" t="str">
        <f t="shared" si="116"/>
        <v/>
      </c>
      <c r="DL80" s="90">
        <f t="shared" si="117"/>
        <v>0</v>
      </c>
      <c r="DM80" s="90">
        <f t="shared" si="118"/>
        <v>0</v>
      </c>
      <c r="DN80" s="90">
        <f t="shared" si="119"/>
        <v>0</v>
      </c>
      <c r="DO80" s="156">
        <f t="shared" si="120"/>
        <v>0</v>
      </c>
      <c r="DP80" s="156">
        <f t="shared" si="121"/>
        <v>0</v>
      </c>
      <c r="DQ80" s="156">
        <f t="shared" si="122"/>
        <v>0</v>
      </c>
      <c r="DR80" s="90">
        <f t="shared" si="123"/>
        <v>1</v>
      </c>
      <c r="DS80" s="90">
        <f t="shared" si="124"/>
        <v>1</v>
      </c>
      <c r="DT80" s="90">
        <f t="shared" si="125"/>
        <v>3</v>
      </c>
      <c r="DU80" s="90" t="str">
        <f t="shared" si="126"/>
        <v/>
      </c>
      <c r="DV80" s="90" t="str">
        <f t="shared" si="127"/>
        <v/>
      </c>
      <c r="DW80" s="89" t="str">
        <f t="shared" si="128"/>
        <v/>
      </c>
      <c r="DX80" s="157" t="str">
        <f t="shared" si="129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10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0.5</v>
      </c>
      <c r="CN81" s="328">
        <f>IF(CK78=0,"",100*CK81/CK78)</f>
        <v>0</v>
      </c>
      <c r="CO81" s="141">
        <f t="shared" si="24"/>
        <v>0</v>
      </c>
      <c r="CP81" s="154">
        <f t="shared" si="25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3"/>
        <v/>
      </c>
      <c r="DI81" s="89" t="str">
        <f t="shared" si="114"/>
        <v/>
      </c>
      <c r="DJ81" s="90" t="str">
        <f t="shared" si="115"/>
        <v/>
      </c>
      <c r="DK81" s="90" t="str">
        <f t="shared" si="116"/>
        <v/>
      </c>
      <c r="DL81" s="90">
        <f t="shared" si="117"/>
        <v>0</v>
      </c>
      <c r="DM81" s="90">
        <f t="shared" si="118"/>
        <v>0</v>
      </c>
      <c r="DN81" s="90">
        <f t="shared" si="119"/>
        <v>0</v>
      </c>
      <c r="DO81" s="156">
        <f t="shared" si="120"/>
        <v>0</v>
      </c>
      <c r="DP81" s="156">
        <f t="shared" si="121"/>
        <v>0</v>
      </c>
      <c r="DQ81" s="156">
        <f t="shared" si="122"/>
        <v>0</v>
      </c>
      <c r="DR81" s="90">
        <f t="shared" si="123"/>
        <v>0</v>
      </c>
      <c r="DS81" s="90">
        <f t="shared" si="124"/>
        <v>0</v>
      </c>
      <c r="DT81" s="90">
        <f t="shared" si="125"/>
        <v>0</v>
      </c>
      <c r="DU81" s="90" t="str">
        <f t="shared" si="126"/>
        <v/>
      </c>
      <c r="DV81" s="90" t="str">
        <f t="shared" si="127"/>
        <v/>
      </c>
      <c r="DW81" s="89" t="str">
        <f t="shared" si="128"/>
        <v/>
      </c>
      <c r="DX81" s="157" t="str">
        <f t="shared" si="129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10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>
        <v>0</v>
      </c>
      <c r="CM82" s="228">
        <v>0.5</v>
      </c>
      <c r="CN82" s="328">
        <f>IF(CK78=0,"",100*CK82/CK78)</f>
        <v>0</v>
      </c>
      <c r="CO82" s="141">
        <f t="shared" si="24"/>
        <v>0</v>
      </c>
      <c r="CP82" s="154">
        <f t="shared" si="25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3"/>
        <v/>
      </c>
      <c r="DI82" s="89" t="str">
        <f t="shared" si="114"/>
        <v/>
      </c>
      <c r="DJ82" s="90" t="str">
        <f t="shared" si="115"/>
        <v/>
      </c>
      <c r="DK82" s="90" t="str">
        <f t="shared" si="116"/>
        <v/>
      </c>
      <c r="DL82" s="90">
        <f t="shared" si="117"/>
        <v>0</v>
      </c>
      <c r="DM82" s="90">
        <f t="shared" si="118"/>
        <v>0</v>
      </c>
      <c r="DN82" s="90">
        <f t="shared" si="119"/>
        <v>0</v>
      </c>
      <c r="DO82" s="156">
        <f t="shared" si="120"/>
        <v>0</v>
      </c>
      <c r="DP82" s="156">
        <f t="shared" si="121"/>
        <v>0</v>
      </c>
      <c r="DQ82" s="156">
        <f t="shared" si="122"/>
        <v>0</v>
      </c>
      <c r="DR82" s="90">
        <f t="shared" si="123"/>
        <v>0</v>
      </c>
      <c r="DS82" s="90">
        <f t="shared" si="124"/>
        <v>0</v>
      </c>
      <c r="DT82" s="90">
        <f t="shared" si="125"/>
        <v>0</v>
      </c>
      <c r="DU82" s="90" t="str">
        <f t="shared" si="126"/>
        <v/>
      </c>
      <c r="DV82" s="90" t="str">
        <f t="shared" si="127"/>
        <v/>
      </c>
      <c r="DW82" s="89" t="str">
        <f t="shared" si="128"/>
        <v/>
      </c>
      <c r="DX82" s="157" t="str">
        <f t="shared" si="129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10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1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>
        <v>0</v>
      </c>
      <c r="CM83" s="228">
        <v>1</v>
      </c>
      <c r="CN83" s="328">
        <f>IF(CK78=0,"",100*CK83/CK78)</f>
        <v>0</v>
      </c>
      <c r="CO83" s="141">
        <f t="shared" si="24"/>
        <v>0</v>
      </c>
      <c r="CP83" s="154">
        <f t="shared" si="25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3"/>
        <v/>
      </c>
      <c r="DI83" s="89" t="str">
        <f t="shared" si="114"/>
        <v/>
      </c>
      <c r="DJ83" s="90" t="str">
        <f t="shared" si="115"/>
        <v/>
      </c>
      <c r="DK83" s="90" t="str">
        <f t="shared" si="116"/>
        <v/>
      </c>
      <c r="DL83" s="90">
        <f t="shared" si="117"/>
        <v>0</v>
      </c>
      <c r="DM83" s="90">
        <f t="shared" si="118"/>
        <v>0</v>
      </c>
      <c r="DN83" s="90">
        <f t="shared" si="119"/>
        <v>0</v>
      </c>
      <c r="DO83" s="156">
        <f t="shared" si="120"/>
        <v>0</v>
      </c>
      <c r="DP83" s="156">
        <f t="shared" si="121"/>
        <v>0</v>
      </c>
      <c r="DQ83" s="156">
        <f t="shared" si="122"/>
        <v>0</v>
      </c>
      <c r="DR83" s="90">
        <f t="shared" si="123"/>
        <v>0</v>
      </c>
      <c r="DS83" s="90">
        <f t="shared" si="124"/>
        <v>0</v>
      </c>
      <c r="DT83" s="90">
        <f t="shared" si="125"/>
        <v>1</v>
      </c>
      <c r="DU83" s="90" t="str">
        <f t="shared" si="126"/>
        <v/>
      </c>
      <c r="DV83" s="90" t="str">
        <f t="shared" si="127"/>
        <v/>
      </c>
      <c r="DW83" s="89" t="str">
        <f t="shared" si="128"/>
        <v/>
      </c>
      <c r="DX83" s="157" t="str">
        <f t="shared" si="129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10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1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>
        <v>0</v>
      </c>
      <c r="CM84" s="228">
        <v>1</v>
      </c>
      <c r="CN84" s="328">
        <f>IF(CK78=0,"",100*CK84/CK78)</f>
        <v>0</v>
      </c>
      <c r="CO84" s="141">
        <f t="shared" si="24"/>
        <v>0</v>
      </c>
      <c r="CP84" s="154">
        <f t="shared" si="25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3"/>
        <v/>
      </c>
      <c r="DI84" s="89" t="str">
        <f t="shared" si="114"/>
        <v/>
      </c>
      <c r="DJ84" s="90" t="str">
        <f t="shared" si="115"/>
        <v/>
      </c>
      <c r="DK84" s="90" t="str">
        <f t="shared" si="116"/>
        <v/>
      </c>
      <c r="DL84" s="90">
        <f t="shared" si="117"/>
        <v>0</v>
      </c>
      <c r="DM84" s="90">
        <f t="shared" si="118"/>
        <v>0</v>
      </c>
      <c r="DN84" s="90">
        <f t="shared" si="119"/>
        <v>0</v>
      </c>
      <c r="DO84" s="156">
        <f t="shared" si="120"/>
        <v>0</v>
      </c>
      <c r="DP84" s="156">
        <f t="shared" si="121"/>
        <v>0</v>
      </c>
      <c r="DQ84" s="156">
        <f t="shared" si="122"/>
        <v>0</v>
      </c>
      <c r="DR84" s="90">
        <f t="shared" si="123"/>
        <v>0</v>
      </c>
      <c r="DS84" s="90">
        <f t="shared" si="124"/>
        <v>0</v>
      </c>
      <c r="DT84" s="90">
        <f t="shared" si="125"/>
        <v>1</v>
      </c>
      <c r="DU84" s="90" t="str">
        <f t="shared" si="126"/>
        <v/>
      </c>
      <c r="DV84" s="90" t="str">
        <f t="shared" si="127"/>
        <v/>
      </c>
      <c r="DW84" s="89" t="str">
        <f t="shared" si="128"/>
        <v/>
      </c>
      <c r="DX84" s="157" t="str">
        <f t="shared" si="129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>
      <c r="A85" s="111" t="s">
        <v>86</v>
      </c>
      <c r="B85" s="207" t="str">
        <f t="shared" si="110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30">IF(AK78="","",SUM(AK78,AK80,-AK81,-AK82,-AK83,AK84))</f>
        <v>3</v>
      </c>
      <c r="AL85" s="334">
        <f t="shared" si="130"/>
        <v>0</v>
      </c>
      <c r="AM85" s="334">
        <f t="shared" si="130"/>
        <v>0</v>
      </c>
      <c r="AN85" s="334">
        <f t="shared" si="130"/>
        <v>1</v>
      </c>
      <c r="AO85" s="334">
        <f t="shared" si="130"/>
        <v>0</v>
      </c>
      <c r="AP85" s="334">
        <f t="shared" si="130"/>
        <v>0</v>
      </c>
      <c r="AQ85" s="334">
        <f t="shared" si="130"/>
        <v>9</v>
      </c>
      <c r="AR85" s="334">
        <f t="shared" si="130"/>
        <v>0</v>
      </c>
      <c r="AS85" s="334">
        <f t="shared" si="130"/>
        <v>4</v>
      </c>
      <c r="AT85" s="334" t="str">
        <f t="shared" si="130"/>
        <v/>
      </c>
      <c r="AU85" s="334" t="str">
        <f t="shared" si="130"/>
        <v/>
      </c>
      <c r="AV85" s="334" t="str">
        <f t="shared" si="130"/>
        <v/>
      </c>
      <c r="AW85" s="334" t="str">
        <f t="shared" si="130"/>
        <v/>
      </c>
      <c r="AX85" s="334" t="str">
        <f t="shared" si="130"/>
        <v/>
      </c>
      <c r="AY85" s="334" t="str">
        <f t="shared" si="130"/>
        <v/>
      </c>
      <c r="AZ85" s="334" t="str">
        <f t="shared" si="130"/>
        <v/>
      </c>
      <c r="BA85" s="334" t="str">
        <f t="shared" si="130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</v>
      </c>
      <c r="CL85" s="353">
        <f>IF(CL78="","",CL78+SUM(CL80,CL84)-SUM(CL81:CL83))</f>
        <v>2</v>
      </c>
      <c r="CM85" s="354">
        <f>IF(CM78="","",CM78+SUM(CM80,CM84)-SUM(CM81:CM83))</f>
        <v>12</v>
      </c>
      <c r="CN85" s="355">
        <f>IF(CK78=0,"",100*CK85/CK78)</f>
        <v>150</v>
      </c>
      <c r="CO85" s="141">
        <f t="shared" si="24"/>
        <v>1.1428571428571428</v>
      </c>
      <c r="CP85" s="154">
        <f t="shared" si="25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3"/>
        <v/>
      </c>
      <c r="DI85" s="89" t="str">
        <f t="shared" si="114"/>
        <v/>
      </c>
      <c r="DJ85" s="90" t="str">
        <f t="shared" si="115"/>
        <v/>
      </c>
      <c r="DK85" s="90" t="str">
        <f t="shared" si="116"/>
        <v/>
      </c>
      <c r="DL85" s="90">
        <f t="shared" si="117"/>
        <v>0</v>
      </c>
      <c r="DM85" s="90">
        <f t="shared" si="118"/>
        <v>0</v>
      </c>
      <c r="DN85" s="90">
        <f t="shared" si="119"/>
        <v>0</v>
      </c>
      <c r="DO85" s="156">
        <f t="shared" si="120"/>
        <v>0</v>
      </c>
      <c r="DP85" s="156">
        <f t="shared" si="121"/>
        <v>0</v>
      </c>
      <c r="DQ85" s="156">
        <f t="shared" si="122"/>
        <v>1</v>
      </c>
      <c r="DR85" s="90">
        <f t="shared" si="123"/>
        <v>3</v>
      </c>
      <c r="DS85" s="90">
        <f t="shared" si="124"/>
        <v>4</v>
      </c>
      <c r="DT85" s="90">
        <f t="shared" si="125"/>
        <v>9</v>
      </c>
      <c r="DU85" s="90" t="str">
        <f t="shared" si="126"/>
        <v/>
      </c>
      <c r="DV85" s="90" t="str">
        <f t="shared" si="127"/>
        <v/>
      </c>
      <c r="DW85" s="89" t="str">
        <f t="shared" si="128"/>
        <v/>
      </c>
      <c r="DX85" s="157" t="str">
        <f t="shared" si="129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>
      <c r="A86" s="144" t="s">
        <v>89</v>
      </c>
      <c r="B86" s="190" t="str">
        <f t="shared" ref="B86:B93" si="131">$B$11</f>
        <v>M</v>
      </c>
      <c r="C86" s="318">
        <v>20</v>
      </c>
      <c r="D86" s="319">
        <v>30</v>
      </c>
      <c r="E86" s="319">
        <v>7</v>
      </c>
      <c r="F86" s="319">
        <v>40</v>
      </c>
      <c r="G86" s="319">
        <v>10</v>
      </c>
      <c r="H86" s="319">
        <v>60</v>
      </c>
      <c r="I86" s="319">
        <v>15</v>
      </c>
      <c r="J86" s="319">
        <v>50</v>
      </c>
      <c r="K86" s="319">
        <v>25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12</v>
      </c>
      <c r="BC86" s="246">
        <v>18</v>
      </c>
      <c r="BD86" s="246">
        <v>5</v>
      </c>
      <c r="BE86" s="246">
        <v>10</v>
      </c>
      <c r="BF86" s="246">
        <v>22</v>
      </c>
      <c r="BG86" s="246">
        <v>10</v>
      </c>
      <c r="BH86" s="246">
        <v>12</v>
      </c>
      <c r="BI86" s="246">
        <v>24</v>
      </c>
      <c r="BJ86" s="246">
        <v>8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18</v>
      </c>
      <c r="CL86" s="246">
        <v>8</v>
      </c>
      <c r="CM86" s="248">
        <v>22</v>
      </c>
      <c r="CN86" s="294" t="s">
        <v>79</v>
      </c>
      <c r="CO86" s="141">
        <f t="shared" si="24"/>
        <v>19.5625</v>
      </c>
      <c r="CP86" s="154">
        <f t="shared" si="25"/>
        <v>18</v>
      </c>
      <c r="CQ86" s="155" t="str">
        <f t="shared" ref="CQ86:CZ87" si="132">IF(OR(-FLOOR(((17-COUNT($C86:$S86))/2),1)+CQ$5&lt;1,-FLOOR(((17-COUNT($C86:$S86))/2),1)+CQ$5&gt;COUNT($C86:$S86)),"",LARGE($C86:$S86,-FLOOR(((17-COUNT($C86:$S86))/2),1)+CQ$5))</f>
        <v/>
      </c>
      <c r="CR86" s="89" t="str">
        <f t="shared" si="132"/>
        <v/>
      </c>
      <c r="CS86" s="90" t="str">
        <f t="shared" si="132"/>
        <v/>
      </c>
      <c r="CT86" s="90" t="str">
        <f t="shared" si="132"/>
        <v/>
      </c>
      <c r="CU86" s="90">
        <f t="shared" si="132"/>
        <v>7</v>
      </c>
      <c r="CV86" s="90">
        <f t="shared" si="132"/>
        <v>10</v>
      </c>
      <c r="CW86" s="90">
        <f t="shared" si="132"/>
        <v>15</v>
      </c>
      <c r="CX86" s="156">
        <f t="shared" si="132"/>
        <v>20</v>
      </c>
      <c r="CY86" s="156">
        <f t="shared" si="132"/>
        <v>25</v>
      </c>
      <c r="CZ86" s="156">
        <f t="shared" si="132"/>
        <v>30</v>
      </c>
      <c r="DA86" s="90">
        <f t="shared" ref="DA86:DG87" si="133">IF(OR(-FLOOR(((17-COUNT($C86:$S86))/2),1)+DA$5&lt;1,-FLOOR(((17-COUNT($C86:$S86))/2),1)+DA$5&gt;COUNT($C86:$S86)),"",LARGE($C86:$S86,-FLOOR(((17-COUNT($C86:$S86))/2),1)+DA$5))</f>
        <v>40</v>
      </c>
      <c r="DB86" s="90">
        <f t="shared" si="133"/>
        <v>50</v>
      </c>
      <c r="DC86" s="90">
        <f t="shared" si="133"/>
        <v>60</v>
      </c>
      <c r="DD86" s="90" t="str">
        <f t="shared" si="133"/>
        <v/>
      </c>
      <c r="DE86" s="90" t="str">
        <f t="shared" si="133"/>
        <v/>
      </c>
      <c r="DF86" s="89" t="str">
        <f t="shared" si="133"/>
        <v/>
      </c>
      <c r="DG86" s="157" t="str">
        <f t="shared" si="133"/>
        <v/>
      </c>
      <c r="DH86" s="155" t="str">
        <f t="shared" ref="DH86:DH93" si="134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5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6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7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8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9">IF(OR(-FLOOR(((17-COUNT($BB86:$BR86))/2),1)+DM$5&lt;1,-FLOOR(((17-COUNT($BB86:$BR86))/2),1)+DM$5&gt;COUNT($BB86:$BR86)),"",LARGE($BB86:$BR86,-FLOOR(((17-COUNT($BB86:$BR86))/2),1)+DM$5))</f>
        <v>8</v>
      </c>
      <c r="DN86" s="90">
        <f t="shared" ref="DN86:DN93" si="140">IF(OR(-FLOOR(((17-COUNT($BB86:$BR86))/2),1)+DN$5&lt;1,-FLOOR(((17-COUNT($BB86:$BR86))/2),1)+DN$5&gt;COUNT($BB86:$BR86)),"",LARGE($BB86:$BR86,-FLOOR(((17-COUNT($BB86:$BR86))/2),1)+DN$5))</f>
        <v>10</v>
      </c>
      <c r="DO86" s="156">
        <f t="shared" ref="DO86:DO93" si="141">IF(OR(-FLOOR(((17-COUNT($BB86:$BR86))/2),1)+DO$5&lt;1,-FLOOR(((17-COUNT($BB86:$BR86))/2),1)+DO$5&gt;COUNT($BB86:$BR86)),"",LARGE($BB86:$BR86,-FLOOR(((17-COUNT($BB86:$BR86))/2),1)+DO$5))</f>
        <v>10</v>
      </c>
      <c r="DP86" s="156">
        <f t="shared" ref="DP86:DP93" si="142">IF(OR(-FLOOR(((17-COUNT($BB86:$BR86))/2),1)+DP$5&lt;1,-FLOOR(((17-COUNT($BB86:$BR86))/2),1)+DP$5&gt;COUNT($BB86:$BR86)),"",LARGE($BB86:$BR86,-FLOOR(((17-COUNT($BB86:$BR86))/2),1)+DP$5))</f>
        <v>12</v>
      </c>
      <c r="DQ86" s="156">
        <f t="shared" ref="DQ86:DQ93" si="143">IF(OR(-FLOOR(((17-COUNT($BB86:$BR86))/2),1)+DQ$5&lt;1,-FLOOR(((17-COUNT($BB86:$BR86))/2),1)+DQ$5&gt;COUNT($BB86:$BR86)),"",LARGE($BB86:$BR86,-FLOOR(((17-COUNT($BB86:$BR86))/2),1)+DQ$5))</f>
        <v>12</v>
      </c>
      <c r="DR86" s="90">
        <f t="shared" ref="DR86:DR93" si="144">IF(OR(-FLOOR(((17-COUNT($BB86:$BR86))/2),1)+DR$5&lt;1,-FLOOR(((17-COUNT($BB86:$BR86))/2),1)+DR$5&gt;COUNT($BB86:$BR86)),"",LARGE($BB86:$BR86,-FLOOR(((17-COUNT($BB86:$BR86))/2),1)+DR$5))</f>
        <v>18</v>
      </c>
      <c r="DS86" s="90">
        <f t="shared" ref="DS86:DS93" si="145">IF(OR(-FLOOR(((17-COUNT($BB86:$BR86))/2),1)+DS$5&lt;1,-FLOOR(((17-COUNT($BB86:$BR86))/2),1)+DS$5&gt;COUNT($BB86:$BR86)),"",LARGE($BB86:$BR86,-FLOOR(((17-COUNT($BB86:$BR86))/2),1)+DS$5))</f>
        <v>22</v>
      </c>
      <c r="DT86" s="90">
        <f t="shared" ref="DT86:DT93" si="146">IF(OR(-FLOOR(((17-COUNT($BB86:$BR86))/2),1)+DT$5&lt;1,-FLOOR(((17-COUNT($BB86:$BR86))/2),1)+DT$5&gt;COUNT($BB86:$BR86)),"",LARGE($BB86:$BR86,-FLOOR(((17-COUNT($BB86:$BR86))/2),1)+DT$5))</f>
        <v>24</v>
      </c>
      <c r="DU86" s="90" t="str">
        <f t="shared" ref="DU86:DU93" si="147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8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9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50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1"/>
        <v>M</v>
      </c>
      <c r="C87" s="330">
        <v>14</v>
      </c>
      <c r="D87" s="331">
        <v>10</v>
      </c>
      <c r="E87" s="331">
        <v>4</v>
      </c>
      <c r="F87" s="331">
        <v>13</v>
      </c>
      <c r="G87" s="331">
        <v>3</v>
      </c>
      <c r="H87" s="331">
        <v>20</v>
      </c>
      <c r="I87" s="331">
        <v>11</v>
      </c>
      <c r="J87" s="331">
        <v>14</v>
      </c>
      <c r="K87" s="331">
        <v>9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7</v>
      </c>
      <c r="BC87" s="227">
        <v>7</v>
      </c>
      <c r="BD87" s="227">
        <v>2</v>
      </c>
      <c r="BE87" s="227">
        <v>4</v>
      </c>
      <c r="BF87" s="227">
        <v>7</v>
      </c>
      <c r="BG87" s="227">
        <v>3</v>
      </c>
      <c r="BH87" s="227">
        <v>8</v>
      </c>
      <c r="BI87" s="227">
        <v>8</v>
      </c>
      <c r="BJ87" s="227">
        <v>7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7</v>
      </c>
      <c r="CL87" s="227">
        <v>3</v>
      </c>
      <c r="CM87" s="228">
        <v>7</v>
      </c>
      <c r="CN87" s="327">
        <f>IF(CK86=0,"",100*CK87/CK86)</f>
        <v>38.888888888888886</v>
      </c>
      <c r="CO87" s="141">
        <f t="shared" si="24"/>
        <v>8.0625</v>
      </c>
      <c r="CP87" s="154">
        <f t="shared" si="25"/>
        <v>18</v>
      </c>
      <c r="CQ87" s="155" t="str">
        <f t="shared" si="132"/>
        <v/>
      </c>
      <c r="CR87" s="89" t="str">
        <f t="shared" si="132"/>
        <v/>
      </c>
      <c r="CS87" s="90" t="str">
        <f t="shared" si="132"/>
        <v/>
      </c>
      <c r="CT87" s="90" t="str">
        <f t="shared" si="132"/>
        <v/>
      </c>
      <c r="CU87" s="90">
        <f t="shared" si="132"/>
        <v>3</v>
      </c>
      <c r="CV87" s="90">
        <f t="shared" si="132"/>
        <v>4</v>
      </c>
      <c r="CW87" s="90">
        <f t="shared" si="132"/>
        <v>9</v>
      </c>
      <c r="CX87" s="156">
        <f t="shared" si="132"/>
        <v>10</v>
      </c>
      <c r="CY87" s="156">
        <f t="shared" si="132"/>
        <v>11</v>
      </c>
      <c r="CZ87" s="156">
        <f t="shared" si="132"/>
        <v>13</v>
      </c>
      <c r="DA87" s="90">
        <f t="shared" si="133"/>
        <v>14</v>
      </c>
      <c r="DB87" s="90">
        <f t="shared" si="133"/>
        <v>14</v>
      </c>
      <c r="DC87" s="90">
        <f t="shared" si="133"/>
        <v>20</v>
      </c>
      <c r="DD87" s="90" t="str">
        <f t="shared" si="133"/>
        <v/>
      </c>
      <c r="DE87" s="90" t="str">
        <f t="shared" si="133"/>
        <v/>
      </c>
      <c r="DF87" s="89" t="str">
        <f t="shared" si="133"/>
        <v/>
      </c>
      <c r="DG87" s="157" t="str">
        <f t="shared" si="133"/>
        <v/>
      </c>
      <c r="DH87" s="155" t="str">
        <f t="shared" si="134"/>
        <v/>
      </c>
      <c r="DI87" s="89" t="str">
        <f t="shared" si="135"/>
        <v/>
      </c>
      <c r="DJ87" s="90" t="str">
        <f t="shared" si="136"/>
        <v/>
      </c>
      <c r="DK87" s="90" t="str">
        <f t="shared" si="137"/>
        <v/>
      </c>
      <c r="DL87" s="90">
        <f t="shared" si="138"/>
        <v>2</v>
      </c>
      <c r="DM87" s="90">
        <f t="shared" si="139"/>
        <v>3</v>
      </c>
      <c r="DN87" s="90">
        <f t="shared" si="140"/>
        <v>4</v>
      </c>
      <c r="DO87" s="156">
        <f t="shared" si="141"/>
        <v>7</v>
      </c>
      <c r="DP87" s="156">
        <f t="shared" si="142"/>
        <v>7</v>
      </c>
      <c r="DQ87" s="156">
        <f t="shared" si="143"/>
        <v>7</v>
      </c>
      <c r="DR87" s="90">
        <f t="shared" si="144"/>
        <v>7</v>
      </c>
      <c r="DS87" s="90">
        <f t="shared" si="145"/>
        <v>8</v>
      </c>
      <c r="DT87" s="90">
        <f t="shared" si="146"/>
        <v>8</v>
      </c>
      <c r="DU87" s="90" t="str">
        <f t="shared" si="147"/>
        <v/>
      </c>
      <c r="DV87" s="90" t="str">
        <f t="shared" si="148"/>
        <v/>
      </c>
      <c r="DW87" s="89" t="str">
        <f t="shared" si="149"/>
        <v/>
      </c>
      <c r="DX87" s="157" t="str">
        <f t="shared" si="150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1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5</v>
      </c>
      <c r="BC88" s="227">
        <v>5</v>
      </c>
      <c r="BD88" s="227">
        <v>2</v>
      </c>
      <c r="BE88" s="227">
        <v>2</v>
      </c>
      <c r="BF88" s="227">
        <v>4</v>
      </c>
      <c r="BG88" s="227">
        <v>3</v>
      </c>
      <c r="BH88" s="227">
        <v>3</v>
      </c>
      <c r="BI88" s="227">
        <v>5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6</v>
      </c>
      <c r="CL88" s="227">
        <v>2</v>
      </c>
      <c r="CM88" s="228">
        <v>4</v>
      </c>
      <c r="CN88" s="345">
        <f>IF(CK86=0,"",100*CK88/CK86)</f>
        <v>33.333333333333336</v>
      </c>
      <c r="CO88" s="141">
        <f t="shared" si="24"/>
        <v>3.5714285714285716</v>
      </c>
      <c r="CP88" s="154">
        <f t="shared" si="25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4"/>
        <v/>
      </c>
      <c r="DI88" s="89" t="str">
        <f t="shared" si="135"/>
        <v/>
      </c>
      <c r="DJ88" s="90" t="str">
        <f t="shared" si="136"/>
        <v/>
      </c>
      <c r="DK88" s="90" t="str">
        <f t="shared" si="137"/>
        <v/>
      </c>
      <c r="DL88" s="90">
        <f t="shared" si="138"/>
        <v>2</v>
      </c>
      <c r="DM88" s="90">
        <f t="shared" si="139"/>
        <v>2</v>
      </c>
      <c r="DN88" s="90">
        <f t="shared" si="140"/>
        <v>3</v>
      </c>
      <c r="DO88" s="156">
        <f t="shared" si="141"/>
        <v>3</v>
      </c>
      <c r="DP88" s="156">
        <f t="shared" si="142"/>
        <v>3</v>
      </c>
      <c r="DQ88" s="156">
        <f t="shared" si="143"/>
        <v>4</v>
      </c>
      <c r="DR88" s="90">
        <f t="shared" si="144"/>
        <v>5</v>
      </c>
      <c r="DS88" s="90">
        <f t="shared" si="145"/>
        <v>5</v>
      </c>
      <c r="DT88" s="90">
        <f t="shared" si="146"/>
        <v>5</v>
      </c>
      <c r="DU88" s="90" t="str">
        <f t="shared" si="147"/>
        <v/>
      </c>
      <c r="DV88" s="90" t="str">
        <f t="shared" si="148"/>
        <v/>
      </c>
      <c r="DW88" s="89" t="str">
        <f t="shared" si="149"/>
        <v/>
      </c>
      <c r="DX88" s="157" t="str">
        <f t="shared" si="150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1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2</v>
      </c>
      <c r="BC89" s="227">
        <v>1</v>
      </c>
      <c r="BD89" s="227">
        <v>0</v>
      </c>
      <c r="BE89" s="227">
        <v>1</v>
      </c>
      <c r="BF89" s="227">
        <v>2</v>
      </c>
      <c r="BG89" s="227">
        <v>0</v>
      </c>
      <c r="BH89" s="227">
        <v>2</v>
      </c>
      <c r="BI89" s="227">
        <v>1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1</v>
      </c>
      <c r="CL89" s="227">
        <v>1</v>
      </c>
      <c r="CM89" s="228">
        <v>2</v>
      </c>
      <c r="CN89" s="328">
        <f>IF(CK86=0,"",100*CK89/CK86)</f>
        <v>5.5555555555555554</v>
      </c>
      <c r="CO89" s="141">
        <f t="shared" si="24"/>
        <v>1.1428571428571428</v>
      </c>
      <c r="CP89" s="154">
        <f t="shared" si="25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4"/>
        <v/>
      </c>
      <c r="DI89" s="89" t="str">
        <f t="shared" si="135"/>
        <v/>
      </c>
      <c r="DJ89" s="90" t="str">
        <f t="shared" si="136"/>
        <v/>
      </c>
      <c r="DK89" s="90" t="str">
        <f t="shared" si="137"/>
        <v/>
      </c>
      <c r="DL89" s="90">
        <f t="shared" si="138"/>
        <v>0</v>
      </c>
      <c r="DM89" s="90">
        <f t="shared" si="139"/>
        <v>0</v>
      </c>
      <c r="DN89" s="90">
        <f t="shared" si="140"/>
        <v>1</v>
      </c>
      <c r="DO89" s="156">
        <f t="shared" si="141"/>
        <v>1</v>
      </c>
      <c r="DP89" s="156">
        <f t="shared" si="142"/>
        <v>1</v>
      </c>
      <c r="DQ89" s="156">
        <f t="shared" si="143"/>
        <v>1</v>
      </c>
      <c r="DR89" s="90">
        <f t="shared" si="144"/>
        <v>2</v>
      </c>
      <c r="DS89" s="90">
        <f t="shared" si="145"/>
        <v>2</v>
      </c>
      <c r="DT89" s="90">
        <f t="shared" si="146"/>
        <v>2</v>
      </c>
      <c r="DU89" s="90" t="str">
        <f t="shared" si="147"/>
        <v/>
      </c>
      <c r="DV89" s="90" t="str">
        <f t="shared" si="148"/>
        <v/>
      </c>
      <c r="DW89" s="89" t="str">
        <f t="shared" si="149"/>
        <v/>
      </c>
      <c r="DX89" s="157" t="str">
        <f t="shared" si="150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1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1</v>
      </c>
      <c r="CL90" s="227">
        <v>0</v>
      </c>
      <c r="CM90" s="228">
        <v>1</v>
      </c>
      <c r="CN90" s="328">
        <f>IF(CK86=0,"",100*CK90/CK86)</f>
        <v>5.5555555555555554</v>
      </c>
      <c r="CO90" s="141">
        <f t="shared" si="24"/>
        <v>0</v>
      </c>
      <c r="CP90" s="154">
        <f t="shared" si="25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4"/>
        <v/>
      </c>
      <c r="DI90" s="89" t="str">
        <f t="shared" si="135"/>
        <v/>
      </c>
      <c r="DJ90" s="90" t="str">
        <f t="shared" si="136"/>
        <v/>
      </c>
      <c r="DK90" s="90" t="str">
        <f t="shared" si="137"/>
        <v/>
      </c>
      <c r="DL90" s="90">
        <f t="shared" si="138"/>
        <v>0</v>
      </c>
      <c r="DM90" s="90">
        <f t="shared" si="139"/>
        <v>0</v>
      </c>
      <c r="DN90" s="90">
        <f t="shared" si="140"/>
        <v>0</v>
      </c>
      <c r="DO90" s="156">
        <f t="shared" si="141"/>
        <v>0</v>
      </c>
      <c r="DP90" s="156">
        <f t="shared" si="142"/>
        <v>0</v>
      </c>
      <c r="DQ90" s="156">
        <f t="shared" si="143"/>
        <v>0</v>
      </c>
      <c r="DR90" s="90">
        <f t="shared" si="144"/>
        <v>0</v>
      </c>
      <c r="DS90" s="90">
        <f t="shared" si="145"/>
        <v>0</v>
      </c>
      <c r="DT90" s="90">
        <f t="shared" si="146"/>
        <v>0</v>
      </c>
      <c r="DU90" s="90" t="str">
        <f t="shared" si="147"/>
        <v/>
      </c>
      <c r="DV90" s="90" t="str">
        <f t="shared" si="148"/>
        <v/>
      </c>
      <c r="DW90" s="89" t="str">
        <f t="shared" si="149"/>
        <v/>
      </c>
      <c r="DX90" s="157" t="str">
        <f t="shared" si="150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1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4</v>
      </c>
      <c r="BC91" s="227">
        <v>1</v>
      </c>
      <c r="BD91" s="227">
        <v>1</v>
      </c>
      <c r="BE91" s="227">
        <v>2</v>
      </c>
      <c r="BF91" s="227">
        <v>0</v>
      </c>
      <c r="BG91" s="227">
        <v>0</v>
      </c>
      <c r="BH91" s="227">
        <v>6</v>
      </c>
      <c r="BI91" s="227">
        <v>4</v>
      </c>
      <c r="BJ91" s="227">
        <v>3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2</v>
      </c>
      <c r="CL91" s="227">
        <v>1</v>
      </c>
      <c r="CM91" s="228">
        <v>2</v>
      </c>
      <c r="CN91" s="328">
        <f>IF(CK86=0,"",100*CK91/CK86)</f>
        <v>11.111111111111111</v>
      </c>
      <c r="CO91" s="141">
        <f t="shared" si="24"/>
        <v>2.1428571428571428</v>
      </c>
      <c r="CP91" s="154">
        <f t="shared" si="25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4"/>
        <v/>
      </c>
      <c r="DI91" s="89" t="str">
        <f t="shared" si="135"/>
        <v/>
      </c>
      <c r="DJ91" s="90" t="str">
        <f t="shared" si="136"/>
        <v/>
      </c>
      <c r="DK91" s="90" t="str">
        <f t="shared" si="137"/>
        <v/>
      </c>
      <c r="DL91" s="90">
        <f t="shared" si="138"/>
        <v>0</v>
      </c>
      <c r="DM91" s="90">
        <f t="shared" si="139"/>
        <v>0</v>
      </c>
      <c r="DN91" s="90">
        <f t="shared" si="140"/>
        <v>1</v>
      </c>
      <c r="DO91" s="156">
        <f t="shared" si="141"/>
        <v>1</v>
      </c>
      <c r="DP91" s="156">
        <f t="shared" si="142"/>
        <v>2</v>
      </c>
      <c r="DQ91" s="156">
        <f t="shared" si="143"/>
        <v>3</v>
      </c>
      <c r="DR91" s="90">
        <f t="shared" si="144"/>
        <v>4</v>
      </c>
      <c r="DS91" s="90">
        <f t="shared" si="145"/>
        <v>4</v>
      </c>
      <c r="DT91" s="90">
        <f t="shared" si="146"/>
        <v>6</v>
      </c>
      <c r="DU91" s="90" t="str">
        <f t="shared" si="147"/>
        <v/>
      </c>
      <c r="DV91" s="90" t="str">
        <f t="shared" si="148"/>
        <v/>
      </c>
      <c r="DW91" s="89" t="str">
        <f t="shared" si="149"/>
        <v/>
      </c>
      <c r="DX91" s="157" t="str">
        <f t="shared" si="150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1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1</v>
      </c>
      <c r="BD92" s="227">
        <v>0</v>
      </c>
      <c r="BE92" s="227">
        <v>1</v>
      </c>
      <c r="BF92" s="227">
        <v>0</v>
      </c>
      <c r="BG92" s="227">
        <v>0</v>
      </c>
      <c r="BH92" s="227">
        <v>3</v>
      </c>
      <c r="BI92" s="227">
        <v>1</v>
      </c>
      <c r="BJ92" s="227">
        <v>2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1</v>
      </c>
      <c r="CL92" s="227">
        <v>0</v>
      </c>
      <c r="CM92" s="228">
        <v>2</v>
      </c>
      <c r="CN92" s="328">
        <f>IF(CK86=0,"",100*CK92/CK86)</f>
        <v>5.5555555555555554</v>
      </c>
      <c r="CO92" s="141">
        <f t="shared" si="24"/>
        <v>0.8571428571428571</v>
      </c>
      <c r="CP92" s="154">
        <f t="shared" si="25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4"/>
        <v/>
      </c>
      <c r="DI92" s="89" t="str">
        <f t="shared" si="135"/>
        <v/>
      </c>
      <c r="DJ92" s="90" t="str">
        <f t="shared" si="136"/>
        <v/>
      </c>
      <c r="DK92" s="90" t="str">
        <f t="shared" si="137"/>
        <v/>
      </c>
      <c r="DL92" s="90">
        <f t="shared" si="138"/>
        <v>0</v>
      </c>
      <c r="DM92" s="90">
        <f t="shared" si="139"/>
        <v>0</v>
      </c>
      <c r="DN92" s="90">
        <f t="shared" si="140"/>
        <v>0</v>
      </c>
      <c r="DO92" s="156">
        <f t="shared" si="141"/>
        <v>1</v>
      </c>
      <c r="DP92" s="156">
        <f t="shared" si="142"/>
        <v>1</v>
      </c>
      <c r="DQ92" s="156">
        <f t="shared" si="143"/>
        <v>1</v>
      </c>
      <c r="DR92" s="90">
        <f t="shared" si="144"/>
        <v>1</v>
      </c>
      <c r="DS92" s="90">
        <f t="shared" si="145"/>
        <v>2</v>
      </c>
      <c r="DT92" s="90">
        <f t="shared" si="146"/>
        <v>3</v>
      </c>
      <c r="DU92" s="90" t="str">
        <f t="shared" si="147"/>
        <v/>
      </c>
      <c r="DV92" s="90" t="str">
        <f t="shared" si="148"/>
        <v/>
      </c>
      <c r="DW92" s="89" t="str">
        <f t="shared" si="149"/>
        <v/>
      </c>
      <c r="DX92" s="157" t="str">
        <f t="shared" si="150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1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1">IF(BB86="","",SUM(BB86,BB88,-BB89,-BB90,-BB91,BB92))</f>
        <v>12</v>
      </c>
      <c r="BC93" s="334">
        <f t="shared" si="151"/>
        <v>22</v>
      </c>
      <c r="BD93" s="334">
        <f t="shared" si="151"/>
        <v>6</v>
      </c>
      <c r="BE93" s="334">
        <f t="shared" si="151"/>
        <v>10</v>
      </c>
      <c r="BF93" s="334">
        <f t="shared" si="151"/>
        <v>24</v>
      </c>
      <c r="BG93" s="334">
        <f t="shared" si="151"/>
        <v>13</v>
      </c>
      <c r="BH93" s="334">
        <f t="shared" si="151"/>
        <v>10</v>
      </c>
      <c r="BI93" s="334">
        <f t="shared" si="151"/>
        <v>25</v>
      </c>
      <c r="BJ93" s="334">
        <f t="shared" si="151"/>
        <v>9</v>
      </c>
      <c r="BK93" s="334" t="str">
        <f t="shared" si="151"/>
        <v/>
      </c>
      <c r="BL93" s="334"/>
      <c r="BM93" s="334" t="str">
        <f t="shared" ref="BM93:BR93" si="152">IF(BM86="","",SUM(BM86,BM88,-BM89,-BM90,-BM91,BM92))</f>
        <v/>
      </c>
      <c r="BN93" s="334" t="str">
        <f t="shared" si="152"/>
        <v/>
      </c>
      <c r="BO93" s="334" t="str">
        <f t="shared" si="152"/>
        <v/>
      </c>
      <c r="BP93" s="334" t="str">
        <f t="shared" si="152"/>
        <v/>
      </c>
      <c r="BQ93" s="334" t="str">
        <f t="shared" si="152"/>
        <v/>
      </c>
      <c r="BR93" s="334" t="str">
        <f t="shared" si="152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21</v>
      </c>
      <c r="CL93" s="353">
        <f>IF(CL86="","",CL86+SUM(CL88,CL92)-SUM(CL89:CL91))</f>
        <v>8</v>
      </c>
      <c r="CM93" s="354">
        <f>IF(CM86="","",CM86+SUM(CM88,CM92)-SUM(CM89:CM91))</f>
        <v>23</v>
      </c>
      <c r="CN93" s="355">
        <f>IF(CK86=0,"",100*CK93/CK86)</f>
        <v>116.66666666666667</v>
      </c>
      <c r="CO93" s="141">
        <f t="shared" si="24"/>
        <v>14.285714285714286</v>
      </c>
      <c r="CP93" s="154">
        <f t="shared" si="25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4"/>
        <v/>
      </c>
      <c r="DI93" s="89" t="str">
        <f t="shared" si="135"/>
        <v/>
      </c>
      <c r="DJ93" s="90" t="str">
        <f t="shared" si="136"/>
        <v/>
      </c>
      <c r="DK93" s="90" t="str">
        <f t="shared" si="137"/>
        <v/>
      </c>
      <c r="DL93" s="90">
        <f t="shared" si="138"/>
        <v>6</v>
      </c>
      <c r="DM93" s="90">
        <f t="shared" si="139"/>
        <v>9</v>
      </c>
      <c r="DN93" s="90">
        <f t="shared" si="140"/>
        <v>10</v>
      </c>
      <c r="DO93" s="156">
        <f t="shared" si="141"/>
        <v>10</v>
      </c>
      <c r="DP93" s="156">
        <f t="shared" si="142"/>
        <v>12</v>
      </c>
      <c r="DQ93" s="156">
        <f t="shared" si="143"/>
        <v>13</v>
      </c>
      <c r="DR93" s="90">
        <f t="shared" si="144"/>
        <v>22</v>
      </c>
      <c r="DS93" s="90">
        <f t="shared" si="145"/>
        <v>24</v>
      </c>
      <c r="DT93" s="90">
        <f t="shared" si="146"/>
        <v>25</v>
      </c>
      <c r="DU93" s="90" t="str">
        <f t="shared" si="147"/>
        <v/>
      </c>
      <c r="DV93" s="90" t="str">
        <f t="shared" si="148"/>
        <v/>
      </c>
      <c r="DW93" s="89" t="str">
        <f t="shared" si="149"/>
        <v/>
      </c>
      <c r="DX93" s="157" t="str">
        <f t="shared" si="150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3">$B$12</f>
        <v>BO</v>
      </c>
      <c r="C94" s="318">
        <v>50</v>
      </c>
      <c r="D94" s="360">
        <v>200</v>
      </c>
      <c r="E94" s="360">
        <v>60</v>
      </c>
      <c r="F94" s="360">
        <v>300</v>
      </c>
      <c r="G94" s="360">
        <v>25</v>
      </c>
      <c r="H94" s="360">
        <v>100</v>
      </c>
      <c r="I94" s="360">
        <v>300</v>
      </c>
      <c r="J94" s="360">
        <v>100</v>
      </c>
      <c r="K94" s="360">
        <v>150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32</v>
      </c>
      <c r="BT94" s="246">
        <v>100</v>
      </c>
      <c r="BU94" s="245">
        <v>210</v>
      </c>
      <c r="BV94" s="246">
        <v>68</v>
      </c>
      <c r="BW94" s="246">
        <v>40</v>
      </c>
      <c r="BX94" s="246">
        <v>45</v>
      </c>
      <c r="BY94" s="246">
        <v>100</v>
      </c>
      <c r="BZ94" s="246">
        <v>50</v>
      </c>
      <c r="CA94" s="246">
        <v>20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100</v>
      </c>
      <c r="CL94" s="246">
        <v>25</v>
      </c>
      <c r="CM94" s="248">
        <v>100</v>
      </c>
      <c r="CN94" s="294" t="s">
        <v>79</v>
      </c>
      <c r="CO94" s="141">
        <f t="shared" si="24"/>
        <v>101.875</v>
      </c>
      <c r="CP94" s="154">
        <f t="shared" si="25"/>
        <v>18</v>
      </c>
      <c r="CQ94" s="155" t="str">
        <f t="shared" ref="CQ94:CZ95" si="154">IF(OR(-FLOOR(((17-COUNT($C94:$S94))/2),1)+CQ$5&lt;1,-FLOOR(((17-COUNT($C94:$S94))/2),1)+CQ$5&gt;COUNT($C94:$S94)),"",LARGE($C94:$S94,-FLOOR(((17-COUNT($C94:$S94))/2),1)+CQ$5))</f>
        <v/>
      </c>
      <c r="CR94" s="89" t="str">
        <f t="shared" si="154"/>
        <v/>
      </c>
      <c r="CS94" s="90" t="str">
        <f t="shared" si="154"/>
        <v/>
      </c>
      <c r="CT94" s="90" t="str">
        <f t="shared" si="154"/>
        <v/>
      </c>
      <c r="CU94" s="90">
        <f t="shared" si="154"/>
        <v>25</v>
      </c>
      <c r="CV94" s="90">
        <f t="shared" si="154"/>
        <v>50</v>
      </c>
      <c r="CW94" s="90">
        <f t="shared" si="154"/>
        <v>60</v>
      </c>
      <c r="CX94" s="156">
        <f t="shared" si="154"/>
        <v>100</v>
      </c>
      <c r="CY94" s="156">
        <f t="shared" si="154"/>
        <v>100</v>
      </c>
      <c r="CZ94" s="156">
        <f t="shared" si="154"/>
        <v>150</v>
      </c>
      <c r="DA94" s="90">
        <f t="shared" ref="DA94:DG95" si="155">IF(OR(-FLOOR(((17-COUNT($C94:$S94))/2),1)+DA$5&lt;1,-FLOOR(((17-COUNT($C94:$S94))/2),1)+DA$5&gt;COUNT($C94:$S94)),"",LARGE($C94:$S94,-FLOOR(((17-COUNT($C94:$S94))/2),1)+DA$5))</f>
        <v>200</v>
      </c>
      <c r="DB94" s="90">
        <f t="shared" si="155"/>
        <v>300</v>
      </c>
      <c r="DC94" s="90">
        <f t="shared" si="155"/>
        <v>300</v>
      </c>
      <c r="DD94" s="90" t="str">
        <f t="shared" si="155"/>
        <v/>
      </c>
      <c r="DE94" s="90" t="str">
        <f t="shared" si="155"/>
        <v/>
      </c>
      <c r="DF94" s="89" t="str">
        <f t="shared" si="155"/>
        <v/>
      </c>
      <c r="DG94" s="157" t="str">
        <f t="shared" si="155"/>
        <v/>
      </c>
      <c r="DH94" s="155" t="str">
        <f t="shared" ref="DH94:DH101" si="156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7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8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9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60">IF(OR(-FLOOR(((17-COUNT($BS94:$CI94))/2),1)+DL$5&lt;1,-FLOOR(((17-COUNT($BS94:$CI94))/2),1)+DL$5&gt;COUNT($BS94:$CI94)),"",LARGE($BS94:$CI94,-FLOOR(((17-COUNT($BS94:$CI94))/2),1)+DL$5))</f>
        <v>20</v>
      </c>
      <c r="DM94" s="90">
        <f t="shared" ref="DM94:DM101" si="161">IF(OR(-FLOOR(((17-COUNT($BS94:$CI94))/2),1)+DM$5&lt;1,-FLOOR(((17-COUNT($BS94:$CI94))/2),1)+DM$5&gt;COUNT($BS94:$CI94)),"",LARGE($BS94:$CI94,-FLOOR(((17-COUNT($BS94:$CI94))/2),1)+DM$5))</f>
        <v>32</v>
      </c>
      <c r="DN94" s="90">
        <f t="shared" ref="DN94:DN101" si="162">IF(OR(-FLOOR(((17-COUNT($BS94:$CI94))/2),1)+DN$5&lt;1,-FLOOR(((17-COUNT($BS94:$CI94))/2),1)+DN$5&gt;COUNT($BS94:$CI94)),"",LARGE($BS94:$CI94,-FLOOR(((17-COUNT($BS94:$CI94))/2),1)+DN$5))</f>
        <v>40</v>
      </c>
      <c r="DO94" s="156">
        <f t="shared" ref="DO94:DO101" si="163">IF(OR(-FLOOR(((17-COUNT($BS94:$CI94))/2),1)+DO$5&lt;1,-FLOOR(((17-COUNT($BS94:$CI94))/2),1)+DO$5&gt;COUNT($BS94:$CI94)),"",LARGE($BS94:$CI94,-FLOOR(((17-COUNT($BS94:$CI94))/2),1)+DO$5))</f>
        <v>45</v>
      </c>
      <c r="DP94" s="156">
        <f t="shared" ref="DP94:DP101" si="164">IF(OR(-FLOOR(((17-COUNT($BS94:$CI94))/2),1)+DP$5&lt;1,-FLOOR(((17-COUNT($BS94:$CI94))/2),1)+DP$5&gt;COUNT($BS94:$CI94)),"",LARGE($BS94:$CI94,-FLOOR(((17-COUNT($BS94:$CI94))/2),1)+DP$5))</f>
        <v>50</v>
      </c>
      <c r="DQ94" s="156">
        <f t="shared" ref="DQ94:DQ101" si="165">IF(OR(-FLOOR(((17-COUNT($BS94:$CI94))/2),1)+DQ$5&lt;1,-FLOOR(((17-COUNT($BS94:$CI94))/2),1)+DQ$5&gt;COUNT($BS94:$CI94)),"",LARGE($BS94:$CI94,-FLOOR(((17-COUNT($BS94:$CI94))/2),1)+DQ$5))</f>
        <v>68</v>
      </c>
      <c r="DR94" s="90">
        <f t="shared" ref="DR94:DR101" si="166">IF(OR(-FLOOR(((17-COUNT($BS94:$CI94))/2),1)+DR$5&lt;1,-FLOOR(((17-COUNT($BS94:$CI94))/2),1)+DR$5&gt;COUNT($BS94:$CI94)),"",LARGE($BS94:$CI94,-FLOOR(((17-COUNT($BS94:$CI94))/2),1)+DR$5))</f>
        <v>100</v>
      </c>
      <c r="DS94" s="90">
        <f t="shared" ref="DS94:DS101" si="167">IF(OR(-FLOOR(((17-COUNT($BS94:$CI94))/2),1)+DS$5&lt;1,-FLOOR(((17-COUNT($BS94:$CI94))/2),1)+DS$5&gt;COUNT($BS94:$CI94)),"",LARGE($BS94:$CI94,-FLOOR(((17-COUNT($BS94:$CI94))/2),1)+DS$5))</f>
        <v>100</v>
      </c>
      <c r="DT94" s="90">
        <f t="shared" ref="DT94:DT101" si="168">IF(OR(-FLOOR(((17-COUNT($BS94:$CI94))/2),1)+DT$5&lt;1,-FLOOR(((17-COUNT($BS94:$CI94))/2),1)+DT$5&gt;COUNT($BS94:$CI94)),"",LARGE($BS94:$CI94,-FLOOR(((17-COUNT($BS94:$CI94))/2),1)+DT$5))</f>
        <v>210</v>
      </c>
      <c r="DU94" s="90" t="str">
        <f t="shared" ref="DU94:DU101" si="169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70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1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2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3"/>
        <v>BO</v>
      </c>
      <c r="C95" s="330">
        <v>30</v>
      </c>
      <c r="D95" s="123">
        <v>64</v>
      </c>
      <c r="E95" s="123">
        <v>19</v>
      </c>
      <c r="F95" s="123">
        <v>96</v>
      </c>
      <c r="G95" s="123">
        <v>10</v>
      </c>
      <c r="H95" s="123">
        <v>32</v>
      </c>
      <c r="I95" s="123">
        <v>200</v>
      </c>
      <c r="J95" s="123">
        <v>32</v>
      </c>
      <c r="K95" s="123">
        <v>100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12</v>
      </c>
      <c r="BT95" s="227">
        <v>32</v>
      </c>
      <c r="BU95" s="226">
        <v>70</v>
      </c>
      <c r="BV95" s="227">
        <v>28</v>
      </c>
      <c r="BW95" s="227">
        <v>30</v>
      </c>
      <c r="BX95" s="227">
        <v>8</v>
      </c>
      <c r="BY95" s="227">
        <v>32</v>
      </c>
      <c r="BZ95" s="227">
        <v>27</v>
      </c>
      <c r="CA95" s="227">
        <v>8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32</v>
      </c>
      <c r="CL95" s="227">
        <v>12</v>
      </c>
      <c r="CM95" s="228">
        <v>32</v>
      </c>
      <c r="CN95" s="327">
        <f>IF(CK94=0,"",100*CK95/CK94)</f>
        <v>32</v>
      </c>
      <c r="CO95" s="141">
        <f t="shared" si="24"/>
        <v>38.875</v>
      </c>
      <c r="CP95" s="154">
        <f t="shared" si="25"/>
        <v>18</v>
      </c>
      <c r="CQ95" s="155" t="str">
        <f t="shared" si="154"/>
        <v/>
      </c>
      <c r="CR95" s="89" t="str">
        <f t="shared" si="154"/>
        <v/>
      </c>
      <c r="CS95" s="90" t="str">
        <f t="shared" si="154"/>
        <v/>
      </c>
      <c r="CT95" s="90" t="str">
        <f t="shared" si="154"/>
        <v/>
      </c>
      <c r="CU95" s="90">
        <f t="shared" si="154"/>
        <v>10</v>
      </c>
      <c r="CV95" s="90">
        <f t="shared" si="154"/>
        <v>19</v>
      </c>
      <c r="CW95" s="90">
        <f t="shared" si="154"/>
        <v>30</v>
      </c>
      <c r="CX95" s="156">
        <f t="shared" si="154"/>
        <v>32</v>
      </c>
      <c r="CY95" s="156">
        <f t="shared" si="154"/>
        <v>32</v>
      </c>
      <c r="CZ95" s="156">
        <f t="shared" si="154"/>
        <v>64</v>
      </c>
      <c r="DA95" s="90">
        <f t="shared" si="155"/>
        <v>96</v>
      </c>
      <c r="DB95" s="90">
        <f t="shared" si="155"/>
        <v>100</v>
      </c>
      <c r="DC95" s="90">
        <f t="shared" si="155"/>
        <v>200</v>
      </c>
      <c r="DD95" s="90" t="str">
        <f t="shared" si="155"/>
        <v/>
      </c>
      <c r="DE95" s="90" t="str">
        <f t="shared" si="155"/>
        <v/>
      </c>
      <c r="DF95" s="89" t="str">
        <f t="shared" si="155"/>
        <v/>
      </c>
      <c r="DG95" s="157" t="str">
        <f t="shared" si="155"/>
        <v/>
      </c>
      <c r="DH95" s="155" t="str">
        <f t="shared" si="156"/>
        <v/>
      </c>
      <c r="DI95" s="89" t="str">
        <f t="shared" si="157"/>
        <v/>
      </c>
      <c r="DJ95" s="90" t="str">
        <f t="shared" si="158"/>
        <v/>
      </c>
      <c r="DK95" s="90" t="str">
        <f t="shared" si="159"/>
        <v/>
      </c>
      <c r="DL95" s="90">
        <f t="shared" si="160"/>
        <v>8</v>
      </c>
      <c r="DM95" s="90">
        <f t="shared" si="161"/>
        <v>8</v>
      </c>
      <c r="DN95" s="90">
        <f t="shared" si="162"/>
        <v>12</v>
      </c>
      <c r="DO95" s="156">
        <f t="shared" si="163"/>
        <v>27</v>
      </c>
      <c r="DP95" s="156">
        <f t="shared" si="164"/>
        <v>28</v>
      </c>
      <c r="DQ95" s="156">
        <f t="shared" si="165"/>
        <v>30</v>
      </c>
      <c r="DR95" s="90">
        <f t="shared" si="166"/>
        <v>32</v>
      </c>
      <c r="DS95" s="90">
        <f t="shared" si="167"/>
        <v>32</v>
      </c>
      <c r="DT95" s="90">
        <f t="shared" si="168"/>
        <v>70</v>
      </c>
      <c r="DU95" s="90" t="str">
        <f t="shared" si="169"/>
        <v/>
      </c>
      <c r="DV95" s="90" t="str">
        <f t="shared" si="170"/>
        <v/>
      </c>
      <c r="DW95" s="89" t="str">
        <f t="shared" si="171"/>
        <v/>
      </c>
      <c r="DX95" s="157" t="str">
        <f t="shared" si="172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3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6</v>
      </c>
      <c r="BT96" s="227">
        <v>22</v>
      </c>
      <c r="BU96" s="226">
        <v>50</v>
      </c>
      <c r="BV96" s="227">
        <v>14</v>
      </c>
      <c r="BW96" s="227">
        <v>5</v>
      </c>
      <c r="BX96" s="227">
        <v>6</v>
      </c>
      <c r="BY96" s="227">
        <v>20</v>
      </c>
      <c r="BZ96" s="227">
        <v>10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21</v>
      </c>
      <c r="CL96" s="227">
        <v>5</v>
      </c>
      <c r="CM96" s="228">
        <v>20</v>
      </c>
      <c r="CN96" s="345">
        <f>IF(CK94=0,"",100*CK96/CK94)</f>
        <v>21</v>
      </c>
      <c r="CO96" s="141">
        <f t="shared" si="24"/>
        <v>11.857142857142858</v>
      </c>
      <c r="CP96" s="154">
        <f t="shared" si="25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6"/>
        <v/>
      </c>
      <c r="DI96" s="89" t="str">
        <f t="shared" si="157"/>
        <v/>
      </c>
      <c r="DJ96" s="90" t="str">
        <f t="shared" si="158"/>
        <v/>
      </c>
      <c r="DK96" s="90" t="str">
        <f t="shared" si="159"/>
        <v/>
      </c>
      <c r="DL96" s="90">
        <f t="shared" si="160"/>
        <v>5</v>
      </c>
      <c r="DM96" s="90">
        <f t="shared" si="161"/>
        <v>5</v>
      </c>
      <c r="DN96" s="90">
        <f t="shared" si="162"/>
        <v>6</v>
      </c>
      <c r="DO96" s="156">
        <f t="shared" si="163"/>
        <v>6</v>
      </c>
      <c r="DP96" s="156">
        <f t="shared" si="164"/>
        <v>10</v>
      </c>
      <c r="DQ96" s="156">
        <f t="shared" si="165"/>
        <v>14</v>
      </c>
      <c r="DR96" s="90">
        <f t="shared" si="166"/>
        <v>20</v>
      </c>
      <c r="DS96" s="90">
        <f t="shared" si="167"/>
        <v>22</v>
      </c>
      <c r="DT96" s="90">
        <f t="shared" si="168"/>
        <v>50</v>
      </c>
      <c r="DU96" s="90" t="str">
        <f t="shared" si="169"/>
        <v/>
      </c>
      <c r="DV96" s="90" t="str">
        <f t="shared" si="170"/>
        <v/>
      </c>
      <c r="DW96" s="89" t="str">
        <f t="shared" si="171"/>
        <v/>
      </c>
      <c r="DX96" s="157" t="str">
        <f t="shared" si="172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3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3</v>
      </c>
      <c r="BT97" s="227">
        <v>6</v>
      </c>
      <c r="BU97" s="226">
        <v>50</v>
      </c>
      <c r="BV97" s="227">
        <v>2</v>
      </c>
      <c r="BW97" s="227">
        <v>4</v>
      </c>
      <c r="BX97" s="227">
        <v>20</v>
      </c>
      <c r="BY97" s="227">
        <v>6</v>
      </c>
      <c r="BZ97" s="227">
        <v>3</v>
      </c>
      <c r="CA97" s="227">
        <v>4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6</v>
      </c>
      <c r="CL97" s="227">
        <v>3</v>
      </c>
      <c r="CM97" s="228">
        <v>6</v>
      </c>
      <c r="CN97" s="328">
        <f>IF(CK94=0,"",100*CK97/CK94)</f>
        <v>6</v>
      </c>
      <c r="CO97" s="141">
        <f t="shared" si="24"/>
        <v>6.5714285714285712</v>
      </c>
      <c r="CP97" s="154">
        <f t="shared" si="25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6"/>
        <v/>
      </c>
      <c r="DI97" s="89" t="str">
        <f t="shared" si="157"/>
        <v/>
      </c>
      <c r="DJ97" s="90" t="str">
        <f t="shared" si="158"/>
        <v/>
      </c>
      <c r="DK97" s="90" t="str">
        <f t="shared" si="159"/>
        <v/>
      </c>
      <c r="DL97" s="90">
        <f t="shared" si="160"/>
        <v>2</v>
      </c>
      <c r="DM97" s="90">
        <f t="shared" si="161"/>
        <v>3</v>
      </c>
      <c r="DN97" s="90">
        <f t="shared" si="162"/>
        <v>3</v>
      </c>
      <c r="DO97" s="156">
        <f t="shared" si="163"/>
        <v>4</v>
      </c>
      <c r="DP97" s="156">
        <f t="shared" si="164"/>
        <v>4</v>
      </c>
      <c r="DQ97" s="156">
        <f t="shared" si="165"/>
        <v>6</v>
      </c>
      <c r="DR97" s="90">
        <f t="shared" si="166"/>
        <v>6</v>
      </c>
      <c r="DS97" s="90">
        <f t="shared" si="167"/>
        <v>20</v>
      </c>
      <c r="DT97" s="90">
        <f t="shared" si="168"/>
        <v>50</v>
      </c>
      <c r="DU97" s="90" t="str">
        <f t="shared" si="169"/>
        <v/>
      </c>
      <c r="DV97" s="90" t="str">
        <f t="shared" si="170"/>
        <v/>
      </c>
      <c r="DW97" s="89" t="str">
        <f t="shared" si="171"/>
        <v/>
      </c>
      <c r="DX97" s="157" t="str">
        <f t="shared" si="172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3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2</v>
      </c>
      <c r="BU98" s="226">
        <v>6</v>
      </c>
      <c r="BV98" s="227">
        <v>0</v>
      </c>
      <c r="BW98" s="227">
        <v>0</v>
      </c>
      <c r="BX98" s="227">
        <v>2</v>
      </c>
      <c r="BY98" s="227">
        <v>2</v>
      </c>
      <c r="BZ98" s="227">
        <v>0</v>
      </c>
      <c r="CA98" s="227">
        <v>1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2</v>
      </c>
      <c r="CL98" s="227">
        <v>0</v>
      </c>
      <c r="CM98" s="228">
        <v>2</v>
      </c>
      <c r="CN98" s="328">
        <f>IF(CK94=0,"",100*CK98/CK94)</f>
        <v>2</v>
      </c>
      <c r="CO98" s="141">
        <f t="shared" si="24"/>
        <v>1</v>
      </c>
      <c r="CP98" s="154">
        <f t="shared" si="25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6"/>
        <v/>
      </c>
      <c r="DI98" s="89" t="str">
        <f t="shared" si="157"/>
        <v/>
      </c>
      <c r="DJ98" s="90" t="str">
        <f t="shared" si="158"/>
        <v/>
      </c>
      <c r="DK98" s="90" t="str">
        <f t="shared" si="159"/>
        <v/>
      </c>
      <c r="DL98" s="90">
        <f t="shared" si="160"/>
        <v>0</v>
      </c>
      <c r="DM98" s="90">
        <f t="shared" si="161"/>
        <v>0</v>
      </c>
      <c r="DN98" s="90">
        <f t="shared" si="162"/>
        <v>0</v>
      </c>
      <c r="DO98" s="156">
        <f t="shared" si="163"/>
        <v>0</v>
      </c>
      <c r="DP98" s="156">
        <f t="shared" si="164"/>
        <v>1</v>
      </c>
      <c r="DQ98" s="156">
        <f t="shared" si="165"/>
        <v>2</v>
      </c>
      <c r="DR98" s="90">
        <f t="shared" si="166"/>
        <v>2</v>
      </c>
      <c r="DS98" s="90">
        <f t="shared" si="167"/>
        <v>2</v>
      </c>
      <c r="DT98" s="90">
        <f t="shared" si="168"/>
        <v>6</v>
      </c>
      <c r="DU98" s="90" t="str">
        <f t="shared" si="169"/>
        <v/>
      </c>
      <c r="DV98" s="90" t="str">
        <f t="shared" si="170"/>
        <v/>
      </c>
      <c r="DW98" s="89" t="str">
        <f t="shared" si="171"/>
        <v/>
      </c>
      <c r="DX98" s="157" t="str">
        <f t="shared" si="172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3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5</v>
      </c>
      <c r="BU99" s="226">
        <v>2</v>
      </c>
      <c r="BV99" s="227">
        <v>2</v>
      </c>
      <c r="BW99" s="227">
        <v>0</v>
      </c>
      <c r="BX99" s="227">
        <v>1</v>
      </c>
      <c r="BY99" s="227">
        <v>0</v>
      </c>
      <c r="BZ99" s="227">
        <v>7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2</v>
      </c>
      <c r="CL99" s="227">
        <v>1</v>
      </c>
      <c r="CM99" s="228">
        <v>3</v>
      </c>
      <c r="CN99" s="328">
        <f>IF(CK94=0,"",100*CK99/CK94)</f>
        <v>2</v>
      </c>
      <c r="CO99" s="141">
        <f t="shared" si="24"/>
        <v>1.8571428571428572</v>
      </c>
      <c r="CP99" s="154">
        <f t="shared" si="25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6"/>
        <v/>
      </c>
      <c r="DI99" s="89" t="str">
        <f t="shared" si="157"/>
        <v/>
      </c>
      <c r="DJ99" s="90" t="str">
        <f t="shared" si="158"/>
        <v/>
      </c>
      <c r="DK99" s="90" t="str">
        <f t="shared" si="159"/>
        <v/>
      </c>
      <c r="DL99" s="90">
        <f t="shared" si="160"/>
        <v>0</v>
      </c>
      <c r="DM99" s="90">
        <f t="shared" si="161"/>
        <v>0</v>
      </c>
      <c r="DN99" s="90">
        <f t="shared" si="162"/>
        <v>0</v>
      </c>
      <c r="DO99" s="156">
        <f t="shared" si="163"/>
        <v>1</v>
      </c>
      <c r="DP99" s="156">
        <f t="shared" si="164"/>
        <v>2</v>
      </c>
      <c r="DQ99" s="156">
        <f t="shared" si="165"/>
        <v>2</v>
      </c>
      <c r="DR99" s="90">
        <f t="shared" si="166"/>
        <v>3</v>
      </c>
      <c r="DS99" s="90">
        <f t="shared" si="167"/>
        <v>5</v>
      </c>
      <c r="DT99" s="90">
        <f t="shared" si="168"/>
        <v>7</v>
      </c>
      <c r="DU99" s="90" t="str">
        <f t="shared" si="169"/>
        <v/>
      </c>
      <c r="DV99" s="90" t="str">
        <f t="shared" si="170"/>
        <v/>
      </c>
      <c r="DW99" s="89" t="str">
        <f t="shared" si="171"/>
        <v/>
      </c>
      <c r="DX99" s="157" t="str">
        <f t="shared" si="172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3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6">
        <v>0</v>
      </c>
      <c r="BV100" s="227">
        <v>0</v>
      </c>
      <c r="BW100" s="227">
        <v>0</v>
      </c>
      <c r="BX100" s="227">
        <v>10</v>
      </c>
      <c r="BY100" s="227">
        <v>2</v>
      </c>
      <c r="BZ100" s="227">
        <v>0</v>
      </c>
      <c r="CA100" s="227">
        <v>7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2</v>
      </c>
      <c r="CL100" s="227">
        <v>0</v>
      </c>
      <c r="CM100" s="228">
        <v>2</v>
      </c>
      <c r="CN100" s="328">
        <f>IF(CK94=0,"",100*CK100/CK94)</f>
        <v>2</v>
      </c>
      <c r="CO100" s="141">
        <f t="shared" si="24"/>
        <v>1.2857142857142858</v>
      </c>
      <c r="CP100" s="154">
        <f t="shared" si="25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6"/>
        <v/>
      </c>
      <c r="DI100" s="89" t="str">
        <f t="shared" si="157"/>
        <v/>
      </c>
      <c r="DJ100" s="90" t="str">
        <f t="shared" si="158"/>
        <v/>
      </c>
      <c r="DK100" s="90" t="str">
        <f t="shared" si="159"/>
        <v/>
      </c>
      <c r="DL100" s="90">
        <f t="shared" si="160"/>
        <v>0</v>
      </c>
      <c r="DM100" s="90">
        <f t="shared" si="161"/>
        <v>0</v>
      </c>
      <c r="DN100" s="90">
        <f t="shared" si="162"/>
        <v>0</v>
      </c>
      <c r="DO100" s="156">
        <f t="shared" si="163"/>
        <v>0</v>
      </c>
      <c r="DP100" s="156">
        <f t="shared" si="164"/>
        <v>0</v>
      </c>
      <c r="DQ100" s="156">
        <f t="shared" si="165"/>
        <v>0</v>
      </c>
      <c r="DR100" s="90">
        <f t="shared" si="166"/>
        <v>2</v>
      </c>
      <c r="DS100" s="90">
        <f t="shared" si="167"/>
        <v>7</v>
      </c>
      <c r="DT100" s="90">
        <f t="shared" si="168"/>
        <v>10</v>
      </c>
      <c r="DU100" s="90" t="str">
        <f t="shared" si="169"/>
        <v/>
      </c>
      <c r="DV100" s="90" t="str">
        <f t="shared" si="170"/>
        <v/>
      </c>
      <c r="DW100" s="89" t="str">
        <f t="shared" si="171"/>
        <v/>
      </c>
      <c r="DX100" s="157" t="str">
        <f t="shared" si="172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3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3">IF(BS94="","",SUM(BS94,BS96,-BS97,-BS98,-BS99,BS100))</f>
        <v>35</v>
      </c>
      <c r="BT101" s="334">
        <f t="shared" si="173"/>
        <v>109</v>
      </c>
      <c r="BU101" s="334">
        <f>IF(BU94="","",SUM(BU94,BU96,-BU97,-BU98,-BU99,BU100))</f>
        <v>202</v>
      </c>
      <c r="BV101" s="334">
        <f>IF(BV94="","",SUM(BV94,BV96,-BV97,-BV98,-BV99,BV100))</f>
        <v>78</v>
      </c>
      <c r="BW101" s="334">
        <f t="shared" si="173"/>
        <v>41</v>
      </c>
      <c r="BX101" s="334">
        <f t="shared" si="173"/>
        <v>38</v>
      </c>
      <c r="BY101" s="334">
        <f t="shared" si="173"/>
        <v>114</v>
      </c>
      <c r="BZ101" s="334">
        <f t="shared" si="173"/>
        <v>50</v>
      </c>
      <c r="CA101" s="334">
        <f t="shared" si="173"/>
        <v>24</v>
      </c>
      <c r="CB101" s="334" t="str">
        <f t="shared" si="173"/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113</v>
      </c>
      <c r="CL101" s="353">
        <f>IF(CL94="","",CL94+SUM(CL96,CL100)-SUM(CL97:CL99))</f>
        <v>26</v>
      </c>
      <c r="CM101" s="354">
        <f>IF(CM94="","",CM94+SUM(CM96,CM100)-SUM(CM97:CM99))</f>
        <v>111</v>
      </c>
      <c r="CN101" s="355">
        <f>IF(CK94=0,"",100*CK101/CK94)</f>
        <v>113</v>
      </c>
      <c r="CO101" s="141">
        <f t="shared" si="24"/>
        <v>66.428571428571431</v>
      </c>
      <c r="CP101" s="154">
        <f t="shared" si="25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6"/>
        <v/>
      </c>
      <c r="DI101" s="89" t="str">
        <f t="shared" si="157"/>
        <v/>
      </c>
      <c r="DJ101" s="90" t="str">
        <f t="shared" si="158"/>
        <v/>
      </c>
      <c r="DK101" s="90" t="str">
        <f t="shared" si="159"/>
        <v/>
      </c>
      <c r="DL101" s="90">
        <f t="shared" si="160"/>
        <v>24</v>
      </c>
      <c r="DM101" s="90">
        <f t="shared" si="161"/>
        <v>35</v>
      </c>
      <c r="DN101" s="90">
        <f t="shared" si="162"/>
        <v>38</v>
      </c>
      <c r="DO101" s="156">
        <f t="shared" si="163"/>
        <v>41</v>
      </c>
      <c r="DP101" s="156">
        <f t="shared" si="164"/>
        <v>50</v>
      </c>
      <c r="DQ101" s="156">
        <f t="shared" si="165"/>
        <v>78</v>
      </c>
      <c r="DR101" s="90">
        <f t="shared" si="166"/>
        <v>109</v>
      </c>
      <c r="DS101" s="90">
        <f t="shared" si="167"/>
        <v>114</v>
      </c>
      <c r="DT101" s="90">
        <f t="shared" si="168"/>
        <v>202</v>
      </c>
      <c r="DU101" s="90" t="str">
        <f t="shared" si="169"/>
        <v/>
      </c>
      <c r="DV101" s="90" t="str">
        <f t="shared" si="170"/>
        <v/>
      </c>
      <c r="DW101" s="89" t="str">
        <f t="shared" si="171"/>
        <v/>
      </c>
      <c r="DX101" s="157" t="str">
        <f t="shared" si="172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>
      <c r="A102" s="144" t="s">
        <v>90</v>
      </c>
      <c r="B102" s="190" t="str">
        <f t="shared" ref="B102:B109" si="174">$B$9</f>
        <v>VP</v>
      </c>
      <c r="C102" s="318"/>
      <c r="D102" s="319">
        <v>1</v>
      </c>
      <c r="E102" s="319"/>
      <c r="F102" s="319">
        <v>6</v>
      </c>
      <c r="G102" s="319">
        <v>2</v>
      </c>
      <c r="H102" s="319"/>
      <c r="I102" s="319"/>
      <c r="J102" s="319"/>
      <c r="K102" s="319"/>
      <c r="L102" s="319"/>
      <c r="M102" s="319"/>
      <c r="N102" s="319"/>
      <c r="O102" s="319"/>
      <c r="P102" s="319"/>
      <c r="Q102" s="319"/>
      <c r="R102" s="319"/>
      <c r="S102" s="320"/>
      <c r="T102" s="245">
        <v>4</v>
      </c>
      <c r="U102" s="246">
        <v>4</v>
      </c>
      <c r="V102" s="246">
        <v>0</v>
      </c>
      <c r="W102" s="246">
        <v>3</v>
      </c>
      <c r="X102" s="246">
        <v>0</v>
      </c>
      <c r="Y102" s="246">
        <v>6</v>
      </c>
      <c r="Z102" s="246">
        <v>2</v>
      </c>
      <c r="AA102" s="246">
        <v>1</v>
      </c>
      <c r="AB102" s="246">
        <v>2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1</v>
      </c>
      <c r="CM102" s="248">
        <v>3</v>
      </c>
      <c r="CN102" s="294" t="s">
        <v>79</v>
      </c>
      <c r="CO102" s="141">
        <f t="shared" si="24"/>
        <v>2.5</v>
      </c>
      <c r="CP102" s="154">
        <f t="shared" si="25"/>
        <v>12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 t="str">
        <f t="shared" si="175"/>
        <v/>
      </c>
      <c r="CV102" s="90" t="str">
        <f t="shared" si="175"/>
        <v/>
      </c>
      <c r="CW102" s="90" t="str">
        <f t="shared" si="175"/>
        <v/>
      </c>
      <c r="CX102" s="156">
        <f t="shared" si="175"/>
        <v>1</v>
      </c>
      <c r="CY102" s="156">
        <f t="shared" si="175"/>
        <v>2</v>
      </c>
      <c r="CZ102" s="156">
        <f t="shared" si="175"/>
        <v>6</v>
      </c>
      <c r="DA102" s="90" t="str">
        <f t="shared" ref="DA102:DG103" si="176">IF(OR(-FLOOR(((17-COUNT($C102:$S102))/2),1)+DA$5&lt;1,-FLOOR(((17-COUNT($C102:$S102))/2),1)+DA$5&gt;COUNT($C102:$S102)),"",LARGE($C102:$S102,-FLOOR(((17-COUNT($C102:$S102))/2),1)+DA$5))</f>
        <v/>
      </c>
      <c r="DB102" s="90" t="str">
        <f t="shared" si="176"/>
        <v/>
      </c>
      <c r="DC102" s="90" t="str">
        <f t="shared" si="176"/>
        <v/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1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2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3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4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5">IF(OR(-FLOOR(((17-COUNT($T102:$AJ102))/2),1)+DP$5&lt;1,-FLOOR(((17-COUNT($T102:$AJ102))/2),1)+DP$5&gt;COUNT($T102:$AJ102)),"",LARGE($T102:$AJ102,-FLOOR(((17-COUNT($T102:$AJ102))/2),1)+DP$5))</f>
        <v>2</v>
      </c>
      <c r="DQ102" s="156">
        <f t="shared" ref="DQ102:DQ109" si="186">IF(OR(-FLOOR(((17-COUNT($T102:$AJ102))/2),1)+DQ$5&lt;1,-FLOOR(((17-COUNT($T102:$AJ102))/2),1)+DQ$5&gt;COUNT($T102:$AJ102)),"",LARGE($T102:$AJ102,-FLOOR(((17-COUNT($T102:$AJ102))/2),1)+DQ$5))</f>
        <v>3</v>
      </c>
      <c r="DR102" s="90">
        <f t="shared" ref="DR102:DR109" si="187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8">IF(OR(-FLOOR(((17-COUNT($T102:$AJ102))/2),1)+DS$5&lt;1,-FLOOR(((17-COUNT($T102:$AJ102))/2),1)+DS$5&gt;COUNT($T102:$AJ102)),"",LARGE($T102:$AJ102,-FLOOR(((17-COUNT($T102:$AJ102))/2),1)+DS$5))</f>
        <v>4</v>
      </c>
      <c r="DT102" s="90">
        <f t="shared" ref="DT102:DT109" si="189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/>
      <c r="D103" s="331"/>
      <c r="E103" s="331"/>
      <c r="F103" s="331">
        <v>3</v>
      </c>
      <c r="G103" s="331">
        <v>1</v>
      </c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2"/>
      <c r="T103" s="226">
        <v>3</v>
      </c>
      <c r="U103" s="227">
        <v>3</v>
      </c>
      <c r="V103" s="227">
        <v>0</v>
      </c>
      <c r="W103" s="227">
        <v>2</v>
      </c>
      <c r="X103" s="227">
        <v>0</v>
      </c>
      <c r="Y103" s="227">
        <v>4</v>
      </c>
      <c r="Z103" s="227">
        <v>1</v>
      </c>
      <c r="AA103" s="227">
        <v>1</v>
      </c>
      <c r="AB103" s="227">
        <v>2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1</v>
      </c>
      <c r="CM103" s="228">
        <v>3</v>
      </c>
      <c r="CN103" s="327">
        <f>IF(CK102=0,"",100*CK103/CK102)</f>
        <v>50</v>
      </c>
      <c r="CO103" s="141">
        <f t="shared" si="24"/>
        <v>1.7777777777777777</v>
      </c>
      <c r="CP103" s="154">
        <f t="shared" si="25"/>
        <v>11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 t="str">
        <f t="shared" si="175"/>
        <v/>
      </c>
      <c r="CV103" s="90" t="str">
        <f t="shared" si="175"/>
        <v/>
      </c>
      <c r="CW103" s="90" t="str">
        <f t="shared" si="175"/>
        <v/>
      </c>
      <c r="CX103" s="156" t="str">
        <f t="shared" si="175"/>
        <v/>
      </c>
      <c r="CY103" s="156">
        <f t="shared" si="175"/>
        <v>1</v>
      </c>
      <c r="CZ103" s="156">
        <f t="shared" si="175"/>
        <v>3</v>
      </c>
      <c r="DA103" s="90" t="str">
        <f t="shared" si="176"/>
        <v/>
      </c>
      <c r="DB103" s="90" t="str">
        <f t="shared" si="176"/>
        <v/>
      </c>
      <c r="DC103" s="90" t="str">
        <f t="shared" si="176"/>
        <v/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>
        <f t="shared" si="181"/>
        <v>0</v>
      </c>
      <c r="DM103" s="90">
        <f t="shared" si="182"/>
        <v>0</v>
      </c>
      <c r="DN103" s="90">
        <f t="shared" si="183"/>
        <v>1</v>
      </c>
      <c r="DO103" s="156">
        <f t="shared" si="184"/>
        <v>1</v>
      </c>
      <c r="DP103" s="156">
        <f t="shared" si="185"/>
        <v>2</v>
      </c>
      <c r="DQ103" s="156">
        <f t="shared" si="186"/>
        <v>2</v>
      </c>
      <c r="DR103" s="90">
        <f t="shared" si="187"/>
        <v>3</v>
      </c>
      <c r="DS103" s="90">
        <f t="shared" si="188"/>
        <v>3</v>
      </c>
      <c r="DT103" s="90">
        <f t="shared" si="189"/>
        <v>4</v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27">
        <v>3</v>
      </c>
      <c r="V104" s="227">
        <v>0</v>
      </c>
      <c r="W104" s="227">
        <v>2</v>
      </c>
      <c r="X104" s="227">
        <v>0</v>
      </c>
      <c r="Y104" s="227">
        <v>4</v>
      </c>
      <c r="Z104" s="227">
        <v>1</v>
      </c>
      <c r="AA104" s="227">
        <v>1</v>
      </c>
      <c r="AB104" s="227">
        <v>4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</v>
      </c>
      <c r="CL104" s="227">
        <v>0</v>
      </c>
      <c r="CM104" s="228">
        <v>1</v>
      </c>
      <c r="CN104" s="345">
        <f>IF(CK102=0,"",100*CK104/CK102)</f>
        <v>50</v>
      </c>
      <c r="CO104" s="141">
        <f t="shared" si="24"/>
        <v>1.7142857142857142</v>
      </c>
      <c r="CP104" s="154">
        <f t="shared" si="25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>
        <f t="shared" si="181"/>
        <v>0</v>
      </c>
      <c r="DM104" s="90">
        <f t="shared" si="182"/>
        <v>0</v>
      </c>
      <c r="DN104" s="90">
        <f t="shared" si="183"/>
        <v>1</v>
      </c>
      <c r="DO104" s="156">
        <f t="shared" si="184"/>
        <v>1</v>
      </c>
      <c r="DP104" s="156">
        <f t="shared" si="185"/>
        <v>1</v>
      </c>
      <c r="DQ104" s="156">
        <f t="shared" si="186"/>
        <v>2</v>
      </c>
      <c r="DR104" s="90">
        <f t="shared" si="187"/>
        <v>3</v>
      </c>
      <c r="DS104" s="90">
        <f t="shared" si="188"/>
        <v>4</v>
      </c>
      <c r="DT104" s="90">
        <f t="shared" si="189"/>
        <v>4</v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4</v>
      </c>
      <c r="V105" s="227">
        <v>0</v>
      </c>
      <c r="W105" s="227">
        <v>1</v>
      </c>
      <c r="X105" s="227">
        <v>0</v>
      </c>
      <c r="Y105" s="227">
        <v>2</v>
      </c>
      <c r="Z105" s="227">
        <v>0</v>
      </c>
      <c r="AA105" s="227">
        <v>0</v>
      </c>
      <c r="AB105" s="227">
        <v>1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0.5</v>
      </c>
      <c r="CL105" s="227">
        <v>0</v>
      </c>
      <c r="CM105" s="228">
        <v>1</v>
      </c>
      <c r="CN105" s="328">
        <f>IF(CK102=0,"",100*CK105/CK102)</f>
        <v>25</v>
      </c>
      <c r="CO105" s="141">
        <f t="shared" si="24"/>
        <v>0.5714285714285714</v>
      </c>
      <c r="CP105" s="154">
        <f t="shared" si="25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>
        <f t="shared" si="181"/>
        <v>0</v>
      </c>
      <c r="DM105" s="90">
        <f t="shared" si="182"/>
        <v>0</v>
      </c>
      <c r="DN105" s="90">
        <f t="shared" si="183"/>
        <v>0</v>
      </c>
      <c r="DO105" s="156">
        <f t="shared" si="184"/>
        <v>0</v>
      </c>
      <c r="DP105" s="156">
        <f t="shared" si="185"/>
        <v>0</v>
      </c>
      <c r="DQ105" s="156">
        <f t="shared" si="186"/>
        <v>1</v>
      </c>
      <c r="DR105" s="90">
        <f t="shared" si="187"/>
        <v>1</v>
      </c>
      <c r="DS105" s="90">
        <f t="shared" si="188"/>
        <v>2</v>
      </c>
      <c r="DT105" s="90">
        <f t="shared" si="189"/>
        <v>4</v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>
        <v>0</v>
      </c>
      <c r="Y106" s="227">
        <v>0</v>
      </c>
      <c r="Z106" s="227">
        <v>0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>
        <f>IF(CK102=0,"",100*CK106/CK102)</f>
        <v>0</v>
      </c>
      <c r="CO106" s="141">
        <f t="shared" si="24"/>
        <v>0</v>
      </c>
      <c r="CP106" s="154">
        <f t="shared" si="25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>
        <f t="shared" si="181"/>
        <v>0</v>
      </c>
      <c r="DM106" s="90">
        <f t="shared" si="182"/>
        <v>0</v>
      </c>
      <c r="DN106" s="90">
        <f t="shared" si="183"/>
        <v>0</v>
      </c>
      <c r="DO106" s="156">
        <f t="shared" si="184"/>
        <v>0</v>
      </c>
      <c r="DP106" s="156">
        <f t="shared" si="185"/>
        <v>0</v>
      </c>
      <c r="DQ106" s="156">
        <f t="shared" si="186"/>
        <v>0</v>
      </c>
      <c r="DR106" s="90">
        <f t="shared" si="187"/>
        <v>0</v>
      </c>
      <c r="DS106" s="90">
        <f t="shared" si="188"/>
        <v>0</v>
      </c>
      <c r="DT106" s="90">
        <f t="shared" si="189"/>
        <v>0</v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>
        <v>0</v>
      </c>
      <c r="Y107" s="227">
        <v>2</v>
      </c>
      <c r="Z107" s="227">
        <v>0</v>
      </c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>
        <f>IF(CK102=0,"",100*CK107/CK102)</f>
        <v>0</v>
      </c>
      <c r="CO107" s="141">
        <f t="shared" si="24"/>
        <v>0</v>
      </c>
      <c r="CP107" s="154">
        <f t="shared" si="25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>
        <f t="shared" si="181"/>
        <v>0</v>
      </c>
      <c r="DM107" s="90">
        <f t="shared" si="182"/>
        <v>0</v>
      </c>
      <c r="DN107" s="90">
        <f t="shared" si="183"/>
        <v>0</v>
      </c>
      <c r="DO107" s="156">
        <f t="shared" si="184"/>
        <v>0</v>
      </c>
      <c r="DP107" s="156">
        <f t="shared" si="185"/>
        <v>0</v>
      </c>
      <c r="DQ107" s="156">
        <f t="shared" si="186"/>
        <v>0</v>
      </c>
      <c r="DR107" s="90">
        <f t="shared" si="187"/>
        <v>0</v>
      </c>
      <c r="DS107" s="90">
        <f t="shared" si="188"/>
        <v>0</v>
      </c>
      <c r="DT107" s="90">
        <f t="shared" si="189"/>
        <v>2</v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>
        <f>IF(CK102=0,"",100*CK108/CK102)</f>
        <v>0</v>
      </c>
      <c r="CO108" s="141">
        <f t="shared" si="24"/>
        <v>0</v>
      </c>
      <c r="CP108" s="154">
        <f t="shared" si="25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>
        <f t="shared" si="181"/>
        <v>0</v>
      </c>
      <c r="DM108" s="90">
        <f t="shared" si="182"/>
        <v>0</v>
      </c>
      <c r="DN108" s="90">
        <f t="shared" si="183"/>
        <v>0</v>
      </c>
      <c r="DO108" s="156">
        <f t="shared" si="184"/>
        <v>0</v>
      </c>
      <c r="DP108" s="156">
        <f t="shared" si="185"/>
        <v>0</v>
      </c>
      <c r="DQ108" s="156">
        <f t="shared" si="186"/>
        <v>0</v>
      </c>
      <c r="DR108" s="90">
        <f t="shared" si="187"/>
        <v>0</v>
      </c>
      <c r="DS108" s="90">
        <f t="shared" si="188"/>
        <v>0</v>
      </c>
      <c r="DT108" s="90">
        <f t="shared" si="189"/>
        <v>0</v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4">IF(T102="","",SUM(T102,T104,-T105,-T106,-T107,T108))</f>
        <v>5</v>
      </c>
      <c r="U109" s="334">
        <f t="shared" si="194"/>
        <v>3</v>
      </c>
      <c r="V109" s="334">
        <f t="shared" si="194"/>
        <v>0</v>
      </c>
      <c r="W109" s="334">
        <f t="shared" si="194"/>
        <v>4</v>
      </c>
      <c r="X109" s="334">
        <f t="shared" si="194"/>
        <v>0</v>
      </c>
      <c r="Y109" s="334">
        <f t="shared" si="194"/>
        <v>6</v>
      </c>
      <c r="Z109" s="334">
        <f t="shared" si="194"/>
        <v>3</v>
      </c>
      <c r="AA109" s="334">
        <f t="shared" si="194"/>
        <v>2</v>
      </c>
      <c r="AB109" s="334">
        <f t="shared" si="194"/>
        <v>5</v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2.5</v>
      </c>
      <c r="CL109" s="353">
        <f>IF(CL102="","",CL102+SUM(CL104,CL108)-SUM(CL105:CL107))</f>
        <v>1</v>
      </c>
      <c r="CM109" s="354">
        <f>IF(CM102="","",CM102+SUM(CM104,CM108)-SUM(CM105:CM107))</f>
        <v>3</v>
      </c>
      <c r="CN109" s="355">
        <f>IF(CK102=0,"",100*CK109/CK102)</f>
        <v>125</v>
      </c>
      <c r="CO109" s="141">
        <f t="shared" si="24"/>
        <v>3.1428571428571428</v>
      </c>
      <c r="CP109" s="154">
        <f t="shared" si="25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>
        <f t="shared" si="181"/>
        <v>0</v>
      </c>
      <c r="DM109" s="90">
        <f t="shared" si="182"/>
        <v>0</v>
      </c>
      <c r="DN109" s="90">
        <f t="shared" si="183"/>
        <v>2</v>
      </c>
      <c r="DO109" s="156">
        <f t="shared" si="184"/>
        <v>3</v>
      </c>
      <c r="DP109" s="156">
        <f t="shared" si="185"/>
        <v>3</v>
      </c>
      <c r="DQ109" s="156">
        <f t="shared" si="186"/>
        <v>4</v>
      </c>
      <c r="DR109" s="90">
        <f t="shared" si="187"/>
        <v>5</v>
      </c>
      <c r="DS109" s="90">
        <f t="shared" si="188"/>
        <v>5</v>
      </c>
      <c r="DT109" s="90">
        <f t="shared" si="189"/>
        <v>6</v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>
      <c r="A110" s="144" t="s">
        <v>90</v>
      </c>
      <c r="B110" s="190" t="str">
        <f t="shared" ref="B110:B117" si="195">$B$10</f>
        <v>P</v>
      </c>
      <c r="C110" s="318">
        <v>6</v>
      </c>
      <c r="D110" s="319">
        <v>3</v>
      </c>
      <c r="E110" s="319">
        <v>2</v>
      </c>
      <c r="F110" s="319">
        <v>30</v>
      </c>
      <c r="G110" s="319">
        <v>4</v>
      </c>
      <c r="H110" s="319">
        <v>5</v>
      </c>
      <c r="I110" s="319">
        <v>10</v>
      </c>
      <c r="J110" s="319">
        <v>0</v>
      </c>
      <c r="K110" s="319">
        <v>3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7</v>
      </c>
      <c r="AL110" s="148">
        <v>5</v>
      </c>
      <c r="AM110" s="148">
        <v>6</v>
      </c>
      <c r="AN110" s="246">
        <v>3</v>
      </c>
      <c r="AO110" s="246">
        <v>7</v>
      </c>
      <c r="AP110" s="246">
        <v>0</v>
      </c>
      <c r="AQ110" s="246">
        <v>8</v>
      </c>
      <c r="AR110" s="246">
        <v>2</v>
      </c>
      <c r="AS110" s="246">
        <v>10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6</v>
      </c>
      <c r="CL110" s="246">
        <v>3</v>
      </c>
      <c r="CM110" s="248">
        <v>7</v>
      </c>
      <c r="CN110" s="294" t="s">
        <v>79</v>
      </c>
      <c r="CO110" s="141">
        <f t="shared" si="24"/>
        <v>5.0625</v>
      </c>
      <c r="CP110" s="154">
        <f t="shared" si="25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2</v>
      </c>
      <c r="CW110" s="90">
        <f t="shared" si="196"/>
        <v>3</v>
      </c>
      <c r="CX110" s="156">
        <f t="shared" si="196"/>
        <v>3</v>
      </c>
      <c r="CY110" s="156">
        <f t="shared" si="196"/>
        <v>4</v>
      </c>
      <c r="CZ110" s="156">
        <f t="shared" si="196"/>
        <v>5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6</v>
      </c>
      <c r="DB110" s="90">
        <f t="shared" si="197"/>
        <v>10</v>
      </c>
      <c r="DC110" s="90">
        <f t="shared" si="197"/>
        <v>30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5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7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8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10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4</v>
      </c>
      <c r="D111" s="331">
        <v>2</v>
      </c>
      <c r="E111" s="331">
        <v>1</v>
      </c>
      <c r="F111" s="331">
        <v>17</v>
      </c>
      <c r="G111" s="331">
        <v>3</v>
      </c>
      <c r="H111" s="331">
        <v>4</v>
      </c>
      <c r="I111" s="331">
        <v>9</v>
      </c>
      <c r="J111" s="331">
        <v>0</v>
      </c>
      <c r="K111" s="331">
        <v>1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5</v>
      </c>
      <c r="AL111" s="162">
        <v>3</v>
      </c>
      <c r="AM111" s="162">
        <v>4</v>
      </c>
      <c r="AN111" s="227">
        <v>2</v>
      </c>
      <c r="AO111" s="227">
        <v>4</v>
      </c>
      <c r="AP111" s="227">
        <v>0</v>
      </c>
      <c r="AQ111" s="227">
        <v>4</v>
      </c>
      <c r="AR111" s="227">
        <v>1</v>
      </c>
      <c r="AS111" s="227">
        <v>5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4</v>
      </c>
      <c r="CL111" s="227">
        <v>2</v>
      </c>
      <c r="CM111" s="228">
        <v>5</v>
      </c>
      <c r="CN111" s="327">
        <f>IF(CK110=0,"",100*CK111/CK110)</f>
        <v>66.666666666666671</v>
      </c>
      <c r="CO111" s="141">
        <f t="shared" si="24"/>
        <v>3.25</v>
      </c>
      <c r="CP111" s="154">
        <f t="shared" si="25"/>
        <v>18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1</v>
      </c>
      <c r="CW111" s="90">
        <f t="shared" si="196"/>
        <v>1</v>
      </c>
      <c r="CX111" s="156">
        <f t="shared" si="196"/>
        <v>2</v>
      </c>
      <c r="CY111" s="156">
        <f t="shared" si="196"/>
        <v>3</v>
      </c>
      <c r="CZ111" s="156">
        <f t="shared" si="196"/>
        <v>4</v>
      </c>
      <c r="DA111" s="90">
        <f t="shared" si="197"/>
        <v>4</v>
      </c>
      <c r="DB111" s="90">
        <f t="shared" si="197"/>
        <v>9</v>
      </c>
      <c r="DC111" s="90">
        <f t="shared" si="197"/>
        <v>17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>
        <f t="shared" si="202"/>
        <v>0</v>
      </c>
      <c r="DM111" s="90">
        <f t="shared" si="203"/>
        <v>1</v>
      </c>
      <c r="DN111" s="90">
        <f t="shared" si="204"/>
        <v>2</v>
      </c>
      <c r="DO111" s="156">
        <f t="shared" si="205"/>
        <v>3</v>
      </c>
      <c r="DP111" s="156">
        <f t="shared" si="206"/>
        <v>4</v>
      </c>
      <c r="DQ111" s="156">
        <f t="shared" si="207"/>
        <v>4</v>
      </c>
      <c r="DR111" s="90">
        <f t="shared" si="208"/>
        <v>4</v>
      </c>
      <c r="DS111" s="90">
        <f t="shared" si="209"/>
        <v>5</v>
      </c>
      <c r="DT111" s="90">
        <f t="shared" si="210"/>
        <v>5</v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5</v>
      </c>
      <c r="AL112" s="162">
        <v>3</v>
      </c>
      <c r="AM112" s="162">
        <v>12</v>
      </c>
      <c r="AN112" s="227">
        <v>0</v>
      </c>
      <c r="AO112" s="227">
        <v>4</v>
      </c>
      <c r="AP112" s="227">
        <v>0</v>
      </c>
      <c r="AQ112" s="227">
        <v>4</v>
      </c>
      <c r="AR112" s="227">
        <v>1</v>
      </c>
      <c r="AS112" s="227">
        <v>6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4</v>
      </c>
      <c r="CL112" s="227">
        <v>1</v>
      </c>
      <c r="CM112" s="228">
        <v>5</v>
      </c>
      <c r="CN112" s="345">
        <f>IF(CK110=0,"",100*CK112/CK110)</f>
        <v>66.666666666666671</v>
      </c>
      <c r="CO112" s="141">
        <f t="shared" si="24"/>
        <v>3.2857142857142856</v>
      </c>
      <c r="CP112" s="154">
        <f t="shared" si="25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>
        <f t="shared" si="202"/>
        <v>0</v>
      </c>
      <c r="DM112" s="90">
        <f t="shared" si="203"/>
        <v>0</v>
      </c>
      <c r="DN112" s="90">
        <f t="shared" si="204"/>
        <v>1</v>
      </c>
      <c r="DO112" s="156">
        <f t="shared" si="205"/>
        <v>3</v>
      </c>
      <c r="DP112" s="156">
        <f t="shared" si="206"/>
        <v>4</v>
      </c>
      <c r="DQ112" s="156">
        <f t="shared" si="207"/>
        <v>4</v>
      </c>
      <c r="DR112" s="90">
        <f t="shared" si="208"/>
        <v>5</v>
      </c>
      <c r="DS112" s="90">
        <f t="shared" si="209"/>
        <v>6</v>
      </c>
      <c r="DT112" s="90">
        <f t="shared" si="210"/>
        <v>12</v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2</v>
      </c>
      <c r="AL113" s="162">
        <v>3</v>
      </c>
      <c r="AM113" s="162">
        <v>4</v>
      </c>
      <c r="AN113" s="227">
        <v>0</v>
      </c>
      <c r="AO113" s="227">
        <v>2</v>
      </c>
      <c r="AP113" s="227">
        <v>0</v>
      </c>
      <c r="AQ113" s="227">
        <v>6</v>
      </c>
      <c r="AR113" s="227">
        <v>0</v>
      </c>
      <c r="AS113" s="227">
        <v>3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2</v>
      </c>
      <c r="CL113" s="227">
        <v>0</v>
      </c>
      <c r="CM113" s="228">
        <v>3</v>
      </c>
      <c r="CN113" s="328">
        <f>IF(CK110=0,"",100*CK113/CK110)</f>
        <v>33.333333333333336</v>
      </c>
      <c r="CO113" s="141">
        <f t="shared" si="24"/>
        <v>2</v>
      </c>
      <c r="CP113" s="154">
        <f t="shared" si="25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>
        <f t="shared" si="202"/>
        <v>0</v>
      </c>
      <c r="DM113" s="90">
        <f t="shared" si="203"/>
        <v>0</v>
      </c>
      <c r="DN113" s="90">
        <f t="shared" si="204"/>
        <v>0</v>
      </c>
      <c r="DO113" s="156">
        <f t="shared" si="205"/>
        <v>2</v>
      </c>
      <c r="DP113" s="156">
        <f t="shared" si="206"/>
        <v>2</v>
      </c>
      <c r="DQ113" s="156">
        <f t="shared" si="207"/>
        <v>3</v>
      </c>
      <c r="DR113" s="90">
        <f t="shared" si="208"/>
        <v>3</v>
      </c>
      <c r="DS113" s="90">
        <f t="shared" si="209"/>
        <v>4</v>
      </c>
      <c r="DT113" s="90">
        <f t="shared" si="210"/>
        <v>6</v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</v>
      </c>
      <c r="CL114" s="227">
        <v>0</v>
      </c>
      <c r="CM114" s="228">
        <v>1</v>
      </c>
      <c r="CN114" s="328">
        <f>IF(CK110=0,"",100*CK114/CK110)</f>
        <v>16.666666666666668</v>
      </c>
      <c r="CO114" s="141">
        <f t="shared" si="24"/>
        <v>0</v>
      </c>
      <c r="CP114" s="154">
        <f t="shared" si="25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>
        <f t="shared" si="202"/>
        <v>0</v>
      </c>
      <c r="DM114" s="90">
        <f t="shared" si="203"/>
        <v>0</v>
      </c>
      <c r="DN114" s="90">
        <f t="shared" si="204"/>
        <v>0</v>
      </c>
      <c r="DO114" s="156">
        <f t="shared" si="205"/>
        <v>0</v>
      </c>
      <c r="DP114" s="156">
        <f t="shared" si="206"/>
        <v>0</v>
      </c>
      <c r="DQ114" s="156">
        <f t="shared" si="207"/>
        <v>0</v>
      </c>
      <c r="DR114" s="90">
        <f t="shared" si="208"/>
        <v>0</v>
      </c>
      <c r="DS114" s="90">
        <f t="shared" si="209"/>
        <v>0</v>
      </c>
      <c r="DT114" s="90">
        <f t="shared" si="210"/>
        <v>1</v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3</v>
      </c>
      <c r="AL115" s="227">
        <v>0</v>
      </c>
      <c r="AM115" s="227">
        <v>1</v>
      </c>
      <c r="AN115" s="227">
        <v>0</v>
      </c>
      <c r="AO115" s="227">
        <v>2</v>
      </c>
      <c r="AP115" s="227">
        <v>0</v>
      </c>
      <c r="AQ115" s="227">
        <v>0</v>
      </c>
      <c r="AR115" s="227">
        <v>0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1</v>
      </c>
      <c r="CN115" s="328">
        <f>IF(CK110=0,"",100*CK115/CK110)</f>
        <v>8.3333333333333339</v>
      </c>
      <c r="CO115" s="141">
        <f t="shared" si="24"/>
        <v>0.42857142857142855</v>
      </c>
      <c r="CP115" s="154">
        <f t="shared" si="25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>
        <f t="shared" si="202"/>
        <v>0</v>
      </c>
      <c r="DM115" s="90">
        <f t="shared" si="203"/>
        <v>0</v>
      </c>
      <c r="DN115" s="90">
        <f t="shared" si="204"/>
        <v>0</v>
      </c>
      <c r="DO115" s="156">
        <f t="shared" si="205"/>
        <v>0</v>
      </c>
      <c r="DP115" s="156">
        <f t="shared" si="206"/>
        <v>0</v>
      </c>
      <c r="DQ115" s="156">
        <f t="shared" si="207"/>
        <v>0</v>
      </c>
      <c r="DR115" s="90">
        <f t="shared" si="208"/>
        <v>1</v>
      </c>
      <c r="DS115" s="90">
        <f t="shared" si="209"/>
        <v>2</v>
      </c>
      <c r="DT115" s="90">
        <f t="shared" si="210"/>
        <v>3</v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2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4"/>
        <v>0</v>
      </c>
      <c r="CP116" s="154">
        <f t="shared" si="25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>
        <f t="shared" si="202"/>
        <v>0</v>
      </c>
      <c r="DM116" s="90">
        <f t="shared" si="203"/>
        <v>0</v>
      </c>
      <c r="DN116" s="90">
        <f t="shared" si="204"/>
        <v>0</v>
      </c>
      <c r="DO116" s="156">
        <f t="shared" si="205"/>
        <v>0</v>
      </c>
      <c r="DP116" s="156">
        <f t="shared" si="206"/>
        <v>0</v>
      </c>
      <c r="DQ116" s="156">
        <f t="shared" si="207"/>
        <v>0</v>
      </c>
      <c r="DR116" s="90">
        <f t="shared" si="208"/>
        <v>0</v>
      </c>
      <c r="DS116" s="90">
        <f t="shared" si="209"/>
        <v>0</v>
      </c>
      <c r="DT116" s="90">
        <f t="shared" si="210"/>
        <v>2</v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9</v>
      </c>
      <c r="AL117" s="334">
        <f t="shared" si="215"/>
        <v>5</v>
      </c>
      <c r="AM117" s="334">
        <f t="shared" si="215"/>
        <v>13</v>
      </c>
      <c r="AN117" s="334">
        <f t="shared" si="215"/>
        <v>3</v>
      </c>
      <c r="AO117" s="334">
        <f t="shared" si="215"/>
        <v>6</v>
      </c>
      <c r="AP117" s="334">
        <f t="shared" si="215"/>
        <v>0</v>
      </c>
      <c r="AQ117" s="334">
        <f t="shared" si="215"/>
        <v>6</v>
      </c>
      <c r="AR117" s="334">
        <f t="shared" si="215"/>
        <v>3</v>
      </c>
      <c r="AS117" s="334">
        <f t="shared" si="215"/>
        <v>13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6.5</v>
      </c>
      <c r="CL117" s="353">
        <f>IF(CL110="","",CL110+SUM(CL112,CL116)-SUM(CL113:CL115))</f>
        <v>4</v>
      </c>
      <c r="CM117" s="354">
        <f>IF(CM110="","",CM110+SUM(CM112,CM116)-SUM(CM113:CM115))</f>
        <v>7</v>
      </c>
      <c r="CN117" s="355">
        <f>IF(CK110=0,"",100*CK117/CK110)</f>
        <v>108.33333333333333</v>
      </c>
      <c r="CO117" s="141">
        <f t="shared" si="24"/>
        <v>6.4285714285714288</v>
      </c>
      <c r="CP117" s="154">
        <f t="shared" si="25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3</v>
      </c>
      <c r="DN117" s="90">
        <f t="shared" si="204"/>
        <v>3</v>
      </c>
      <c r="DO117" s="156">
        <f t="shared" si="205"/>
        <v>5</v>
      </c>
      <c r="DP117" s="156">
        <f t="shared" si="206"/>
        <v>6</v>
      </c>
      <c r="DQ117" s="156">
        <f t="shared" si="207"/>
        <v>6</v>
      </c>
      <c r="DR117" s="90">
        <f t="shared" si="208"/>
        <v>9</v>
      </c>
      <c r="DS117" s="90">
        <f t="shared" si="209"/>
        <v>13</v>
      </c>
      <c r="DT117" s="90">
        <f t="shared" si="210"/>
        <v>13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>
      <c r="A118" s="144" t="s">
        <v>90</v>
      </c>
      <c r="B118" s="190" t="str">
        <f t="shared" ref="B118:B125" si="216">$B$11</f>
        <v>M</v>
      </c>
      <c r="C118" s="318">
        <v>30</v>
      </c>
      <c r="D118" s="319">
        <v>20</v>
      </c>
      <c r="E118" s="319">
        <v>15</v>
      </c>
      <c r="F118" s="319">
        <v>20</v>
      </c>
      <c r="G118" s="319">
        <v>15</v>
      </c>
      <c r="H118" s="319">
        <v>30</v>
      </c>
      <c r="I118" s="319">
        <v>20</v>
      </c>
      <c r="J118" s="319">
        <v>25</v>
      </c>
      <c r="K118" s="319">
        <v>15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15</v>
      </c>
      <c r="BC118" s="246">
        <v>15</v>
      </c>
      <c r="BD118" s="246">
        <v>10</v>
      </c>
      <c r="BE118" s="246">
        <v>40</v>
      </c>
      <c r="BF118" s="246">
        <v>30</v>
      </c>
      <c r="BG118" s="246">
        <v>10</v>
      </c>
      <c r="BH118" s="246">
        <v>39</v>
      </c>
      <c r="BI118" s="246">
        <v>10</v>
      </c>
      <c r="BJ118" s="246">
        <v>3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15</v>
      </c>
      <c r="CL118" s="246">
        <v>10</v>
      </c>
      <c r="CM118" s="248">
        <v>30</v>
      </c>
      <c r="CN118" s="294" t="s">
        <v>79</v>
      </c>
      <c r="CO118" s="141">
        <f t="shared" si="24"/>
        <v>19.9375</v>
      </c>
      <c r="CP118" s="154">
        <f t="shared" si="25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15</v>
      </c>
      <c r="CV118" s="90">
        <f t="shared" si="217"/>
        <v>15</v>
      </c>
      <c r="CW118" s="90">
        <f t="shared" si="217"/>
        <v>15</v>
      </c>
      <c r="CX118" s="156">
        <f t="shared" si="217"/>
        <v>20</v>
      </c>
      <c r="CY118" s="156">
        <f t="shared" si="217"/>
        <v>20</v>
      </c>
      <c r="CZ118" s="156">
        <f t="shared" si="217"/>
        <v>20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25</v>
      </c>
      <c r="DB118" s="90">
        <f t="shared" si="218"/>
        <v>30</v>
      </c>
      <c r="DC118" s="90">
        <f t="shared" si="218"/>
        <v>30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10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15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30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39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40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25</v>
      </c>
      <c r="D119" s="331">
        <v>13</v>
      </c>
      <c r="E119" s="331">
        <v>9</v>
      </c>
      <c r="F119" s="331">
        <v>11</v>
      </c>
      <c r="G119" s="331">
        <v>10</v>
      </c>
      <c r="H119" s="331">
        <v>15</v>
      </c>
      <c r="I119" s="331">
        <v>12</v>
      </c>
      <c r="J119" s="331">
        <v>13</v>
      </c>
      <c r="K119" s="331">
        <v>7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8</v>
      </c>
      <c r="BC119" s="227">
        <v>10</v>
      </c>
      <c r="BD119" s="227">
        <v>6</v>
      </c>
      <c r="BE119" s="227">
        <v>15</v>
      </c>
      <c r="BF119" s="227">
        <v>20</v>
      </c>
      <c r="BG119" s="227">
        <v>4</v>
      </c>
      <c r="BH119" s="227">
        <v>18</v>
      </c>
      <c r="BI119" s="227">
        <v>5</v>
      </c>
      <c r="BJ119" s="227">
        <v>3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8</v>
      </c>
      <c r="CL119" s="227">
        <v>5</v>
      </c>
      <c r="CM119" s="228">
        <v>15</v>
      </c>
      <c r="CN119" s="327">
        <f>IF(CK118=0,"",100*CK119/CK118)</f>
        <v>53.333333333333336</v>
      </c>
      <c r="CO119" s="141">
        <f t="shared" si="24"/>
        <v>11</v>
      </c>
      <c r="CP119" s="154">
        <f t="shared" si="25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7</v>
      </c>
      <c r="CV119" s="90">
        <f t="shared" si="217"/>
        <v>9</v>
      </c>
      <c r="CW119" s="90">
        <f t="shared" si="217"/>
        <v>10</v>
      </c>
      <c r="CX119" s="156">
        <f t="shared" si="217"/>
        <v>11</v>
      </c>
      <c r="CY119" s="156">
        <f t="shared" si="217"/>
        <v>12</v>
      </c>
      <c r="CZ119" s="156">
        <f t="shared" si="217"/>
        <v>13</v>
      </c>
      <c r="DA119" s="90">
        <f t="shared" si="218"/>
        <v>13</v>
      </c>
      <c r="DB119" s="90">
        <f t="shared" si="218"/>
        <v>15</v>
      </c>
      <c r="DC119" s="90">
        <f t="shared" si="218"/>
        <v>25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6</v>
      </c>
      <c r="DP119" s="156">
        <f t="shared" si="227"/>
        <v>8</v>
      </c>
      <c r="DQ119" s="156">
        <f t="shared" si="228"/>
        <v>10</v>
      </c>
      <c r="DR119" s="90">
        <f t="shared" si="229"/>
        <v>15</v>
      </c>
      <c r="DS119" s="90">
        <f t="shared" si="230"/>
        <v>18</v>
      </c>
      <c r="DT119" s="90">
        <f t="shared" si="231"/>
        <v>20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11</v>
      </c>
      <c r="BC120" s="227">
        <v>5</v>
      </c>
      <c r="BD120" s="227">
        <v>7</v>
      </c>
      <c r="BE120" s="227">
        <v>13</v>
      </c>
      <c r="BF120" s="227">
        <v>17</v>
      </c>
      <c r="BG120" s="227">
        <v>3</v>
      </c>
      <c r="BH120" s="227">
        <v>32</v>
      </c>
      <c r="BI120" s="227">
        <v>6</v>
      </c>
      <c r="BJ120" s="227">
        <v>2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7</v>
      </c>
      <c r="CL120" s="227">
        <v>5</v>
      </c>
      <c r="CM120" s="228">
        <v>13</v>
      </c>
      <c r="CN120" s="345">
        <f>IF(CK118=0,"",100*CK120/CK118)</f>
        <v>46.666666666666664</v>
      </c>
      <c r="CO120" s="141">
        <f t="shared" si="24"/>
        <v>8.8571428571428577</v>
      </c>
      <c r="CP120" s="154">
        <f t="shared" si="25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2</v>
      </c>
      <c r="DM120" s="90">
        <f t="shared" si="224"/>
        <v>3</v>
      </c>
      <c r="DN120" s="90">
        <f t="shared" si="225"/>
        <v>5</v>
      </c>
      <c r="DO120" s="156">
        <f t="shared" si="226"/>
        <v>6</v>
      </c>
      <c r="DP120" s="156">
        <f t="shared" si="227"/>
        <v>7</v>
      </c>
      <c r="DQ120" s="156">
        <f t="shared" si="228"/>
        <v>11</v>
      </c>
      <c r="DR120" s="90">
        <f t="shared" si="229"/>
        <v>13</v>
      </c>
      <c r="DS120" s="90">
        <f t="shared" si="230"/>
        <v>17</v>
      </c>
      <c r="DT120" s="90">
        <f t="shared" si="231"/>
        <v>32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5</v>
      </c>
      <c r="BC121" s="227">
        <v>3</v>
      </c>
      <c r="BD121" s="227">
        <v>3</v>
      </c>
      <c r="BE121" s="227">
        <v>5</v>
      </c>
      <c r="BF121" s="227">
        <v>9</v>
      </c>
      <c r="BG121" s="227">
        <v>0</v>
      </c>
      <c r="BH121" s="227">
        <v>7</v>
      </c>
      <c r="BI121" s="227">
        <v>2</v>
      </c>
      <c r="BJ121" s="227">
        <v>5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5</v>
      </c>
      <c r="CL121" s="227">
        <v>3</v>
      </c>
      <c r="CM121" s="228">
        <v>7</v>
      </c>
      <c r="CN121" s="328">
        <f>IF(CK118=0,"",100*CK121/CK118)</f>
        <v>33.333333333333336</v>
      </c>
      <c r="CO121" s="141">
        <f t="shared" si="24"/>
        <v>4.2857142857142856</v>
      </c>
      <c r="CP121" s="154">
        <f t="shared" si="25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2</v>
      </c>
      <c r="DN121" s="90">
        <f t="shared" si="225"/>
        <v>3</v>
      </c>
      <c r="DO121" s="156">
        <f t="shared" si="226"/>
        <v>3</v>
      </c>
      <c r="DP121" s="156">
        <f t="shared" si="227"/>
        <v>5</v>
      </c>
      <c r="DQ121" s="156">
        <f t="shared" si="228"/>
        <v>5</v>
      </c>
      <c r="DR121" s="90">
        <f t="shared" si="229"/>
        <v>5</v>
      </c>
      <c r="DS121" s="90">
        <f t="shared" si="230"/>
        <v>7</v>
      </c>
      <c r="DT121" s="90">
        <f t="shared" si="231"/>
        <v>9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3</v>
      </c>
      <c r="BC122" s="227">
        <v>0</v>
      </c>
      <c r="BD122" s="227">
        <v>4</v>
      </c>
      <c r="BE122" s="227">
        <v>2</v>
      </c>
      <c r="BF122" s="227">
        <v>6</v>
      </c>
      <c r="BG122" s="227">
        <v>0</v>
      </c>
      <c r="BH122" s="227">
        <v>2</v>
      </c>
      <c r="BI122" s="227">
        <v>1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>
        <v>0</v>
      </c>
      <c r="CM122" s="228">
        <v>3</v>
      </c>
      <c r="CN122" s="328">
        <f>IF(CK118=0,"",100*CK122/CK118)</f>
        <v>13.333333333333334</v>
      </c>
      <c r="CO122" s="141">
        <f t="shared" si="24"/>
        <v>1.7142857142857142</v>
      </c>
      <c r="CP122" s="154">
        <f t="shared" si="25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1</v>
      </c>
      <c r="DP122" s="156">
        <f t="shared" si="227"/>
        <v>2</v>
      </c>
      <c r="DQ122" s="156">
        <f t="shared" si="228"/>
        <v>2</v>
      </c>
      <c r="DR122" s="90">
        <f t="shared" si="229"/>
        <v>3</v>
      </c>
      <c r="DS122" s="90">
        <f t="shared" si="230"/>
        <v>4</v>
      </c>
      <c r="DT122" s="90">
        <f t="shared" si="231"/>
        <v>6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1</v>
      </c>
      <c r="BD123" s="227">
        <v>4</v>
      </c>
      <c r="BE123" s="227">
        <v>0</v>
      </c>
      <c r="BF123" s="227">
        <v>0</v>
      </c>
      <c r="BG123" s="227">
        <v>0</v>
      </c>
      <c r="BH123" s="227">
        <v>0</v>
      </c>
      <c r="BI123" s="227">
        <v>0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</v>
      </c>
      <c r="CL123" s="227">
        <v>0</v>
      </c>
      <c r="CM123" s="228">
        <v>1</v>
      </c>
      <c r="CN123" s="328">
        <f>IF(CK118=0,"",100*CK123/CK118)</f>
        <v>0</v>
      </c>
      <c r="CO123" s="141">
        <f t="shared" si="24"/>
        <v>0.14285714285714285</v>
      </c>
      <c r="CP123" s="154">
        <f t="shared" si="25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0</v>
      </c>
      <c r="DP123" s="156">
        <f t="shared" si="227"/>
        <v>0</v>
      </c>
      <c r="DQ123" s="156">
        <f t="shared" si="228"/>
        <v>0</v>
      </c>
      <c r="DR123" s="90">
        <f t="shared" si="229"/>
        <v>0</v>
      </c>
      <c r="DS123" s="90">
        <f t="shared" si="230"/>
        <v>1</v>
      </c>
      <c r="DT123" s="90">
        <f t="shared" si="231"/>
        <v>4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1</v>
      </c>
      <c r="BD124" s="227">
        <v>3</v>
      </c>
      <c r="BE124" s="227">
        <v>0</v>
      </c>
      <c r="BF124" s="227">
        <v>1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1</v>
      </c>
      <c r="CN124" s="328">
        <f>IF(CK118=0,"",100*CK124/CK118)</f>
        <v>0</v>
      </c>
      <c r="CO124" s="141">
        <f t="shared" si="24"/>
        <v>0.2857142857142857</v>
      </c>
      <c r="CP124" s="154">
        <f t="shared" si="25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1</v>
      </c>
      <c r="DS124" s="90">
        <f t="shared" si="230"/>
        <v>1</v>
      </c>
      <c r="DT124" s="90">
        <f t="shared" si="231"/>
        <v>3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18</v>
      </c>
      <c r="BC125" s="334">
        <f t="shared" si="236"/>
        <v>17</v>
      </c>
      <c r="BD125" s="334">
        <f t="shared" si="236"/>
        <v>9</v>
      </c>
      <c r="BE125" s="334">
        <f t="shared" si="236"/>
        <v>46</v>
      </c>
      <c r="BF125" s="334">
        <f t="shared" si="236"/>
        <v>33</v>
      </c>
      <c r="BG125" s="334">
        <f t="shared" si="236"/>
        <v>13</v>
      </c>
      <c r="BH125" s="334">
        <f t="shared" si="236"/>
        <v>62</v>
      </c>
      <c r="BI125" s="334">
        <f t="shared" si="236"/>
        <v>13</v>
      </c>
      <c r="BJ125" s="334">
        <f t="shared" si="236"/>
        <v>0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15</v>
      </c>
      <c r="CL125" s="353">
        <f>IF(CL118="","",CL118+SUM(CL120,CL124)-SUM(CL121:CL123))</f>
        <v>12</v>
      </c>
      <c r="CM125" s="354">
        <f>IF(CM118="","",CM118+SUM(CM120,CM124)-SUM(CM121:CM123))</f>
        <v>33</v>
      </c>
      <c r="CN125" s="355">
        <f>IF(CK118=0,"",100*CK125/CK118)</f>
        <v>100</v>
      </c>
      <c r="CO125" s="141">
        <f t="shared" si="24"/>
        <v>21.285714285714285</v>
      </c>
      <c r="CP125" s="154">
        <f t="shared" si="25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0</v>
      </c>
      <c r="DM125" s="90">
        <f t="shared" si="224"/>
        <v>9</v>
      </c>
      <c r="DN125" s="90">
        <f t="shared" si="225"/>
        <v>13</v>
      </c>
      <c r="DO125" s="156">
        <f t="shared" si="226"/>
        <v>13</v>
      </c>
      <c r="DP125" s="156">
        <f t="shared" si="227"/>
        <v>17</v>
      </c>
      <c r="DQ125" s="156">
        <f t="shared" si="228"/>
        <v>18</v>
      </c>
      <c r="DR125" s="90">
        <f t="shared" si="229"/>
        <v>33</v>
      </c>
      <c r="DS125" s="90">
        <f t="shared" si="230"/>
        <v>46</v>
      </c>
      <c r="DT125" s="90">
        <f t="shared" si="231"/>
        <v>62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40</v>
      </c>
      <c r="D126" s="360">
        <v>60</v>
      </c>
      <c r="E126" s="360">
        <v>60</v>
      </c>
      <c r="F126" s="360">
        <v>50</v>
      </c>
      <c r="G126" s="360">
        <v>40</v>
      </c>
      <c r="H126" s="360">
        <v>45</v>
      </c>
      <c r="I126" s="360">
        <v>7</v>
      </c>
      <c r="J126" s="360">
        <v>50</v>
      </c>
      <c r="K126" s="360">
        <v>25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27</v>
      </c>
      <c r="BT126" s="246">
        <v>10</v>
      </c>
      <c r="BU126" s="246">
        <v>70</v>
      </c>
      <c r="BV126" s="246">
        <v>8</v>
      </c>
      <c r="BW126" s="246">
        <v>6</v>
      </c>
      <c r="BX126" s="246">
        <v>20</v>
      </c>
      <c r="BY126" s="246">
        <v>15</v>
      </c>
      <c r="BZ126" s="246">
        <v>70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20</v>
      </c>
      <c r="CL126" s="246">
        <v>10</v>
      </c>
      <c r="CM126" s="248">
        <v>30</v>
      </c>
      <c r="CN126" s="294" t="s">
        <v>79</v>
      </c>
      <c r="CO126" s="141">
        <f t="shared" si="24"/>
        <v>34.8125</v>
      </c>
      <c r="CP126" s="154">
        <f t="shared" si="25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7</v>
      </c>
      <c r="CV126" s="90">
        <f t="shared" si="239"/>
        <v>25</v>
      </c>
      <c r="CW126" s="90">
        <f t="shared" si="239"/>
        <v>40</v>
      </c>
      <c r="CX126" s="156">
        <f t="shared" si="239"/>
        <v>40</v>
      </c>
      <c r="CY126" s="156">
        <f t="shared" si="239"/>
        <v>45</v>
      </c>
      <c r="CZ126" s="156">
        <f t="shared" si="239"/>
        <v>50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50</v>
      </c>
      <c r="DB126" s="90">
        <f t="shared" si="240"/>
        <v>60</v>
      </c>
      <c r="DC126" s="90">
        <f t="shared" si="240"/>
        <v>60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6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10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20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27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70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70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30</v>
      </c>
      <c r="D127" s="123">
        <v>33</v>
      </c>
      <c r="E127" s="123">
        <v>33</v>
      </c>
      <c r="F127" s="123">
        <v>28</v>
      </c>
      <c r="G127" s="123">
        <v>23</v>
      </c>
      <c r="H127" s="123">
        <v>25</v>
      </c>
      <c r="I127" s="123">
        <v>4</v>
      </c>
      <c r="J127" s="123">
        <v>30</v>
      </c>
      <c r="K127" s="123">
        <v>14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15</v>
      </c>
      <c r="BT127" s="227">
        <v>7</v>
      </c>
      <c r="BU127" s="227">
        <v>39</v>
      </c>
      <c r="BV127" s="227">
        <v>7</v>
      </c>
      <c r="BW127" s="227">
        <v>5</v>
      </c>
      <c r="BX127" s="227">
        <v>12</v>
      </c>
      <c r="BY127" s="227">
        <v>8</v>
      </c>
      <c r="BZ127" s="227">
        <v>35</v>
      </c>
      <c r="CA127" s="227">
        <v>15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12</v>
      </c>
      <c r="CL127" s="227">
        <v>7</v>
      </c>
      <c r="CM127" s="228">
        <v>15</v>
      </c>
      <c r="CN127" s="327">
        <f>IF(CK126=0,"",100*CK127/CK126)</f>
        <v>60</v>
      </c>
      <c r="CO127" s="141">
        <f t="shared" si="24"/>
        <v>20</v>
      </c>
      <c r="CP127" s="154">
        <f t="shared" si="25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4</v>
      </c>
      <c r="CV127" s="90">
        <f t="shared" si="239"/>
        <v>14</v>
      </c>
      <c r="CW127" s="90">
        <f t="shared" si="239"/>
        <v>23</v>
      </c>
      <c r="CX127" s="156">
        <f t="shared" si="239"/>
        <v>25</v>
      </c>
      <c r="CY127" s="156">
        <f t="shared" si="239"/>
        <v>28</v>
      </c>
      <c r="CZ127" s="156">
        <f t="shared" si="239"/>
        <v>30</v>
      </c>
      <c r="DA127" s="90">
        <f t="shared" si="240"/>
        <v>30</v>
      </c>
      <c r="DB127" s="90">
        <f t="shared" si="240"/>
        <v>33</v>
      </c>
      <c r="DC127" s="90">
        <f t="shared" si="240"/>
        <v>33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7</v>
      </c>
      <c r="DN127" s="90">
        <f t="shared" si="247"/>
        <v>7</v>
      </c>
      <c r="DO127" s="156">
        <f t="shared" si="248"/>
        <v>8</v>
      </c>
      <c r="DP127" s="156">
        <f t="shared" si="249"/>
        <v>12</v>
      </c>
      <c r="DQ127" s="156">
        <f t="shared" si="250"/>
        <v>15</v>
      </c>
      <c r="DR127" s="90">
        <f t="shared" si="251"/>
        <v>15</v>
      </c>
      <c r="DS127" s="90">
        <f t="shared" si="252"/>
        <v>35</v>
      </c>
      <c r="DT127" s="90">
        <f t="shared" si="253"/>
        <v>39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17</v>
      </c>
      <c r="BT128" s="227">
        <v>21</v>
      </c>
      <c r="BU128" s="227">
        <v>46</v>
      </c>
      <c r="BV128" s="227">
        <v>7</v>
      </c>
      <c r="BW128" s="227">
        <v>10</v>
      </c>
      <c r="BX128" s="227">
        <v>10</v>
      </c>
      <c r="BY128" s="227">
        <v>9</v>
      </c>
      <c r="BZ128" s="227">
        <v>12</v>
      </c>
      <c r="CA128" s="227">
        <v>15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12</v>
      </c>
      <c r="CL128" s="227">
        <v>7</v>
      </c>
      <c r="CM128" s="228">
        <v>13</v>
      </c>
      <c r="CN128" s="345">
        <f>IF(CK126=0,"",100*CK128/CK126)</f>
        <v>60</v>
      </c>
      <c r="CO128" s="141">
        <f t="shared" si="24"/>
        <v>13.428571428571429</v>
      </c>
      <c r="CP128" s="154">
        <f t="shared" si="25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7</v>
      </c>
      <c r="DM128" s="90">
        <f t="shared" si="246"/>
        <v>9</v>
      </c>
      <c r="DN128" s="90">
        <f t="shared" si="247"/>
        <v>10</v>
      </c>
      <c r="DO128" s="156">
        <f t="shared" si="248"/>
        <v>10</v>
      </c>
      <c r="DP128" s="156">
        <f t="shared" si="249"/>
        <v>12</v>
      </c>
      <c r="DQ128" s="156">
        <f t="shared" si="250"/>
        <v>15</v>
      </c>
      <c r="DR128" s="90">
        <f t="shared" si="251"/>
        <v>17</v>
      </c>
      <c r="DS128" s="90">
        <f t="shared" si="252"/>
        <v>21</v>
      </c>
      <c r="DT128" s="90">
        <f t="shared" si="253"/>
        <v>46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0</v>
      </c>
      <c r="BT129" s="227">
        <v>7</v>
      </c>
      <c r="BU129" s="227">
        <v>0</v>
      </c>
      <c r="BV129" s="227">
        <v>1</v>
      </c>
      <c r="BW129" s="227">
        <v>2</v>
      </c>
      <c r="BX129" s="227">
        <v>2</v>
      </c>
      <c r="BY129" s="227">
        <v>0</v>
      </c>
      <c r="BZ129" s="227">
        <v>15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2</v>
      </c>
      <c r="CL129" s="227">
        <v>1</v>
      </c>
      <c r="CM129" s="228">
        <v>2</v>
      </c>
      <c r="CN129" s="328">
        <f>IF(CK126=0,"",100*CK129/CK126)</f>
        <v>10</v>
      </c>
      <c r="CO129" s="141">
        <f t="shared" si="24"/>
        <v>3.1428571428571428</v>
      </c>
      <c r="CP129" s="154">
        <f t="shared" si="25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0</v>
      </c>
      <c r="DM129" s="90">
        <f t="shared" si="246"/>
        <v>0</v>
      </c>
      <c r="DN129" s="90">
        <f t="shared" si="247"/>
        <v>0</v>
      </c>
      <c r="DO129" s="156">
        <f t="shared" si="248"/>
        <v>1</v>
      </c>
      <c r="DP129" s="156">
        <f t="shared" si="249"/>
        <v>2</v>
      </c>
      <c r="DQ129" s="156">
        <f t="shared" si="250"/>
        <v>2</v>
      </c>
      <c r="DR129" s="90">
        <f t="shared" si="251"/>
        <v>7</v>
      </c>
      <c r="DS129" s="90">
        <f t="shared" si="252"/>
        <v>10</v>
      </c>
      <c r="DT129" s="90">
        <f t="shared" si="253"/>
        <v>15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5</v>
      </c>
      <c r="BT130" s="227">
        <v>2</v>
      </c>
      <c r="BU130" s="227">
        <v>2</v>
      </c>
      <c r="BV130" s="227">
        <v>1</v>
      </c>
      <c r="BW130" s="227">
        <v>0</v>
      </c>
      <c r="BX130" s="227">
        <v>3</v>
      </c>
      <c r="BY130" s="227">
        <v>1</v>
      </c>
      <c r="BZ130" s="227">
        <v>0</v>
      </c>
      <c r="CA130" s="227">
        <v>5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>
        <v>1</v>
      </c>
      <c r="CM130" s="228">
        <v>3</v>
      </c>
      <c r="CN130" s="328">
        <f>IF(CK126=0,"",100*CK130/CK126)</f>
        <v>10</v>
      </c>
      <c r="CO130" s="141">
        <f t="shared" si="24"/>
        <v>2</v>
      </c>
      <c r="CP130" s="154">
        <f t="shared" si="25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1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3</v>
      </c>
      <c r="DS130" s="90">
        <f t="shared" si="252"/>
        <v>5</v>
      </c>
      <c r="DT130" s="90">
        <f t="shared" si="253"/>
        <v>5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0</v>
      </c>
      <c r="BW131" s="227">
        <v>0</v>
      </c>
      <c r="BX131" s="227">
        <v>2</v>
      </c>
      <c r="BY131" s="227">
        <v>0</v>
      </c>
      <c r="BZ131" s="227">
        <v>20</v>
      </c>
      <c r="CA131" s="227">
        <v>5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1</v>
      </c>
      <c r="CL131" s="227">
        <v>1</v>
      </c>
      <c r="CM131" s="228">
        <v>3</v>
      </c>
      <c r="CN131" s="328">
        <f>IF(CK126=0,"",100*CK131/CK126)</f>
        <v>5</v>
      </c>
      <c r="CO131" s="141">
        <f t="shared" si="24"/>
        <v>1</v>
      </c>
      <c r="CP131" s="154">
        <f t="shared" si="25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0</v>
      </c>
      <c r="DM131" s="90">
        <f t="shared" si="246"/>
        <v>0</v>
      </c>
      <c r="DN131" s="90">
        <f t="shared" si="247"/>
        <v>0</v>
      </c>
      <c r="DO131" s="156">
        <f t="shared" si="248"/>
        <v>0</v>
      </c>
      <c r="DP131" s="156">
        <f t="shared" si="249"/>
        <v>0</v>
      </c>
      <c r="DQ131" s="156">
        <f t="shared" si="250"/>
        <v>0</v>
      </c>
      <c r="DR131" s="90">
        <f t="shared" si="251"/>
        <v>2</v>
      </c>
      <c r="DS131" s="90">
        <f t="shared" si="252"/>
        <v>5</v>
      </c>
      <c r="DT131" s="90">
        <f t="shared" si="253"/>
        <v>20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3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/>
      <c r="CA132" s="227">
        <v>1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>
        <v>0</v>
      </c>
      <c r="CM132" s="228">
        <v>1</v>
      </c>
      <c r="CN132" s="328">
        <f>IF(CK126=0,"",100*CK132/CK126)</f>
        <v>0</v>
      </c>
      <c r="CO132" s="141">
        <f t="shared" si="24"/>
        <v>0.16666666666666666</v>
      </c>
      <c r="CP132" s="154">
        <f t="shared" si="25"/>
        <v>8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 t="str">
        <f t="shared" si="245"/>
        <v/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1</v>
      </c>
      <c r="DT132" s="90">
        <f t="shared" si="253"/>
        <v>3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39</v>
      </c>
      <c r="BT133" s="334">
        <f>IF(BT126="","",SUM(BT126,BT128,-BT129,-BT130,-BT131,BT132))</f>
        <v>25</v>
      </c>
      <c r="BU133" s="334">
        <f>IF(BU126="","",SUM(BU126,BU128,-BU129,-BU130,-BU131,BU132))</f>
        <v>114</v>
      </c>
      <c r="BV133" s="334">
        <f>IF(BV126="","",SUM(BV126,BV128,-BV129,-BV130,-BV131,BV132))</f>
        <v>13</v>
      </c>
      <c r="BW133" s="334"/>
      <c r="BX133" s="334"/>
      <c r="BY133" s="334">
        <f t="shared" ref="BY133:CI133" si="258">IF(BY126="","",SUM(BY126,BY128,-BY129,-BY130,-BY131,BY132))</f>
        <v>23</v>
      </c>
      <c r="BZ133" s="334">
        <f t="shared" si="258"/>
        <v>47</v>
      </c>
      <c r="CA133" s="334">
        <f t="shared" si="258"/>
        <v>26</v>
      </c>
      <c r="CB133" s="334" t="str">
        <f t="shared" si="258"/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27</v>
      </c>
      <c r="CL133" s="353">
        <f>IF(CL126="","",CL126+SUM(CL128,CL132)-SUM(CL129:CL131))</f>
        <v>14</v>
      </c>
      <c r="CM133" s="354">
        <f>IF(CM126="","",CM126+SUM(CM128,CM132)-SUM(CM129:CM131))</f>
        <v>36</v>
      </c>
      <c r="CN133" s="355">
        <f>IF(CK126=0,"",100*CK133/CK126)</f>
        <v>135</v>
      </c>
      <c r="CO133" s="141">
        <f t="shared" si="24"/>
        <v>32</v>
      </c>
      <c r="CP133" s="154">
        <f t="shared" si="25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 t="str">
        <f t="shared" si="245"/>
        <v/>
      </c>
      <c r="DM133" s="90">
        <f t="shared" si="246"/>
        <v>13</v>
      </c>
      <c r="DN133" s="90">
        <f t="shared" si="247"/>
        <v>23</v>
      </c>
      <c r="DO133" s="156">
        <f t="shared" si="248"/>
        <v>25</v>
      </c>
      <c r="DP133" s="156">
        <f t="shared" si="249"/>
        <v>26</v>
      </c>
      <c r="DQ133" s="156">
        <f t="shared" si="250"/>
        <v>39</v>
      </c>
      <c r="DR133" s="90">
        <f t="shared" si="251"/>
        <v>47</v>
      </c>
      <c r="DS133" s="90">
        <f t="shared" si="252"/>
        <v>114</v>
      </c>
      <c r="DT133" s="90" t="str">
        <f t="shared" si="253"/>
        <v/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>
      <c r="A134" s="144" t="s">
        <v>91</v>
      </c>
      <c r="B134" s="190" t="str">
        <f t="shared" ref="B134:B141" si="259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46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4"/>
        <v>0</v>
      </c>
      <c r="CP134" s="154">
        <f t="shared" si="25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6" t="str">
        <f t="shared" si="260"/>
        <v/>
      </c>
      <c r="CY134" s="156" t="str">
        <f t="shared" si="260"/>
        <v/>
      </c>
      <c r="CZ134" s="156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27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27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4"/>
        <v>0</v>
      </c>
      <c r="CP135" s="154">
        <f t="shared" si="25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6" t="str">
        <f t="shared" si="260"/>
        <v/>
      </c>
      <c r="CY135" s="156" t="str">
        <f t="shared" si="260"/>
        <v/>
      </c>
      <c r="CZ135" s="156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6">
        <f t="shared" si="269"/>
        <v>0</v>
      </c>
      <c r="DP135" s="156">
        <f t="shared" si="270"/>
        <v>0</v>
      </c>
      <c r="DQ135" s="156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27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4"/>
        <v>0</v>
      </c>
      <c r="CP136" s="154">
        <f t="shared" si="25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6">
        <f t="shared" si="269"/>
        <v>0</v>
      </c>
      <c r="DP136" s="156">
        <f t="shared" si="270"/>
        <v>0</v>
      </c>
      <c r="DQ136" s="156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27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4"/>
        <v>0</v>
      </c>
      <c r="CP137" s="154">
        <f t="shared" si="25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6">
        <f t="shared" si="269"/>
        <v>0</v>
      </c>
      <c r="DP137" s="156">
        <f t="shared" si="270"/>
        <v>0</v>
      </c>
      <c r="DQ137" s="156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27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4"/>
        <v>0</v>
      </c>
      <c r="CP138" s="154">
        <f t="shared" si="25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6">
        <f t="shared" si="269"/>
        <v>0</v>
      </c>
      <c r="DP138" s="156">
        <f t="shared" si="270"/>
        <v>0</v>
      </c>
      <c r="DQ138" s="156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27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4"/>
        <v>0</v>
      </c>
      <c r="CP139" s="154">
        <f t="shared" si="25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6">
        <f t="shared" si="269"/>
        <v>0</v>
      </c>
      <c r="DP139" s="156">
        <f t="shared" si="270"/>
        <v>0</v>
      </c>
      <c r="DQ139" s="156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27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4"/>
        <v>0</v>
      </c>
      <c r="CP140" s="154">
        <f t="shared" si="25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6">
        <f t="shared" si="269"/>
        <v>0</v>
      </c>
      <c r="DP140" s="156">
        <f t="shared" si="270"/>
        <v>0</v>
      </c>
      <c r="DQ140" s="156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9">IF(T134="","",SUM(T134,T136,-T137,-T138,-T139,T140))</f>
        <v>0</v>
      </c>
      <c r="U141" s="334">
        <f t="shared" si="279"/>
        <v>0</v>
      </c>
      <c r="V141" s="334">
        <f t="shared" si="279"/>
        <v>0</v>
      </c>
      <c r="W141" s="334">
        <f t="shared" si="279"/>
        <v>0</v>
      </c>
      <c r="X141" s="334">
        <f t="shared" si="279"/>
        <v>0</v>
      </c>
      <c r="Y141" s="334">
        <f t="shared" si="279"/>
        <v>0</v>
      </c>
      <c r="Z141" s="334">
        <f t="shared" si="279"/>
        <v>0</v>
      </c>
      <c r="AA141" s="334">
        <f t="shared" si="279"/>
        <v>0</v>
      </c>
      <c r="AB141" s="334">
        <f t="shared" si="279"/>
        <v>0</v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4"/>
        <v>0</v>
      </c>
      <c r="CP141" s="154">
        <f t="shared" si="25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6">
        <f t="shared" si="269"/>
        <v>0</v>
      </c>
      <c r="DP141" s="156">
        <f t="shared" si="270"/>
        <v>0</v>
      </c>
      <c r="DQ141" s="156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>
      <c r="A142" s="144" t="s">
        <v>91</v>
      </c>
      <c r="B142" s="190" t="str">
        <f t="shared" ref="B142:B149" si="280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4"/>
        <v>0</v>
      </c>
      <c r="CP142" s="154">
        <f t="shared" si="25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6" t="str">
        <f t="shared" si="281"/>
        <v/>
      </c>
      <c r="CY142" s="156" t="str">
        <f t="shared" si="281"/>
        <v/>
      </c>
      <c r="CZ142" s="156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4"/>
        <v>0</v>
      </c>
      <c r="CP143" s="154">
        <f t="shared" si="25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6" t="str">
        <f t="shared" si="281"/>
        <v/>
      </c>
      <c r="CY143" s="156" t="str">
        <f t="shared" si="281"/>
        <v/>
      </c>
      <c r="CZ143" s="156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6">
        <f t="shared" si="290"/>
        <v>0</v>
      </c>
      <c r="DP143" s="156">
        <f t="shared" si="291"/>
        <v>0</v>
      </c>
      <c r="DQ143" s="156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0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4"/>
        <v>0</v>
      </c>
      <c r="CP144" s="154">
        <f t="shared" si="25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6">
        <f t="shared" si="290"/>
        <v>0</v>
      </c>
      <c r="DP144" s="156">
        <f t="shared" si="291"/>
        <v>0</v>
      </c>
      <c r="DQ144" s="156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0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4"/>
        <v>0</v>
      </c>
      <c r="CP145" s="154">
        <f t="shared" si="25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6">
        <f t="shared" si="290"/>
        <v>0</v>
      </c>
      <c r="DP145" s="156">
        <f t="shared" si="291"/>
        <v>0</v>
      </c>
      <c r="DQ145" s="156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4"/>
        <v>0</v>
      </c>
      <c r="CP146" s="154">
        <f t="shared" si="25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6">
        <f t="shared" si="290"/>
        <v>0</v>
      </c>
      <c r="DP146" s="156">
        <f t="shared" si="291"/>
        <v>0</v>
      </c>
      <c r="DQ146" s="156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4"/>
        <v>0</v>
      </c>
      <c r="CP147" s="154">
        <f t="shared" si="25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6">
        <f t="shared" si="290"/>
        <v>0</v>
      </c>
      <c r="DP147" s="156">
        <f t="shared" si="291"/>
        <v>0</v>
      </c>
      <c r="DQ147" s="156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4"/>
        <v>0</v>
      </c>
      <c r="CP148" s="154">
        <f t="shared" si="25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6">
        <f t="shared" si="290"/>
        <v>0</v>
      </c>
      <c r="DP148" s="156">
        <f t="shared" si="291"/>
        <v>0</v>
      </c>
      <c r="DQ148" s="156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300">IF(AK142="","",SUM(AK142,AK144,-AK145,-AK146,-AK147,AK148))</f>
        <v>0</v>
      </c>
      <c r="AL149" s="334">
        <f t="shared" si="300"/>
        <v>0</v>
      </c>
      <c r="AM149" s="334">
        <f t="shared" si="300"/>
        <v>0</v>
      </c>
      <c r="AN149" s="334">
        <f t="shared" si="300"/>
        <v>0</v>
      </c>
      <c r="AO149" s="334">
        <f t="shared" si="300"/>
        <v>0</v>
      </c>
      <c r="AP149" s="334">
        <f t="shared" si="300"/>
        <v>0</v>
      </c>
      <c r="AQ149" s="334">
        <f t="shared" si="300"/>
        <v>0</v>
      </c>
      <c r="AR149" s="334">
        <f t="shared" si="300"/>
        <v>0</v>
      </c>
      <c r="AS149" s="334">
        <f t="shared" si="300"/>
        <v>0</v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4"/>
        <v>0</v>
      </c>
      <c r="CP149" s="154">
        <f t="shared" si="25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6">
        <f t="shared" si="290"/>
        <v>0</v>
      </c>
      <c r="DP149" s="156">
        <f t="shared" si="291"/>
        <v>0</v>
      </c>
      <c r="DQ149" s="156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0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>
      <c r="A150" s="144" t="s">
        <v>91</v>
      </c>
      <c r="B150" s="190" t="str">
        <f t="shared" ref="B150:B157" si="301">$B$11</f>
        <v>M</v>
      </c>
      <c r="C150" s="318"/>
      <c r="D150" s="360">
        <v>8</v>
      </c>
      <c r="E150" s="360">
        <v>10</v>
      </c>
      <c r="F150" s="360"/>
      <c r="G150" s="360"/>
      <c r="H150" s="360"/>
      <c r="I150" s="360">
        <v>8</v>
      </c>
      <c r="J150" s="360"/>
      <c r="K150" s="360">
        <v>4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6">
        <v>5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3</v>
      </c>
      <c r="CL150" s="246">
        <v>1</v>
      </c>
      <c r="CM150" s="248">
        <v>4</v>
      </c>
      <c r="CN150" s="294" t="s">
        <v>79</v>
      </c>
      <c r="CO150" s="141">
        <f t="shared" si="24"/>
        <v>2.2727272727272729</v>
      </c>
      <c r="CP150" s="154">
        <f t="shared" si="25"/>
        <v>13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6">
        <f t="shared" si="302"/>
        <v>4</v>
      </c>
      <c r="CY150" s="156">
        <f t="shared" si="302"/>
        <v>8</v>
      </c>
      <c r="CZ150" s="156">
        <f t="shared" si="302"/>
        <v>8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10</v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5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/>
      <c r="D151" s="123">
        <v>4</v>
      </c>
      <c r="E151" s="123">
        <v>6</v>
      </c>
      <c r="F151" s="123"/>
      <c r="G151" s="123"/>
      <c r="H151" s="123"/>
      <c r="I151" s="123">
        <v>7</v>
      </c>
      <c r="J151" s="123"/>
      <c r="K151" s="123">
        <v>2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7">
        <v>3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2</v>
      </c>
      <c r="CL151" s="260">
        <v>1</v>
      </c>
      <c r="CM151" s="261">
        <v>3</v>
      </c>
      <c r="CN151" s="300">
        <f>IF(CK150=0,"",100*CK151/CK150)</f>
        <v>66.666666666666671</v>
      </c>
      <c r="CO151" s="141">
        <f t="shared" si="24"/>
        <v>1.3636363636363635</v>
      </c>
      <c r="CP151" s="154">
        <f t="shared" si="25"/>
        <v>13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6">
        <f t="shared" si="302"/>
        <v>2</v>
      </c>
      <c r="CY151" s="156">
        <f t="shared" si="302"/>
        <v>4</v>
      </c>
      <c r="CZ151" s="156">
        <f t="shared" si="302"/>
        <v>6</v>
      </c>
      <c r="DA151" s="90">
        <f t="shared" si="303"/>
        <v>7</v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6">
        <f t="shared" si="311"/>
        <v>0</v>
      </c>
      <c r="DP151" s="156">
        <f t="shared" si="312"/>
        <v>0</v>
      </c>
      <c r="DQ151" s="156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3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7">
        <v>3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2</v>
      </c>
      <c r="CL152" s="260">
        <v>1</v>
      </c>
      <c r="CM152" s="261">
        <v>3</v>
      </c>
      <c r="CN152" s="304">
        <f>IF(CK150=0,"",100*CK152/CK150)</f>
        <v>66.666666666666671</v>
      </c>
      <c r="CO152" s="141">
        <f t="shared" si="24"/>
        <v>0</v>
      </c>
      <c r="CP152" s="154">
        <f t="shared" si="25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6">
        <f t="shared" si="311"/>
        <v>0</v>
      </c>
      <c r="DP152" s="156">
        <f t="shared" si="312"/>
        <v>0</v>
      </c>
      <c r="DQ152" s="156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3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7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1</v>
      </c>
      <c r="CL153" s="260">
        <v>0.5</v>
      </c>
      <c r="CM153" s="261">
        <v>1.5</v>
      </c>
      <c r="CN153" s="309">
        <f>IF(CK150=0,"",100*CK153/CK150)</f>
        <v>33.333333333333336</v>
      </c>
      <c r="CO153" s="141">
        <f t="shared" si="24"/>
        <v>0</v>
      </c>
      <c r="CP153" s="154">
        <f t="shared" si="25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6">
        <f t="shared" si="311"/>
        <v>0</v>
      </c>
      <c r="DP153" s="156">
        <f t="shared" si="312"/>
        <v>0</v>
      </c>
      <c r="DQ153" s="156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7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>
        <f>IF(CK150=0,"",100*CK154/CK150)</f>
        <v>0</v>
      </c>
      <c r="CO154" s="141">
        <f t="shared" si="24"/>
        <v>0</v>
      </c>
      <c r="CP154" s="154">
        <f t="shared" si="25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6">
        <f t="shared" si="311"/>
        <v>0</v>
      </c>
      <c r="DP154" s="156">
        <f t="shared" si="312"/>
        <v>0</v>
      </c>
      <c r="DQ154" s="156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7">
        <v>1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1</v>
      </c>
      <c r="CL155" s="260">
        <v>0.5</v>
      </c>
      <c r="CM155" s="261">
        <v>1.5</v>
      </c>
      <c r="CN155" s="309">
        <f>IF(CK150=0,"",100*CK155/CK150)</f>
        <v>33.333333333333336</v>
      </c>
      <c r="CO155" s="141">
        <f t="shared" si="24"/>
        <v>0</v>
      </c>
      <c r="CP155" s="154">
        <f t="shared" si="25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6">
        <f t="shared" si="311"/>
        <v>0</v>
      </c>
      <c r="DP155" s="156">
        <f t="shared" si="312"/>
        <v>0</v>
      </c>
      <c r="DQ155" s="156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1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7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0.5</v>
      </c>
      <c r="CL156" s="260">
        <v>0</v>
      </c>
      <c r="CM156" s="261">
        <v>1</v>
      </c>
      <c r="CN156" s="309">
        <f>IF(CK150=0,"",100*CK156/CK150)</f>
        <v>16.666666666666668</v>
      </c>
      <c r="CO156" s="141">
        <f t="shared" si="24"/>
        <v>0</v>
      </c>
      <c r="CP156" s="154">
        <f t="shared" si="25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6">
        <f t="shared" si="311"/>
        <v>0</v>
      </c>
      <c r="DP156" s="156">
        <f t="shared" si="312"/>
        <v>0</v>
      </c>
      <c r="DQ156" s="156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7</v>
      </c>
      <c r="BD157" s="334">
        <f t="shared" si="321"/>
        <v>0</v>
      </c>
      <c r="BE157" s="334">
        <f t="shared" si="321"/>
        <v>0</v>
      </c>
      <c r="BF157" s="334">
        <f t="shared" si="321"/>
        <v>0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3.5</v>
      </c>
      <c r="CL157" s="1480">
        <f t="shared" ref="CL157:CM157" si="323">IF(CL150="","",CL150+SUM(CL152,CL156)-SUM(CL153:CL155))</f>
        <v>1</v>
      </c>
      <c r="CM157" s="1480">
        <f t="shared" si="323"/>
        <v>4.5</v>
      </c>
      <c r="CN157" s="316">
        <f>IF(CK150=0,"",100*CK157/CK150)</f>
        <v>116.66666666666667</v>
      </c>
      <c r="CO157" s="141">
        <f t="shared" si="24"/>
        <v>0</v>
      </c>
      <c r="CP157" s="154">
        <f t="shared" si="25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7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>
      <c r="A158" s="144" t="s">
        <v>91</v>
      </c>
      <c r="B158" s="190" t="str">
        <f t="shared" ref="B158:B165" si="324">$B$12</f>
        <v>BO</v>
      </c>
      <c r="C158" s="318"/>
      <c r="D158" s="360">
        <v>10</v>
      </c>
      <c r="E158" s="360">
        <v>25</v>
      </c>
      <c r="F158" s="360"/>
      <c r="G158" s="360"/>
      <c r="H158" s="360"/>
      <c r="I158" s="360"/>
      <c r="J158" s="360">
        <v>30</v>
      </c>
      <c r="K158" s="360">
        <v>11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9</v>
      </c>
      <c r="BT158" s="246">
        <v>0</v>
      </c>
      <c r="BU158" s="246">
        <v>28</v>
      </c>
      <c r="BV158" s="246">
        <v>0</v>
      </c>
      <c r="BW158" s="246">
        <v>0</v>
      </c>
      <c r="BX158" s="246">
        <v>0</v>
      </c>
      <c r="BY158" s="246">
        <v>0</v>
      </c>
      <c r="BZ158" s="246">
        <v>20</v>
      </c>
      <c r="CA158" s="246">
        <v>15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9</v>
      </c>
      <c r="CL158" s="246">
        <v>8</v>
      </c>
      <c r="CM158" s="248">
        <v>14</v>
      </c>
      <c r="CN158" s="294" t="s">
        <v>79</v>
      </c>
      <c r="CO158" s="141">
        <f t="shared" si="24"/>
        <v>10.727272727272727</v>
      </c>
      <c r="CP158" s="154">
        <f t="shared" si="25"/>
        <v>13</v>
      </c>
      <c r="CQ158" s="155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89" t="str">
        <f t="shared" si="325"/>
        <v/>
      </c>
      <c r="CS158" s="90" t="str">
        <f t="shared" si="325"/>
        <v/>
      </c>
      <c r="CT158" s="90" t="str">
        <f t="shared" si="325"/>
        <v/>
      </c>
      <c r="CU158" s="90" t="str">
        <f t="shared" si="325"/>
        <v/>
      </c>
      <c r="CV158" s="90" t="str">
        <f t="shared" si="325"/>
        <v/>
      </c>
      <c r="CW158" s="90" t="str">
        <f t="shared" si="325"/>
        <v/>
      </c>
      <c r="CX158" s="156">
        <f t="shared" si="325"/>
        <v>10</v>
      </c>
      <c r="CY158" s="156">
        <f t="shared" si="325"/>
        <v>11</v>
      </c>
      <c r="CZ158" s="156">
        <f t="shared" si="325"/>
        <v>25</v>
      </c>
      <c r="DA158" s="90">
        <f t="shared" ref="DA158:DG159" si="326">IF(OR(-FLOOR(((17-COUNT($C158:$S158))/2),1)+DA$5&lt;1,-FLOOR(((17-COUNT($C158:$S158))/2),1)+DA$5&gt;COUNT($C158:$S158)),"",LARGE($C158:$S158,-FLOOR(((17-COUNT($C158:$S158))/2),1)+DA$5))</f>
        <v>30</v>
      </c>
      <c r="DB158" s="90" t="str">
        <f t="shared" si="326"/>
        <v/>
      </c>
      <c r="DC158" s="90" t="str">
        <f t="shared" si="326"/>
        <v/>
      </c>
      <c r="DD158" s="90" t="str">
        <f t="shared" si="326"/>
        <v/>
      </c>
      <c r="DE158" s="90" t="str">
        <f t="shared" si="326"/>
        <v/>
      </c>
      <c r="DF158" s="89" t="str">
        <f t="shared" si="326"/>
        <v/>
      </c>
      <c r="DG158" s="157" t="str">
        <f t="shared" si="326"/>
        <v/>
      </c>
      <c r="DH158" s="155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1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2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3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4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5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6">IF(OR(-FLOOR(((17-COUNT($BS158:$CI158))/2),1)+DQ$5&lt;1,-FLOOR(((17-COUNT($BS158:$CI158))/2),1)+DQ$5&gt;COUNT($BS158:$CI158)),"",LARGE($BS158:$CI158,-FLOOR(((17-COUNT($BS158:$CI158))/2),1)+DQ$5))</f>
        <v>9</v>
      </c>
      <c r="DR158" s="90">
        <f t="shared" ref="DR158:DR165" si="337">IF(OR(-FLOOR(((17-COUNT($BS158:$CI158))/2),1)+DR$5&lt;1,-FLOOR(((17-COUNT($BS158:$CI158))/2),1)+DR$5&gt;COUNT($BS158:$CI158)),"",LARGE($BS158:$CI158,-FLOOR(((17-COUNT($BS158:$CI158))/2),1)+DR$5))</f>
        <v>15</v>
      </c>
      <c r="DS158" s="90">
        <f t="shared" ref="DS158:DS165" si="338">IF(OR(-FLOOR(((17-COUNT($BS158:$CI158))/2),1)+DS$5&lt;1,-FLOOR(((17-COUNT($BS158:$CI158))/2),1)+DS$5&gt;COUNT($BS158:$CI158)),"",LARGE($BS158:$CI158,-FLOOR(((17-COUNT($BS158:$CI158))/2),1)+DS$5))</f>
        <v>20</v>
      </c>
      <c r="DT158" s="90">
        <f t="shared" ref="DT158:DT165" si="339">IF(OR(-FLOOR(((17-COUNT($BS158:$CI158))/2),1)+DT$5&lt;1,-FLOOR(((17-COUNT($BS158:$CI158))/2),1)+DT$5&gt;COUNT($BS158:$CI158)),"",LARGE($BS158:$CI158,-FLOOR(((17-COUNT($BS158:$CI158))/2),1)+DT$5))</f>
        <v>28</v>
      </c>
      <c r="DU158" s="90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453" t="s">
        <v>80</v>
      </c>
      <c r="B159" s="207" t="str">
        <f t="shared" si="324"/>
        <v>BO</v>
      </c>
      <c r="C159" s="330"/>
      <c r="D159" s="123">
        <v>6</v>
      </c>
      <c r="E159" s="123">
        <v>15</v>
      </c>
      <c r="F159" s="123"/>
      <c r="G159" s="123"/>
      <c r="H159" s="123"/>
      <c r="I159" s="123"/>
      <c r="J159" s="123">
        <v>18</v>
      </c>
      <c r="K159" s="123">
        <v>6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6</v>
      </c>
      <c r="BT159" s="227">
        <v>0</v>
      </c>
      <c r="BU159" s="227">
        <v>20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15</v>
      </c>
      <c r="CA159" s="227">
        <v>7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6</v>
      </c>
      <c r="CL159" s="260">
        <v>5</v>
      </c>
      <c r="CM159" s="261">
        <v>7</v>
      </c>
      <c r="CN159" s="300">
        <f>IF(CK158=0,"",100*CK159/CK158)</f>
        <v>66.666666666666671</v>
      </c>
      <c r="CO159" s="141">
        <f t="shared" si="24"/>
        <v>6.6363636363636367</v>
      </c>
      <c r="CP159" s="154">
        <f t="shared" si="25"/>
        <v>13</v>
      </c>
      <c r="CQ159" s="155" t="str">
        <f t="shared" si="325"/>
        <v/>
      </c>
      <c r="CR159" s="89" t="str">
        <f t="shared" si="325"/>
        <v/>
      </c>
      <c r="CS159" s="90" t="str">
        <f t="shared" si="325"/>
        <v/>
      </c>
      <c r="CT159" s="90" t="str">
        <f t="shared" si="325"/>
        <v/>
      </c>
      <c r="CU159" s="90" t="str">
        <f t="shared" si="325"/>
        <v/>
      </c>
      <c r="CV159" s="90" t="str">
        <f t="shared" si="325"/>
        <v/>
      </c>
      <c r="CW159" s="90" t="str">
        <f t="shared" si="325"/>
        <v/>
      </c>
      <c r="CX159" s="156">
        <f t="shared" si="325"/>
        <v>6</v>
      </c>
      <c r="CY159" s="156">
        <f t="shared" si="325"/>
        <v>6</v>
      </c>
      <c r="CZ159" s="156">
        <f t="shared" si="325"/>
        <v>15</v>
      </c>
      <c r="DA159" s="90">
        <f t="shared" si="326"/>
        <v>18</v>
      </c>
      <c r="DB159" s="90" t="str">
        <f t="shared" si="326"/>
        <v/>
      </c>
      <c r="DC159" s="90" t="str">
        <f t="shared" si="326"/>
        <v/>
      </c>
      <c r="DD159" s="90" t="str">
        <f t="shared" si="326"/>
        <v/>
      </c>
      <c r="DE159" s="90" t="str">
        <f t="shared" si="326"/>
        <v/>
      </c>
      <c r="DF159" s="89" t="str">
        <f t="shared" si="326"/>
        <v/>
      </c>
      <c r="DG159" s="157" t="str">
        <f t="shared" si="326"/>
        <v/>
      </c>
      <c r="DH159" s="155" t="str">
        <f t="shared" si="327"/>
        <v/>
      </c>
      <c r="DI159" s="89" t="str">
        <f t="shared" si="328"/>
        <v/>
      </c>
      <c r="DJ159" s="90" t="str">
        <f t="shared" si="329"/>
        <v/>
      </c>
      <c r="DK159" s="90" t="str">
        <f t="shared" si="330"/>
        <v/>
      </c>
      <c r="DL159" s="90">
        <f t="shared" si="331"/>
        <v>0</v>
      </c>
      <c r="DM159" s="90">
        <f t="shared" si="332"/>
        <v>0</v>
      </c>
      <c r="DN159" s="90">
        <f t="shared" si="333"/>
        <v>0</v>
      </c>
      <c r="DO159" s="156">
        <f t="shared" si="334"/>
        <v>0</v>
      </c>
      <c r="DP159" s="156">
        <f t="shared" si="335"/>
        <v>0</v>
      </c>
      <c r="DQ159" s="156">
        <f t="shared" si="336"/>
        <v>6</v>
      </c>
      <c r="DR159" s="90">
        <f t="shared" si="337"/>
        <v>7</v>
      </c>
      <c r="DS159" s="90">
        <f t="shared" si="338"/>
        <v>15</v>
      </c>
      <c r="DT159" s="90">
        <f t="shared" si="339"/>
        <v>20</v>
      </c>
      <c r="DU159" s="90" t="str">
        <f t="shared" si="340"/>
        <v/>
      </c>
      <c r="DV159" s="90" t="str">
        <f t="shared" si="341"/>
        <v/>
      </c>
      <c r="DW159" s="89" t="str">
        <f t="shared" si="342"/>
        <v/>
      </c>
      <c r="DX159" s="157" t="str">
        <f t="shared" si="343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4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4</v>
      </c>
      <c r="BT160" s="227">
        <v>0</v>
      </c>
      <c r="BU160" s="227">
        <v>5</v>
      </c>
      <c r="BV160" s="227">
        <v>0</v>
      </c>
      <c r="BW160" s="227">
        <v>0</v>
      </c>
      <c r="BX160" s="227">
        <v>0</v>
      </c>
      <c r="BY160" s="227">
        <v>0</v>
      </c>
      <c r="BZ160" s="227">
        <v>10</v>
      </c>
      <c r="CA160" s="227">
        <v>8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4</v>
      </c>
      <c r="CL160" s="260">
        <v>2</v>
      </c>
      <c r="CM160" s="261">
        <v>5</v>
      </c>
      <c r="CN160" s="304">
        <f>IF(CK158=0,"",100*CK160/CK158)</f>
        <v>44.444444444444443</v>
      </c>
      <c r="CO160" s="141">
        <f t="shared" si="24"/>
        <v>2.4285714285714284</v>
      </c>
      <c r="CP160" s="154">
        <f t="shared" si="25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7"/>
        <v/>
      </c>
      <c r="DI160" s="89" t="str">
        <f t="shared" si="328"/>
        <v/>
      </c>
      <c r="DJ160" s="90" t="str">
        <f t="shared" si="329"/>
        <v/>
      </c>
      <c r="DK160" s="90" t="str">
        <f t="shared" si="330"/>
        <v/>
      </c>
      <c r="DL160" s="90">
        <f t="shared" si="331"/>
        <v>0</v>
      </c>
      <c r="DM160" s="90">
        <f t="shared" si="332"/>
        <v>0</v>
      </c>
      <c r="DN160" s="90">
        <f t="shared" si="333"/>
        <v>0</v>
      </c>
      <c r="DO160" s="156">
        <f t="shared" si="334"/>
        <v>0</v>
      </c>
      <c r="DP160" s="156">
        <f t="shared" si="335"/>
        <v>0</v>
      </c>
      <c r="DQ160" s="156">
        <f t="shared" si="336"/>
        <v>4</v>
      </c>
      <c r="DR160" s="90">
        <f t="shared" si="337"/>
        <v>5</v>
      </c>
      <c r="DS160" s="90">
        <f t="shared" si="338"/>
        <v>8</v>
      </c>
      <c r="DT160" s="90">
        <f t="shared" si="339"/>
        <v>10</v>
      </c>
      <c r="DU160" s="90" t="str">
        <f t="shared" si="340"/>
        <v/>
      </c>
      <c r="DV160" s="90" t="str">
        <f t="shared" si="341"/>
        <v/>
      </c>
      <c r="DW160" s="89" t="str">
        <f t="shared" si="342"/>
        <v/>
      </c>
      <c r="DX160" s="157" t="str">
        <f t="shared" si="343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4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7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11</v>
      </c>
      <c r="CA161" s="227">
        <v>4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0.5</v>
      </c>
      <c r="CL161" s="260">
        <v>0</v>
      </c>
      <c r="CM161" s="261">
        <v>1</v>
      </c>
      <c r="CN161" s="309">
        <f>IF(CK158=0,"",100*CK161/CK158)</f>
        <v>5.5555555555555554</v>
      </c>
      <c r="CO161" s="141">
        <f t="shared" si="24"/>
        <v>0.5714285714285714</v>
      </c>
      <c r="CP161" s="154">
        <f t="shared" si="25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7"/>
        <v/>
      </c>
      <c r="DI161" s="89" t="str">
        <f t="shared" si="328"/>
        <v/>
      </c>
      <c r="DJ161" s="90" t="str">
        <f t="shared" si="329"/>
        <v/>
      </c>
      <c r="DK161" s="90" t="str">
        <f t="shared" si="330"/>
        <v/>
      </c>
      <c r="DL161" s="90">
        <f t="shared" si="331"/>
        <v>0</v>
      </c>
      <c r="DM161" s="90">
        <f t="shared" si="332"/>
        <v>0</v>
      </c>
      <c r="DN161" s="90">
        <f t="shared" si="333"/>
        <v>0</v>
      </c>
      <c r="DO161" s="156">
        <f t="shared" si="334"/>
        <v>0</v>
      </c>
      <c r="DP161" s="156">
        <f t="shared" si="335"/>
        <v>0</v>
      </c>
      <c r="DQ161" s="156">
        <f t="shared" si="336"/>
        <v>0</v>
      </c>
      <c r="DR161" s="90">
        <f t="shared" si="337"/>
        <v>0</v>
      </c>
      <c r="DS161" s="90">
        <f t="shared" si="338"/>
        <v>4</v>
      </c>
      <c r="DT161" s="90">
        <f t="shared" si="339"/>
        <v>11</v>
      </c>
      <c r="DU161" s="90" t="str">
        <f t="shared" si="340"/>
        <v/>
      </c>
      <c r="DV161" s="90" t="str">
        <f t="shared" si="341"/>
        <v/>
      </c>
      <c r="DW161" s="89" t="str">
        <f t="shared" si="342"/>
        <v/>
      </c>
      <c r="DX161" s="157" t="str">
        <f t="shared" si="343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4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7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2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61">
        <v>0.5</v>
      </c>
      <c r="CN162" s="309">
        <f>IF(CK158=0,"",100*CK162/CK158)</f>
        <v>0</v>
      </c>
      <c r="CO162" s="141">
        <f t="shared" si="24"/>
        <v>0</v>
      </c>
      <c r="CP162" s="154">
        <f t="shared" si="25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7"/>
        <v/>
      </c>
      <c r="DI162" s="89" t="str">
        <f t="shared" si="328"/>
        <v/>
      </c>
      <c r="DJ162" s="90" t="str">
        <f t="shared" si="329"/>
        <v/>
      </c>
      <c r="DK162" s="90" t="str">
        <f t="shared" si="330"/>
        <v/>
      </c>
      <c r="DL162" s="90">
        <f t="shared" si="331"/>
        <v>0</v>
      </c>
      <c r="DM162" s="90">
        <f t="shared" si="332"/>
        <v>0</v>
      </c>
      <c r="DN162" s="90">
        <f t="shared" si="333"/>
        <v>0</v>
      </c>
      <c r="DO162" s="156">
        <f t="shared" si="334"/>
        <v>0</v>
      </c>
      <c r="DP162" s="156">
        <f t="shared" si="335"/>
        <v>0</v>
      </c>
      <c r="DQ162" s="156">
        <f t="shared" si="336"/>
        <v>0</v>
      </c>
      <c r="DR162" s="90">
        <f t="shared" si="337"/>
        <v>0</v>
      </c>
      <c r="DS162" s="90">
        <f t="shared" si="338"/>
        <v>0</v>
      </c>
      <c r="DT162" s="90">
        <f t="shared" si="339"/>
        <v>2</v>
      </c>
      <c r="DU162" s="90" t="str">
        <f t="shared" si="340"/>
        <v/>
      </c>
      <c r="DV162" s="90" t="str">
        <f t="shared" si="341"/>
        <v/>
      </c>
      <c r="DW162" s="89" t="str">
        <f t="shared" si="342"/>
        <v/>
      </c>
      <c r="DX162" s="157" t="str">
        <f t="shared" si="343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4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7">
        <v>0</v>
      </c>
      <c r="BU163" s="227">
        <v>1</v>
      </c>
      <c r="BV163" s="227">
        <v>0</v>
      </c>
      <c r="BW163" s="227">
        <v>0</v>
      </c>
      <c r="BX163" s="227">
        <v>0</v>
      </c>
      <c r="BY163" s="227">
        <v>0</v>
      </c>
      <c r="BZ163" s="227">
        <v>3</v>
      </c>
      <c r="CA163" s="227">
        <v>2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0.5</v>
      </c>
      <c r="CL163" s="260">
        <v>0</v>
      </c>
      <c r="CM163" s="261">
        <v>1</v>
      </c>
      <c r="CN163" s="309">
        <f>IF(CK158=0,"",100*CK163/CK158)</f>
        <v>5.5555555555555554</v>
      </c>
      <c r="CO163" s="141">
        <f t="shared" si="24"/>
        <v>0.42857142857142855</v>
      </c>
      <c r="CP163" s="154">
        <f t="shared" si="25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7"/>
        <v/>
      </c>
      <c r="DI163" s="89" t="str">
        <f t="shared" si="328"/>
        <v/>
      </c>
      <c r="DJ163" s="90" t="str">
        <f t="shared" si="329"/>
        <v/>
      </c>
      <c r="DK163" s="90" t="str">
        <f t="shared" si="330"/>
        <v/>
      </c>
      <c r="DL163" s="90">
        <f t="shared" si="331"/>
        <v>0</v>
      </c>
      <c r="DM163" s="90">
        <f t="shared" si="332"/>
        <v>0</v>
      </c>
      <c r="DN163" s="90">
        <f t="shared" si="333"/>
        <v>0</v>
      </c>
      <c r="DO163" s="156">
        <f t="shared" si="334"/>
        <v>0</v>
      </c>
      <c r="DP163" s="156">
        <f t="shared" si="335"/>
        <v>0</v>
      </c>
      <c r="DQ163" s="156">
        <f t="shared" si="336"/>
        <v>0</v>
      </c>
      <c r="DR163" s="90">
        <f t="shared" si="337"/>
        <v>1</v>
      </c>
      <c r="DS163" s="90">
        <f t="shared" si="338"/>
        <v>2</v>
      </c>
      <c r="DT163" s="90">
        <f t="shared" si="339"/>
        <v>3</v>
      </c>
      <c r="DU163" s="90" t="str">
        <f t="shared" si="340"/>
        <v/>
      </c>
      <c r="DV163" s="90" t="str">
        <f t="shared" si="341"/>
        <v/>
      </c>
      <c r="DW163" s="89" t="str">
        <f t="shared" si="342"/>
        <v/>
      </c>
      <c r="DX163" s="157" t="str">
        <f t="shared" si="343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4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7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1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61">
        <v>1</v>
      </c>
      <c r="CN164" s="309">
        <f>IF(CK158=0,"",100*CK164/CK158)</f>
        <v>0</v>
      </c>
      <c r="CO164" s="141">
        <f t="shared" si="24"/>
        <v>0</v>
      </c>
      <c r="CP164" s="154">
        <f t="shared" si="25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7"/>
        <v/>
      </c>
      <c r="DI164" s="89" t="str">
        <f t="shared" si="328"/>
        <v/>
      </c>
      <c r="DJ164" s="90" t="str">
        <f t="shared" si="329"/>
        <v/>
      </c>
      <c r="DK164" s="90" t="str">
        <f t="shared" si="330"/>
        <v/>
      </c>
      <c r="DL164" s="90">
        <f t="shared" si="331"/>
        <v>0</v>
      </c>
      <c r="DM164" s="90">
        <f t="shared" si="332"/>
        <v>0</v>
      </c>
      <c r="DN164" s="90">
        <f t="shared" si="333"/>
        <v>0</v>
      </c>
      <c r="DO164" s="156">
        <f t="shared" si="334"/>
        <v>0</v>
      </c>
      <c r="DP164" s="156">
        <f t="shared" si="335"/>
        <v>0</v>
      </c>
      <c r="DQ164" s="156">
        <f t="shared" si="336"/>
        <v>0</v>
      </c>
      <c r="DR164" s="90">
        <f t="shared" si="337"/>
        <v>0</v>
      </c>
      <c r="DS164" s="90">
        <f t="shared" si="338"/>
        <v>0</v>
      </c>
      <c r="DT164" s="90">
        <f t="shared" si="339"/>
        <v>1</v>
      </c>
      <c r="DU164" s="90" t="str">
        <f t="shared" si="340"/>
        <v/>
      </c>
      <c r="DV164" s="90" t="str">
        <f t="shared" si="341"/>
        <v/>
      </c>
      <c r="DW164" s="89" t="str">
        <f t="shared" si="342"/>
        <v/>
      </c>
      <c r="DX164" s="157" t="str">
        <f t="shared" si="343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>
      <c r="A165" s="111" t="s">
        <v>86</v>
      </c>
      <c r="B165" s="207" t="str">
        <f t="shared" si="324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13</v>
      </c>
      <c r="BT165" s="334">
        <f>IF(BT158="","",SUM(BT158,BT160,-BT161,-BT162,-BT163,BT164))</f>
        <v>0</v>
      </c>
      <c r="BU165" s="334">
        <f>IF(BU158="","",SUM(BU158,BU160,-BU161,-BU162,-BU163,BU164))</f>
        <v>32</v>
      </c>
      <c r="BV165" s="334">
        <f>IF(BV158="","",SUM(BV158,BV160,-BV161,-BV162,-BV163,BV164))</f>
        <v>0</v>
      </c>
      <c r="BW165" s="334"/>
      <c r="BX165" s="334"/>
      <c r="BY165" s="334">
        <f t="shared" ref="BY165:CI165" si="344">IF(BY158="","",SUM(BY158,BY160,-BY161,-BY162,-BY163,BY164))</f>
        <v>0</v>
      </c>
      <c r="BZ165" s="334">
        <f t="shared" si="344"/>
        <v>16</v>
      </c>
      <c r="CA165" s="334">
        <f t="shared" si="344"/>
        <v>16</v>
      </c>
      <c r="CB165" s="334" t="str">
        <f t="shared" si="344"/>
        <v/>
      </c>
      <c r="CC165" s="334" t="str">
        <f t="shared" si="344"/>
        <v/>
      </c>
      <c r="CD165" s="334" t="str">
        <f t="shared" si="344"/>
        <v/>
      </c>
      <c r="CE165" s="334" t="str">
        <f t="shared" si="344"/>
        <v/>
      </c>
      <c r="CF165" s="334" t="str">
        <f t="shared" si="344"/>
        <v/>
      </c>
      <c r="CG165" s="334" t="str">
        <f t="shared" si="344"/>
        <v/>
      </c>
      <c r="CH165" s="334" t="str">
        <f t="shared" si="344"/>
        <v/>
      </c>
      <c r="CI165" s="334" t="str">
        <f t="shared" si="344"/>
        <v/>
      </c>
      <c r="CJ165" s="243"/>
      <c r="CK165" s="315">
        <f>IF(CK158="","",CK158+SUM(CK160,CK164)-SUM(CK161:CK163))</f>
        <v>12</v>
      </c>
      <c r="CL165" s="1480">
        <f t="shared" ref="CL165:CM165" si="345">IF(CL158="","",CL158+SUM(CL160,CL164)-SUM(CL161:CL163))</f>
        <v>10</v>
      </c>
      <c r="CM165" s="1480">
        <f t="shared" si="345"/>
        <v>17.5</v>
      </c>
      <c r="CN165" s="316">
        <f>IF(CK158=0,"",100*CK165/CK158)</f>
        <v>133.33333333333334</v>
      </c>
      <c r="CO165" s="141">
        <f t="shared" si="24"/>
        <v>9</v>
      </c>
      <c r="CP165" s="154">
        <f t="shared" si="25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7"/>
        <v/>
      </c>
      <c r="DI165" s="89" t="str">
        <f t="shared" si="328"/>
        <v/>
      </c>
      <c r="DJ165" s="90" t="str">
        <f t="shared" si="329"/>
        <v/>
      </c>
      <c r="DK165" s="90" t="str">
        <f t="shared" si="330"/>
        <v/>
      </c>
      <c r="DL165" s="90" t="str">
        <f t="shared" si="331"/>
        <v/>
      </c>
      <c r="DM165" s="90">
        <f t="shared" si="332"/>
        <v>0</v>
      </c>
      <c r="DN165" s="90">
        <f t="shared" si="333"/>
        <v>0</v>
      </c>
      <c r="DO165" s="156">
        <f t="shared" si="334"/>
        <v>0</v>
      </c>
      <c r="DP165" s="156">
        <f t="shared" si="335"/>
        <v>13</v>
      </c>
      <c r="DQ165" s="156">
        <f t="shared" si="336"/>
        <v>16</v>
      </c>
      <c r="DR165" s="90">
        <f t="shared" si="337"/>
        <v>16</v>
      </c>
      <c r="DS165" s="90">
        <f t="shared" si="338"/>
        <v>32</v>
      </c>
      <c r="DT165" s="90" t="str">
        <f t="shared" si="339"/>
        <v/>
      </c>
      <c r="DU165" s="90" t="str">
        <f t="shared" si="340"/>
        <v/>
      </c>
      <c r="DV165" s="90" t="str">
        <f t="shared" si="341"/>
        <v/>
      </c>
      <c r="DW165" s="89" t="str">
        <f t="shared" si="342"/>
        <v/>
      </c>
      <c r="DX165" s="157" t="str">
        <f t="shared" si="343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/>
      <c r="D166" s="363"/>
      <c r="E166" s="363"/>
      <c r="F166" s="363"/>
      <c r="G166" s="363"/>
      <c r="H166" s="363"/>
      <c r="I166" s="363"/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4"/>
        <v>0</v>
      </c>
      <c r="CP166" s="154">
        <f t="shared" si="25"/>
        <v>9</v>
      </c>
      <c r="CQ166" s="155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50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1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52">IF(OR(-FLOOR(((17-COUNT($C166:$S166))/2),1)+CW$5&lt;1,-FLOOR(((17-COUNT($C166:$S166))/2),1)+CW$5&gt;COUNT($C166:$S166)),"",LARGE($C166:$S166,-FLOOR(((17-COUNT($C166:$S166))/2),1)+CW$5))</f>
        <v/>
      </c>
      <c r="CX166" s="156" t="str">
        <f t="shared" ref="CX166:CX197" si="353">IF(OR(-FLOOR(((17-COUNT($C166:$S166))/2),1)+CX$5&lt;1,-FLOOR(((17-COUNT($C166:$S166))/2),1)+CX$5&gt;COUNT($C166:$S166)),"",LARGE($C166:$S166,-FLOOR(((17-COUNT($C166:$S166))/2),1)+CX$5))</f>
        <v/>
      </c>
      <c r="CY166" s="156" t="str">
        <f t="shared" ref="CY166:CY197" si="354">IF(OR(-FLOOR(((17-COUNT($C166:$S166))/2),1)+CY$5&lt;1,-FLOOR(((17-COUNT($C166:$S166))/2),1)+CY$5&gt;COUNT($C166:$S166)),"",LARGE($C166:$S166,-FLOOR(((17-COUNT($C166:$S166))/2),1)+CY$5))</f>
        <v/>
      </c>
      <c r="CZ166" s="156" t="str">
        <f t="shared" ref="CZ166:CZ197" si="355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6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7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8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9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3"/>
        <v/>
      </c>
      <c r="DJ166" s="90" t="str">
        <f t="shared" si="363"/>
        <v/>
      </c>
      <c r="DK166" s="90" t="str">
        <f t="shared" si="363"/>
        <v/>
      </c>
      <c r="DL166" s="90">
        <f t="shared" si="363"/>
        <v>0</v>
      </c>
      <c r="DM166" s="90">
        <f t="shared" si="363"/>
        <v>0</v>
      </c>
      <c r="DN166" s="90">
        <f t="shared" si="363"/>
        <v>0</v>
      </c>
      <c r="DO166" s="156">
        <f t="shared" si="363"/>
        <v>0</v>
      </c>
      <c r="DP166" s="156">
        <f t="shared" si="363"/>
        <v>0</v>
      </c>
      <c r="DQ166" s="156">
        <f t="shared" si="363"/>
        <v>0</v>
      </c>
      <c r="DR166" s="90">
        <f t="shared" si="363"/>
        <v>0</v>
      </c>
      <c r="DS166" s="90">
        <f t="shared" si="363"/>
        <v>0</v>
      </c>
      <c r="DT166" s="90">
        <f t="shared" si="363"/>
        <v>0</v>
      </c>
      <c r="DU166" s="90" t="str">
        <f t="shared" si="363"/>
        <v/>
      </c>
      <c r="DV166" s="90" t="str">
        <f t="shared" si="363"/>
        <v/>
      </c>
      <c r="DW166" s="89" t="str">
        <f t="shared" si="363"/>
        <v/>
      </c>
      <c r="DX166" s="157" t="str">
        <f t="shared" si="363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/>
      <c r="D167" s="365"/>
      <c r="E167" s="365"/>
      <c r="F167" s="365"/>
      <c r="G167" s="365"/>
      <c r="H167" s="365"/>
      <c r="I167" s="365"/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4"/>
        <v>0</v>
      </c>
      <c r="CP167" s="154">
        <f t="shared" si="25"/>
        <v>9</v>
      </c>
      <c r="CQ167" s="155" t="str">
        <f t="shared" si="346"/>
        <v/>
      </c>
      <c r="CR167" s="89" t="str">
        <f t="shared" si="347"/>
        <v/>
      </c>
      <c r="CS167" s="90" t="str">
        <f t="shared" si="348"/>
        <v/>
      </c>
      <c r="CT167" s="90" t="str">
        <f t="shared" si="349"/>
        <v/>
      </c>
      <c r="CU167" s="90" t="str">
        <f t="shared" si="350"/>
        <v/>
      </c>
      <c r="CV167" s="90" t="str">
        <f t="shared" si="351"/>
        <v/>
      </c>
      <c r="CW167" s="90" t="str">
        <f t="shared" si="352"/>
        <v/>
      </c>
      <c r="CX167" s="156" t="str">
        <f t="shared" si="353"/>
        <v/>
      </c>
      <c r="CY167" s="156" t="str">
        <f t="shared" si="354"/>
        <v/>
      </c>
      <c r="CZ167" s="156" t="str">
        <f t="shared" si="355"/>
        <v/>
      </c>
      <c r="DA167" s="90" t="str">
        <f t="shared" si="356"/>
        <v/>
      </c>
      <c r="DB167" s="90" t="str">
        <f t="shared" si="357"/>
        <v/>
      </c>
      <c r="DC167" s="90" t="str">
        <f t="shared" si="358"/>
        <v/>
      </c>
      <c r="DD167" s="90" t="str">
        <f t="shared" si="359"/>
        <v/>
      </c>
      <c r="DE167" s="90" t="str">
        <f t="shared" si="360"/>
        <v/>
      </c>
      <c r="DF167" s="89" t="str">
        <f t="shared" si="361"/>
        <v/>
      </c>
      <c r="DG167" s="157" t="str">
        <f t="shared" si="362"/>
        <v/>
      </c>
      <c r="DH167" s="155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4"/>
        <v/>
      </c>
      <c r="DJ167" s="90" t="str">
        <f t="shared" si="364"/>
        <v/>
      </c>
      <c r="DK167" s="90" t="str">
        <f t="shared" si="364"/>
        <v/>
      </c>
      <c r="DL167" s="90">
        <f t="shared" si="364"/>
        <v>0</v>
      </c>
      <c r="DM167" s="90">
        <f t="shared" si="364"/>
        <v>0</v>
      </c>
      <c r="DN167" s="90">
        <f t="shared" si="364"/>
        <v>0</v>
      </c>
      <c r="DO167" s="156">
        <f t="shared" si="364"/>
        <v>0</v>
      </c>
      <c r="DP167" s="156">
        <f t="shared" si="364"/>
        <v>0</v>
      </c>
      <c r="DQ167" s="156">
        <f t="shared" si="364"/>
        <v>0</v>
      </c>
      <c r="DR167" s="90">
        <f t="shared" si="364"/>
        <v>0</v>
      </c>
      <c r="DS167" s="90">
        <f t="shared" si="364"/>
        <v>0</v>
      </c>
      <c r="DT167" s="90">
        <f t="shared" si="364"/>
        <v>0</v>
      </c>
      <c r="DU167" s="90" t="str">
        <f t="shared" si="364"/>
        <v/>
      </c>
      <c r="DV167" s="90" t="str">
        <f t="shared" si="364"/>
        <v/>
      </c>
      <c r="DW167" s="89" t="str">
        <f t="shared" si="364"/>
        <v/>
      </c>
      <c r="DX167" s="157" t="str">
        <f t="shared" si="364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/>
      <c r="D168" s="365"/>
      <c r="E168" s="365"/>
      <c r="F168" s="365"/>
      <c r="G168" s="365"/>
      <c r="H168" s="365"/>
      <c r="I168" s="365"/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>
        <v>0</v>
      </c>
      <c r="BE168" s="227">
        <v>0</v>
      </c>
      <c r="BF168" s="227">
        <v>8</v>
      </c>
      <c r="BG168" s="227">
        <v>0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4"/>
        <v>0</v>
      </c>
      <c r="CP168" s="154">
        <f t="shared" si="25"/>
        <v>9</v>
      </c>
      <c r="CQ168" s="155" t="str">
        <f t="shared" si="346"/>
        <v/>
      </c>
      <c r="CR168" s="89" t="str">
        <f t="shared" si="347"/>
        <v/>
      </c>
      <c r="CS168" s="90" t="str">
        <f t="shared" si="348"/>
        <v/>
      </c>
      <c r="CT168" s="90" t="str">
        <f t="shared" si="349"/>
        <v/>
      </c>
      <c r="CU168" s="90" t="str">
        <f t="shared" si="350"/>
        <v/>
      </c>
      <c r="CV168" s="90" t="str">
        <f t="shared" si="351"/>
        <v/>
      </c>
      <c r="CW168" s="90" t="str">
        <f t="shared" si="352"/>
        <v/>
      </c>
      <c r="CX168" s="156" t="str">
        <f t="shared" si="353"/>
        <v/>
      </c>
      <c r="CY168" s="156" t="str">
        <f t="shared" si="354"/>
        <v/>
      </c>
      <c r="CZ168" s="156" t="str">
        <f t="shared" si="355"/>
        <v/>
      </c>
      <c r="DA168" s="90" t="str">
        <f t="shared" si="356"/>
        <v/>
      </c>
      <c r="DB168" s="90" t="str">
        <f t="shared" si="357"/>
        <v/>
      </c>
      <c r="DC168" s="90" t="str">
        <f t="shared" si="358"/>
        <v/>
      </c>
      <c r="DD168" s="90" t="str">
        <f t="shared" si="359"/>
        <v/>
      </c>
      <c r="DE168" s="90" t="str">
        <f t="shared" si="360"/>
        <v/>
      </c>
      <c r="DF168" s="89" t="str">
        <f t="shared" si="361"/>
        <v/>
      </c>
      <c r="DG168" s="157" t="str">
        <f t="shared" si="362"/>
        <v/>
      </c>
      <c r="DH168" s="155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5"/>
        <v/>
      </c>
      <c r="DJ168" s="90" t="str">
        <f t="shared" si="365"/>
        <v/>
      </c>
      <c r="DK168" s="90" t="str">
        <f t="shared" si="365"/>
        <v/>
      </c>
      <c r="DL168" s="90">
        <f t="shared" si="365"/>
        <v>0</v>
      </c>
      <c r="DM168" s="90">
        <f t="shared" si="365"/>
        <v>0</v>
      </c>
      <c r="DN168" s="90">
        <f t="shared" si="365"/>
        <v>0</v>
      </c>
      <c r="DO168" s="156">
        <f t="shared" si="365"/>
        <v>0</v>
      </c>
      <c r="DP168" s="156">
        <f t="shared" si="365"/>
        <v>0</v>
      </c>
      <c r="DQ168" s="156">
        <f t="shared" si="365"/>
        <v>0</v>
      </c>
      <c r="DR168" s="90">
        <f t="shared" si="365"/>
        <v>0</v>
      </c>
      <c r="DS168" s="90">
        <f t="shared" si="365"/>
        <v>0</v>
      </c>
      <c r="DT168" s="90">
        <f t="shared" si="365"/>
        <v>8</v>
      </c>
      <c r="DU168" s="90" t="str">
        <f t="shared" si="365"/>
        <v/>
      </c>
      <c r="DV168" s="90" t="str">
        <f t="shared" si="365"/>
        <v/>
      </c>
      <c r="DW168" s="89" t="str">
        <f t="shared" si="365"/>
        <v/>
      </c>
      <c r="DX168" s="157" t="str">
        <f t="shared" si="365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0</v>
      </c>
      <c r="BT169" s="241">
        <v>6</v>
      </c>
      <c r="BU169" s="241">
        <v>0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4"/>
        <v>0</v>
      </c>
      <c r="CP169" s="154">
        <f t="shared" si="25"/>
        <v>9</v>
      </c>
      <c r="CQ169" s="155" t="str">
        <f t="shared" si="346"/>
        <v/>
      </c>
      <c r="CR169" s="89" t="str">
        <f t="shared" si="347"/>
        <v/>
      </c>
      <c r="CS169" s="90" t="str">
        <f t="shared" si="348"/>
        <v/>
      </c>
      <c r="CT169" s="90" t="str">
        <f t="shared" si="349"/>
        <v/>
      </c>
      <c r="CU169" s="90" t="str">
        <f t="shared" si="350"/>
        <v/>
      </c>
      <c r="CV169" s="90" t="str">
        <f t="shared" si="351"/>
        <v/>
      </c>
      <c r="CW169" s="90" t="str">
        <f t="shared" si="352"/>
        <v/>
      </c>
      <c r="CX169" s="156" t="str">
        <f t="shared" si="353"/>
        <v/>
      </c>
      <c r="CY169" s="156" t="str">
        <f t="shared" si="354"/>
        <v/>
      </c>
      <c r="CZ169" s="156" t="str">
        <f t="shared" si="355"/>
        <v/>
      </c>
      <c r="DA169" s="90" t="str">
        <f t="shared" si="356"/>
        <v/>
      </c>
      <c r="DB169" s="90" t="str">
        <f t="shared" si="357"/>
        <v/>
      </c>
      <c r="DC169" s="90" t="str">
        <f t="shared" si="358"/>
        <v/>
      </c>
      <c r="DD169" s="90" t="str">
        <f t="shared" si="359"/>
        <v/>
      </c>
      <c r="DE169" s="90" t="str">
        <f t="shared" si="360"/>
        <v/>
      </c>
      <c r="DF169" s="89" t="str">
        <f t="shared" si="361"/>
        <v/>
      </c>
      <c r="DG169" s="157" t="str">
        <f t="shared" si="362"/>
        <v/>
      </c>
      <c r="DH169" s="155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6"/>
        <v/>
      </c>
      <c r="DJ169" s="90" t="str">
        <f t="shared" si="366"/>
        <v/>
      </c>
      <c r="DK169" s="90" t="str">
        <f t="shared" si="366"/>
        <v/>
      </c>
      <c r="DL169" s="90">
        <f t="shared" si="366"/>
        <v>0</v>
      </c>
      <c r="DM169" s="90">
        <f t="shared" si="366"/>
        <v>0</v>
      </c>
      <c r="DN169" s="90">
        <f t="shared" si="366"/>
        <v>0</v>
      </c>
      <c r="DO169" s="156">
        <f t="shared" si="366"/>
        <v>0</v>
      </c>
      <c r="DP169" s="156">
        <f t="shared" si="366"/>
        <v>0</v>
      </c>
      <c r="DQ169" s="156">
        <f t="shared" si="366"/>
        <v>0</v>
      </c>
      <c r="DR169" s="90">
        <f t="shared" si="366"/>
        <v>0</v>
      </c>
      <c r="DS169" s="90">
        <f t="shared" si="366"/>
        <v>0</v>
      </c>
      <c r="DT169" s="90">
        <f t="shared" si="366"/>
        <v>6</v>
      </c>
      <c r="DU169" s="90" t="str">
        <f t="shared" si="366"/>
        <v/>
      </c>
      <c r="DV169" s="90" t="str">
        <f t="shared" si="366"/>
        <v/>
      </c>
      <c r="DW169" s="89" t="str">
        <f t="shared" si="366"/>
        <v/>
      </c>
      <c r="DX169" s="157" t="str">
        <f t="shared" si="366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52" t="s">
        <v>93</v>
      </c>
      <c r="B170" s="190" t="str">
        <f>$B$9</f>
        <v>VP</v>
      </c>
      <c r="C170" s="244">
        <v>3</v>
      </c>
      <c r="D170" s="363">
        <v>3</v>
      </c>
      <c r="E170" s="363">
        <v>2</v>
      </c>
      <c r="F170" s="363">
        <v>12</v>
      </c>
      <c r="G170" s="363">
        <v>4</v>
      </c>
      <c r="H170" s="363">
        <v>35</v>
      </c>
      <c r="I170" s="363">
        <v>6</v>
      </c>
      <c r="J170" s="363">
        <v>5</v>
      </c>
      <c r="K170" s="363"/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10</v>
      </c>
      <c r="V170" s="191">
        <v>2</v>
      </c>
      <c r="W170" s="191">
        <v>7</v>
      </c>
      <c r="X170" s="191">
        <v>5</v>
      </c>
      <c r="Y170" s="191">
        <v>0</v>
      </c>
      <c r="Z170" s="191">
        <v>4</v>
      </c>
      <c r="AA170" s="191">
        <v>16</v>
      </c>
      <c r="AB170" s="191">
        <v>10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5</v>
      </c>
      <c r="CL170" s="191">
        <v>2</v>
      </c>
      <c r="CM170" s="193">
        <v>7</v>
      </c>
      <c r="CN170" s="203"/>
      <c r="CO170" s="141">
        <f t="shared" si="24"/>
        <v>5.9333333333333336</v>
      </c>
      <c r="CP170" s="154">
        <f t="shared" si="25"/>
        <v>17</v>
      </c>
      <c r="CQ170" s="155" t="str">
        <f t="shared" si="346"/>
        <v/>
      </c>
      <c r="CR170" s="89" t="str">
        <f t="shared" si="347"/>
        <v/>
      </c>
      <c r="CS170" s="90" t="str">
        <f t="shared" si="348"/>
        <v/>
      </c>
      <c r="CT170" s="90" t="str">
        <f t="shared" si="349"/>
        <v/>
      </c>
      <c r="CU170" s="90" t="str">
        <f t="shared" si="350"/>
        <v/>
      </c>
      <c r="CV170" s="90">
        <f t="shared" si="351"/>
        <v>2</v>
      </c>
      <c r="CW170" s="90">
        <f t="shared" si="352"/>
        <v>3</v>
      </c>
      <c r="CX170" s="156">
        <f t="shared" si="353"/>
        <v>3</v>
      </c>
      <c r="CY170" s="156">
        <f t="shared" si="354"/>
        <v>4</v>
      </c>
      <c r="CZ170" s="156">
        <f t="shared" si="355"/>
        <v>5</v>
      </c>
      <c r="DA170" s="90">
        <f t="shared" si="356"/>
        <v>6</v>
      </c>
      <c r="DB170" s="90">
        <f t="shared" si="357"/>
        <v>12</v>
      </c>
      <c r="DC170" s="90">
        <f t="shared" si="358"/>
        <v>35</v>
      </c>
      <c r="DD170" s="90" t="str">
        <f t="shared" si="359"/>
        <v/>
      </c>
      <c r="DE170" s="90" t="str">
        <f t="shared" si="360"/>
        <v/>
      </c>
      <c r="DF170" s="89" t="str">
        <f t="shared" si="361"/>
        <v/>
      </c>
      <c r="DG170" s="157" t="str">
        <f t="shared" si="362"/>
        <v/>
      </c>
      <c r="DH170" s="155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7"/>
        <v/>
      </c>
      <c r="DJ170" s="90" t="str">
        <f t="shared" si="367"/>
        <v/>
      </c>
      <c r="DK170" s="90" t="str">
        <f t="shared" si="367"/>
        <v/>
      </c>
      <c r="DL170" s="90">
        <f t="shared" si="367"/>
        <v>0</v>
      </c>
      <c r="DM170" s="90">
        <f t="shared" si="367"/>
        <v>0</v>
      </c>
      <c r="DN170" s="90">
        <f t="shared" si="367"/>
        <v>2</v>
      </c>
      <c r="DO170" s="156">
        <f t="shared" si="367"/>
        <v>4</v>
      </c>
      <c r="DP170" s="156">
        <f t="shared" si="367"/>
        <v>5</v>
      </c>
      <c r="DQ170" s="156">
        <f t="shared" si="367"/>
        <v>7</v>
      </c>
      <c r="DR170" s="90">
        <f t="shared" si="367"/>
        <v>10</v>
      </c>
      <c r="DS170" s="90">
        <f t="shared" si="367"/>
        <v>10</v>
      </c>
      <c r="DT170" s="90">
        <f t="shared" si="367"/>
        <v>16</v>
      </c>
      <c r="DU170" s="90" t="str">
        <f t="shared" si="367"/>
        <v/>
      </c>
      <c r="DV170" s="90" t="str">
        <f t="shared" si="367"/>
        <v/>
      </c>
      <c r="DW170" s="89" t="str">
        <f t="shared" si="367"/>
        <v/>
      </c>
      <c r="DX170" s="157" t="str">
        <f t="shared" si="367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20</v>
      </c>
      <c r="E171" s="365">
        <v>10</v>
      </c>
      <c r="F171" s="365">
        <v>18</v>
      </c>
      <c r="G171" s="365">
        <v>10</v>
      </c>
      <c r="H171" s="365">
        <v>35</v>
      </c>
      <c r="I171" s="365">
        <v>20</v>
      </c>
      <c r="J171" s="365">
        <v>20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8</v>
      </c>
      <c r="AL171" s="227">
        <v>10</v>
      </c>
      <c r="AM171" s="227">
        <v>20</v>
      </c>
      <c r="AN171" s="227">
        <v>7</v>
      </c>
      <c r="AO171" s="227">
        <v>10</v>
      </c>
      <c r="AP171" s="227">
        <v>4</v>
      </c>
      <c r="AQ171" s="227">
        <v>15</v>
      </c>
      <c r="AR171" s="227">
        <v>7</v>
      </c>
      <c r="AS171" s="227">
        <v>20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7</v>
      </c>
      <c r="CM171" s="278">
        <v>15</v>
      </c>
      <c r="CN171" s="203"/>
      <c r="CO171" s="141">
        <f t="shared" si="24"/>
        <v>13.125</v>
      </c>
      <c r="CP171" s="154">
        <f t="shared" si="25"/>
        <v>18</v>
      </c>
      <c r="CQ171" s="155" t="str">
        <f t="shared" si="346"/>
        <v/>
      </c>
      <c r="CR171" s="89" t="str">
        <f t="shared" si="347"/>
        <v/>
      </c>
      <c r="CS171" s="90" t="str">
        <f t="shared" si="348"/>
        <v/>
      </c>
      <c r="CT171" s="90" t="str">
        <f t="shared" si="349"/>
        <v/>
      </c>
      <c r="CU171" s="90">
        <f t="shared" si="350"/>
        <v>5</v>
      </c>
      <c r="CV171" s="90">
        <f t="shared" si="351"/>
        <v>10</v>
      </c>
      <c r="CW171" s="90">
        <f t="shared" si="352"/>
        <v>10</v>
      </c>
      <c r="CX171" s="156">
        <f t="shared" si="353"/>
        <v>10</v>
      </c>
      <c r="CY171" s="156">
        <f t="shared" si="354"/>
        <v>18</v>
      </c>
      <c r="CZ171" s="156">
        <f t="shared" si="355"/>
        <v>20</v>
      </c>
      <c r="DA171" s="90">
        <f t="shared" si="356"/>
        <v>20</v>
      </c>
      <c r="DB171" s="90">
        <f t="shared" si="357"/>
        <v>20</v>
      </c>
      <c r="DC171" s="90">
        <f t="shared" si="358"/>
        <v>35</v>
      </c>
      <c r="DD171" s="90" t="str">
        <f t="shared" si="359"/>
        <v/>
      </c>
      <c r="DE171" s="90" t="str">
        <f t="shared" si="360"/>
        <v/>
      </c>
      <c r="DF171" s="89" t="str">
        <f t="shared" si="361"/>
        <v/>
      </c>
      <c r="DG171" s="157" t="str">
        <f t="shared" si="362"/>
        <v/>
      </c>
      <c r="DH171" s="155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8"/>
        <v/>
      </c>
      <c r="DJ171" s="90" t="str">
        <f t="shared" si="368"/>
        <v/>
      </c>
      <c r="DK171" s="90" t="str">
        <f t="shared" si="368"/>
        <v/>
      </c>
      <c r="DL171" s="90">
        <f t="shared" si="368"/>
        <v>4</v>
      </c>
      <c r="DM171" s="90">
        <f t="shared" si="368"/>
        <v>7</v>
      </c>
      <c r="DN171" s="90">
        <f t="shared" si="368"/>
        <v>7</v>
      </c>
      <c r="DO171" s="156">
        <f t="shared" si="368"/>
        <v>8</v>
      </c>
      <c r="DP171" s="156">
        <f t="shared" si="368"/>
        <v>10</v>
      </c>
      <c r="DQ171" s="156">
        <f t="shared" si="368"/>
        <v>10</v>
      </c>
      <c r="DR171" s="90">
        <f t="shared" si="368"/>
        <v>15</v>
      </c>
      <c r="DS171" s="90">
        <f t="shared" si="368"/>
        <v>20</v>
      </c>
      <c r="DT171" s="90">
        <f t="shared" si="368"/>
        <v>20</v>
      </c>
      <c r="DU171" s="90" t="str">
        <f t="shared" si="368"/>
        <v/>
      </c>
      <c r="DV171" s="90" t="str">
        <f t="shared" si="368"/>
        <v/>
      </c>
      <c r="DW171" s="89" t="str">
        <f t="shared" si="368"/>
        <v/>
      </c>
      <c r="DX171" s="157" t="str">
        <f t="shared" si="368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50</v>
      </c>
      <c r="D172" s="365">
        <v>60</v>
      </c>
      <c r="E172" s="365">
        <v>30</v>
      </c>
      <c r="F172" s="365">
        <v>40</v>
      </c>
      <c r="G172" s="365">
        <v>20</v>
      </c>
      <c r="H172" s="365">
        <v>10</v>
      </c>
      <c r="I172" s="365">
        <v>50</v>
      </c>
      <c r="J172" s="365">
        <v>100</v>
      </c>
      <c r="K172" s="365">
        <v>35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12</v>
      </c>
      <c r="BC172" s="227">
        <v>15</v>
      </c>
      <c r="BD172" s="369">
        <v>5</v>
      </c>
      <c r="BE172" s="227">
        <v>30</v>
      </c>
      <c r="BF172" s="227">
        <v>5</v>
      </c>
      <c r="BG172" s="227">
        <v>20</v>
      </c>
      <c r="BH172" s="227">
        <v>30</v>
      </c>
      <c r="BI172" s="227">
        <v>25</v>
      </c>
      <c r="BJ172" s="227">
        <v>60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20</v>
      </c>
      <c r="CL172" s="277">
        <v>12</v>
      </c>
      <c r="CM172" s="278">
        <v>30</v>
      </c>
      <c r="CN172" s="203"/>
      <c r="CO172" s="141">
        <f t="shared" si="24"/>
        <v>30.75</v>
      </c>
      <c r="CP172" s="154">
        <f t="shared" si="25"/>
        <v>18</v>
      </c>
      <c r="CQ172" s="155" t="str">
        <f t="shared" si="346"/>
        <v/>
      </c>
      <c r="CR172" s="89" t="str">
        <f t="shared" si="347"/>
        <v/>
      </c>
      <c r="CS172" s="90" t="str">
        <f t="shared" si="348"/>
        <v/>
      </c>
      <c r="CT172" s="90" t="str">
        <f t="shared" si="349"/>
        <v/>
      </c>
      <c r="CU172" s="90">
        <f t="shared" si="350"/>
        <v>10</v>
      </c>
      <c r="CV172" s="90">
        <f t="shared" si="351"/>
        <v>20</v>
      </c>
      <c r="CW172" s="90">
        <f t="shared" si="352"/>
        <v>30</v>
      </c>
      <c r="CX172" s="156">
        <f t="shared" si="353"/>
        <v>35</v>
      </c>
      <c r="CY172" s="156">
        <f t="shared" si="354"/>
        <v>40</v>
      </c>
      <c r="CZ172" s="156">
        <f t="shared" si="355"/>
        <v>50</v>
      </c>
      <c r="DA172" s="90">
        <f t="shared" si="356"/>
        <v>50</v>
      </c>
      <c r="DB172" s="90">
        <f t="shared" si="357"/>
        <v>60</v>
      </c>
      <c r="DC172" s="90">
        <f t="shared" si="358"/>
        <v>100</v>
      </c>
      <c r="DD172" s="90" t="str">
        <f t="shared" si="359"/>
        <v/>
      </c>
      <c r="DE172" s="90" t="str">
        <f t="shared" si="360"/>
        <v/>
      </c>
      <c r="DF172" s="89" t="str">
        <f t="shared" si="361"/>
        <v/>
      </c>
      <c r="DG172" s="157" t="str">
        <f t="shared" si="362"/>
        <v/>
      </c>
      <c r="DH172" s="155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9"/>
        <v/>
      </c>
      <c r="DJ172" s="90" t="str">
        <f t="shared" si="369"/>
        <v/>
      </c>
      <c r="DK172" s="90" t="str">
        <f t="shared" si="369"/>
        <v/>
      </c>
      <c r="DL172" s="90">
        <f t="shared" si="369"/>
        <v>5</v>
      </c>
      <c r="DM172" s="90">
        <f t="shared" si="369"/>
        <v>5</v>
      </c>
      <c r="DN172" s="90">
        <f t="shared" si="369"/>
        <v>12</v>
      </c>
      <c r="DO172" s="156">
        <f t="shared" si="369"/>
        <v>15</v>
      </c>
      <c r="DP172" s="156">
        <f t="shared" si="369"/>
        <v>20</v>
      </c>
      <c r="DQ172" s="156">
        <f t="shared" si="369"/>
        <v>25</v>
      </c>
      <c r="DR172" s="90">
        <f t="shared" si="369"/>
        <v>30</v>
      </c>
      <c r="DS172" s="90">
        <f t="shared" si="369"/>
        <v>30</v>
      </c>
      <c r="DT172" s="90">
        <f t="shared" si="369"/>
        <v>60</v>
      </c>
      <c r="DU172" s="90" t="str">
        <f t="shared" si="369"/>
        <v/>
      </c>
      <c r="DV172" s="90" t="str">
        <f t="shared" si="369"/>
        <v/>
      </c>
      <c r="DW172" s="89" t="str">
        <f t="shared" si="369"/>
        <v/>
      </c>
      <c r="DX172" s="157" t="str">
        <f t="shared" si="369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70</v>
      </c>
      <c r="D173" s="367">
        <v>100</v>
      </c>
      <c r="E173" s="367">
        <v>90</v>
      </c>
      <c r="F173" s="367">
        <v>80</v>
      </c>
      <c r="G173" s="367">
        <v>50</v>
      </c>
      <c r="H173" s="367">
        <v>6</v>
      </c>
      <c r="I173" s="367">
        <v>200</v>
      </c>
      <c r="J173" s="367">
        <v>100</v>
      </c>
      <c r="K173" s="367">
        <v>17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0</v>
      </c>
      <c r="BT173" s="241">
        <v>60</v>
      </c>
      <c r="BU173" s="241">
        <v>10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60</v>
      </c>
      <c r="CA173" s="241">
        <v>30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35</v>
      </c>
      <c r="CL173" s="241">
        <v>10</v>
      </c>
      <c r="CM173" s="242">
        <v>50</v>
      </c>
      <c r="CN173" s="203"/>
      <c r="CO173" s="141">
        <f t="shared" si="24"/>
        <v>42.0625</v>
      </c>
      <c r="CP173" s="154">
        <f t="shared" si="25"/>
        <v>18</v>
      </c>
      <c r="CQ173" s="155" t="str">
        <f t="shared" si="346"/>
        <v/>
      </c>
      <c r="CR173" s="89" t="str">
        <f t="shared" si="347"/>
        <v/>
      </c>
      <c r="CS173" s="90" t="str">
        <f t="shared" si="348"/>
        <v/>
      </c>
      <c r="CT173" s="90" t="str">
        <f t="shared" si="349"/>
        <v/>
      </c>
      <c r="CU173" s="90">
        <f t="shared" si="350"/>
        <v>6</v>
      </c>
      <c r="CV173" s="90">
        <f t="shared" si="351"/>
        <v>17</v>
      </c>
      <c r="CW173" s="90">
        <f t="shared" si="352"/>
        <v>50</v>
      </c>
      <c r="CX173" s="156">
        <f t="shared" si="353"/>
        <v>70</v>
      </c>
      <c r="CY173" s="156">
        <f t="shared" si="354"/>
        <v>80</v>
      </c>
      <c r="CZ173" s="156">
        <f t="shared" si="355"/>
        <v>90</v>
      </c>
      <c r="DA173" s="90">
        <f t="shared" si="356"/>
        <v>100</v>
      </c>
      <c r="DB173" s="90">
        <f t="shared" si="357"/>
        <v>100</v>
      </c>
      <c r="DC173" s="90">
        <f t="shared" si="358"/>
        <v>200</v>
      </c>
      <c r="DD173" s="90" t="str">
        <f t="shared" si="359"/>
        <v/>
      </c>
      <c r="DE173" s="90" t="str">
        <f t="shared" si="360"/>
        <v/>
      </c>
      <c r="DF173" s="89" t="str">
        <f t="shared" si="361"/>
        <v/>
      </c>
      <c r="DG173" s="157" t="str">
        <f t="shared" si="362"/>
        <v/>
      </c>
      <c r="DH173" s="155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70"/>
        <v/>
      </c>
      <c r="DJ173" s="90" t="str">
        <f t="shared" si="370"/>
        <v/>
      </c>
      <c r="DK173" s="90" t="str">
        <f t="shared" si="370"/>
        <v/>
      </c>
      <c r="DL173" s="90">
        <f t="shared" si="370"/>
        <v>0</v>
      </c>
      <c r="DM173" s="90">
        <f t="shared" si="370"/>
        <v>0</v>
      </c>
      <c r="DN173" s="90">
        <f t="shared" si="370"/>
        <v>0</v>
      </c>
      <c r="DO173" s="156">
        <f t="shared" si="370"/>
        <v>0</v>
      </c>
      <c r="DP173" s="156">
        <f t="shared" si="370"/>
        <v>0</v>
      </c>
      <c r="DQ173" s="156">
        <f t="shared" si="370"/>
        <v>10</v>
      </c>
      <c r="DR173" s="90">
        <f t="shared" si="370"/>
        <v>30</v>
      </c>
      <c r="DS173" s="90">
        <f t="shared" si="370"/>
        <v>60</v>
      </c>
      <c r="DT173" s="90">
        <f t="shared" si="370"/>
        <v>60</v>
      </c>
      <c r="DU173" s="90" t="str">
        <f t="shared" si="370"/>
        <v/>
      </c>
      <c r="DV173" s="90" t="str">
        <f t="shared" si="370"/>
        <v/>
      </c>
      <c r="DW173" s="89" t="str">
        <f t="shared" si="370"/>
        <v/>
      </c>
      <c r="DX173" s="157" t="str">
        <f t="shared" si="370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4"/>
        <v>0</v>
      </c>
      <c r="CP174" s="154">
        <f t="shared" si="25"/>
        <v>16</v>
      </c>
      <c r="CQ174" s="155" t="str">
        <f t="shared" si="346"/>
        <v/>
      </c>
      <c r="CR174" s="89" t="str">
        <f t="shared" si="347"/>
        <v/>
      </c>
      <c r="CS174" s="90" t="str">
        <f t="shared" si="348"/>
        <v/>
      </c>
      <c r="CT174" s="90" t="str">
        <f t="shared" si="349"/>
        <v/>
      </c>
      <c r="CU174" s="90" t="str">
        <f t="shared" si="350"/>
        <v/>
      </c>
      <c r="CV174" s="90">
        <f t="shared" si="351"/>
        <v>0</v>
      </c>
      <c r="CW174" s="90">
        <f t="shared" si="352"/>
        <v>0</v>
      </c>
      <c r="CX174" s="156">
        <f t="shared" si="353"/>
        <v>0</v>
      </c>
      <c r="CY174" s="156">
        <f t="shared" si="354"/>
        <v>0</v>
      </c>
      <c r="CZ174" s="156">
        <f t="shared" si="355"/>
        <v>0</v>
      </c>
      <c r="DA174" s="90">
        <f t="shared" si="356"/>
        <v>0</v>
      </c>
      <c r="DB174" s="90">
        <f t="shared" si="357"/>
        <v>0</v>
      </c>
      <c r="DC174" s="90" t="str">
        <f t="shared" si="358"/>
        <v/>
      </c>
      <c r="DD174" s="90" t="str">
        <f t="shared" si="359"/>
        <v/>
      </c>
      <c r="DE174" s="90" t="str">
        <f t="shared" si="360"/>
        <v/>
      </c>
      <c r="DF174" s="89" t="str">
        <f t="shared" si="361"/>
        <v/>
      </c>
      <c r="DG174" s="157" t="str">
        <f t="shared" si="362"/>
        <v/>
      </c>
      <c r="DH174" s="155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1"/>
        <v/>
      </c>
      <c r="DJ174" s="90" t="str">
        <f t="shared" si="371"/>
        <v/>
      </c>
      <c r="DK174" s="90" t="str">
        <f t="shared" si="371"/>
        <v/>
      </c>
      <c r="DL174" s="90">
        <f t="shared" si="371"/>
        <v>0</v>
      </c>
      <c r="DM174" s="90">
        <f t="shared" si="371"/>
        <v>0</v>
      </c>
      <c r="DN174" s="90">
        <f t="shared" si="371"/>
        <v>0</v>
      </c>
      <c r="DO174" s="156">
        <f t="shared" si="371"/>
        <v>0</v>
      </c>
      <c r="DP174" s="156">
        <f t="shared" si="371"/>
        <v>0</v>
      </c>
      <c r="DQ174" s="156">
        <f t="shared" si="371"/>
        <v>0</v>
      </c>
      <c r="DR174" s="90">
        <f t="shared" si="371"/>
        <v>0</v>
      </c>
      <c r="DS174" s="90">
        <f t="shared" si="371"/>
        <v>0</v>
      </c>
      <c r="DT174" s="90">
        <f t="shared" si="371"/>
        <v>0</v>
      </c>
      <c r="DU174" s="90" t="str">
        <f t="shared" si="371"/>
        <v/>
      </c>
      <c r="DV174" s="90" t="str">
        <f t="shared" si="371"/>
        <v/>
      </c>
      <c r="DW174" s="89" t="str">
        <f t="shared" si="371"/>
        <v/>
      </c>
      <c r="DX174" s="157" t="str">
        <f t="shared" si="371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4"/>
        <v>0</v>
      </c>
      <c r="CP175" s="154">
        <f t="shared" si="25"/>
        <v>16</v>
      </c>
      <c r="CQ175" s="155" t="str">
        <f t="shared" si="346"/>
        <v/>
      </c>
      <c r="CR175" s="89" t="str">
        <f t="shared" si="347"/>
        <v/>
      </c>
      <c r="CS175" s="90" t="str">
        <f t="shared" si="348"/>
        <v/>
      </c>
      <c r="CT175" s="90" t="str">
        <f t="shared" si="349"/>
        <v/>
      </c>
      <c r="CU175" s="90" t="str">
        <f t="shared" si="350"/>
        <v/>
      </c>
      <c r="CV175" s="90">
        <f t="shared" si="351"/>
        <v>0</v>
      </c>
      <c r="CW175" s="90">
        <f t="shared" si="352"/>
        <v>0</v>
      </c>
      <c r="CX175" s="156">
        <f t="shared" si="353"/>
        <v>0</v>
      </c>
      <c r="CY175" s="156">
        <f t="shared" si="354"/>
        <v>0</v>
      </c>
      <c r="CZ175" s="156">
        <f t="shared" si="355"/>
        <v>0</v>
      </c>
      <c r="DA175" s="90">
        <f t="shared" si="356"/>
        <v>0</v>
      </c>
      <c r="DB175" s="90">
        <f t="shared" si="357"/>
        <v>0</v>
      </c>
      <c r="DC175" s="90" t="str">
        <f t="shared" si="358"/>
        <v/>
      </c>
      <c r="DD175" s="90" t="str">
        <f t="shared" si="359"/>
        <v/>
      </c>
      <c r="DE175" s="90" t="str">
        <f t="shared" si="360"/>
        <v/>
      </c>
      <c r="DF175" s="89" t="str">
        <f t="shared" si="361"/>
        <v/>
      </c>
      <c r="DG175" s="157" t="str">
        <f t="shared" si="362"/>
        <v/>
      </c>
      <c r="DH175" s="155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2"/>
        <v/>
      </c>
      <c r="DJ175" s="90" t="str">
        <f t="shared" si="372"/>
        <v/>
      </c>
      <c r="DK175" s="90" t="str">
        <f t="shared" si="372"/>
        <v/>
      </c>
      <c r="DL175" s="90">
        <f t="shared" si="372"/>
        <v>0</v>
      </c>
      <c r="DM175" s="90">
        <f t="shared" si="372"/>
        <v>0</v>
      </c>
      <c r="DN175" s="90">
        <f t="shared" si="372"/>
        <v>0</v>
      </c>
      <c r="DO175" s="156">
        <f t="shared" si="372"/>
        <v>0</v>
      </c>
      <c r="DP175" s="156">
        <f t="shared" si="372"/>
        <v>0</v>
      </c>
      <c r="DQ175" s="156">
        <f t="shared" si="372"/>
        <v>0</v>
      </c>
      <c r="DR175" s="90">
        <f t="shared" si="372"/>
        <v>0</v>
      </c>
      <c r="DS175" s="90">
        <f t="shared" si="372"/>
        <v>0</v>
      </c>
      <c r="DT175" s="90">
        <f t="shared" si="372"/>
        <v>0</v>
      </c>
      <c r="DU175" s="90" t="str">
        <f t="shared" si="372"/>
        <v/>
      </c>
      <c r="DV175" s="90" t="str">
        <f t="shared" si="372"/>
        <v/>
      </c>
      <c r="DW175" s="89" t="str">
        <f t="shared" si="372"/>
        <v/>
      </c>
      <c r="DX175" s="157" t="str">
        <f t="shared" si="372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4"/>
        <v>0</v>
      </c>
      <c r="CP176" s="154">
        <f t="shared" si="25"/>
        <v>16</v>
      </c>
      <c r="CQ176" s="155" t="str">
        <f t="shared" si="346"/>
        <v/>
      </c>
      <c r="CR176" s="89" t="str">
        <f t="shared" si="347"/>
        <v/>
      </c>
      <c r="CS176" s="90" t="str">
        <f t="shared" si="348"/>
        <v/>
      </c>
      <c r="CT176" s="90" t="str">
        <f t="shared" si="349"/>
        <v/>
      </c>
      <c r="CU176" s="90" t="str">
        <f t="shared" si="350"/>
        <v/>
      </c>
      <c r="CV176" s="90">
        <f t="shared" si="351"/>
        <v>0</v>
      </c>
      <c r="CW176" s="90">
        <f t="shared" si="352"/>
        <v>0</v>
      </c>
      <c r="CX176" s="156">
        <f t="shared" si="353"/>
        <v>0</v>
      </c>
      <c r="CY176" s="156">
        <f t="shared" si="354"/>
        <v>0</v>
      </c>
      <c r="CZ176" s="156">
        <f t="shared" si="355"/>
        <v>0</v>
      </c>
      <c r="DA176" s="90">
        <f t="shared" si="356"/>
        <v>0</v>
      </c>
      <c r="DB176" s="90">
        <f t="shared" si="357"/>
        <v>0</v>
      </c>
      <c r="DC176" s="90" t="str">
        <f t="shared" si="358"/>
        <v/>
      </c>
      <c r="DD176" s="90" t="str">
        <f t="shared" si="359"/>
        <v/>
      </c>
      <c r="DE176" s="90" t="str">
        <f t="shared" si="360"/>
        <v/>
      </c>
      <c r="DF176" s="89" t="str">
        <f t="shared" si="361"/>
        <v/>
      </c>
      <c r="DG176" s="157" t="str">
        <f t="shared" si="362"/>
        <v/>
      </c>
      <c r="DH176" s="155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3"/>
        <v/>
      </c>
      <c r="DJ176" s="90" t="str">
        <f t="shared" si="373"/>
        <v/>
      </c>
      <c r="DK176" s="90" t="str">
        <f t="shared" si="373"/>
        <v/>
      </c>
      <c r="DL176" s="90">
        <f t="shared" si="373"/>
        <v>0</v>
      </c>
      <c r="DM176" s="90">
        <f t="shared" si="373"/>
        <v>0</v>
      </c>
      <c r="DN176" s="90">
        <f t="shared" si="373"/>
        <v>0</v>
      </c>
      <c r="DO176" s="156">
        <f t="shared" si="373"/>
        <v>0</v>
      </c>
      <c r="DP176" s="156">
        <f t="shared" si="373"/>
        <v>0</v>
      </c>
      <c r="DQ176" s="156">
        <f t="shared" si="373"/>
        <v>0</v>
      </c>
      <c r="DR176" s="90">
        <f t="shared" si="373"/>
        <v>0</v>
      </c>
      <c r="DS176" s="90">
        <f t="shared" si="373"/>
        <v>0</v>
      </c>
      <c r="DT176" s="90">
        <f t="shared" si="373"/>
        <v>0</v>
      </c>
      <c r="DU176" s="90" t="str">
        <f t="shared" si="373"/>
        <v/>
      </c>
      <c r="DV176" s="90" t="str">
        <f t="shared" si="373"/>
        <v/>
      </c>
      <c r="DW176" s="89" t="str">
        <f t="shared" si="373"/>
        <v/>
      </c>
      <c r="DX176" s="157" t="str">
        <f t="shared" si="373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4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4"/>
        <v>0</v>
      </c>
      <c r="CP177" s="154">
        <f t="shared" si="25"/>
        <v>16</v>
      </c>
      <c r="CQ177" s="155" t="str">
        <f t="shared" si="346"/>
        <v/>
      </c>
      <c r="CR177" s="89" t="str">
        <f t="shared" si="347"/>
        <v/>
      </c>
      <c r="CS177" s="90" t="str">
        <f t="shared" si="348"/>
        <v/>
      </c>
      <c r="CT177" s="90" t="str">
        <f t="shared" si="349"/>
        <v/>
      </c>
      <c r="CU177" s="90" t="str">
        <f t="shared" si="350"/>
        <v/>
      </c>
      <c r="CV177" s="90">
        <f t="shared" si="351"/>
        <v>0</v>
      </c>
      <c r="CW177" s="90">
        <f t="shared" si="352"/>
        <v>0</v>
      </c>
      <c r="CX177" s="156">
        <f t="shared" si="353"/>
        <v>0</v>
      </c>
      <c r="CY177" s="156">
        <f t="shared" si="354"/>
        <v>0</v>
      </c>
      <c r="CZ177" s="156">
        <f t="shared" si="355"/>
        <v>0</v>
      </c>
      <c r="DA177" s="90">
        <f t="shared" si="356"/>
        <v>0</v>
      </c>
      <c r="DB177" s="90">
        <f t="shared" si="357"/>
        <v>0</v>
      </c>
      <c r="DC177" s="90" t="str">
        <f t="shared" si="358"/>
        <v/>
      </c>
      <c r="DD177" s="90" t="str">
        <f t="shared" si="359"/>
        <v/>
      </c>
      <c r="DE177" s="90" t="str">
        <f t="shared" si="360"/>
        <v/>
      </c>
      <c r="DF177" s="89" t="str">
        <f t="shared" si="361"/>
        <v/>
      </c>
      <c r="DG177" s="157" t="str">
        <f t="shared" si="362"/>
        <v/>
      </c>
      <c r="DH177" s="155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4"/>
        <v/>
      </c>
      <c r="DJ177" s="90" t="str">
        <f t="shared" si="374"/>
        <v/>
      </c>
      <c r="DK177" s="90" t="str">
        <f t="shared" si="374"/>
        <v/>
      </c>
      <c r="DL177" s="90">
        <f t="shared" si="374"/>
        <v>0</v>
      </c>
      <c r="DM177" s="90">
        <f t="shared" si="374"/>
        <v>0</v>
      </c>
      <c r="DN177" s="90">
        <f t="shared" si="374"/>
        <v>0</v>
      </c>
      <c r="DO177" s="156">
        <f t="shared" si="374"/>
        <v>0</v>
      </c>
      <c r="DP177" s="156">
        <f t="shared" si="374"/>
        <v>0</v>
      </c>
      <c r="DQ177" s="156">
        <f t="shared" si="374"/>
        <v>0</v>
      </c>
      <c r="DR177" s="90">
        <f t="shared" si="374"/>
        <v>0</v>
      </c>
      <c r="DS177" s="90">
        <f t="shared" si="374"/>
        <v>0</v>
      </c>
      <c r="DT177" s="90">
        <f t="shared" si="374"/>
        <v>4</v>
      </c>
      <c r="DU177" s="90" t="str">
        <f t="shared" si="374"/>
        <v/>
      </c>
      <c r="DV177" s="90" t="str">
        <f t="shared" si="374"/>
        <v/>
      </c>
      <c r="DW177" s="89" t="str">
        <f t="shared" si="374"/>
        <v/>
      </c>
      <c r="DX177" s="157" t="str">
        <f t="shared" si="374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4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4"/>
        <v>0</v>
      </c>
      <c r="CP178" s="154">
        <f t="shared" si="25"/>
        <v>18</v>
      </c>
      <c r="CQ178" s="155" t="str">
        <f t="shared" si="346"/>
        <v/>
      </c>
      <c r="CR178" s="89" t="str">
        <f t="shared" si="347"/>
        <v/>
      </c>
      <c r="CS178" s="90" t="str">
        <f t="shared" si="348"/>
        <v/>
      </c>
      <c r="CT178" s="90" t="str">
        <f t="shared" si="349"/>
        <v/>
      </c>
      <c r="CU178" s="90">
        <f t="shared" si="350"/>
        <v>0</v>
      </c>
      <c r="CV178" s="90">
        <f t="shared" si="351"/>
        <v>0</v>
      </c>
      <c r="CW178" s="90">
        <f t="shared" si="352"/>
        <v>0</v>
      </c>
      <c r="CX178" s="156">
        <f t="shared" si="353"/>
        <v>0</v>
      </c>
      <c r="CY178" s="156">
        <f t="shared" si="354"/>
        <v>0</v>
      </c>
      <c r="CZ178" s="156">
        <f t="shared" si="355"/>
        <v>0</v>
      </c>
      <c r="DA178" s="90">
        <f t="shared" si="356"/>
        <v>0</v>
      </c>
      <c r="DB178" s="90">
        <f t="shared" si="357"/>
        <v>0</v>
      </c>
      <c r="DC178" s="90">
        <f t="shared" si="358"/>
        <v>0</v>
      </c>
      <c r="DD178" s="90" t="str">
        <f t="shared" si="359"/>
        <v/>
      </c>
      <c r="DE178" s="90" t="str">
        <f t="shared" si="360"/>
        <v/>
      </c>
      <c r="DF178" s="89" t="str">
        <f t="shared" si="361"/>
        <v/>
      </c>
      <c r="DG178" s="157" t="str">
        <f t="shared" si="362"/>
        <v/>
      </c>
      <c r="DH178" s="155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5"/>
        <v/>
      </c>
      <c r="DJ178" s="90" t="str">
        <f t="shared" si="375"/>
        <v/>
      </c>
      <c r="DK178" s="90" t="str">
        <f t="shared" si="375"/>
        <v/>
      </c>
      <c r="DL178" s="90">
        <f t="shared" si="375"/>
        <v>0</v>
      </c>
      <c r="DM178" s="90">
        <f t="shared" si="375"/>
        <v>0</v>
      </c>
      <c r="DN178" s="90">
        <f t="shared" si="375"/>
        <v>0</v>
      </c>
      <c r="DO178" s="156">
        <f t="shared" si="375"/>
        <v>0</v>
      </c>
      <c r="DP178" s="156">
        <f t="shared" si="375"/>
        <v>0</v>
      </c>
      <c r="DQ178" s="156">
        <f t="shared" si="375"/>
        <v>0</v>
      </c>
      <c r="DR178" s="90">
        <f t="shared" si="375"/>
        <v>0</v>
      </c>
      <c r="DS178" s="90">
        <f t="shared" si="375"/>
        <v>0</v>
      </c>
      <c r="DT178" s="90">
        <f t="shared" si="375"/>
        <v>0</v>
      </c>
      <c r="DU178" s="90" t="str">
        <f t="shared" si="375"/>
        <v/>
      </c>
      <c r="DV178" s="90" t="str">
        <f t="shared" si="375"/>
        <v/>
      </c>
      <c r="DW178" s="89" t="str">
        <f t="shared" si="375"/>
        <v/>
      </c>
      <c r="DX178" s="157" t="str">
        <f t="shared" si="375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4"/>
        <v>0</v>
      </c>
      <c r="CP179" s="154">
        <f t="shared" si="25"/>
        <v>18</v>
      </c>
      <c r="CQ179" s="155" t="str">
        <f t="shared" si="346"/>
        <v/>
      </c>
      <c r="CR179" s="89" t="str">
        <f t="shared" si="347"/>
        <v/>
      </c>
      <c r="CS179" s="90" t="str">
        <f t="shared" si="348"/>
        <v/>
      </c>
      <c r="CT179" s="90" t="str">
        <f t="shared" si="349"/>
        <v/>
      </c>
      <c r="CU179" s="90">
        <f t="shared" si="350"/>
        <v>0</v>
      </c>
      <c r="CV179" s="90">
        <f t="shared" si="351"/>
        <v>0</v>
      </c>
      <c r="CW179" s="90">
        <f t="shared" si="352"/>
        <v>0</v>
      </c>
      <c r="CX179" s="156">
        <f t="shared" si="353"/>
        <v>0</v>
      </c>
      <c r="CY179" s="156">
        <f t="shared" si="354"/>
        <v>0</v>
      </c>
      <c r="CZ179" s="156">
        <f t="shared" si="355"/>
        <v>0</v>
      </c>
      <c r="DA179" s="90">
        <f t="shared" si="356"/>
        <v>0</v>
      </c>
      <c r="DB179" s="90">
        <f t="shared" si="357"/>
        <v>0</v>
      </c>
      <c r="DC179" s="90">
        <f t="shared" si="358"/>
        <v>0</v>
      </c>
      <c r="DD179" s="90" t="str">
        <f t="shared" si="359"/>
        <v/>
      </c>
      <c r="DE179" s="90" t="str">
        <f t="shared" si="360"/>
        <v/>
      </c>
      <c r="DF179" s="89" t="str">
        <f t="shared" si="361"/>
        <v/>
      </c>
      <c r="DG179" s="157" t="str">
        <f t="shared" si="362"/>
        <v/>
      </c>
      <c r="DH179" s="155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6"/>
        <v/>
      </c>
      <c r="DJ179" s="90" t="str">
        <f t="shared" si="376"/>
        <v/>
      </c>
      <c r="DK179" s="90" t="str">
        <f t="shared" si="376"/>
        <v/>
      </c>
      <c r="DL179" s="90">
        <f t="shared" si="376"/>
        <v>0</v>
      </c>
      <c r="DM179" s="90">
        <f t="shared" si="376"/>
        <v>0</v>
      </c>
      <c r="DN179" s="90">
        <f t="shared" si="376"/>
        <v>0</v>
      </c>
      <c r="DO179" s="156">
        <f t="shared" si="376"/>
        <v>0</v>
      </c>
      <c r="DP179" s="156">
        <f t="shared" si="376"/>
        <v>0</v>
      </c>
      <c r="DQ179" s="156">
        <f t="shared" si="376"/>
        <v>0</v>
      </c>
      <c r="DR179" s="90">
        <f t="shared" si="376"/>
        <v>0</v>
      </c>
      <c r="DS179" s="90">
        <f t="shared" si="376"/>
        <v>0</v>
      </c>
      <c r="DT179" s="90">
        <f t="shared" si="376"/>
        <v>0</v>
      </c>
      <c r="DU179" s="90" t="str">
        <f t="shared" si="376"/>
        <v/>
      </c>
      <c r="DV179" s="90" t="str">
        <f t="shared" si="376"/>
        <v/>
      </c>
      <c r="DW179" s="89" t="str">
        <f t="shared" si="376"/>
        <v/>
      </c>
      <c r="DX179" s="157" t="str">
        <f t="shared" si="376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1</v>
      </c>
      <c r="E180" s="163">
        <v>2</v>
      </c>
      <c r="F180" s="163">
        <v>3</v>
      </c>
      <c r="G180" s="163">
        <v>1</v>
      </c>
      <c r="H180" s="163">
        <v>1</v>
      </c>
      <c r="I180" s="163">
        <v>1</v>
      </c>
      <c r="J180" s="163">
        <v>1</v>
      </c>
      <c r="K180" s="163">
        <v>2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1</v>
      </c>
      <c r="BC180" s="227">
        <v>1</v>
      </c>
      <c r="BD180" s="227">
        <v>1</v>
      </c>
      <c r="BE180" s="227">
        <v>0</v>
      </c>
      <c r="BF180" s="227">
        <v>1</v>
      </c>
      <c r="BG180" s="227">
        <v>0</v>
      </c>
      <c r="BH180" s="227">
        <v>1</v>
      </c>
      <c r="BI180" s="227">
        <v>2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1</v>
      </c>
      <c r="CL180" s="227">
        <v>1</v>
      </c>
      <c r="CM180" s="228">
        <v>2</v>
      </c>
      <c r="CN180" s="275"/>
      <c r="CO180" s="141">
        <f t="shared" si="24"/>
        <v>1.0625</v>
      </c>
      <c r="CP180" s="154">
        <f t="shared" si="25"/>
        <v>18</v>
      </c>
      <c r="CQ180" s="155" t="str">
        <f t="shared" si="346"/>
        <v/>
      </c>
      <c r="CR180" s="89" t="str">
        <f t="shared" si="347"/>
        <v/>
      </c>
      <c r="CS180" s="90" t="str">
        <f t="shared" si="348"/>
        <v/>
      </c>
      <c r="CT180" s="90" t="str">
        <f t="shared" si="349"/>
        <v/>
      </c>
      <c r="CU180" s="90">
        <f t="shared" si="350"/>
        <v>1</v>
      </c>
      <c r="CV180" s="90">
        <f t="shared" si="351"/>
        <v>1</v>
      </c>
      <c r="CW180" s="90">
        <f t="shared" si="352"/>
        <v>1</v>
      </c>
      <c r="CX180" s="156">
        <f t="shared" si="353"/>
        <v>1</v>
      </c>
      <c r="CY180" s="156">
        <f t="shared" si="354"/>
        <v>1</v>
      </c>
      <c r="CZ180" s="156">
        <f t="shared" si="355"/>
        <v>1</v>
      </c>
      <c r="DA180" s="90">
        <f t="shared" si="356"/>
        <v>2</v>
      </c>
      <c r="DB180" s="90">
        <f t="shared" si="357"/>
        <v>2</v>
      </c>
      <c r="DC180" s="90">
        <f t="shared" si="358"/>
        <v>3</v>
      </c>
      <c r="DD180" s="90" t="str">
        <f t="shared" si="359"/>
        <v/>
      </c>
      <c r="DE180" s="90" t="str">
        <f t="shared" si="360"/>
        <v/>
      </c>
      <c r="DF180" s="89" t="str">
        <f t="shared" si="361"/>
        <v/>
      </c>
      <c r="DG180" s="157" t="str">
        <f t="shared" si="362"/>
        <v/>
      </c>
      <c r="DH180" s="155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7"/>
        <v/>
      </c>
      <c r="DJ180" s="90" t="str">
        <f t="shared" si="377"/>
        <v/>
      </c>
      <c r="DK180" s="90" t="str">
        <f t="shared" si="377"/>
        <v/>
      </c>
      <c r="DL180" s="90">
        <f t="shared" si="377"/>
        <v>0</v>
      </c>
      <c r="DM180" s="90">
        <f t="shared" si="377"/>
        <v>0</v>
      </c>
      <c r="DN180" s="90">
        <f t="shared" si="377"/>
        <v>0</v>
      </c>
      <c r="DO180" s="156">
        <f t="shared" si="377"/>
        <v>1</v>
      </c>
      <c r="DP180" s="156">
        <f t="shared" si="377"/>
        <v>1</v>
      </c>
      <c r="DQ180" s="156">
        <f t="shared" si="377"/>
        <v>1</v>
      </c>
      <c r="DR180" s="90">
        <f t="shared" si="377"/>
        <v>1</v>
      </c>
      <c r="DS180" s="90">
        <f t="shared" si="377"/>
        <v>1</v>
      </c>
      <c r="DT180" s="90">
        <f t="shared" si="377"/>
        <v>2</v>
      </c>
      <c r="DU180" s="90" t="str">
        <f t="shared" si="377"/>
        <v/>
      </c>
      <c r="DV180" s="90" t="str">
        <f t="shared" si="377"/>
        <v/>
      </c>
      <c r="DW180" s="89" t="str">
        <f t="shared" si="377"/>
        <v/>
      </c>
      <c r="DX180" s="157" t="str">
        <f t="shared" si="377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3</v>
      </c>
      <c r="E181" s="231">
        <v>4</v>
      </c>
      <c r="F181" s="231">
        <v>5</v>
      </c>
      <c r="G181" s="231">
        <v>2</v>
      </c>
      <c r="H181" s="231">
        <v>2</v>
      </c>
      <c r="I181" s="231">
        <v>2</v>
      </c>
      <c r="J181" s="231">
        <v>2</v>
      </c>
      <c r="K181" s="231">
        <v>5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2</v>
      </c>
      <c r="BT181" s="241">
        <v>4</v>
      </c>
      <c r="BU181" s="241">
        <v>6</v>
      </c>
      <c r="BV181" s="241">
        <v>2</v>
      </c>
      <c r="BW181" s="241">
        <v>3</v>
      </c>
      <c r="BX181" s="241">
        <v>4</v>
      </c>
      <c r="BY181" s="241">
        <v>10</v>
      </c>
      <c r="BZ181" s="241">
        <v>1</v>
      </c>
      <c r="CA181" s="241">
        <v>2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3</v>
      </c>
      <c r="CL181" s="241">
        <v>1</v>
      </c>
      <c r="CM181" s="242">
        <v>4</v>
      </c>
      <c r="CN181" s="275"/>
      <c r="CO181" s="141">
        <f t="shared" si="24"/>
        <v>3.0625</v>
      </c>
      <c r="CP181" s="154">
        <f t="shared" si="25"/>
        <v>18</v>
      </c>
      <c r="CQ181" s="155" t="str">
        <f t="shared" si="346"/>
        <v/>
      </c>
      <c r="CR181" s="89" t="str">
        <f t="shared" si="347"/>
        <v/>
      </c>
      <c r="CS181" s="90" t="str">
        <f t="shared" si="348"/>
        <v/>
      </c>
      <c r="CT181" s="90" t="str">
        <f t="shared" si="349"/>
        <v/>
      </c>
      <c r="CU181" s="90">
        <f t="shared" si="350"/>
        <v>1</v>
      </c>
      <c r="CV181" s="90">
        <f t="shared" si="351"/>
        <v>2</v>
      </c>
      <c r="CW181" s="90">
        <f t="shared" si="352"/>
        <v>2</v>
      </c>
      <c r="CX181" s="156">
        <f t="shared" si="353"/>
        <v>2</v>
      </c>
      <c r="CY181" s="156">
        <f t="shared" si="354"/>
        <v>2</v>
      </c>
      <c r="CZ181" s="156">
        <f t="shared" si="355"/>
        <v>3</v>
      </c>
      <c r="DA181" s="90">
        <f t="shared" si="356"/>
        <v>4</v>
      </c>
      <c r="DB181" s="90">
        <f t="shared" si="357"/>
        <v>5</v>
      </c>
      <c r="DC181" s="90">
        <f t="shared" si="358"/>
        <v>5</v>
      </c>
      <c r="DD181" s="90" t="str">
        <f t="shared" si="359"/>
        <v/>
      </c>
      <c r="DE181" s="90" t="str">
        <f t="shared" si="360"/>
        <v/>
      </c>
      <c r="DF181" s="89" t="str">
        <f t="shared" si="361"/>
        <v/>
      </c>
      <c r="DG181" s="157" t="str">
        <f t="shared" si="362"/>
        <v/>
      </c>
      <c r="DH181" s="155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8"/>
        <v/>
      </c>
      <c r="DJ181" s="90" t="str">
        <f t="shared" si="378"/>
        <v/>
      </c>
      <c r="DK181" s="90" t="str">
        <f t="shared" si="378"/>
        <v/>
      </c>
      <c r="DL181" s="90">
        <f t="shared" si="378"/>
        <v>1</v>
      </c>
      <c r="DM181" s="90">
        <f t="shared" si="378"/>
        <v>2</v>
      </c>
      <c r="DN181" s="90">
        <f t="shared" si="378"/>
        <v>2</v>
      </c>
      <c r="DO181" s="156">
        <f t="shared" si="378"/>
        <v>2</v>
      </c>
      <c r="DP181" s="156">
        <f t="shared" si="378"/>
        <v>3</v>
      </c>
      <c r="DQ181" s="156">
        <f t="shared" si="378"/>
        <v>4</v>
      </c>
      <c r="DR181" s="90">
        <f t="shared" si="378"/>
        <v>4</v>
      </c>
      <c r="DS181" s="90">
        <f t="shared" si="378"/>
        <v>6</v>
      </c>
      <c r="DT181" s="90">
        <f t="shared" si="378"/>
        <v>10</v>
      </c>
      <c r="DU181" s="90" t="str">
        <f t="shared" si="378"/>
        <v/>
      </c>
      <c r="DV181" s="90" t="str">
        <f t="shared" si="378"/>
        <v/>
      </c>
      <c r="DW181" s="89" t="str">
        <f t="shared" si="378"/>
        <v/>
      </c>
      <c r="DX181" s="157" t="str">
        <f t="shared" si="378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1</v>
      </c>
      <c r="Y182" s="191">
        <v>1</v>
      </c>
      <c r="Z182" s="191">
        <v>1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0.5</v>
      </c>
      <c r="CN182" s="203"/>
      <c r="CO182" s="141">
        <f t="shared" si="24"/>
        <v>0.125</v>
      </c>
      <c r="CP182" s="154">
        <f t="shared" si="25"/>
        <v>18</v>
      </c>
      <c r="CQ182" s="155" t="str">
        <f t="shared" si="346"/>
        <v/>
      </c>
      <c r="CR182" s="89" t="str">
        <f t="shared" si="347"/>
        <v/>
      </c>
      <c r="CS182" s="90" t="str">
        <f t="shared" si="348"/>
        <v/>
      </c>
      <c r="CT182" s="90" t="str">
        <f t="shared" si="349"/>
        <v/>
      </c>
      <c r="CU182" s="90">
        <f t="shared" si="350"/>
        <v>0</v>
      </c>
      <c r="CV182" s="90">
        <f t="shared" si="351"/>
        <v>0</v>
      </c>
      <c r="CW182" s="90">
        <f t="shared" si="352"/>
        <v>0</v>
      </c>
      <c r="CX182" s="156">
        <f t="shared" si="353"/>
        <v>0</v>
      </c>
      <c r="CY182" s="156">
        <f t="shared" si="354"/>
        <v>0</v>
      </c>
      <c r="CZ182" s="156">
        <f t="shared" si="355"/>
        <v>0</v>
      </c>
      <c r="DA182" s="90">
        <f t="shared" si="356"/>
        <v>0</v>
      </c>
      <c r="DB182" s="90">
        <f t="shared" si="357"/>
        <v>0</v>
      </c>
      <c r="DC182" s="90">
        <f t="shared" si="358"/>
        <v>0</v>
      </c>
      <c r="DD182" s="90" t="str">
        <f t="shared" si="359"/>
        <v/>
      </c>
      <c r="DE182" s="90" t="str">
        <f t="shared" si="360"/>
        <v/>
      </c>
      <c r="DF182" s="89" t="str">
        <f t="shared" si="361"/>
        <v/>
      </c>
      <c r="DG182" s="157" t="str">
        <f t="shared" si="362"/>
        <v/>
      </c>
      <c r="DH182" s="155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9"/>
        <v/>
      </c>
      <c r="DJ182" s="90" t="str">
        <f t="shared" si="379"/>
        <v/>
      </c>
      <c r="DK182" s="90" t="str">
        <f t="shared" si="379"/>
        <v/>
      </c>
      <c r="DL182" s="90">
        <f t="shared" si="379"/>
        <v>0</v>
      </c>
      <c r="DM182" s="90">
        <f t="shared" si="379"/>
        <v>0</v>
      </c>
      <c r="DN182" s="90">
        <f t="shared" si="379"/>
        <v>0</v>
      </c>
      <c r="DO182" s="156">
        <f t="shared" si="379"/>
        <v>0</v>
      </c>
      <c r="DP182" s="156">
        <f t="shared" si="379"/>
        <v>0</v>
      </c>
      <c r="DQ182" s="156">
        <f t="shared" si="379"/>
        <v>0</v>
      </c>
      <c r="DR182" s="90">
        <f t="shared" si="379"/>
        <v>1</v>
      </c>
      <c r="DS182" s="90">
        <f t="shared" si="379"/>
        <v>1</v>
      </c>
      <c r="DT182" s="90">
        <f t="shared" si="379"/>
        <v>1</v>
      </c>
      <c r="DU182" s="90" t="str">
        <f t="shared" si="379"/>
        <v/>
      </c>
      <c r="DV182" s="90" t="str">
        <f t="shared" si="379"/>
        <v/>
      </c>
      <c r="DW182" s="89" t="str">
        <f t="shared" si="379"/>
        <v/>
      </c>
      <c r="DX182" s="157" t="str">
        <f t="shared" si="379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1</v>
      </c>
      <c r="E183" s="163">
        <v>0</v>
      </c>
      <c r="F183" s="163">
        <v>1</v>
      </c>
      <c r="G183" s="163">
        <v>1</v>
      </c>
      <c r="H183" s="163">
        <v>1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1</v>
      </c>
      <c r="AN183" s="227">
        <v>1</v>
      </c>
      <c r="AO183" s="227">
        <v>1</v>
      </c>
      <c r="AP183" s="227">
        <v>0</v>
      </c>
      <c r="AQ183" s="227">
        <v>1</v>
      </c>
      <c r="AR183" s="227">
        <v>0</v>
      </c>
      <c r="AS183" s="227">
        <v>1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0.5</v>
      </c>
      <c r="CL183" s="277">
        <v>0</v>
      </c>
      <c r="CM183" s="278">
        <v>1</v>
      </c>
      <c r="CN183" s="275"/>
      <c r="CO183" s="141">
        <f t="shared" si="24"/>
        <v>0.5</v>
      </c>
      <c r="CP183" s="154">
        <f t="shared" si="25"/>
        <v>18</v>
      </c>
      <c r="CQ183" s="155" t="str">
        <f t="shared" si="346"/>
        <v/>
      </c>
      <c r="CR183" s="89" t="str">
        <f t="shared" si="347"/>
        <v/>
      </c>
      <c r="CS183" s="90" t="str">
        <f t="shared" si="348"/>
        <v/>
      </c>
      <c r="CT183" s="90" t="str">
        <f t="shared" si="349"/>
        <v/>
      </c>
      <c r="CU183" s="90">
        <f t="shared" si="350"/>
        <v>0</v>
      </c>
      <c r="CV183" s="90">
        <f t="shared" si="351"/>
        <v>0</v>
      </c>
      <c r="CW183" s="90">
        <f t="shared" si="352"/>
        <v>0</v>
      </c>
      <c r="CX183" s="156">
        <f t="shared" si="353"/>
        <v>0</v>
      </c>
      <c r="CY183" s="156">
        <f t="shared" si="354"/>
        <v>0</v>
      </c>
      <c r="CZ183" s="156">
        <f t="shared" si="355"/>
        <v>1</v>
      </c>
      <c r="DA183" s="90">
        <f t="shared" si="356"/>
        <v>1</v>
      </c>
      <c r="DB183" s="90">
        <f t="shared" si="357"/>
        <v>1</v>
      </c>
      <c r="DC183" s="90">
        <f t="shared" si="358"/>
        <v>1</v>
      </c>
      <c r="DD183" s="90" t="str">
        <f t="shared" si="359"/>
        <v/>
      </c>
      <c r="DE183" s="90" t="str">
        <f t="shared" si="360"/>
        <v/>
      </c>
      <c r="DF183" s="89" t="str">
        <f t="shared" si="361"/>
        <v/>
      </c>
      <c r="DG183" s="157" t="str">
        <f t="shared" si="362"/>
        <v/>
      </c>
      <c r="DH183" s="155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80"/>
        <v/>
      </c>
      <c r="DJ183" s="90" t="str">
        <f t="shared" si="380"/>
        <v/>
      </c>
      <c r="DK183" s="90" t="str">
        <f t="shared" si="380"/>
        <v/>
      </c>
      <c r="DL183" s="90">
        <f t="shared" si="380"/>
        <v>0</v>
      </c>
      <c r="DM183" s="90">
        <f t="shared" si="380"/>
        <v>0</v>
      </c>
      <c r="DN183" s="90">
        <f t="shared" si="380"/>
        <v>0</v>
      </c>
      <c r="DO183" s="156">
        <f t="shared" si="380"/>
        <v>0</v>
      </c>
      <c r="DP183" s="156">
        <f t="shared" si="380"/>
        <v>1</v>
      </c>
      <c r="DQ183" s="156">
        <f t="shared" si="380"/>
        <v>1</v>
      </c>
      <c r="DR183" s="90">
        <f t="shared" si="380"/>
        <v>1</v>
      </c>
      <c r="DS183" s="90">
        <f t="shared" si="380"/>
        <v>1</v>
      </c>
      <c r="DT183" s="90">
        <f t="shared" si="380"/>
        <v>1</v>
      </c>
      <c r="DU183" s="90" t="str">
        <f t="shared" si="380"/>
        <v/>
      </c>
      <c r="DV183" s="90" t="str">
        <f t="shared" si="380"/>
        <v/>
      </c>
      <c r="DW183" s="89" t="str">
        <f t="shared" si="380"/>
        <v/>
      </c>
      <c r="DX183" s="157" t="str">
        <f t="shared" si="380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0</v>
      </c>
      <c r="E184" s="163">
        <v>2</v>
      </c>
      <c r="F184" s="163">
        <v>2</v>
      </c>
      <c r="G184" s="163">
        <v>2</v>
      </c>
      <c r="H184" s="163">
        <v>6</v>
      </c>
      <c r="I184" s="163">
        <v>1</v>
      </c>
      <c r="J184" s="163">
        <v>2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2</v>
      </c>
      <c r="BC184" s="227">
        <v>2</v>
      </c>
      <c r="BD184" s="227">
        <v>1</v>
      </c>
      <c r="BE184" s="227">
        <v>1</v>
      </c>
      <c r="BF184" s="227">
        <v>2</v>
      </c>
      <c r="BG184" s="227">
        <v>2</v>
      </c>
      <c r="BH184" s="227">
        <v>3</v>
      </c>
      <c r="BI184" s="227">
        <v>2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2</v>
      </c>
      <c r="CL184" s="277">
        <v>1</v>
      </c>
      <c r="CM184" s="278">
        <v>2</v>
      </c>
      <c r="CN184" s="275"/>
      <c r="CO184" s="141">
        <f t="shared" si="24"/>
        <v>1.6875</v>
      </c>
      <c r="CP184" s="154">
        <f t="shared" si="25"/>
        <v>18</v>
      </c>
      <c r="CQ184" s="155" t="str">
        <f t="shared" si="346"/>
        <v/>
      </c>
      <c r="CR184" s="89" t="str">
        <f t="shared" si="347"/>
        <v/>
      </c>
      <c r="CS184" s="90" t="str">
        <f t="shared" si="348"/>
        <v/>
      </c>
      <c r="CT184" s="90" t="str">
        <f t="shared" si="349"/>
        <v/>
      </c>
      <c r="CU184" s="90">
        <f t="shared" si="350"/>
        <v>0</v>
      </c>
      <c r="CV184" s="90">
        <f t="shared" si="351"/>
        <v>1</v>
      </c>
      <c r="CW184" s="90">
        <f t="shared" si="352"/>
        <v>1</v>
      </c>
      <c r="CX184" s="156">
        <f t="shared" si="353"/>
        <v>1</v>
      </c>
      <c r="CY184" s="156">
        <f t="shared" si="354"/>
        <v>2</v>
      </c>
      <c r="CZ184" s="156">
        <f t="shared" si="355"/>
        <v>2</v>
      </c>
      <c r="DA184" s="90">
        <f t="shared" si="356"/>
        <v>2</v>
      </c>
      <c r="DB184" s="90">
        <f t="shared" si="357"/>
        <v>2</v>
      </c>
      <c r="DC184" s="90">
        <f t="shared" si="358"/>
        <v>6</v>
      </c>
      <c r="DD184" s="90" t="str">
        <f t="shared" si="359"/>
        <v/>
      </c>
      <c r="DE184" s="90" t="str">
        <f t="shared" si="360"/>
        <v/>
      </c>
      <c r="DF184" s="89" t="str">
        <f t="shared" si="361"/>
        <v/>
      </c>
      <c r="DG184" s="157" t="str">
        <f t="shared" si="362"/>
        <v/>
      </c>
      <c r="DH184" s="155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1"/>
        <v/>
      </c>
      <c r="DJ184" s="90" t="str">
        <f t="shared" si="381"/>
        <v/>
      </c>
      <c r="DK184" s="90" t="str">
        <f t="shared" si="381"/>
        <v/>
      </c>
      <c r="DL184" s="90">
        <f t="shared" si="381"/>
        <v>1</v>
      </c>
      <c r="DM184" s="90">
        <f t="shared" si="381"/>
        <v>1</v>
      </c>
      <c r="DN184" s="90">
        <f t="shared" si="381"/>
        <v>1</v>
      </c>
      <c r="DO184" s="156">
        <f t="shared" si="381"/>
        <v>2</v>
      </c>
      <c r="DP184" s="156">
        <f t="shared" si="381"/>
        <v>2</v>
      </c>
      <c r="DQ184" s="156">
        <f t="shared" si="381"/>
        <v>2</v>
      </c>
      <c r="DR184" s="90">
        <f t="shared" si="381"/>
        <v>2</v>
      </c>
      <c r="DS184" s="90">
        <f t="shared" si="381"/>
        <v>2</v>
      </c>
      <c r="DT184" s="90">
        <f t="shared" si="381"/>
        <v>3</v>
      </c>
      <c r="DU184" s="90" t="str">
        <f t="shared" si="381"/>
        <v/>
      </c>
      <c r="DV184" s="90" t="str">
        <f t="shared" si="381"/>
        <v/>
      </c>
      <c r="DW184" s="89" t="str">
        <f t="shared" si="381"/>
        <v/>
      </c>
      <c r="DX184" s="157" t="str">
        <f t="shared" si="381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3</v>
      </c>
      <c r="D185" s="231">
        <v>0</v>
      </c>
      <c r="E185" s="231">
        <v>4</v>
      </c>
      <c r="F185" s="231">
        <v>5</v>
      </c>
      <c r="G185" s="231">
        <v>3</v>
      </c>
      <c r="H185" s="231">
        <v>10</v>
      </c>
      <c r="I185" s="231">
        <v>3</v>
      </c>
      <c r="J185" s="231">
        <v>10</v>
      </c>
      <c r="K185" s="231">
        <v>5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4</v>
      </c>
      <c r="BT185" s="241">
        <v>8</v>
      </c>
      <c r="BU185" s="241">
        <v>10</v>
      </c>
      <c r="BV185" s="241">
        <v>9</v>
      </c>
      <c r="BW185" s="241">
        <v>3</v>
      </c>
      <c r="BX185" s="241">
        <v>9</v>
      </c>
      <c r="BY185" s="241">
        <v>12</v>
      </c>
      <c r="BZ185" s="241">
        <v>5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8</v>
      </c>
      <c r="CL185" s="241">
        <v>4</v>
      </c>
      <c r="CM185" s="242">
        <v>9</v>
      </c>
      <c r="CN185" s="275"/>
      <c r="CO185" s="141">
        <f t="shared" si="24"/>
        <v>5.8125</v>
      </c>
      <c r="CP185" s="154">
        <f t="shared" si="25"/>
        <v>18</v>
      </c>
      <c r="CQ185" s="155" t="str">
        <f t="shared" si="346"/>
        <v/>
      </c>
      <c r="CR185" s="89" t="str">
        <f t="shared" si="347"/>
        <v/>
      </c>
      <c r="CS185" s="90" t="str">
        <f t="shared" si="348"/>
        <v/>
      </c>
      <c r="CT185" s="90" t="str">
        <f t="shared" si="349"/>
        <v/>
      </c>
      <c r="CU185" s="90">
        <f t="shared" si="350"/>
        <v>0</v>
      </c>
      <c r="CV185" s="90">
        <f t="shared" si="351"/>
        <v>3</v>
      </c>
      <c r="CW185" s="90">
        <f t="shared" si="352"/>
        <v>3</v>
      </c>
      <c r="CX185" s="156">
        <f t="shared" si="353"/>
        <v>3</v>
      </c>
      <c r="CY185" s="156">
        <f t="shared" si="354"/>
        <v>4</v>
      </c>
      <c r="CZ185" s="156">
        <f t="shared" si="355"/>
        <v>5</v>
      </c>
      <c r="DA185" s="90">
        <f t="shared" si="356"/>
        <v>5</v>
      </c>
      <c r="DB185" s="90">
        <f t="shared" si="357"/>
        <v>10</v>
      </c>
      <c r="DC185" s="90">
        <f t="shared" si="358"/>
        <v>10</v>
      </c>
      <c r="DD185" s="90" t="str">
        <f t="shared" si="359"/>
        <v/>
      </c>
      <c r="DE185" s="90" t="str">
        <f t="shared" si="360"/>
        <v/>
      </c>
      <c r="DF185" s="89" t="str">
        <f t="shared" si="361"/>
        <v/>
      </c>
      <c r="DG185" s="157" t="str">
        <f t="shared" si="362"/>
        <v/>
      </c>
      <c r="DH185" s="155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2"/>
        <v/>
      </c>
      <c r="DJ185" s="90" t="str">
        <f t="shared" si="382"/>
        <v/>
      </c>
      <c r="DK185" s="90" t="str">
        <f t="shared" si="382"/>
        <v/>
      </c>
      <c r="DL185" s="90">
        <f t="shared" si="382"/>
        <v>2</v>
      </c>
      <c r="DM185" s="90">
        <f t="shared" si="382"/>
        <v>3</v>
      </c>
      <c r="DN185" s="90">
        <f t="shared" si="382"/>
        <v>4</v>
      </c>
      <c r="DO185" s="156">
        <f t="shared" si="382"/>
        <v>5</v>
      </c>
      <c r="DP185" s="156">
        <f t="shared" si="382"/>
        <v>8</v>
      </c>
      <c r="DQ185" s="156">
        <f t="shared" si="382"/>
        <v>9</v>
      </c>
      <c r="DR185" s="90">
        <f t="shared" si="382"/>
        <v>9</v>
      </c>
      <c r="DS185" s="90">
        <f t="shared" si="382"/>
        <v>10</v>
      </c>
      <c r="DT185" s="90">
        <f t="shared" si="382"/>
        <v>12</v>
      </c>
      <c r="DU185" s="90" t="str">
        <f t="shared" si="382"/>
        <v/>
      </c>
      <c r="DV185" s="90" t="str">
        <f t="shared" si="382"/>
        <v/>
      </c>
      <c r="DW185" s="89" t="str">
        <f t="shared" si="382"/>
        <v/>
      </c>
      <c r="DX185" s="157" t="str">
        <f t="shared" si="382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4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4"/>
        <v>0</v>
      </c>
      <c r="CP186" s="154">
        <f t="shared" si="25"/>
        <v>18</v>
      </c>
      <c r="CQ186" s="155" t="str">
        <f t="shared" si="346"/>
        <v/>
      </c>
      <c r="CR186" s="89" t="str">
        <f t="shared" si="347"/>
        <v/>
      </c>
      <c r="CS186" s="90" t="str">
        <f t="shared" si="348"/>
        <v/>
      </c>
      <c r="CT186" s="90" t="str">
        <f t="shared" si="349"/>
        <v/>
      </c>
      <c r="CU186" s="90">
        <f t="shared" si="350"/>
        <v>0</v>
      </c>
      <c r="CV186" s="90">
        <f t="shared" si="351"/>
        <v>0</v>
      </c>
      <c r="CW186" s="90">
        <f t="shared" si="352"/>
        <v>0</v>
      </c>
      <c r="CX186" s="156">
        <f t="shared" si="353"/>
        <v>0</v>
      </c>
      <c r="CY186" s="156">
        <f t="shared" si="354"/>
        <v>0</v>
      </c>
      <c r="CZ186" s="156">
        <f t="shared" si="355"/>
        <v>0</v>
      </c>
      <c r="DA186" s="90">
        <f t="shared" si="356"/>
        <v>0</v>
      </c>
      <c r="DB186" s="90">
        <f t="shared" si="357"/>
        <v>0</v>
      </c>
      <c r="DC186" s="90">
        <f t="shared" si="358"/>
        <v>0</v>
      </c>
      <c r="DD186" s="90" t="str">
        <f t="shared" si="359"/>
        <v/>
      </c>
      <c r="DE186" s="90" t="str">
        <f t="shared" si="360"/>
        <v/>
      </c>
      <c r="DF186" s="89" t="str">
        <f t="shared" si="361"/>
        <v/>
      </c>
      <c r="DG186" s="157" t="str">
        <f t="shared" si="362"/>
        <v/>
      </c>
      <c r="DH186" s="155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3"/>
        <v/>
      </c>
      <c r="DJ186" s="90" t="str">
        <f t="shared" si="383"/>
        <v/>
      </c>
      <c r="DK186" s="90" t="str">
        <f t="shared" si="383"/>
        <v/>
      </c>
      <c r="DL186" s="90">
        <f t="shared" si="383"/>
        <v>0</v>
      </c>
      <c r="DM186" s="90">
        <f t="shared" si="383"/>
        <v>0</v>
      </c>
      <c r="DN186" s="90">
        <f t="shared" si="383"/>
        <v>0</v>
      </c>
      <c r="DO186" s="156">
        <f t="shared" si="383"/>
        <v>0</v>
      </c>
      <c r="DP186" s="156">
        <f t="shared" si="383"/>
        <v>0</v>
      </c>
      <c r="DQ186" s="156">
        <f t="shared" si="383"/>
        <v>0</v>
      </c>
      <c r="DR186" s="90">
        <f t="shared" si="383"/>
        <v>0</v>
      </c>
      <c r="DS186" s="90">
        <f t="shared" si="383"/>
        <v>0</v>
      </c>
      <c r="DT186" s="90">
        <f t="shared" si="383"/>
        <v>0</v>
      </c>
      <c r="DU186" s="90" t="str">
        <f t="shared" si="383"/>
        <v/>
      </c>
      <c r="DV186" s="90" t="str">
        <f t="shared" si="383"/>
        <v/>
      </c>
      <c r="DW186" s="89" t="str">
        <f t="shared" si="383"/>
        <v/>
      </c>
      <c r="DX186" s="157" t="str">
        <f t="shared" si="383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4"/>
        <v>0</v>
      </c>
      <c r="CP187" s="154">
        <f t="shared" si="25"/>
        <v>18</v>
      </c>
      <c r="CQ187" s="155" t="str">
        <f t="shared" si="346"/>
        <v/>
      </c>
      <c r="CR187" s="89" t="str">
        <f t="shared" si="347"/>
        <v/>
      </c>
      <c r="CS187" s="90" t="str">
        <f t="shared" si="348"/>
        <v/>
      </c>
      <c r="CT187" s="90" t="str">
        <f t="shared" si="349"/>
        <v/>
      </c>
      <c r="CU187" s="90">
        <f t="shared" si="350"/>
        <v>0</v>
      </c>
      <c r="CV187" s="90">
        <f t="shared" si="351"/>
        <v>0</v>
      </c>
      <c r="CW187" s="90">
        <f t="shared" si="352"/>
        <v>0</v>
      </c>
      <c r="CX187" s="156">
        <f t="shared" si="353"/>
        <v>0</v>
      </c>
      <c r="CY187" s="156">
        <f t="shared" si="354"/>
        <v>0</v>
      </c>
      <c r="CZ187" s="156">
        <f t="shared" si="355"/>
        <v>0</v>
      </c>
      <c r="DA187" s="90">
        <f t="shared" si="356"/>
        <v>0</v>
      </c>
      <c r="DB187" s="90">
        <f t="shared" si="357"/>
        <v>0</v>
      </c>
      <c r="DC187" s="90">
        <f t="shared" si="358"/>
        <v>0</v>
      </c>
      <c r="DD187" s="90" t="str">
        <f t="shared" si="359"/>
        <v/>
      </c>
      <c r="DE187" s="90" t="str">
        <f t="shared" si="360"/>
        <v/>
      </c>
      <c r="DF187" s="89" t="str">
        <f t="shared" si="361"/>
        <v/>
      </c>
      <c r="DG187" s="157" t="str">
        <f t="shared" si="362"/>
        <v/>
      </c>
      <c r="DH187" s="155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4"/>
        <v/>
      </c>
      <c r="DJ187" s="90" t="str">
        <f t="shared" si="384"/>
        <v/>
      </c>
      <c r="DK187" s="90" t="str">
        <f t="shared" si="384"/>
        <v/>
      </c>
      <c r="DL187" s="90">
        <f t="shared" si="384"/>
        <v>0</v>
      </c>
      <c r="DM187" s="90">
        <f t="shared" si="384"/>
        <v>0</v>
      </c>
      <c r="DN187" s="90">
        <f t="shared" si="384"/>
        <v>0</v>
      </c>
      <c r="DO187" s="156">
        <f t="shared" si="384"/>
        <v>0</v>
      </c>
      <c r="DP187" s="156">
        <f t="shared" si="384"/>
        <v>0</v>
      </c>
      <c r="DQ187" s="156">
        <f t="shared" si="384"/>
        <v>0</v>
      </c>
      <c r="DR187" s="90">
        <f t="shared" si="384"/>
        <v>0</v>
      </c>
      <c r="DS187" s="90">
        <f t="shared" si="384"/>
        <v>0</v>
      </c>
      <c r="DT187" s="90">
        <f t="shared" si="384"/>
        <v>0</v>
      </c>
      <c r="DU187" s="90" t="str">
        <f t="shared" si="384"/>
        <v/>
      </c>
      <c r="DV187" s="90" t="str">
        <f t="shared" si="384"/>
        <v/>
      </c>
      <c r="DW187" s="89" t="str">
        <f t="shared" si="384"/>
        <v/>
      </c>
      <c r="DX187" s="157" t="str">
        <f t="shared" si="384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1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4"/>
        <v>6.25E-2</v>
      </c>
      <c r="CP188" s="154">
        <f t="shared" si="25"/>
        <v>18</v>
      </c>
      <c r="CQ188" s="155" t="str">
        <f t="shared" si="346"/>
        <v/>
      </c>
      <c r="CR188" s="89" t="str">
        <f t="shared" si="347"/>
        <v/>
      </c>
      <c r="CS188" s="90" t="str">
        <f t="shared" si="348"/>
        <v/>
      </c>
      <c r="CT188" s="90" t="str">
        <f t="shared" si="349"/>
        <v/>
      </c>
      <c r="CU188" s="90">
        <f t="shared" si="350"/>
        <v>0</v>
      </c>
      <c r="CV188" s="90">
        <f t="shared" si="351"/>
        <v>0</v>
      </c>
      <c r="CW188" s="90">
        <f t="shared" si="352"/>
        <v>0</v>
      </c>
      <c r="CX188" s="156">
        <f t="shared" si="353"/>
        <v>0</v>
      </c>
      <c r="CY188" s="156">
        <f t="shared" si="354"/>
        <v>0</v>
      </c>
      <c r="CZ188" s="156">
        <f t="shared" si="355"/>
        <v>0</v>
      </c>
      <c r="DA188" s="90">
        <f t="shared" si="356"/>
        <v>0</v>
      </c>
      <c r="DB188" s="90">
        <f t="shared" si="357"/>
        <v>1</v>
      </c>
      <c r="DC188" s="90">
        <f t="shared" si="358"/>
        <v>1</v>
      </c>
      <c r="DD188" s="90" t="str">
        <f t="shared" si="359"/>
        <v/>
      </c>
      <c r="DE188" s="90" t="str">
        <f t="shared" si="360"/>
        <v/>
      </c>
      <c r="DF188" s="89" t="str">
        <f t="shared" si="361"/>
        <v/>
      </c>
      <c r="DG188" s="157" t="str">
        <f t="shared" si="362"/>
        <v/>
      </c>
      <c r="DH188" s="155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5"/>
        <v/>
      </c>
      <c r="DJ188" s="90" t="str">
        <f t="shared" si="385"/>
        <v/>
      </c>
      <c r="DK188" s="90" t="str">
        <f t="shared" si="385"/>
        <v/>
      </c>
      <c r="DL188" s="90">
        <f t="shared" si="385"/>
        <v>0</v>
      </c>
      <c r="DM188" s="90">
        <f t="shared" si="385"/>
        <v>0</v>
      </c>
      <c r="DN188" s="90">
        <f t="shared" si="385"/>
        <v>0</v>
      </c>
      <c r="DO188" s="156">
        <f t="shared" si="385"/>
        <v>0</v>
      </c>
      <c r="DP188" s="156">
        <f t="shared" si="385"/>
        <v>0</v>
      </c>
      <c r="DQ188" s="156">
        <f t="shared" si="385"/>
        <v>0</v>
      </c>
      <c r="DR188" s="90">
        <f t="shared" si="385"/>
        <v>0</v>
      </c>
      <c r="DS188" s="90">
        <f t="shared" si="385"/>
        <v>0</v>
      </c>
      <c r="DT188" s="90">
        <f t="shared" si="385"/>
        <v>0</v>
      </c>
      <c r="DU188" s="90" t="str">
        <f t="shared" si="385"/>
        <v/>
      </c>
      <c r="DV188" s="90" t="str">
        <f t="shared" si="385"/>
        <v/>
      </c>
      <c r="DW188" s="89" t="str">
        <f t="shared" si="385"/>
        <v/>
      </c>
      <c r="DX188" s="157" t="str">
        <f t="shared" si="385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2</v>
      </c>
      <c r="E189" s="231">
        <v>1</v>
      </c>
      <c r="F189" s="231">
        <v>3</v>
      </c>
      <c r="G189" s="231">
        <v>0</v>
      </c>
      <c r="H189" s="231">
        <v>4</v>
      </c>
      <c r="I189" s="231">
        <v>2</v>
      </c>
      <c r="J189" s="231">
        <v>3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4</v>
      </c>
      <c r="BT189" s="241">
        <v>3</v>
      </c>
      <c r="BU189" s="241">
        <v>6</v>
      </c>
      <c r="BV189" s="241">
        <v>1</v>
      </c>
      <c r="BW189" s="241">
        <v>2</v>
      </c>
      <c r="BX189" s="241">
        <v>2</v>
      </c>
      <c r="BY189" s="241">
        <v>4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2</v>
      </c>
      <c r="CL189" s="241">
        <v>1</v>
      </c>
      <c r="CM189" s="242">
        <v>4</v>
      </c>
      <c r="CN189" s="275"/>
      <c r="CO189" s="141">
        <f t="shared" si="24"/>
        <v>2.0625</v>
      </c>
      <c r="CP189" s="154">
        <f t="shared" si="25"/>
        <v>18</v>
      </c>
      <c r="CQ189" s="155" t="str">
        <f t="shared" si="346"/>
        <v/>
      </c>
      <c r="CR189" s="89" t="str">
        <f t="shared" si="347"/>
        <v/>
      </c>
      <c r="CS189" s="90" t="str">
        <f t="shared" si="348"/>
        <v/>
      </c>
      <c r="CT189" s="90" t="str">
        <f t="shared" si="349"/>
        <v/>
      </c>
      <c r="CU189" s="90">
        <f t="shared" si="350"/>
        <v>0</v>
      </c>
      <c r="CV189" s="90">
        <f t="shared" si="351"/>
        <v>1</v>
      </c>
      <c r="CW189" s="90">
        <f t="shared" si="352"/>
        <v>1</v>
      </c>
      <c r="CX189" s="156">
        <f t="shared" si="353"/>
        <v>1</v>
      </c>
      <c r="CY189" s="156">
        <f t="shared" si="354"/>
        <v>2</v>
      </c>
      <c r="CZ189" s="156">
        <f t="shared" si="355"/>
        <v>2</v>
      </c>
      <c r="DA189" s="90">
        <f t="shared" si="356"/>
        <v>3</v>
      </c>
      <c r="DB189" s="90">
        <f t="shared" si="357"/>
        <v>3</v>
      </c>
      <c r="DC189" s="90">
        <f t="shared" si="358"/>
        <v>4</v>
      </c>
      <c r="DD189" s="90" t="str">
        <f t="shared" si="359"/>
        <v/>
      </c>
      <c r="DE189" s="90" t="str">
        <f t="shared" si="360"/>
        <v/>
      </c>
      <c r="DF189" s="89" t="str">
        <f t="shared" si="361"/>
        <v/>
      </c>
      <c r="DG189" s="157" t="str">
        <f t="shared" si="362"/>
        <v/>
      </c>
      <c r="DH189" s="155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6"/>
        <v/>
      </c>
      <c r="DJ189" s="90" t="str">
        <f t="shared" si="386"/>
        <v/>
      </c>
      <c r="DK189" s="90" t="str">
        <f t="shared" si="386"/>
        <v/>
      </c>
      <c r="DL189" s="90">
        <f t="shared" si="386"/>
        <v>0</v>
      </c>
      <c r="DM189" s="90">
        <f t="shared" si="386"/>
        <v>0</v>
      </c>
      <c r="DN189" s="90">
        <f t="shared" si="386"/>
        <v>1</v>
      </c>
      <c r="DO189" s="156">
        <f t="shared" si="386"/>
        <v>2</v>
      </c>
      <c r="DP189" s="156">
        <f t="shared" si="386"/>
        <v>2</v>
      </c>
      <c r="DQ189" s="156">
        <f t="shared" si="386"/>
        <v>3</v>
      </c>
      <c r="DR189" s="90">
        <f t="shared" si="386"/>
        <v>4</v>
      </c>
      <c r="DS189" s="90">
        <f t="shared" si="386"/>
        <v>4</v>
      </c>
      <c r="DT189" s="90">
        <f t="shared" si="386"/>
        <v>6</v>
      </c>
      <c r="DU189" s="90" t="str">
        <f t="shared" si="386"/>
        <v/>
      </c>
      <c r="DV189" s="90" t="str">
        <f t="shared" si="386"/>
        <v/>
      </c>
      <c r="DW189" s="89" t="str">
        <f t="shared" si="386"/>
        <v/>
      </c>
      <c r="DX189" s="157" t="str">
        <f t="shared" si="386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4" t="s">
        <v>98</v>
      </c>
      <c r="B190" s="190" t="str">
        <f>$B$9</f>
        <v>VP</v>
      </c>
      <c r="C190" s="244">
        <v>0</v>
      </c>
      <c r="D190" s="149">
        <v>0</v>
      </c>
      <c r="E190" s="149">
        <v>0</v>
      </c>
      <c r="F190" s="149">
        <v>0</v>
      </c>
      <c r="G190" s="149">
        <v>0</v>
      </c>
      <c r="H190" s="149">
        <v>0</v>
      </c>
      <c r="I190" s="149">
        <v>0</v>
      </c>
      <c r="J190" s="149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4"/>
        <v>0</v>
      </c>
      <c r="CP190" s="154">
        <f t="shared" si="25"/>
        <v>18</v>
      </c>
      <c r="CQ190" s="155" t="str">
        <f t="shared" si="346"/>
        <v/>
      </c>
      <c r="CR190" s="89" t="str">
        <f t="shared" si="347"/>
        <v/>
      </c>
      <c r="CS190" s="90" t="str">
        <f t="shared" si="348"/>
        <v/>
      </c>
      <c r="CT190" s="90" t="str">
        <f t="shared" si="349"/>
        <v/>
      </c>
      <c r="CU190" s="90">
        <f t="shared" si="350"/>
        <v>0</v>
      </c>
      <c r="CV190" s="90">
        <f t="shared" si="351"/>
        <v>0</v>
      </c>
      <c r="CW190" s="90">
        <f t="shared" si="352"/>
        <v>0</v>
      </c>
      <c r="CX190" s="156">
        <f t="shared" si="353"/>
        <v>0</v>
      </c>
      <c r="CY190" s="156">
        <f t="shared" si="354"/>
        <v>0</v>
      </c>
      <c r="CZ190" s="156">
        <f t="shared" si="355"/>
        <v>0</v>
      </c>
      <c r="DA190" s="90">
        <f t="shared" si="356"/>
        <v>0</v>
      </c>
      <c r="DB190" s="90">
        <f t="shared" si="357"/>
        <v>0</v>
      </c>
      <c r="DC190" s="90">
        <f t="shared" si="358"/>
        <v>0</v>
      </c>
      <c r="DD190" s="90" t="str">
        <f t="shared" si="359"/>
        <v/>
      </c>
      <c r="DE190" s="90" t="str">
        <f t="shared" si="360"/>
        <v/>
      </c>
      <c r="DF190" s="89" t="str">
        <f t="shared" si="361"/>
        <v/>
      </c>
      <c r="DG190" s="157" t="str">
        <f t="shared" si="362"/>
        <v/>
      </c>
      <c r="DH190" s="155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7"/>
        <v/>
      </c>
      <c r="DJ190" s="90" t="str">
        <f t="shared" si="387"/>
        <v/>
      </c>
      <c r="DK190" s="90" t="str">
        <f t="shared" si="387"/>
        <v/>
      </c>
      <c r="DL190" s="90">
        <f t="shared" si="387"/>
        <v>0</v>
      </c>
      <c r="DM190" s="90">
        <f t="shared" si="387"/>
        <v>0</v>
      </c>
      <c r="DN190" s="90">
        <f t="shared" si="387"/>
        <v>0</v>
      </c>
      <c r="DO190" s="156">
        <f t="shared" si="387"/>
        <v>0</v>
      </c>
      <c r="DP190" s="156">
        <f t="shared" si="387"/>
        <v>0</v>
      </c>
      <c r="DQ190" s="156">
        <f t="shared" si="387"/>
        <v>0</v>
      </c>
      <c r="DR190" s="90">
        <f t="shared" si="387"/>
        <v>0</v>
      </c>
      <c r="DS190" s="90">
        <f t="shared" si="387"/>
        <v>0</v>
      </c>
      <c r="DT190" s="90">
        <f t="shared" si="387"/>
        <v>0</v>
      </c>
      <c r="DU190" s="90" t="str">
        <f t="shared" si="387"/>
        <v/>
      </c>
      <c r="DV190" s="90" t="str">
        <f t="shared" si="387"/>
        <v/>
      </c>
      <c r="DW190" s="89" t="str">
        <f t="shared" si="387"/>
        <v/>
      </c>
      <c r="DX190" s="157" t="str">
        <f t="shared" si="387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4"/>
        <v>0</v>
      </c>
      <c r="CP191" s="154">
        <f t="shared" si="25"/>
        <v>18</v>
      </c>
      <c r="CQ191" s="155" t="str">
        <f t="shared" si="346"/>
        <v/>
      </c>
      <c r="CR191" s="89" t="str">
        <f t="shared" si="347"/>
        <v/>
      </c>
      <c r="CS191" s="90" t="str">
        <f t="shared" si="348"/>
        <v/>
      </c>
      <c r="CT191" s="90" t="str">
        <f t="shared" si="349"/>
        <v/>
      </c>
      <c r="CU191" s="90">
        <f t="shared" si="350"/>
        <v>0</v>
      </c>
      <c r="CV191" s="90">
        <f t="shared" si="351"/>
        <v>0</v>
      </c>
      <c r="CW191" s="90">
        <f t="shared" si="352"/>
        <v>0</v>
      </c>
      <c r="CX191" s="156">
        <f t="shared" si="353"/>
        <v>0</v>
      </c>
      <c r="CY191" s="156">
        <f t="shared" si="354"/>
        <v>0</v>
      </c>
      <c r="CZ191" s="156">
        <f t="shared" si="355"/>
        <v>0</v>
      </c>
      <c r="DA191" s="90">
        <f t="shared" si="356"/>
        <v>0</v>
      </c>
      <c r="DB191" s="90">
        <f t="shared" si="357"/>
        <v>0</v>
      </c>
      <c r="DC191" s="90">
        <f t="shared" si="358"/>
        <v>0</v>
      </c>
      <c r="DD191" s="90" t="str">
        <f t="shared" si="359"/>
        <v/>
      </c>
      <c r="DE191" s="90" t="str">
        <f t="shared" si="360"/>
        <v/>
      </c>
      <c r="DF191" s="89" t="str">
        <f t="shared" si="361"/>
        <v/>
      </c>
      <c r="DG191" s="157" t="str">
        <f t="shared" si="362"/>
        <v/>
      </c>
      <c r="DH191" s="155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8"/>
        <v/>
      </c>
      <c r="DJ191" s="90" t="str">
        <f t="shared" si="388"/>
        <v/>
      </c>
      <c r="DK191" s="90" t="str">
        <f t="shared" si="388"/>
        <v/>
      </c>
      <c r="DL191" s="90">
        <f t="shared" si="388"/>
        <v>0</v>
      </c>
      <c r="DM191" s="90">
        <f t="shared" si="388"/>
        <v>0</v>
      </c>
      <c r="DN191" s="90">
        <f t="shared" si="388"/>
        <v>0</v>
      </c>
      <c r="DO191" s="156">
        <f t="shared" si="388"/>
        <v>0</v>
      </c>
      <c r="DP191" s="156">
        <f t="shared" si="388"/>
        <v>0</v>
      </c>
      <c r="DQ191" s="156">
        <f t="shared" si="388"/>
        <v>0</v>
      </c>
      <c r="DR191" s="90">
        <f t="shared" si="388"/>
        <v>0</v>
      </c>
      <c r="DS191" s="90">
        <f t="shared" si="388"/>
        <v>0</v>
      </c>
      <c r="DT191" s="90">
        <f t="shared" si="388"/>
        <v>0</v>
      </c>
      <c r="DU191" s="90" t="str">
        <f t="shared" si="388"/>
        <v/>
      </c>
      <c r="DV191" s="90" t="str">
        <f t="shared" si="388"/>
        <v/>
      </c>
      <c r="DW191" s="89" t="str">
        <f t="shared" si="388"/>
        <v/>
      </c>
      <c r="DX191" s="157" t="str">
        <f t="shared" si="388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>
        <v>0</v>
      </c>
      <c r="D192" s="163">
        <v>0</v>
      </c>
      <c r="E192" s="163">
        <v>0</v>
      </c>
      <c r="F192" s="163">
        <v>0</v>
      </c>
      <c r="G192" s="163">
        <v>0</v>
      </c>
      <c r="H192" s="163">
        <v>0</v>
      </c>
      <c r="I192" s="163">
        <v>0</v>
      </c>
      <c r="J192" s="163">
        <v>0</v>
      </c>
      <c r="K192" s="163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0</v>
      </c>
      <c r="BC192" s="227">
        <v>0</v>
      </c>
      <c r="BD192" s="227">
        <v>0</v>
      </c>
      <c r="BE192" s="227">
        <v>0</v>
      </c>
      <c r="BF192" s="227">
        <v>0</v>
      </c>
      <c r="BG192" s="227">
        <v>0</v>
      </c>
      <c r="BH192" s="227">
        <v>0</v>
      </c>
      <c r="BI192" s="227">
        <v>0</v>
      </c>
      <c r="BJ192" s="227">
        <v>0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4"/>
        <v>0</v>
      </c>
      <c r="CP192" s="154">
        <f t="shared" si="25"/>
        <v>18</v>
      </c>
      <c r="CQ192" s="155" t="str">
        <f t="shared" si="346"/>
        <v/>
      </c>
      <c r="CR192" s="89" t="str">
        <f t="shared" si="347"/>
        <v/>
      </c>
      <c r="CS192" s="90" t="str">
        <f t="shared" si="348"/>
        <v/>
      </c>
      <c r="CT192" s="90" t="str">
        <f t="shared" si="349"/>
        <v/>
      </c>
      <c r="CU192" s="90">
        <f t="shared" si="350"/>
        <v>0</v>
      </c>
      <c r="CV192" s="90">
        <f t="shared" si="351"/>
        <v>0</v>
      </c>
      <c r="CW192" s="90">
        <f t="shared" si="352"/>
        <v>0</v>
      </c>
      <c r="CX192" s="156">
        <f t="shared" si="353"/>
        <v>0</v>
      </c>
      <c r="CY192" s="156">
        <f t="shared" si="354"/>
        <v>0</v>
      </c>
      <c r="CZ192" s="156">
        <f t="shared" si="355"/>
        <v>0</v>
      </c>
      <c r="DA192" s="90">
        <f t="shared" si="356"/>
        <v>0</v>
      </c>
      <c r="DB192" s="90">
        <f t="shared" si="357"/>
        <v>0</v>
      </c>
      <c r="DC192" s="90">
        <f t="shared" si="358"/>
        <v>0</v>
      </c>
      <c r="DD192" s="90" t="str">
        <f t="shared" si="359"/>
        <v/>
      </c>
      <c r="DE192" s="90" t="str">
        <f t="shared" si="360"/>
        <v/>
      </c>
      <c r="DF192" s="89" t="str">
        <f t="shared" si="361"/>
        <v/>
      </c>
      <c r="DG192" s="157" t="str">
        <f t="shared" si="362"/>
        <v/>
      </c>
      <c r="DH192" s="155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9"/>
        <v/>
      </c>
      <c r="DJ192" s="90" t="str">
        <f t="shared" si="389"/>
        <v/>
      </c>
      <c r="DK192" s="90" t="str">
        <f t="shared" si="389"/>
        <v/>
      </c>
      <c r="DL192" s="90">
        <f t="shared" si="389"/>
        <v>0</v>
      </c>
      <c r="DM192" s="90">
        <f t="shared" si="389"/>
        <v>0</v>
      </c>
      <c r="DN192" s="90">
        <f t="shared" si="389"/>
        <v>0</v>
      </c>
      <c r="DO192" s="156">
        <f t="shared" si="389"/>
        <v>0</v>
      </c>
      <c r="DP192" s="156">
        <f t="shared" si="389"/>
        <v>0</v>
      </c>
      <c r="DQ192" s="156">
        <f t="shared" si="389"/>
        <v>0</v>
      </c>
      <c r="DR192" s="90">
        <f t="shared" si="389"/>
        <v>0</v>
      </c>
      <c r="DS192" s="90">
        <f t="shared" si="389"/>
        <v>0</v>
      </c>
      <c r="DT192" s="90">
        <f t="shared" si="389"/>
        <v>0</v>
      </c>
      <c r="DU192" s="90" t="str">
        <f t="shared" si="389"/>
        <v/>
      </c>
      <c r="DV192" s="90" t="str">
        <f t="shared" si="389"/>
        <v/>
      </c>
      <c r="DW192" s="89" t="str">
        <f t="shared" si="389"/>
        <v/>
      </c>
      <c r="DX192" s="157" t="str">
        <f t="shared" si="389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>
        <v>2</v>
      </c>
      <c r="D193" s="231">
        <v>0</v>
      </c>
      <c r="E193" s="231">
        <v>3</v>
      </c>
      <c r="F193" s="231">
        <v>0</v>
      </c>
      <c r="G193" s="231">
        <v>0</v>
      </c>
      <c r="H193" s="231">
        <v>2</v>
      </c>
      <c r="I193" s="231">
        <v>0</v>
      </c>
      <c r="J193" s="231">
        <v>0</v>
      </c>
      <c r="K193" s="231">
        <v>4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0</v>
      </c>
      <c r="BT193" s="241">
        <v>0</v>
      </c>
      <c r="BU193" s="241">
        <v>4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0.5</v>
      </c>
      <c r="CL193" s="241">
        <v>0</v>
      </c>
      <c r="CM193" s="242">
        <v>1</v>
      </c>
      <c r="CN193" s="275"/>
      <c r="CO193" s="141">
        <f t="shared" si="24"/>
        <v>0.6875</v>
      </c>
      <c r="CP193" s="154">
        <f t="shared" si="25"/>
        <v>18</v>
      </c>
      <c r="CQ193" s="155" t="str">
        <f t="shared" si="346"/>
        <v/>
      </c>
      <c r="CR193" s="89" t="str">
        <f t="shared" si="347"/>
        <v/>
      </c>
      <c r="CS193" s="90" t="str">
        <f t="shared" si="348"/>
        <v/>
      </c>
      <c r="CT193" s="90" t="str">
        <f t="shared" si="349"/>
        <v/>
      </c>
      <c r="CU193" s="90">
        <f t="shared" si="350"/>
        <v>0</v>
      </c>
      <c r="CV193" s="90">
        <f t="shared" si="351"/>
        <v>0</v>
      </c>
      <c r="CW193" s="90">
        <f t="shared" si="352"/>
        <v>0</v>
      </c>
      <c r="CX193" s="156">
        <f t="shared" si="353"/>
        <v>0</v>
      </c>
      <c r="CY193" s="156">
        <f t="shared" si="354"/>
        <v>0</v>
      </c>
      <c r="CZ193" s="156">
        <f t="shared" si="355"/>
        <v>2</v>
      </c>
      <c r="DA193" s="90">
        <f t="shared" si="356"/>
        <v>2</v>
      </c>
      <c r="DB193" s="90">
        <f t="shared" si="357"/>
        <v>3</v>
      </c>
      <c r="DC193" s="90">
        <f t="shared" si="358"/>
        <v>4</v>
      </c>
      <c r="DD193" s="90" t="str">
        <f t="shared" si="359"/>
        <v/>
      </c>
      <c r="DE193" s="90" t="str">
        <f t="shared" si="360"/>
        <v/>
      </c>
      <c r="DF193" s="89" t="str">
        <f t="shared" si="361"/>
        <v/>
      </c>
      <c r="DG193" s="157" t="str">
        <f t="shared" si="362"/>
        <v/>
      </c>
      <c r="DH193" s="155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90"/>
        <v/>
      </c>
      <c r="DJ193" s="90" t="str">
        <f t="shared" si="390"/>
        <v/>
      </c>
      <c r="DK193" s="90" t="str">
        <f t="shared" si="390"/>
        <v/>
      </c>
      <c r="DL193" s="90">
        <f t="shared" si="390"/>
        <v>0</v>
      </c>
      <c r="DM193" s="90">
        <f t="shared" si="390"/>
        <v>0</v>
      </c>
      <c r="DN193" s="90">
        <f t="shared" si="390"/>
        <v>0</v>
      </c>
      <c r="DO193" s="156">
        <f t="shared" si="390"/>
        <v>0</v>
      </c>
      <c r="DP193" s="156">
        <f t="shared" si="390"/>
        <v>0</v>
      </c>
      <c r="DQ193" s="156">
        <f t="shared" si="390"/>
        <v>0</v>
      </c>
      <c r="DR193" s="90">
        <f t="shared" si="390"/>
        <v>0</v>
      </c>
      <c r="DS193" s="90">
        <f t="shared" si="390"/>
        <v>0</v>
      </c>
      <c r="DT193" s="90">
        <f t="shared" si="390"/>
        <v>4</v>
      </c>
      <c r="DU193" s="90" t="str">
        <f t="shared" si="390"/>
        <v/>
      </c>
      <c r="DV193" s="90" t="str">
        <f t="shared" si="390"/>
        <v/>
      </c>
      <c r="DW193" s="89" t="str">
        <f t="shared" si="390"/>
        <v/>
      </c>
      <c r="DX193" s="157" t="str">
        <f t="shared" si="390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749</v>
      </c>
      <c r="B194" s="190" t="str">
        <f>$B$9</f>
        <v>VP</v>
      </c>
      <c r="C194" s="244">
        <v>2</v>
      </c>
      <c r="D194" s="149">
        <v>3</v>
      </c>
      <c r="E194" s="149">
        <v>4</v>
      </c>
      <c r="F194" s="149">
        <v>7</v>
      </c>
      <c r="G194" s="149">
        <v>1</v>
      </c>
      <c r="H194" s="149">
        <v>3</v>
      </c>
      <c r="I194" s="149">
        <v>6</v>
      </c>
      <c r="J194" s="149">
        <v>8</v>
      </c>
      <c r="K194" s="149">
        <v>10</v>
      </c>
      <c r="L194" s="149"/>
      <c r="M194" s="149"/>
      <c r="N194" s="149"/>
      <c r="O194" s="149"/>
      <c r="P194" s="149"/>
      <c r="Q194" s="149"/>
      <c r="R194" s="149"/>
      <c r="S194" s="150"/>
      <c r="T194" s="274">
        <v>3</v>
      </c>
      <c r="U194" s="191">
        <v>5</v>
      </c>
      <c r="V194" s="191">
        <v>3</v>
      </c>
      <c r="W194" s="191">
        <v>2</v>
      </c>
      <c r="X194" s="191">
        <v>7</v>
      </c>
      <c r="Y194" s="191">
        <v>6</v>
      </c>
      <c r="Z194" s="191">
        <v>4</v>
      </c>
      <c r="AA194" s="191">
        <v>0</v>
      </c>
      <c r="AB194" s="191">
        <v>4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4</v>
      </c>
      <c r="CL194" s="191">
        <v>3</v>
      </c>
      <c r="CM194" s="193">
        <v>5</v>
      </c>
      <c r="CN194" s="203"/>
      <c r="CO194" s="141">
        <f t="shared" si="24"/>
        <v>4.25</v>
      </c>
      <c r="CP194" s="154">
        <f t="shared" si="25"/>
        <v>18</v>
      </c>
      <c r="CQ194" s="155" t="str">
        <f t="shared" si="346"/>
        <v/>
      </c>
      <c r="CR194" s="89" t="str">
        <f t="shared" si="347"/>
        <v/>
      </c>
      <c r="CS194" s="90" t="str">
        <f t="shared" si="348"/>
        <v/>
      </c>
      <c r="CT194" s="90" t="str">
        <f t="shared" si="349"/>
        <v/>
      </c>
      <c r="CU194" s="90">
        <f t="shared" si="350"/>
        <v>1</v>
      </c>
      <c r="CV194" s="90">
        <f t="shared" si="351"/>
        <v>2</v>
      </c>
      <c r="CW194" s="90">
        <f t="shared" si="352"/>
        <v>3</v>
      </c>
      <c r="CX194" s="156">
        <f t="shared" si="353"/>
        <v>3</v>
      </c>
      <c r="CY194" s="156">
        <f t="shared" si="354"/>
        <v>4</v>
      </c>
      <c r="CZ194" s="156">
        <f t="shared" si="355"/>
        <v>6</v>
      </c>
      <c r="DA194" s="90">
        <f t="shared" si="356"/>
        <v>7</v>
      </c>
      <c r="DB194" s="90">
        <f t="shared" si="357"/>
        <v>8</v>
      </c>
      <c r="DC194" s="90">
        <f t="shared" si="358"/>
        <v>10</v>
      </c>
      <c r="DD194" s="90" t="str">
        <f t="shared" si="359"/>
        <v/>
      </c>
      <c r="DE194" s="90" t="str">
        <f t="shared" si="360"/>
        <v/>
      </c>
      <c r="DF194" s="89" t="str">
        <f t="shared" si="361"/>
        <v/>
      </c>
      <c r="DG194" s="157" t="str">
        <f t="shared" si="362"/>
        <v/>
      </c>
      <c r="DH194" s="155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1"/>
        <v/>
      </c>
      <c r="DJ194" s="90" t="str">
        <f t="shared" si="391"/>
        <v/>
      </c>
      <c r="DK194" s="90" t="str">
        <f t="shared" si="391"/>
        <v/>
      </c>
      <c r="DL194" s="90">
        <f t="shared" si="391"/>
        <v>0</v>
      </c>
      <c r="DM194" s="90">
        <f t="shared" si="391"/>
        <v>2</v>
      </c>
      <c r="DN194" s="90">
        <f t="shared" si="391"/>
        <v>3</v>
      </c>
      <c r="DO194" s="156">
        <f t="shared" si="391"/>
        <v>3</v>
      </c>
      <c r="DP194" s="156">
        <f t="shared" si="391"/>
        <v>4</v>
      </c>
      <c r="DQ194" s="156">
        <f t="shared" si="391"/>
        <v>4</v>
      </c>
      <c r="DR194" s="90">
        <f t="shared" si="391"/>
        <v>5</v>
      </c>
      <c r="DS194" s="90">
        <f t="shared" si="391"/>
        <v>6</v>
      </c>
      <c r="DT194" s="90">
        <f t="shared" si="391"/>
        <v>7</v>
      </c>
      <c r="DU194" s="90" t="str">
        <f t="shared" si="391"/>
        <v/>
      </c>
      <c r="DV194" s="90" t="str">
        <f t="shared" si="391"/>
        <v/>
      </c>
      <c r="DW194" s="89" t="str">
        <f t="shared" si="391"/>
        <v/>
      </c>
      <c r="DX194" s="157" t="str">
        <f t="shared" si="391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5</v>
      </c>
      <c r="D195" s="163">
        <v>6</v>
      </c>
      <c r="E195" s="163">
        <v>6</v>
      </c>
      <c r="F195" s="163">
        <v>10</v>
      </c>
      <c r="G195" s="163">
        <v>2</v>
      </c>
      <c r="H195" s="163">
        <v>7</v>
      </c>
      <c r="I195" s="163">
        <v>16</v>
      </c>
      <c r="J195" s="163">
        <v>5</v>
      </c>
      <c r="K195" s="163">
        <v>7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6</v>
      </c>
      <c r="AL195" s="227">
        <v>4</v>
      </c>
      <c r="AM195" s="227">
        <v>7</v>
      </c>
      <c r="AN195" s="227">
        <v>5</v>
      </c>
      <c r="AO195" s="227">
        <v>6</v>
      </c>
      <c r="AP195" s="227">
        <v>5</v>
      </c>
      <c r="AQ195" s="227">
        <v>6</v>
      </c>
      <c r="AR195" s="227">
        <v>4</v>
      </c>
      <c r="AS195" s="227">
        <v>4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5</v>
      </c>
      <c r="CL195" s="277">
        <v>4</v>
      </c>
      <c r="CM195" s="278">
        <v>6</v>
      </c>
      <c r="CN195" s="275"/>
      <c r="CO195" s="141">
        <f t="shared" si="24"/>
        <v>5.8125</v>
      </c>
      <c r="CP195" s="154">
        <f t="shared" si="25"/>
        <v>18</v>
      </c>
      <c r="CQ195" s="155" t="str">
        <f t="shared" si="346"/>
        <v/>
      </c>
      <c r="CR195" s="89" t="str">
        <f t="shared" si="347"/>
        <v/>
      </c>
      <c r="CS195" s="90" t="str">
        <f t="shared" si="348"/>
        <v/>
      </c>
      <c r="CT195" s="90" t="str">
        <f t="shared" si="349"/>
        <v/>
      </c>
      <c r="CU195" s="90">
        <f t="shared" si="350"/>
        <v>2</v>
      </c>
      <c r="CV195" s="90">
        <f t="shared" si="351"/>
        <v>5</v>
      </c>
      <c r="CW195" s="90">
        <f t="shared" si="352"/>
        <v>5</v>
      </c>
      <c r="CX195" s="156">
        <f t="shared" si="353"/>
        <v>6</v>
      </c>
      <c r="CY195" s="156">
        <f t="shared" si="354"/>
        <v>6</v>
      </c>
      <c r="CZ195" s="156">
        <f t="shared" si="355"/>
        <v>7</v>
      </c>
      <c r="DA195" s="90">
        <f t="shared" si="356"/>
        <v>7</v>
      </c>
      <c r="DB195" s="90">
        <f t="shared" si="357"/>
        <v>10</v>
      </c>
      <c r="DC195" s="90">
        <f t="shared" si="358"/>
        <v>16</v>
      </c>
      <c r="DD195" s="90" t="str">
        <f t="shared" si="359"/>
        <v/>
      </c>
      <c r="DE195" s="90" t="str">
        <f t="shared" si="360"/>
        <v/>
      </c>
      <c r="DF195" s="89" t="str">
        <f t="shared" si="361"/>
        <v/>
      </c>
      <c r="DG195" s="157" t="str">
        <f t="shared" si="362"/>
        <v/>
      </c>
      <c r="DH195" s="155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2"/>
        <v/>
      </c>
      <c r="DJ195" s="90" t="str">
        <f t="shared" si="392"/>
        <v/>
      </c>
      <c r="DK195" s="90" t="str">
        <f t="shared" si="392"/>
        <v/>
      </c>
      <c r="DL195" s="90">
        <f t="shared" si="392"/>
        <v>4</v>
      </c>
      <c r="DM195" s="90">
        <f t="shared" si="392"/>
        <v>4</v>
      </c>
      <c r="DN195" s="90">
        <f t="shared" si="392"/>
        <v>4</v>
      </c>
      <c r="DO195" s="156">
        <f t="shared" si="392"/>
        <v>5</v>
      </c>
      <c r="DP195" s="156">
        <f t="shared" si="392"/>
        <v>5</v>
      </c>
      <c r="DQ195" s="156">
        <f t="shared" si="392"/>
        <v>6</v>
      </c>
      <c r="DR195" s="90">
        <f t="shared" si="392"/>
        <v>6</v>
      </c>
      <c r="DS195" s="90">
        <f t="shared" si="392"/>
        <v>6</v>
      </c>
      <c r="DT195" s="90">
        <f t="shared" si="392"/>
        <v>7</v>
      </c>
      <c r="DU195" s="90" t="str">
        <f t="shared" si="392"/>
        <v/>
      </c>
      <c r="DV195" s="90" t="str">
        <f t="shared" si="392"/>
        <v/>
      </c>
      <c r="DW195" s="89" t="str">
        <f t="shared" si="392"/>
        <v/>
      </c>
      <c r="DX195" s="157" t="str">
        <f t="shared" si="392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10</v>
      </c>
      <c r="D196" s="163">
        <v>15</v>
      </c>
      <c r="E196" s="163">
        <v>20</v>
      </c>
      <c r="F196" s="163">
        <v>12</v>
      </c>
      <c r="G196" s="163">
        <v>5</v>
      </c>
      <c r="H196" s="163">
        <v>10</v>
      </c>
      <c r="I196" s="163">
        <v>20</v>
      </c>
      <c r="J196" s="163">
        <v>9</v>
      </c>
      <c r="K196" s="163">
        <v>8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6</v>
      </c>
      <c r="BC196" s="227">
        <v>6</v>
      </c>
      <c r="BD196" s="227">
        <v>5</v>
      </c>
      <c r="BE196" s="227">
        <v>9</v>
      </c>
      <c r="BF196" s="227">
        <v>5</v>
      </c>
      <c r="BG196" s="227">
        <v>5</v>
      </c>
      <c r="BH196" s="227">
        <v>12</v>
      </c>
      <c r="BI196" s="227">
        <v>8</v>
      </c>
      <c r="BJ196" s="227">
        <v>7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6</v>
      </c>
      <c r="CL196" s="277">
        <v>5</v>
      </c>
      <c r="CM196" s="278">
        <v>8</v>
      </c>
      <c r="CN196" s="275"/>
      <c r="CO196" s="141">
        <f t="shared" si="24"/>
        <v>9.1875</v>
      </c>
      <c r="CP196" s="154">
        <f t="shared" si="25"/>
        <v>18</v>
      </c>
      <c r="CQ196" s="155" t="str">
        <f t="shared" si="346"/>
        <v/>
      </c>
      <c r="CR196" s="89" t="str">
        <f t="shared" si="347"/>
        <v/>
      </c>
      <c r="CS196" s="90" t="str">
        <f t="shared" si="348"/>
        <v/>
      </c>
      <c r="CT196" s="90" t="str">
        <f t="shared" si="349"/>
        <v/>
      </c>
      <c r="CU196" s="90">
        <f t="shared" si="350"/>
        <v>5</v>
      </c>
      <c r="CV196" s="90">
        <f t="shared" si="351"/>
        <v>8</v>
      </c>
      <c r="CW196" s="90">
        <f t="shared" si="352"/>
        <v>9</v>
      </c>
      <c r="CX196" s="156">
        <f t="shared" si="353"/>
        <v>10</v>
      </c>
      <c r="CY196" s="156">
        <f t="shared" si="354"/>
        <v>10</v>
      </c>
      <c r="CZ196" s="156">
        <f t="shared" si="355"/>
        <v>12</v>
      </c>
      <c r="DA196" s="90">
        <f t="shared" si="356"/>
        <v>15</v>
      </c>
      <c r="DB196" s="90">
        <f t="shared" si="357"/>
        <v>20</v>
      </c>
      <c r="DC196" s="90">
        <f t="shared" si="358"/>
        <v>20</v>
      </c>
      <c r="DD196" s="90" t="str">
        <f t="shared" si="359"/>
        <v/>
      </c>
      <c r="DE196" s="90" t="str">
        <f t="shared" si="360"/>
        <v/>
      </c>
      <c r="DF196" s="89" t="str">
        <f t="shared" si="361"/>
        <v/>
      </c>
      <c r="DG196" s="157" t="str">
        <f t="shared" si="362"/>
        <v/>
      </c>
      <c r="DH196" s="155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3"/>
        <v/>
      </c>
      <c r="DJ196" s="90" t="str">
        <f t="shared" si="393"/>
        <v/>
      </c>
      <c r="DK196" s="90" t="str">
        <f t="shared" si="393"/>
        <v/>
      </c>
      <c r="DL196" s="90">
        <f t="shared" si="393"/>
        <v>5</v>
      </c>
      <c r="DM196" s="90">
        <f t="shared" si="393"/>
        <v>5</v>
      </c>
      <c r="DN196" s="90">
        <f t="shared" si="393"/>
        <v>5</v>
      </c>
      <c r="DO196" s="156">
        <f t="shared" si="393"/>
        <v>6</v>
      </c>
      <c r="DP196" s="156">
        <f t="shared" si="393"/>
        <v>6</v>
      </c>
      <c r="DQ196" s="156">
        <f t="shared" si="393"/>
        <v>7</v>
      </c>
      <c r="DR196" s="90">
        <f t="shared" si="393"/>
        <v>8</v>
      </c>
      <c r="DS196" s="90">
        <f t="shared" si="393"/>
        <v>9</v>
      </c>
      <c r="DT196" s="90">
        <f t="shared" si="393"/>
        <v>12</v>
      </c>
      <c r="DU196" s="90" t="str">
        <f t="shared" si="393"/>
        <v/>
      </c>
      <c r="DV196" s="90" t="str">
        <f t="shared" si="393"/>
        <v/>
      </c>
      <c r="DW196" s="89" t="str">
        <f t="shared" si="393"/>
        <v/>
      </c>
      <c r="DX196" s="157" t="str">
        <f t="shared" si="393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25</v>
      </c>
      <c r="D197" s="231">
        <v>20</v>
      </c>
      <c r="E197" s="231">
        <v>40</v>
      </c>
      <c r="F197" s="231">
        <v>5</v>
      </c>
      <c r="G197" s="231">
        <v>10</v>
      </c>
      <c r="H197" s="231">
        <v>10</v>
      </c>
      <c r="I197" s="231">
        <v>5</v>
      </c>
      <c r="J197" s="231">
        <v>7</v>
      </c>
      <c r="K197" s="231">
        <v>13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6</v>
      </c>
      <c r="BT197" s="241">
        <v>22</v>
      </c>
      <c r="BU197" s="241">
        <v>13</v>
      </c>
      <c r="BV197" s="241">
        <v>10</v>
      </c>
      <c r="BW197" s="241">
        <v>18</v>
      </c>
      <c r="BX197" s="241">
        <v>15</v>
      </c>
      <c r="BY197" s="241">
        <v>8</v>
      </c>
      <c r="BZ197" s="241">
        <v>10</v>
      </c>
      <c r="CA197" s="241">
        <v>9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10</v>
      </c>
      <c r="CL197" s="241">
        <v>9</v>
      </c>
      <c r="CM197" s="242">
        <v>15</v>
      </c>
      <c r="CN197" s="275"/>
      <c r="CO197" s="141">
        <f t="shared" si="24"/>
        <v>12.5625</v>
      </c>
      <c r="CP197" s="375">
        <f t="shared" si="25"/>
        <v>18</v>
      </c>
      <c r="CQ197" s="155" t="str">
        <f t="shared" si="346"/>
        <v/>
      </c>
      <c r="CR197" s="89" t="str">
        <f t="shared" si="347"/>
        <v/>
      </c>
      <c r="CS197" s="90" t="str">
        <f t="shared" si="348"/>
        <v/>
      </c>
      <c r="CT197" s="90" t="str">
        <f t="shared" si="349"/>
        <v/>
      </c>
      <c r="CU197" s="90">
        <f t="shared" si="350"/>
        <v>5</v>
      </c>
      <c r="CV197" s="90">
        <f t="shared" si="351"/>
        <v>5</v>
      </c>
      <c r="CW197" s="90">
        <f t="shared" si="352"/>
        <v>7</v>
      </c>
      <c r="CX197" s="156">
        <f t="shared" si="353"/>
        <v>10</v>
      </c>
      <c r="CY197" s="156">
        <f t="shared" si="354"/>
        <v>10</v>
      </c>
      <c r="CZ197" s="156">
        <f t="shared" si="355"/>
        <v>13</v>
      </c>
      <c r="DA197" s="90">
        <f t="shared" si="356"/>
        <v>20</v>
      </c>
      <c r="DB197" s="90">
        <f t="shared" si="357"/>
        <v>25</v>
      </c>
      <c r="DC197" s="90">
        <f t="shared" si="358"/>
        <v>40</v>
      </c>
      <c r="DD197" s="90" t="str">
        <f t="shared" si="359"/>
        <v/>
      </c>
      <c r="DE197" s="90" t="str">
        <f t="shared" si="360"/>
        <v/>
      </c>
      <c r="DF197" s="89" t="str">
        <f t="shared" si="361"/>
        <v/>
      </c>
      <c r="DG197" s="157" t="str">
        <f t="shared" si="362"/>
        <v/>
      </c>
      <c r="DH197" s="155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4"/>
        <v/>
      </c>
      <c r="DJ197" s="90" t="str">
        <f t="shared" si="394"/>
        <v/>
      </c>
      <c r="DK197" s="90" t="str">
        <f t="shared" si="394"/>
        <v/>
      </c>
      <c r="DL197" s="90">
        <f t="shared" si="394"/>
        <v>6</v>
      </c>
      <c r="DM197" s="90">
        <f t="shared" si="394"/>
        <v>8</v>
      </c>
      <c r="DN197" s="90">
        <f t="shared" si="394"/>
        <v>9</v>
      </c>
      <c r="DO197" s="156">
        <f t="shared" si="394"/>
        <v>10</v>
      </c>
      <c r="DP197" s="156">
        <f t="shared" si="394"/>
        <v>10</v>
      </c>
      <c r="DQ197" s="156">
        <f t="shared" si="394"/>
        <v>13</v>
      </c>
      <c r="DR197" s="90">
        <f t="shared" si="394"/>
        <v>15</v>
      </c>
      <c r="DS197" s="90">
        <f t="shared" si="394"/>
        <v>18</v>
      </c>
      <c r="DT197" s="90">
        <f t="shared" si="394"/>
        <v>22</v>
      </c>
      <c r="DU197" s="90" t="str">
        <f t="shared" si="394"/>
        <v/>
      </c>
      <c r="DV197" s="90" t="str">
        <f t="shared" si="394"/>
        <v/>
      </c>
      <c r="DW197" s="89" t="str">
        <f t="shared" si="394"/>
        <v/>
      </c>
      <c r="DX197" s="157" t="str">
        <f t="shared" si="394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AK198" s="411"/>
      <c r="AL198" s="411"/>
      <c r="AM198" s="411"/>
      <c r="AN198" s="411"/>
      <c r="AO198" s="411"/>
      <c r="AP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99</v>
      </c>
      <c r="C199" s="377"/>
      <c r="T199" s="411"/>
      <c r="U199" s="411"/>
      <c r="V199" s="411"/>
      <c r="W199" s="411"/>
      <c r="X199" s="411"/>
      <c r="AK199" s="411"/>
      <c r="AL199" s="411"/>
      <c r="AM199" s="411"/>
      <c r="AN199" s="411"/>
      <c r="AO199" s="411"/>
      <c r="AP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100</v>
      </c>
      <c r="CO199" s="379" t="s">
        <v>101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1451" t="s">
        <v>102</v>
      </c>
      <c r="B200" s="1450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457"/>
      <c r="U200" s="387"/>
      <c r="V200" s="387"/>
      <c r="W200" s="387"/>
      <c r="X200" s="387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457"/>
      <c r="AL200" s="387"/>
      <c r="AM200" s="387"/>
      <c r="AN200" s="1458"/>
      <c r="AO200" s="387"/>
      <c r="AP200" s="387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45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45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459"/>
      <c r="U201" s="397"/>
      <c r="V201" s="397"/>
      <c r="W201" s="397"/>
      <c r="X201" s="397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459"/>
      <c r="AL201" s="397"/>
      <c r="AM201" s="397"/>
      <c r="AN201" s="1460"/>
      <c r="AO201" s="397"/>
      <c r="AP201" s="397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459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459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459"/>
      <c r="U202" s="397"/>
      <c r="V202" s="397"/>
      <c r="W202" s="397"/>
      <c r="X202" s="397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459"/>
      <c r="AL202" s="397"/>
      <c r="AM202" s="397"/>
      <c r="AN202" s="1460"/>
      <c r="AO202" s="397"/>
      <c r="AP202" s="397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459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459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461"/>
      <c r="AO203" s="404"/>
      <c r="AP203" s="404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5">SUM(C200:C203)</f>
        <v>0</v>
      </c>
      <c r="D204" s="408">
        <f t="shared" si="395"/>
        <v>0</v>
      </c>
      <c r="E204" s="408">
        <f t="shared" si="395"/>
        <v>0</v>
      </c>
      <c r="F204" s="408">
        <f t="shared" si="395"/>
        <v>0</v>
      </c>
      <c r="G204" s="408">
        <f t="shared" si="395"/>
        <v>0</v>
      </c>
      <c r="H204" s="408">
        <f t="shared" si="395"/>
        <v>0</v>
      </c>
      <c r="I204" s="408">
        <f t="shared" si="395"/>
        <v>0</v>
      </c>
      <c r="J204" s="408">
        <f t="shared" si="395"/>
        <v>0</v>
      </c>
      <c r="K204" s="408">
        <f t="shared" si="395"/>
        <v>0</v>
      </c>
      <c r="L204" s="408">
        <f t="shared" si="395"/>
        <v>0</v>
      </c>
      <c r="M204" s="408">
        <f t="shared" si="395"/>
        <v>0</v>
      </c>
      <c r="N204" s="408">
        <f t="shared" si="395"/>
        <v>0</v>
      </c>
      <c r="O204" s="408">
        <f t="shared" si="395"/>
        <v>0</v>
      </c>
      <c r="P204" s="408">
        <f t="shared" si="395"/>
        <v>0</v>
      </c>
      <c r="Q204" s="408">
        <f t="shared" si="395"/>
        <v>0</v>
      </c>
      <c r="R204" s="408">
        <f t="shared" si="395"/>
        <v>0</v>
      </c>
      <c r="S204" s="409">
        <f t="shared" si="395"/>
        <v>0</v>
      </c>
      <c r="T204" s="408">
        <f t="shared" si="395"/>
        <v>0</v>
      </c>
      <c r="U204" s="408">
        <f t="shared" si="395"/>
        <v>0</v>
      </c>
      <c r="V204" s="408">
        <f t="shared" si="395"/>
        <v>0</v>
      </c>
      <c r="W204" s="408">
        <f t="shared" si="395"/>
        <v>0</v>
      </c>
      <c r="X204" s="408">
        <f t="shared" si="395"/>
        <v>0</v>
      </c>
      <c r="Y204" s="408">
        <f t="shared" si="395"/>
        <v>0</v>
      </c>
      <c r="Z204" s="408">
        <f t="shared" si="395"/>
        <v>0</v>
      </c>
      <c r="AA204" s="408">
        <f t="shared" si="395"/>
        <v>0</v>
      </c>
      <c r="AB204" s="408">
        <f t="shared" si="395"/>
        <v>0</v>
      </c>
      <c r="AC204" s="408">
        <f t="shared" si="395"/>
        <v>0</v>
      </c>
      <c r="AD204" s="408"/>
      <c r="AE204" s="408"/>
      <c r="AF204" s="408"/>
      <c r="AG204" s="408">
        <f t="shared" ref="AG204:BJ204" si="396">SUM(AG200:AG203)</f>
        <v>0</v>
      </c>
      <c r="AH204" s="408">
        <f t="shared" si="396"/>
        <v>0</v>
      </c>
      <c r="AI204" s="408">
        <f t="shared" si="396"/>
        <v>0</v>
      </c>
      <c r="AJ204" s="409">
        <f t="shared" si="396"/>
        <v>0</v>
      </c>
      <c r="AK204" s="408">
        <f t="shared" si="396"/>
        <v>0</v>
      </c>
      <c r="AL204" s="408">
        <f t="shared" si="396"/>
        <v>0</v>
      </c>
      <c r="AM204" s="408">
        <f t="shared" si="396"/>
        <v>0</v>
      </c>
      <c r="AN204" s="408">
        <f t="shared" si="396"/>
        <v>0</v>
      </c>
      <c r="AO204" s="408">
        <f t="shared" si="396"/>
        <v>0</v>
      </c>
      <c r="AP204" s="408">
        <f t="shared" si="396"/>
        <v>0</v>
      </c>
      <c r="AQ204" s="408">
        <f t="shared" si="396"/>
        <v>0</v>
      </c>
      <c r="AR204" s="408">
        <f t="shared" si="396"/>
        <v>0</v>
      </c>
      <c r="AS204" s="408">
        <f t="shared" si="396"/>
        <v>0</v>
      </c>
      <c r="AT204" s="408">
        <f t="shared" si="396"/>
        <v>0</v>
      </c>
      <c r="AU204" s="408">
        <f t="shared" si="396"/>
        <v>0</v>
      </c>
      <c r="AV204" s="408">
        <f t="shared" si="396"/>
        <v>0</v>
      </c>
      <c r="AW204" s="408">
        <f t="shared" si="396"/>
        <v>0</v>
      </c>
      <c r="AX204" s="408">
        <f t="shared" si="396"/>
        <v>0</v>
      </c>
      <c r="AY204" s="408">
        <f t="shared" si="396"/>
        <v>0</v>
      </c>
      <c r="AZ204" s="408">
        <f t="shared" si="396"/>
        <v>0</v>
      </c>
      <c r="BA204" s="409">
        <f t="shared" si="396"/>
        <v>0</v>
      </c>
      <c r="BB204" s="408">
        <f t="shared" si="396"/>
        <v>0</v>
      </c>
      <c r="BC204" s="408">
        <f t="shared" si="396"/>
        <v>0</v>
      </c>
      <c r="BD204" s="408">
        <f t="shared" si="396"/>
        <v>0</v>
      </c>
      <c r="BE204" s="408">
        <f t="shared" si="396"/>
        <v>0</v>
      </c>
      <c r="BF204" s="408">
        <f t="shared" si="396"/>
        <v>0</v>
      </c>
      <c r="BG204" s="408">
        <f t="shared" si="396"/>
        <v>0</v>
      </c>
      <c r="BH204" s="408">
        <f t="shared" si="396"/>
        <v>0</v>
      </c>
      <c r="BI204" s="408">
        <f t="shared" si="396"/>
        <v>0</v>
      </c>
      <c r="BJ204" s="407">
        <f t="shared" si="396"/>
        <v>0</v>
      </c>
      <c r="BK204" s="407"/>
      <c r="BL204" s="407"/>
      <c r="BM204" s="407">
        <f t="shared" ref="BM204:BV204" si="397">SUM(BM200:BM203)</f>
        <v>0</v>
      </c>
      <c r="BN204" s="407">
        <f t="shared" si="397"/>
        <v>0</v>
      </c>
      <c r="BO204" s="407">
        <f t="shared" si="397"/>
        <v>0</v>
      </c>
      <c r="BP204" s="407">
        <f t="shared" si="397"/>
        <v>0</v>
      </c>
      <c r="BQ204" s="407">
        <f t="shared" si="397"/>
        <v>0</v>
      </c>
      <c r="BR204" s="409">
        <f t="shared" si="397"/>
        <v>0</v>
      </c>
      <c r="BS204" s="407">
        <f t="shared" si="397"/>
        <v>0</v>
      </c>
      <c r="BT204" s="407">
        <f t="shared" si="397"/>
        <v>0</v>
      </c>
      <c r="BU204" s="407">
        <f t="shared" si="397"/>
        <v>0</v>
      </c>
      <c r="BV204" s="407">
        <f t="shared" si="397"/>
        <v>0</v>
      </c>
      <c r="BW204" s="407"/>
      <c r="BX204" s="407"/>
      <c r="BY204" s="407">
        <f t="shared" ref="BY204:CI204" si="398">SUM(BY200:BY203)</f>
        <v>0</v>
      </c>
      <c r="BZ204" s="407">
        <f t="shared" si="398"/>
        <v>0</v>
      </c>
      <c r="CA204" s="407">
        <f t="shared" si="398"/>
        <v>0</v>
      </c>
      <c r="CB204" s="407">
        <f t="shared" si="398"/>
        <v>0</v>
      </c>
      <c r="CC204" s="407">
        <f t="shared" si="398"/>
        <v>0</v>
      </c>
      <c r="CD204" s="407">
        <f t="shared" si="398"/>
        <v>0</v>
      </c>
      <c r="CE204" s="407">
        <f t="shared" si="398"/>
        <v>0</v>
      </c>
      <c r="CF204" s="407">
        <f t="shared" si="398"/>
        <v>0</v>
      </c>
      <c r="CG204" s="407">
        <f t="shared" si="398"/>
        <v>0</v>
      </c>
      <c r="CH204" s="407">
        <f t="shared" si="398"/>
        <v>0</v>
      </c>
      <c r="CI204" s="407">
        <f t="shared" si="398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103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473"/>
      <c r="U205" s="1473"/>
      <c r="V205" s="413"/>
      <c r="W205" s="1473"/>
      <c r="X205" s="147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104</v>
      </c>
      <c r="B206" s="421"/>
      <c r="C206" s="420" t="str">
        <f t="shared" ref="C206:AC206" si="399">IF(OR(C205="",C$228=0),"",C205/C$228)</f>
        <v/>
      </c>
      <c r="D206" s="420" t="str">
        <f t="shared" si="399"/>
        <v/>
      </c>
      <c r="E206" s="420" t="str">
        <f t="shared" si="399"/>
        <v/>
      </c>
      <c r="F206" s="420" t="str">
        <f t="shared" si="399"/>
        <v/>
      </c>
      <c r="G206" s="420" t="str">
        <f t="shared" si="399"/>
        <v/>
      </c>
      <c r="H206" s="420" t="str">
        <f t="shared" si="399"/>
        <v/>
      </c>
      <c r="I206" s="420" t="str">
        <f t="shared" si="399"/>
        <v/>
      </c>
      <c r="J206" s="420" t="str">
        <f t="shared" si="399"/>
        <v/>
      </c>
      <c r="K206" s="420" t="str">
        <f t="shared" si="399"/>
        <v/>
      </c>
      <c r="L206" s="420" t="str">
        <f t="shared" si="399"/>
        <v/>
      </c>
      <c r="M206" s="420" t="str">
        <f t="shared" si="399"/>
        <v/>
      </c>
      <c r="N206" s="420" t="str">
        <f t="shared" si="399"/>
        <v/>
      </c>
      <c r="O206" s="420" t="str">
        <f t="shared" si="399"/>
        <v/>
      </c>
      <c r="P206" s="420" t="str">
        <f t="shared" si="399"/>
        <v/>
      </c>
      <c r="Q206" s="420" t="str">
        <f t="shared" si="399"/>
        <v/>
      </c>
      <c r="R206" s="420" t="str">
        <f t="shared" si="399"/>
        <v/>
      </c>
      <c r="S206" s="422" t="str">
        <f t="shared" si="399"/>
        <v/>
      </c>
      <c r="T206" s="420" t="str">
        <f t="shared" si="399"/>
        <v/>
      </c>
      <c r="U206" s="420" t="str">
        <f t="shared" si="399"/>
        <v/>
      </c>
      <c r="V206" s="420" t="str">
        <f t="shared" si="399"/>
        <v/>
      </c>
      <c r="W206" s="420" t="str">
        <f t="shared" si="399"/>
        <v/>
      </c>
      <c r="X206" s="420" t="str">
        <f t="shared" si="399"/>
        <v/>
      </c>
      <c r="Y206" s="420" t="str">
        <f t="shared" si="399"/>
        <v/>
      </c>
      <c r="Z206" s="420" t="str">
        <f t="shared" si="399"/>
        <v/>
      </c>
      <c r="AA206" s="420" t="str">
        <f t="shared" si="399"/>
        <v/>
      </c>
      <c r="AB206" s="420" t="str">
        <f t="shared" si="399"/>
        <v/>
      </c>
      <c r="AC206" s="420" t="str">
        <f t="shared" si="399"/>
        <v/>
      </c>
      <c r="AD206" s="420"/>
      <c r="AE206" s="420"/>
      <c r="AF206" s="420"/>
      <c r="AG206" s="420" t="str">
        <f t="shared" ref="AG206:BJ206" si="400">IF(OR(AG205="",AG$228=0),"",AG205/AG$228)</f>
        <v/>
      </c>
      <c r="AH206" s="420" t="str">
        <f t="shared" si="400"/>
        <v/>
      </c>
      <c r="AI206" s="420" t="str">
        <f t="shared" si="400"/>
        <v/>
      </c>
      <c r="AJ206" s="422" t="str">
        <f t="shared" si="400"/>
        <v/>
      </c>
      <c r="AK206" s="420" t="str">
        <f t="shared" si="400"/>
        <v/>
      </c>
      <c r="AL206" s="420" t="str">
        <f t="shared" si="400"/>
        <v/>
      </c>
      <c r="AM206" s="420" t="str">
        <f t="shared" si="400"/>
        <v/>
      </c>
      <c r="AN206" s="420" t="str">
        <f t="shared" si="400"/>
        <v/>
      </c>
      <c r="AO206" s="420" t="str">
        <f t="shared" si="400"/>
        <v/>
      </c>
      <c r="AP206" s="420" t="str">
        <f t="shared" si="400"/>
        <v/>
      </c>
      <c r="AQ206" s="420" t="str">
        <f t="shared" si="400"/>
        <v/>
      </c>
      <c r="AR206" s="420" t="str">
        <f t="shared" si="400"/>
        <v/>
      </c>
      <c r="AS206" s="420" t="str">
        <f t="shared" si="400"/>
        <v/>
      </c>
      <c r="AT206" s="420" t="str">
        <f t="shared" si="400"/>
        <v/>
      </c>
      <c r="AU206" s="420" t="str">
        <f t="shared" si="400"/>
        <v/>
      </c>
      <c r="AV206" s="420" t="str">
        <f t="shared" si="400"/>
        <v/>
      </c>
      <c r="AW206" s="420" t="str">
        <f t="shared" si="400"/>
        <v/>
      </c>
      <c r="AX206" s="420" t="str">
        <f t="shared" si="400"/>
        <v/>
      </c>
      <c r="AY206" s="420" t="str">
        <f t="shared" si="400"/>
        <v/>
      </c>
      <c r="AZ206" s="420" t="str">
        <f t="shared" si="400"/>
        <v/>
      </c>
      <c r="BA206" s="422" t="str">
        <f t="shared" si="400"/>
        <v/>
      </c>
      <c r="BB206" s="420" t="str">
        <f t="shared" si="400"/>
        <v/>
      </c>
      <c r="BC206" s="420" t="str">
        <f t="shared" si="400"/>
        <v/>
      </c>
      <c r="BD206" s="420" t="str">
        <f t="shared" si="400"/>
        <v/>
      </c>
      <c r="BE206" s="420" t="str">
        <f t="shared" si="400"/>
        <v/>
      </c>
      <c r="BF206" s="420" t="str">
        <f t="shared" si="400"/>
        <v/>
      </c>
      <c r="BG206" s="420" t="str">
        <f t="shared" si="400"/>
        <v/>
      </c>
      <c r="BH206" s="420" t="str">
        <f t="shared" si="400"/>
        <v/>
      </c>
      <c r="BI206" s="420" t="str">
        <f t="shared" si="400"/>
        <v/>
      </c>
      <c r="BJ206" s="420" t="str">
        <f t="shared" si="400"/>
        <v/>
      </c>
      <c r="BK206" s="420"/>
      <c r="BL206" s="420"/>
      <c r="BM206" s="420" t="str">
        <f t="shared" ref="BM206:BV206" si="401">IF(OR(BM205="",BM$228=0),"",BM205/BM$228)</f>
        <v/>
      </c>
      <c r="BN206" s="420" t="str">
        <f t="shared" si="401"/>
        <v/>
      </c>
      <c r="BO206" s="420" t="str">
        <f t="shared" si="401"/>
        <v/>
      </c>
      <c r="BP206" s="420" t="str">
        <f t="shared" si="401"/>
        <v/>
      </c>
      <c r="BQ206" s="420" t="str">
        <f t="shared" si="401"/>
        <v/>
      </c>
      <c r="BR206" s="422" t="str">
        <f t="shared" si="401"/>
        <v/>
      </c>
      <c r="BS206" s="420" t="str">
        <f t="shared" si="401"/>
        <v/>
      </c>
      <c r="BT206" s="420" t="str">
        <f t="shared" si="401"/>
        <v/>
      </c>
      <c r="BU206" s="420" t="str">
        <f t="shared" si="401"/>
        <v/>
      </c>
      <c r="BV206" s="420" t="str">
        <f t="shared" si="401"/>
        <v/>
      </c>
      <c r="BW206" s="420"/>
      <c r="BX206" s="420"/>
      <c r="BY206" s="420" t="str">
        <f t="shared" ref="BY206:CI206" si="402">IF(OR(BY205="",BY$228=0),"",BY205/BY$228)</f>
        <v/>
      </c>
      <c r="BZ206" s="420" t="str">
        <f t="shared" si="402"/>
        <v/>
      </c>
      <c r="CA206" s="420" t="str">
        <f t="shared" si="402"/>
        <v/>
      </c>
      <c r="CB206" s="420" t="str">
        <f t="shared" si="402"/>
        <v/>
      </c>
      <c r="CC206" s="420" t="str">
        <f t="shared" si="402"/>
        <v/>
      </c>
      <c r="CD206" s="420" t="str">
        <f t="shared" si="402"/>
        <v/>
      </c>
      <c r="CE206" s="420" t="str">
        <f t="shared" si="402"/>
        <v/>
      </c>
      <c r="CF206" s="420" t="str">
        <f t="shared" si="402"/>
        <v/>
      </c>
      <c r="CG206" s="420" t="str">
        <f t="shared" si="402"/>
        <v/>
      </c>
      <c r="CH206" s="420" t="str">
        <f t="shared" si="402"/>
        <v/>
      </c>
      <c r="CI206" s="420" t="str">
        <f t="shared" si="402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105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457"/>
      <c r="U207" s="387"/>
      <c r="V207" s="387"/>
      <c r="W207" s="387"/>
      <c r="X207" s="387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457"/>
      <c r="AL207" s="387"/>
      <c r="AM207" s="387"/>
      <c r="AN207" s="1458"/>
      <c r="AO207" s="387"/>
      <c r="AP207" s="387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45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45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459"/>
      <c r="U208" s="397"/>
      <c r="V208" s="397"/>
      <c r="W208" s="397"/>
      <c r="X208" s="397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459"/>
      <c r="AL208" s="397"/>
      <c r="AM208" s="397"/>
      <c r="AN208" s="1460"/>
      <c r="AO208" s="397"/>
      <c r="AP208" s="397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459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459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459"/>
      <c r="U209" s="397"/>
      <c r="V209" s="397"/>
      <c r="W209" s="397"/>
      <c r="X209" s="397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459"/>
      <c r="AL209" s="397"/>
      <c r="AM209" s="397"/>
      <c r="AN209" s="1460"/>
      <c r="AO209" s="397"/>
      <c r="AP209" s="397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459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459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461"/>
      <c r="AO210" s="404"/>
      <c r="AP210" s="404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3">SUM(C207:C210)</f>
        <v>0</v>
      </c>
      <c r="D211" s="408">
        <f t="shared" si="403"/>
        <v>0</v>
      </c>
      <c r="E211" s="408">
        <f t="shared" si="403"/>
        <v>0</v>
      </c>
      <c r="F211" s="408">
        <f t="shared" si="403"/>
        <v>0</v>
      </c>
      <c r="G211" s="408">
        <f t="shared" si="403"/>
        <v>0</v>
      </c>
      <c r="H211" s="408">
        <f t="shared" si="403"/>
        <v>0</v>
      </c>
      <c r="I211" s="408">
        <f t="shared" si="403"/>
        <v>0</v>
      </c>
      <c r="J211" s="408">
        <f t="shared" si="403"/>
        <v>0</v>
      </c>
      <c r="K211" s="408">
        <f t="shared" si="403"/>
        <v>0</v>
      </c>
      <c r="L211" s="408">
        <f t="shared" si="403"/>
        <v>0</v>
      </c>
      <c r="M211" s="408">
        <f t="shared" si="403"/>
        <v>0</v>
      </c>
      <c r="N211" s="408">
        <f t="shared" si="403"/>
        <v>0</v>
      </c>
      <c r="O211" s="408">
        <f t="shared" si="403"/>
        <v>0</v>
      </c>
      <c r="P211" s="408">
        <f t="shared" si="403"/>
        <v>0</v>
      </c>
      <c r="Q211" s="408">
        <f t="shared" si="403"/>
        <v>0</v>
      </c>
      <c r="R211" s="408">
        <f t="shared" si="403"/>
        <v>0</v>
      </c>
      <c r="S211" s="409">
        <f t="shared" si="403"/>
        <v>0</v>
      </c>
      <c r="T211" s="408">
        <f t="shared" si="403"/>
        <v>0</v>
      </c>
      <c r="U211" s="408">
        <f t="shared" si="403"/>
        <v>0</v>
      </c>
      <c r="V211" s="408">
        <f t="shared" si="403"/>
        <v>0</v>
      </c>
      <c r="W211" s="408">
        <f t="shared" si="403"/>
        <v>0</v>
      </c>
      <c r="X211" s="408">
        <f t="shared" si="403"/>
        <v>0</v>
      </c>
      <c r="Y211" s="408">
        <f t="shared" si="403"/>
        <v>0</v>
      </c>
      <c r="Z211" s="408">
        <f t="shared" si="403"/>
        <v>0</v>
      </c>
      <c r="AA211" s="408">
        <f t="shared" si="403"/>
        <v>0</v>
      </c>
      <c r="AB211" s="408">
        <f t="shared" si="403"/>
        <v>0</v>
      </c>
      <c r="AC211" s="408">
        <f t="shared" si="403"/>
        <v>0</v>
      </c>
      <c r="AD211" s="408"/>
      <c r="AE211" s="408"/>
      <c r="AF211" s="408"/>
      <c r="AG211" s="408">
        <f t="shared" ref="AG211:BJ211" si="404">SUM(AG207:AG210)</f>
        <v>0</v>
      </c>
      <c r="AH211" s="408">
        <f t="shared" si="404"/>
        <v>0</v>
      </c>
      <c r="AI211" s="408">
        <f t="shared" si="404"/>
        <v>0</v>
      </c>
      <c r="AJ211" s="409">
        <f t="shared" si="404"/>
        <v>0</v>
      </c>
      <c r="AK211" s="408">
        <f t="shared" si="404"/>
        <v>0</v>
      </c>
      <c r="AL211" s="408">
        <f t="shared" si="404"/>
        <v>0</v>
      </c>
      <c r="AM211" s="408">
        <f t="shared" si="404"/>
        <v>0</v>
      </c>
      <c r="AN211" s="408">
        <f t="shared" si="404"/>
        <v>0</v>
      </c>
      <c r="AO211" s="408">
        <f t="shared" si="404"/>
        <v>0</v>
      </c>
      <c r="AP211" s="408">
        <f t="shared" si="404"/>
        <v>0</v>
      </c>
      <c r="AQ211" s="408">
        <f t="shared" si="404"/>
        <v>0</v>
      </c>
      <c r="AR211" s="408">
        <f t="shared" si="404"/>
        <v>0</v>
      </c>
      <c r="AS211" s="408">
        <f t="shared" si="404"/>
        <v>0</v>
      </c>
      <c r="AT211" s="408">
        <f t="shared" si="404"/>
        <v>0</v>
      </c>
      <c r="AU211" s="408">
        <f t="shared" si="404"/>
        <v>0</v>
      </c>
      <c r="AV211" s="408">
        <f t="shared" si="404"/>
        <v>0</v>
      </c>
      <c r="AW211" s="408">
        <f t="shared" si="404"/>
        <v>0</v>
      </c>
      <c r="AX211" s="408">
        <f t="shared" si="404"/>
        <v>0</v>
      </c>
      <c r="AY211" s="408">
        <f t="shared" si="404"/>
        <v>0</v>
      </c>
      <c r="AZ211" s="408">
        <f t="shared" si="404"/>
        <v>0</v>
      </c>
      <c r="BA211" s="409">
        <f t="shared" si="404"/>
        <v>0</v>
      </c>
      <c r="BB211" s="408">
        <f t="shared" si="404"/>
        <v>0</v>
      </c>
      <c r="BC211" s="408">
        <f t="shared" si="404"/>
        <v>0</v>
      </c>
      <c r="BD211" s="408">
        <f t="shared" si="404"/>
        <v>0</v>
      </c>
      <c r="BE211" s="408">
        <f t="shared" si="404"/>
        <v>0</v>
      </c>
      <c r="BF211" s="408">
        <f t="shared" si="404"/>
        <v>0</v>
      </c>
      <c r="BG211" s="408">
        <f t="shared" si="404"/>
        <v>0</v>
      </c>
      <c r="BH211" s="408">
        <f t="shared" si="404"/>
        <v>0</v>
      </c>
      <c r="BI211" s="408">
        <f t="shared" si="404"/>
        <v>0</v>
      </c>
      <c r="BJ211" s="407">
        <f t="shared" si="404"/>
        <v>0</v>
      </c>
      <c r="BK211" s="407"/>
      <c r="BL211" s="407"/>
      <c r="BM211" s="407">
        <f t="shared" ref="BM211:BV211" si="405">SUM(BM207:BM210)</f>
        <v>0</v>
      </c>
      <c r="BN211" s="407">
        <f t="shared" si="405"/>
        <v>0</v>
      </c>
      <c r="BO211" s="407">
        <f t="shared" si="405"/>
        <v>0</v>
      </c>
      <c r="BP211" s="407">
        <f t="shared" si="405"/>
        <v>0</v>
      </c>
      <c r="BQ211" s="407">
        <f t="shared" si="405"/>
        <v>0</v>
      </c>
      <c r="BR211" s="409">
        <f t="shared" si="405"/>
        <v>0</v>
      </c>
      <c r="BS211" s="407">
        <f t="shared" si="405"/>
        <v>0</v>
      </c>
      <c r="BT211" s="407">
        <f t="shared" si="405"/>
        <v>0</v>
      </c>
      <c r="BU211" s="407">
        <f t="shared" si="405"/>
        <v>0</v>
      </c>
      <c r="BV211" s="407">
        <f t="shared" si="405"/>
        <v>0</v>
      </c>
      <c r="BW211" s="407"/>
      <c r="BX211" s="407"/>
      <c r="BY211" s="407">
        <f t="shared" ref="BY211:CI211" si="406">SUM(BY207:BY210)</f>
        <v>0</v>
      </c>
      <c r="BZ211" s="407">
        <f t="shared" si="406"/>
        <v>0</v>
      </c>
      <c r="CA211" s="407">
        <f t="shared" si="406"/>
        <v>0</v>
      </c>
      <c r="CB211" s="407">
        <f t="shared" si="406"/>
        <v>0</v>
      </c>
      <c r="CC211" s="407">
        <f t="shared" si="406"/>
        <v>0</v>
      </c>
      <c r="CD211" s="407">
        <f t="shared" si="406"/>
        <v>0</v>
      </c>
      <c r="CE211" s="407">
        <f t="shared" si="406"/>
        <v>0</v>
      </c>
      <c r="CF211" s="407">
        <f t="shared" si="406"/>
        <v>0</v>
      </c>
      <c r="CG211" s="407">
        <f t="shared" si="406"/>
        <v>0</v>
      </c>
      <c r="CH211" s="407">
        <f t="shared" si="406"/>
        <v>0</v>
      </c>
      <c r="CI211" s="407">
        <f t="shared" si="406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103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473"/>
      <c r="U212" s="1473"/>
      <c r="V212" s="413"/>
      <c r="W212" s="1473"/>
      <c r="X212" s="147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104</v>
      </c>
      <c r="B213" s="421"/>
      <c r="C213" s="420" t="str">
        <f t="shared" ref="C213:AC213" si="407">IF(OR(C212="",C$228=0),"",C212/C$228)</f>
        <v/>
      </c>
      <c r="D213" s="420" t="str">
        <f t="shared" si="407"/>
        <v/>
      </c>
      <c r="E213" s="420" t="str">
        <f t="shared" si="407"/>
        <v/>
      </c>
      <c r="F213" s="420" t="str">
        <f t="shared" si="407"/>
        <v/>
      </c>
      <c r="G213" s="420" t="str">
        <f t="shared" si="407"/>
        <v/>
      </c>
      <c r="H213" s="420" t="str">
        <f t="shared" si="407"/>
        <v/>
      </c>
      <c r="I213" s="420" t="str">
        <f t="shared" si="407"/>
        <v/>
      </c>
      <c r="J213" s="420" t="str">
        <f t="shared" si="407"/>
        <v/>
      </c>
      <c r="K213" s="420" t="str">
        <f t="shared" si="407"/>
        <v/>
      </c>
      <c r="L213" s="420" t="str">
        <f t="shared" si="407"/>
        <v/>
      </c>
      <c r="M213" s="420" t="str">
        <f t="shared" si="407"/>
        <v/>
      </c>
      <c r="N213" s="420" t="str">
        <f t="shared" si="407"/>
        <v/>
      </c>
      <c r="O213" s="420" t="str">
        <f t="shared" si="407"/>
        <v/>
      </c>
      <c r="P213" s="420" t="str">
        <f t="shared" si="407"/>
        <v/>
      </c>
      <c r="Q213" s="420" t="str">
        <f t="shared" si="407"/>
        <v/>
      </c>
      <c r="R213" s="420" t="str">
        <f t="shared" si="407"/>
        <v/>
      </c>
      <c r="S213" s="422" t="str">
        <f t="shared" si="407"/>
        <v/>
      </c>
      <c r="T213" s="420" t="str">
        <f t="shared" si="407"/>
        <v/>
      </c>
      <c r="U213" s="420" t="str">
        <f t="shared" si="407"/>
        <v/>
      </c>
      <c r="V213" s="420" t="str">
        <f t="shared" si="407"/>
        <v/>
      </c>
      <c r="W213" s="420" t="str">
        <f t="shared" si="407"/>
        <v/>
      </c>
      <c r="X213" s="420" t="str">
        <f t="shared" si="407"/>
        <v/>
      </c>
      <c r="Y213" s="420" t="str">
        <f t="shared" si="407"/>
        <v/>
      </c>
      <c r="Z213" s="420" t="str">
        <f t="shared" si="407"/>
        <v/>
      </c>
      <c r="AA213" s="420" t="str">
        <f t="shared" si="407"/>
        <v/>
      </c>
      <c r="AB213" s="420" t="str">
        <f t="shared" si="407"/>
        <v/>
      </c>
      <c r="AC213" s="420" t="str">
        <f t="shared" si="407"/>
        <v/>
      </c>
      <c r="AD213" s="420"/>
      <c r="AE213" s="420"/>
      <c r="AF213" s="420"/>
      <c r="AG213" s="420" t="str">
        <f t="shared" ref="AG213:BJ213" si="408">IF(OR(AG212="",AG$228=0),"",AG212/AG$228)</f>
        <v/>
      </c>
      <c r="AH213" s="420" t="str">
        <f t="shared" si="408"/>
        <v/>
      </c>
      <c r="AI213" s="420" t="str">
        <f t="shared" si="408"/>
        <v/>
      </c>
      <c r="AJ213" s="422" t="str">
        <f t="shared" si="408"/>
        <v/>
      </c>
      <c r="AK213" s="420" t="str">
        <f t="shared" si="408"/>
        <v/>
      </c>
      <c r="AL213" s="420" t="str">
        <f t="shared" si="408"/>
        <v/>
      </c>
      <c r="AM213" s="420" t="str">
        <f t="shared" si="408"/>
        <v/>
      </c>
      <c r="AN213" s="420" t="str">
        <f t="shared" si="408"/>
        <v/>
      </c>
      <c r="AO213" s="420" t="str">
        <f t="shared" si="408"/>
        <v/>
      </c>
      <c r="AP213" s="420" t="str">
        <f t="shared" si="408"/>
        <v/>
      </c>
      <c r="AQ213" s="420" t="str">
        <f t="shared" si="408"/>
        <v/>
      </c>
      <c r="AR213" s="420" t="str">
        <f t="shared" si="408"/>
        <v/>
      </c>
      <c r="AS213" s="420" t="str">
        <f t="shared" si="408"/>
        <v/>
      </c>
      <c r="AT213" s="420" t="str">
        <f t="shared" si="408"/>
        <v/>
      </c>
      <c r="AU213" s="420" t="str">
        <f t="shared" si="408"/>
        <v/>
      </c>
      <c r="AV213" s="420" t="str">
        <f t="shared" si="408"/>
        <v/>
      </c>
      <c r="AW213" s="420" t="str">
        <f t="shared" si="408"/>
        <v/>
      </c>
      <c r="AX213" s="420" t="str">
        <f t="shared" si="408"/>
        <v/>
      </c>
      <c r="AY213" s="420" t="str">
        <f t="shared" si="408"/>
        <v/>
      </c>
      <c r="AZ213" s="420" t="str">
        <f t="shared" si="408"/>
        <v/>
      </c>
      <c r="BA213" s="422" t="str">
        <f t="shared" si="408"/>
        <v/>
      </c>
      <c r="BB213" s="420" t="str">
        <f t="shared" si="408"/>
        <v/>
      </c>
      <c r="BC213" s="420" t="str">
        <f t="shared" si="408"/>
        <v/>
      </c>
      <c r="BD213" s="420" t="str">
        <f t="shared" si="408"/>
        <v/>
      </c>
      <c r="BE213" s="420" t="str">
        <f t="shared" si="408"/>
        <v/>
      </c>
      <c r="BF213" s="420" t="str">
        <f t="shared" si="408"/>
        <v/>
      </c>
      <c r="BG213" s="420" t="str">
        <f t="shared" si="408"/>
        <v/>
      </c>
      <c r="BH213" s="420" t="str">
        <f t="shared" si="408"/>
        <v/>
      </c>
      <c r="BI213" s="420" t="str">
        <f t="shared" si="408"/>
        <v/>
      </c>
      <c r="BJ213" s="420" t="str">
        <f t="shared" si="408"/>
        <v/>
      </c>
      <c r="BK213" s="420"/>
      <c r="BL213" s="420"/>
      <c r="BM213" s="420" t="str">
        <f t="shared" ref="BM213:BV213" si="409">IF(OR(BM212="",BM$228=0),"",BM212/BM$228)</f>
        <v/>
      </c>
      <c r="BN213" s="420" t="str">
        <f t="shared" si="409"/>
        <v/>
      </c>
      <c r="BO213" s="420" t="str">
        <f t="shared" si="409"/>
        <v/>
      </c>
      <c r="BP213" s="420" t="str">
        <f t="shared" si="409"/>
        <v/>
      </c>
      <c r="BQ213" s="420" t="str">
        <f t="shared" si="409"/>
        <v/>
      </c>
      <c r="BR213" s="422" t="str">
        <f t="shared" si="409"/>
        <v/>
      </c>
      <c r="BS213" s="420" t="str">
        <f t="shared" si="409"/>
        <v/>
      </c>
      <c r="BT213" s="420" t="str">
        <f t="shared" si="409"/>
        <v/>
      </c>
      <c r="BU213" s="420" t="str">
        <f t="shared" si="409"/>
        <v/>
      </c>
      <c r="BV213" s="420" t="str">
        <f t="shared" si="409"/>
        <v/>
      </c>
      <c r="BW213" s="420"/>
      <c r="BX213" s="420"/>
      <c r="BY213" s="420" t="str">
        <f t="shared" ref="BY213:CI213" si="410">IF(OR(BY212="",BY$228=0),"",BY212/BY$228)</f>
        <v/>
      </c>
      <c r="BZ213" s="420" t="str">
        <f t="shared" si="410"/>
        <v/>
      </c>
      <c r="CA213" s="420" t="str">
        <f t="shared" si="410"/>
        <v/>
      </c>
      <c r="CB213" s="420" t="str">
        <f t="shared" si="410"/>
        <v/>
      </c>
      <c r="CC213" s="420" t="str">
        <f t="shared" si="410"/>
        <v/>
      </c>
      <c r="CD213" s="420" t="str">
        <f t="shared" si="410"/>
        <v/>
      </c>
      <c r="CE213" s="420" t="str">
        <f t="shared" si="410"/>
        <v/>
      </c>
      <c r="CF213" s="420" t="str">
        <f t="shared" si="410"/>
        <v/>
      </c>
      <c r="CG213" s="420" t="str">
        <f t="shared" si="410"/>
        <v/>
      </c>
      <c r="CH213" s="420" t="str">
        <f t="shared" si="410"/>
        <v/>
      </c>
      <c r="CI213" s="420" t="str">
        <f t="shared" si="410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106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457"/>
      <c r="U214" s="387"/>
      <c r="V214" s="387"/>
      <c r="W214" s="387"/>
      <c r="X214" s="387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457"/>
      <c r="AL214" s="387"/>
      <c r="AM214" s="387"/>
      <c r="AN214" s="1458"/>
      <c r="AO214" s="387"/>
      <c r="AP214" s="387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45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45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459"/>
      <c r="U215" s="397"/>
      <c r="V215" s="397"/>
      <c r="W215" s="397"/>
      <c r="X215" s="397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459"/>
      <c r="AL215" s="397"/>
      <c r="AM215" s="397"/>
      <c r="AN215" s="1460"/>
      <c r="AO215" s="397"/>
      <c r="AP215" s="397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459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459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459"/>
      <c r="U216" s="397"/>
      <c r="V216" s="397"/>
      <c r="W216" s="397"/>
      <c r="X216" s="397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459"/>
      <c r="AL216" s="397"/>
      <c r="AM216" s="397"/>
      <c r="AN216" s="1460"/>
      <c r="AO216" s="397"/>
      <c r="AP216" s="397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459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459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461"/>
      <c r="AO217" s="404"/>
      <c r="AP217" s="404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11">SUM(C214:C217)</f>
        <v>0</v>
      </c>
      <c r="D218" s="408">
        <f t="shared" si="411"/>
        <v>0</v>
      </c>
      <c r="E218" s="408">
        <f t="shared" si="411"/>
        <v>0</v>
      </c>
      <c r="F218" s="408">
        <f t="shared" si="411"/>
        <v>0</v>
      </c>
      <c r="G218" s="408">
        <f t="shared" si="411"/>
        <v>0</v>
      </c>
      <c r="H218" s="408">
        <f t="shared" si="411"/>
        <v>0</v>
      </c>
      <c r="I218" s="408">
        <f t="shared" si="411"/>
        <v>0</v>
      </c>
      <c r="J218" s="408">
        <f t="shared" si="411"/>
        <v>0</v>
      </c>
      <c r="K218" s="408">
        <f t="shared" si="411"/>
        <v>0</v>
      </c>
      <c r="L218" s="408">
        <f t="shared" si="411"/>
        <v>0</v>
      </c>
      <c r="M218" s="408">
        <f t="shared" si="411"/>
        <v>0</v>
      </c>
      <c r="N218" s="408">
        <f t="shared" si="411"/>
        <v>0</v>
      </c>
      <c r="O218" s="408">
        <f t="shared" si="411"/>
        <v>0</v>
      </c>
      <c r="P218" s="408">
        <f t="shared" si="411"/>
        <v>0</v>
      </c>
      <c r="Q218" s="408">
        <f t="shared" si="411"/>
        <v>0</v>
      </c>
      <c r="R218" s="408">
        <f t="shared" si="411"/>
        <v>0</v>
      </c>
      <c r="S218" s="409">
        <f t="shared" si="411"/>
        <v>0</v>
      </c>
      <c r="T218" s="408">
        <f t="shared" si="411"/>
        <v>0</v>
      </c>
      <c r="U218" s="408">
        <f t="shared" si="411"/>
        <v>0</v>
      </c>
      <c r="V218" s="408">
        <f t="shared" si="411"/>
        <v>0</v>
      </c>
      <c r="W218" s="408">
        <f t="shared" si="411"/>
        <v>0</v>
      </c>
      <c r="X218" s="408">
        <f t="shared" si="411"/>
        <v>0</v>
      </c>
      <c r="Y218" s="408">
        <f t="shared" si="411"/>
        <v>0</v>
      </c>
      <c r="Z218" s="408">
        <f t="shared" si="411"/>
        <v>0</v>
      </c>
      <c r="AA218" s="408">
        <f t="shared" si="411"/>
        <v>0</v>
      </c>
      <c r="AB218" s="408">
        <f t="shared" si="411"/>
        <v>0</v>
      </c>
      <c r="AC218" s="408">
        <f t="shared" si="411"/>
        <v>0</v>
      </c>
      <c r="AD218" s="408"/>
      <c r="AE218" s="408"/>
      <c r="AF218" s="408"/>
      <c r="AG218" s="408">
        <f t="shared" ref="AG218:BJ218" si="412">SUM(AG214:AG217)</f>
        <v>0</v>
      </c>
      <c r="AH218" s="408">
        <f t="shared" si="412"/>
        <v>0</v>
      </c>
      <c r="AI218" s="408">
        <f t="shared" si="412"/>
        <v>0</v>
      </c>
      <c r="AJ218" s="409">
        <f t="shared" si="412"/>
        <v>0</v>
      </c>
      <c r="AK218" s="408">
        <f t="shared" si="412"/>
        <v>0</v>
      </c>
      <c r="AL218" s="408">
        <f t="shared" si="412"/>
        <v>0</v>
      </c>
      <c r="AM218" s="408">
        <f t="shared" si="412"/>
        <v>0</v>
      </c>
      <c r="AN218" s="408">
        <f t="shared" si="412"/>
        <v>0</v>
      </c>
      <c r="AO218" s="408">
        <f t="shared" si="412"/>
        <v>0</v>
      </c>
      <c r="AP218" s="408">
        <f t="shared" si="412"/>
        <v>0</v>
      </c>
      <c r="AQ218" s="408">
        <f t="shared" si="412"/>
        <v>0</v>
      </c>
      <c r="AR218" s="408">
        <f t="shared" si="412"/>
        <v>0</v>
      </c>
      <c r="AS218" s="408">
        <f t="shared" si="412"/>
        <v>0</v>
      </c>
      <c r="AT218" s="408">
        <f t="shared" si="412"/>
        <v>0</v>
      </c>
      <c r="AU218" s="408">
        <f t="shared" si="412"/>
        <v>0</v>
      </c>
      <c r="AV218" s="408">
        <f t="shared" si="412"/>
        <v>0</v>
      </c>
      <c r="AW218" s="408">
        <f t="shared" si="412"/>
        <v>0</v>
      </c>
      <c r="AX218" s="408">
        <f t="shared" si="412"/>
        <v>0</v>
      </c>
      <c r="AY218" s="408">
        <f t="shared" si="412"/>
        <v>0</v>
      </c>
      <c r="AZ218" s="408">
        <f t="shared" si="412"/>
        <v>0</v>
      </c>
      <c r="BA218" s="409">
        <f t="shared" si="412"/>
        <v>0</v>
      </c>
      <c r="BB218" s="408">
        <f t="shared" si="412"/>
        <v>0</v>
      </c>
      <c r="BC218" s="408">
        <f t="shared" si="412"/>
        <v>0</v>
      </c>
      <c r="BD218" s="408">
        <f t="shared" si="412"/>
        <v>0</v>
      </c>
      <c r="BE218" s="408">
        <f t="shared" si="412"/>
        <v>0</v>
      </c>
      <c r="BF218" s="408">
        <f t="shared" si="412"/>
        <v>0</v>
      </c>
      <c r="BG218" s="408">
        <f t="shared" si="412"/>
        <v>0</v>
      </c>
      <c r="BH218" s="408">
        <f t="shared" si="412"/>
        <v>0</v>
      </c>
      <c r="BI218" s="408">
        <f t="shared" si="412"/>
        <v>0</v>
      </c>
      <c r="BJ218" s="407">
        <f t="shared" si="412"/>
        <v>0</v>
      </c>
      <c r="BK218" s="407"/>
      <c r="BL218" s="407"/>
      <c r="BM218" s="407">
        <f t="shared" ref="BM218:BV218" si="413">SUM(BM214:BM217)</f>
        <v>0</v>
      </c>
      <c r="BN218" s="407">
        <f t="shared" si="413"/>
        <v>0</v>
      </c>
      <c r="BO218" s="407">
        <f t="shared" si="413"/>
        <v>0</v>
      </c>
      <c r="BP218" s="407">
        <f t="shared" si="413"/>
        <v>0</v>
      </c>
      <c r="BQ218" s="407">
        <f t="shared" si="413"/>
        <v>0</v>
      </c>
      <c r="BR218" s="409">
        <f t="shared" si="413"/>
        <v>0</v>
      </c>
      <c r="BS218" s="407">
        <f t="shared" si="413"/>
        <v>0</v>
      </c>
      <c r="BT218" s="407">
        <f t="shared" si="413"/>
        <v>0</v>
      </c>
      <c r="BU218" s="407">
        <f t="shared" si="413"/>
        <v>0</v>
      </c>
      <c r="BV218" s="407">
        <f t="shared" si="413"/>
        <v>0</v>
      </c>
      <c r="BW218" s="407"/>
      <c r="BX218" s="407"/>
      <c r="BY218" s="407">
        <f t="shared" ref="BY218:CI218" si="414">SUM(BY214:BY217)</f>
        <v>0</v>
      </c>
      <c r="BZ218" s="407">
        <f t="shared" si="414"/>
        <v>0</v>
      </c>
      <c r="CA218" s="407">
        <f t="shared" si="414"/>
        <v>0</v>
      </c>
      <c r="CB218" s="407">
        <f t="shared" si="414"/>
        <v>0</v>
      </c>
      <c r="CC218" s="407">
        <f t="shared" si="414"/>
        <v>0</v>
      </c>
      <c r="CD218" s="407">
        <f t="shared" si="414"/>
        <v>0</v>
      </c>
      <c r="CE218" s="407">
        <f t="shared" si="414"/>
        <v>0</v>
      </c>
      <c r="CF218" s="407">
        <f t="shared" si="414"/>
        <v>0</v>
      </c>
      <c r="CG218" s="407">
        <f t="shared" si="414"/>
        <v>0</v>
      </c>
      <c r="CH218" s="407">
        <f t="shared" si="414"/>
        <v>0</v>
      </c>
      <c r="CI218" s="407">
        <f t="shared" si="414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103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473"/>
      <c r="U219" s="1473"/>
      <c r="V219" s="413"/>
      <c r="W219" s="1473"/>
      <c r="X219" s="147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104</v>
      </c>
      <c r="B220" s="420"/>
      <c r="C220" s="420" t="str">
        <f t="shared" ref="C220:AC220" si="415">IF(OR(C219="",C$228=0),"",C219/C$228)</f>
        <v/>
      </c>
      <c r="D220" s="420" t="str">
        <f t="shared" si="415"/>
        <v/>
      </c>
      <c r="E220" s="420" t="str">
        <f t="shared" si="415"/>
        <v/>
      </c>
      <c r="F220" s="420" t="str">
        <f t="shared" si="415"/>
        <v/>
      </c>
      <c r="G220" s="420" t="str">
        <f t="shared" si="415"/>
        <v/>
      </c>
      <c r="H220" s="420" t="str">
        <f t="shared" si="415"/>
        <v/>
      </c>
      <c r="I220" s="420" t="str">
        <f t="shared" si="415"/>
        <v/>
      </c>
      <c r="J220" s="420" t="str">
        <f t="shared" si="415"/>
        <v/>
      </c>
      <c r="K220" s="420" t="str">
        <f t="shared" si="415"/>
        <v/>
      </c>
      <c r="L220" s="420" t="str">
        <f t="shared" si="415"/>
        <v/>
      </c>
      <c r="M220" s="420" t="str">
        <f t="shared" si="415"/>
        <v/>
      </c>
      <c r="N220" s="420" t="str">
        <f t="shared" si="415"/>
        <v/>
      </c>
      <c r="O220" s="420" t="str">
        <f t="shared" si="415"/>
        <v/>
      </c>
      <c r="P220" s="420" t="str">
        <f t="shared" si="415"/>
        <v/>
      </c>
      <c r="Q220" s="420" t="str">
        <f t="shared" si="415"/>
        <v/>
      </c>
      <c r="R220" s="420" t="str">
        <f t="shared" si="415"/>
        <v/>
      </c>
      <c r="S220" s="422" t="str">
        <f t="shared" si="415"/>
        <v/>
      </c>
      <c r="T220" s="420" t="str">
        <f t="shared" si="415"/>
        <v/>
      </c>
      <c r="U220" s="420" t="str">
        <f t="shared" si="415"/>
        <v/>
      </c>
      <c r="V220" s="420" t="str">
        <f t="shared" si="415"/>
        <v/>
      </c>
      <c r="W220" s="420" t="str">
        <f t="shared" si="415"/>
        <v/>
      </c>
      <c r="X220" s="420" t="str">
        <f t="shared" si="415"/>
        <v/>
      </c>
      <c r="Y220" s="420" t="str">
        <f t="shared" si="415"/>
        <v/>
      </c>
      <c r="Z220" s="420" t="str">
        <f t="shared" si="415"/>
        <v/>
      </c>
      <c r="AA220" s="420" t="str">
        <f t="shared" si="415"/>
        <v/>
      </c>
      <c r="AB220" s="420" t="str">
        <f t="shared" si="415"/>
        <v/>
      </c>
      <c r="AC220" s="420" t="str">
        <f t="shared" si="415"/>
        <v/>
      </c>
      <c r="AD220" s="420"/>
      <c r="AE220" s="420"/>
      <c r="AF220" s="420"/>
      <c r="AG220" s="420" t="str">
        <f t="shared" ref="AG220:BJ220" si="416">IF(OR(AG219="",AG$228=0),"",AG219/AG$228)</f>
        <v/>
      </c>
      <c r="AH220" s="420" t="str">
        <f t="shared" si="416"/>
        <v/>
      </c>
      <c r="AI220" s="420" t="str">
        <f t="shared" si="416"/>
        <v/>
      </c>
      <c r="AJ220" s="422" t="str">
        <f t="shared" si="416"/>
        <v/>
      </c>
      <c r="AK220" s="420" t="str">
        <f t="shared" si="416"/>
        <v/>
      </c>
      <c r="AL220" s="420" t="str">
        <f t="shared" si="416"/>
        <v/>
      </c>
      <c r="AM220" s="420" t="str">
        <f t="shared" si="416"/>
        <v/>
      </c>
      <c r="AN220" s="420" t="str">
        <f t="shared" si="416"/>
        <v/>
      </c>
      <c r="AO220" s="420" t="str">
        <f t="shared" si="416"/>
        <v/>
      </c>
      <c r="AP220" s="420" t="str">
        <f t="shared" si="416"/>
        <v/>
      </c>
      <c r="AQ220" s="420" t="str">
        <f t="shared" si="416"/>
        <v/>
      </c>
      <c r="AR220" s="420" t="str">
        <f t="shared" si="416"/>
        <v/>
      </c>
      <c r="AS220" s="420" t="str">
        <f t="shared" si="416"/>
        <v/>
      </c>
      <c r="AT220" s="420" t="str">
        <f t="shared" si="416"/>
        <v/>
      </c>
      <c r="AU220" s="420" t="str">
        <f t="shared" si="416"/>
        <v/>
      </c>
      <c r="AV220" s="420" t="str">
        <f t="shared" si="416"/>
        <v/>
      </c>
      <c r="AW220" s="420" t="str">
        <f t="shared" si="416"/>
        <v/>
      </c>
      <c r="AX220" s="420" t="str">
        <f t="shared" si="416"/>
        <v/>
      </c>
      <c r="AY220" s="420" t="str">
        <f t="shared" si="416"/>
        <v/>
      </c>
      <c r="AZ220" s="420" t="str">
        <f t="shared" si="416"/>
        <v/>
      </c>
      <c r="BA220" s="422" t="str">
        <f t="shared" si="416"/>
        <v/>
      </c>
      <c r="BB220" s="420" t="str">
        <f t="shared" si="416"/>
        <v/>
      </c>
      <c r="BC220" s="420" t="str">
        <f t="shared" si="416"/>
        <v/>
      </c>
      <c r="BD220" s="420" t="str">
        <f t="shared" si="416"/>
        <v/>
      </c>
      <c r="BE220" s="420" t="str">
        <f t="shared" si="416"/>
        <v/>
      </c>
      <c r="BF220" s="420" t="str">
        <f t="shared" si="416"/>
        <v/>
      </c>
      <c r="BG220" s="420" t="str">
        <f t="shared" si="416"/>
        <v/>
      </c>
      <c r="BH220" s="420" t="str">
        <f t="shared" si="416"/>
        <v/>
      </c>
      <c r="BI220" s="420" t="str">
        <f t="shared" si="416"/>
        <v/>
      </c>
      <c r="BJ220" s="420" t="str">
        <f t="shared" si="416"/>
        <v/>
      </c>
      <c r="BK220" s="420"/>
      <c r="BL220" s="420"/>
      <c r="BM220" s="420" t="str">
        <f t="shared" ref="BM220:BV220" si="417">IF(OR(BM219="",BM$228=0),"",BM219/BM$228)</f>
        <v/>
      </c>
      <c r="BN220" s="420" t="str">
        <f t="shared" si="417"/>
        <v/>
      </c>
      <c r="BO220" s="420" t="str">
        <f t="shared" si="417"/>
        <v/>
      </c>
      <c r="BP220" s="420" t="str">
        <f t="shared" si="417"/>
        <v/>
      </c>
      <c r="BQ220" s="420" t="str">
        <f t="shared" si="417"/>
        <v/>
      </c>
      <c r="BR220" s="422" t="str">
        <f t="shared" si="417"/>
        <v/>
      </c>
      <c r="BS220" s="420" t="str">
        <f t="shared" si="417"/>
        <v/>
      </c>
      <c r="BT220" s="420" t="str">
        <f t="shared" si="417"/>
        <v/>
      </c>
      <c r="BU220" s="420" t="str">
        <f t="shared" si="417"/>
        <v/>
      </c>
      <c r="BV220" s="420" t="str">
        <f t="shared" si="417"/>
        <v/>
      </c>
      <c r="BW220" s="420"/>
      <c r="BX220" s="420"/>
      <c r="BY220" s="420" t="str">
        <f t="shared" ref="BY220:CI220" si="418">IF(OR(BY219="",BY$228=0),"",BY219/BY$228)</f>
        <v/>
      </c>
      <c r="BZ220" s="420" t="str">
        <f t="shared" si="418"/>
        <v/>
      </c>
      <c r="CA220" s="420" t="str">
        <f t="shared" si="418"/>
        <v/>
      </c>
      <c r="CB220" s="420" t="str">
        <f t="shared" si="418"/>
        <v/>
      </c>
      <c r="CC220" s="420" t="str">
        <f t="shared" si="418"/>
        <v/>
      </c>
      <c r="CD220" s="420" t="str">
        <f t="shared" si="418"/>
        <v/>
      </c>
      <c r="CE220" s="420" t="str">
        <f t="shared" si="418"/>
        <v/>
      </c>
      <c r="CF220" s="420" t="str">
        <f t="shared" si="418"/>
        <v/>
      </c>
      <c r="CG220" s="420" t="str">
        <f t="shared" si="418"/>
        <v/>
      </c>
      <c r="CH220" s="420" t="str">
        <f t="shared" si="418"/>
        <v/>
      </c>
      <c r="CI220" s="420" t="str">
        <f t="shared" si="418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107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457"/>
      <c r="U221" s="387"/>
      <c r="V221" s="387"/>
      <c r="W221" s="387"/>
      <c r="X221" s="387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457"/>
      <c r="AL221" s="387"/>
      <c r="AM221" s="387"/>
      <c r="AN221" s="1458"/>
      <c r="AO221" s="387"/>
      <c r="AP221" s="387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45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45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459"/>
      <c r="U222" s="397"/>
      <c r="V222" s="397"/>
      <c r="W222" s="397"/>
      <c r="X222" s="397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459"/>
      <c r="AL222" s="397"/>
      <c r="AM222" s="397"/>
      <c r="AN222" s="1460"/>
      <c r="AO222" s="397"/>
      <c r="AP222" s="397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459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459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459"/>
      <c r="U223" s="397"/>
      <c r="V223" s="397"/>
      <c r="W223" s="397"/>
      <c r="X223" s="397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459"/>
      <c r="AL223" s="397"/>
      <c r="AM223" s="397"/>
      <c r="AN223" s="1460"/>
      <c r="AO223" s="397"/>
      <c r="AP223" s="397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459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459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461"/>
      <c r="AO224" s="404"/>
      <c r="AP224" s="404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9">SUM(C221:C224)</f>
        <v>0</v>
      </c>
      <c r="D225" s="408">
        <f t="shared" si="419"/>
        <v>0</v>
      </c>
      <c r="E225" s="408">
        <f t="shared" si="419"/>
        <v>0</v>
      </c>
      <c r="F225" s="408">
        <f t="shared" si="419"/>
        <v>0</v>
      </c>
      <c r="G225" s="408">
        <f t="shared" si="419"/>
        <v>0</v>
      </c>
      <c r="H225" s="408">
        <f t="shared" si="419"/>
        <v>0</v>
      </c>
      <c r="I225" s="408">
        <f t="shared" si="419"/>
        <v>0</v>
      </c>
      <c r="J225" s="408">
        <f t="shared" si="419"/>
        <v>0</v>
      </c>
      <c r="K225" s="408">
        <f t="shared" si="419"/>
        <v>0</v>
      </c>
      <c r="L225" s="408">
        <f t="shared" si="419"/>
        <v>0</v>
      </c>
      <c r="M225" s="408">
        <f t="shared" si="419"/>
        <v>0</v>
      </c>
      <c r="N225" s="408">
        <f t="shared" si="419"/>
        <v>0</v>
      </c>
      <c r="O225" s="408">
        <f t="shared" si="419"/>
        <v>0</v>
      </c>
      <c r="P225" s="408">
        <f t="shared" si="419"/>
        <v>0</v>
      </c>
      <c r="Q225" s="408">
        <f t="shared" si="419"/>
        <v>0</v>
      </c>
      <c r="R225" s="408">
        <f t="shared" si="419"/>
        <v>0</v>
      </c>
      <c r="S225" s="409">
        <f t="shared" si="419"/>
        <v>0</v>
      </c>
      <c r="T225" s="408">
        <f t="shared" si="419"/>
        <v>0</v>
      </c>
      <c r="U225" s="408">
        <f t="shared" si="419"/>
        <v>0</v>
      </c>
      <c r="V225" s="408">
        <f t="shared" si="419"/>
        <v>0</v>
      </c>
      <c r="W225" s="408">
        <f t="shared" si="419"/>
        <v>0</v>
      </c>
      <c r="X225" s="408">
        <f t="shared" si="419"/>
        <v>0</v>
      </c>
      <c r="Y225" s="408">
        <f t="shared" si="419"/>
        <v>0</v>
      </c>
      <c r="Z225" s="408">
        <f t="shared" si="419"/>
        <v>0</v>
      </c>
      <c r="AA225" s="408">
        <f t="shared" si="419"/>
        <v>0</v>
      </c>
      <c r="AB225" s="408">
        <f t="shared" si="419"/>
        <v>0</v>
      </c>
      <c r="AC225" s="408">
        <f t="shared" si="419"/>
        <v>0</v>
      </c>
      <c r="AD225" s="408"/>
      <c r="AE225" s="408"/>
      <c r="AF225" s="408"/>
      <c r="AG225" s="408">
        <f t="shared" ref="AG225:BJ225" si="420">SUM(AG221:AG224)</f>
        <v>0</v>
      </c>
      <c r="AH225" s="408">
        <f t="shared" si="420"/>
        <v>0</v>
      </c>
      <c r="AI225" s="408">
        <f t="shared" si="420"/>
        <v>0</v>
      </c>
      <c r="AJ225" s="409">
        <f t="shared" si="420"/>
        <v>0</v>
      </c>
      <c r="AK225" s="408">
        <f t="shared" si="420"/>
        <v>0</v>
      </c>
      <c r="AL225" s="408">
        <f t="shared" si="420"/>
        <v>0</v>
      </c>
      <c r="AM225" s="408">
        <f t="shared" si="420"/>
        <v>0</v>
      </c>
      <c r="AN225" s="408">
        <f t="shared" si="420"/>
        <v>0</v>
      </c>
      <c r="AO225" s="408">
        <f t="shared" si="420"/>
        <v>0</v>
      </c>
      <c r="AP225" s="408">
        <f t="shared" si="420"/>
        <v>0</v>
      </c>
      <c r="AQ225" s="408">
        <f t="shared" si="420"/>
        <v>0</v>
      </c>
      <c r="AR225" s="408">
        <f t="shared" si="420"/>
        <v>0</v>
      </c>
      <c r="AS225" s="408">
        <f t="shared" si="420"/>
        <v>0</v>
      </c>
      <c r="AT225" s="408">
        <f t="shared" si="420"/>
        <v>0</v>
      </c>
      <c r="AU225" s="408">
        <f t="shared" si="420"/>
        <v>0</v>
      </c>
      <c r="AV225" s="408">
        <f t="shared" si="420"/>
        <v>0</v>
      </c>
      <c r="AW225" s="408">
        <f t="shared" si="420"/>
        <v>0</v>
      </c>
      <c r="AX225" s="408">
        <f t="shared" si="420"/>
        <v>0</v>
      </c>
      <c r="AY225" s="408">
        <f t="shared" si="420"/>
        <v>0</v>
      </c>
      <c r="AZ225" s="408">
        <f t="shared" si="420"/>
        <v>0</v>
      </c>
      <c r="BA225" s="409">
        <f t="shared" si="420"/>
        <v>0</v>
      </c>
      <c r="BB225" s="408">
        <f t="shared" si="420"/>
        <v>0</v>
      </c>
      <c r="BC225" s="408">
        <f t="shared" si="420"/>
        <v>0</v>
      </c>
      <c r="BD225" s="408">
        <f t="shared" si="420"/>
        <v>0</v>
      </c>
      <c r="BE225" s="408">
        <f t="shared" si="420"/>
        <v>0</v>
      </c>
      <c r="BF225" s="408">
        <f t="shared" si="420"/>
        <v>0</v>
      </c>
      <c r="BG225" s="408">
        <f t="shared" si="420"/>
        <v>0</v>
      </c>
      <c r="BH225" s="408">
        <f t="shared" si="420"/>
        <v>0</v>
      </c>
      <c r="BI225" s="408">
        <f t="shared" si="420"/>
        <v>0</v>
      </c>
      <c r="BJ225" s="407">
        <f t="shared" si="420"/>
        <v>0</v>
      </c>
      <c r="BK225" s="407"/>
      <c r="BL225" s="407"/>
      <c r="BM225" s="407">
        <f t="shared" ref="BM225:BV225" si="421">SUM(BM221:BM224)</f>
        <v>0</v>
      </c>
      <c r="BN225" s="407">
        <f t="shared" si="421"/>
        <v>0</v>
      </c>
      <c r="BO225" s="407">
        <f t="shared" si="421"/>
        <v>0</v>
      </c>
      <c r="BP225" s="407">
        <f t="shared" si="421"/>
        <v>0</v>
      </c>
      <c r="BQ225" s="407">
        <f t="shared" si="421"/>
        <v>0</v>
      </c>
      <c r="BR225" s="409">
        <f t="shared" si="421"/>
        <v>0</v>
      </c>
      <c r="BS225" s="407">
        <f t="shared" si="421"/>
        <v>0</v>
      </c>
      <c r="BT225" s="407">
        <f t="shared" si="421"/>
        <v>0</v>
      </c>
      <c r="BU225" s="407">
        <f t="shared" si="421"/>
        <v>0</v>
      </c>
      <c r="BV225" s="407">
        <f t="shared" si="421"/>
        <v>0</v>
      </c>
      <c r="BW225" s="407"/>
      <c r="BX225" s="407"/>
      <c r="BY225" s="407">
        <f t="shared" ref="BY225:CI225" si="422">SUM(BY221:BY224)</f>
        <v>0</v>
      </c>
      <c r="BZ225" s="407">
        <f t="shared" si="422"/>
        <v>0</v>
      </c>
      <c r="CA225" s="407">
        <f t="shared" si="422"/>
        <v>0</v>
      </c>
      <c r="CB225" s="407">
        <f t="shared" si="422"/>
        <v>0</v>
      </c>
      <c r="CC225" s="407">
        <f t="shared" si="422"/>
        <v>0</v>
      </c>
      <c r="CD225" s="407">
        <f t="shared" si="422"/>
        <v>0</v>
      </c>
      <c r="CE225" s="407">
        <f t="shared" si="422"/>
        <v>0</v>
      </c>
      <c r="CF225" s="407">
        <f t="shared" si="422"/>
        <v>0</v>
      </c>
      <c r="CG225" s="407">
        <f t="shared" si="422"/>
        <v>0</v>
      </c>
      <c r="CH225" s="407">
        <f t="shared" si="422"/>
        <v>0</v>
      </c>
      <c r="CI225" s="407">
        <f t="shared" si="422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103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473"/>
      <c r="U226" s="1473"/>
      <c r="V226" s="413"/>
      <c r="W226" s="1473"/>
      <c r="X226" s="147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104</v>
      </c>
      <c r="B227" s="420"/>
      <c r="C227" s="420" t="str">
        <f t="shared" ref="C227:AC227" si="423">IF(OR(C226="",C$228=0),"",C226/C$228)</f>
        <v/>
      </c>
      <c r="D227" s="420" t="str">
        <f t="shared" si="423"/>
        <v/>
      </c>
      <c r="E227" s="420" t="str">
        <f t="shared" si="423"/>
        <v/>
      </c>
      <c r="F227" s="420" t="str">
        <f t="shared" si="423"/>
        <v/>
      </c>
      <c r="G227" s="420" t="str">
        <f t="shared" si="423"/>
        <v/>
      </c>
      <c r="H227" s="420" t="str">
        <f t="shared" si="423"/>
        <v/>
      </c>
      <c r="I227" s="420" t="str">
        <f t="shared" si="423"/>
        <v/>
      </c>
      <c r="J227" s="420" t="str">
        <f t="shared" si="423"/>
        <v/>
      </c>
      <c r="K227" s="420" t="str">
        <f t="shared" si="423"/>
        <v/>
      </c>
      <c r="L227" s="420" t="str">
        <f t="shared" si="423"/>
        <v/>
      </c>
      <c r="M227" s="420" t="str">
        <f t="shared" si="423"/>
        <v/>
      </c>
      <c r="N227" s="420" t="str">
        <f t="shared" si="423"/>
        <v/>
      </c>
      <c r="O227" s="420" t="str">
        <f t="shared" si="423"/>
        <v/>
      </c>
      <c r="P227" s="420" t="str">
        <f t="shared" si="423"/>
        <v/>
      </c>
      <c r="Q227" s="420" t="str">
        <f t="shared" si="423"/>
        <v/>
      </c>
      <c r="R227" s="420" t="str">
        <f t="shared" si="423"/>
        <v/>
      </c>
      <c r="S227" s="422" t="str">
        <f t="shared" si="423"/>
        <v/>
      </c>
      <c r="T227" s="420" t="str">
        <f t="shared" si="423"/>
        <v/>
      </c>
      <c r="U227" s="420" t="str">
        <f t="shared" si="423"/>
        <v/>
      </c>
      <c r="V227" s="420" t="str">
        <f t="shared" si="423"/>
        <v/>
      </c>
      <c r="W227" s="420" t="str">
        <f t="shared" si="423"/>
        <v/>
      </c>
      <c r="X227" s="420" t="str">
        <f t="shared" si="423"/>
        <v/>
      </c>
      <c r="Y227" s="420" t="str">
        <f t="shared" si="423"/>
        <v/>
      </c>
      <c r="Z227" s="420" t="str">
        <f t="shared" si="423"/>
        <v/>
      </c>
      <c r="AA227" s="420" t="str">
        <f t="shared" si="423"/>
        <v/>
      </c>
      <c r="AB227" s="420" t="str">
        <f t="shared" si="423"/>
        <v/>
      </c>
      <c r="AC227" s="420" t="str">
        <f t="shared" si="423"/>
        <v/>
      </c>
      <c r="AD227" s="420"/>
      <c r="AE227" s="420"/>
      <c r="AF227" s="420"/>
      <c r="AG227" s="420" t="str">
        <f t="shared" ref="AG227:BJ227" si="424">IF(OR(AG226="",AG$228=0),"",AG226/AG$228)</f>
        <v/>
      </c>
      <c r="AH227" s="420" t="str">
        <f t="shared" si="424"/>
        <v/>
      </c>
      <c r="AI227" s="420" t="str">
        <f t="shared" si="424"/>
        <v/>
      </c>
      <c r="AJ227" s="422" t="str">
        <f t="shared" si="424"/>
        <v/>
      </c>
      <c r="AK227" s="420" t="str">
        <f t="shared" si="424"/>
        <v/>
      </c>
      <c r="AL227" s="420" t="str">
        <f t="shared" si="424"/>
        <v/>
      </c>
      <c r="AM227" s="420" t="str">
        <f t="shared" si="424"/>
        <v/>
      </c>
      <c r="AN227" s="420" t="str">
        <f t="shared" si="424"/>
        <v/>
      </c>
      <c r="AO227" s="420" t="str">
        <f t="shared" si="424"/>
        <v/>
      </c>
      <c r="AP227" s="420" t="str">
        <f t="shared" si="424"/>
        <v/>
      </c>
      <c r="AQ227" s="420" t="str">
        <f t="shared" si="424"/>
        <v/>
      </c>
      <c r="AR227" s="420" t="str">
        <f t="shared" si="424"/>
        <v/>
      </c>
      <c r="AS227" s="420" t="str">
        <f t="shared" si="424"/>
        <v/>
      </c>
      <c r="AT227" s="420" t="str">
        <f t="shared" si="424"/>
        <v/>
      </c>
      <c r="AU227" s="420" t="str">
        <f t="shared" si="424"/>
        <v/>
      </c>
      <c r="AV227" s="420" t="str">
        <f t="shared" si="424"/>
        <v/>
      </c>
      <c r="AW227" s="420" t="str">
        <f t="shared" si="424"/>
        <v/>
      </c>
      <c r="AX227" s="420" t="str">
        <f t="shared" si="424"/>
        <v/>
      </c>
      <c r="AY227" s="420" t="str">
        <f t="shared" si="424"/>
        <v/>
      </c>
      <c r="AZ227" s="420" t="str">
        <f t="shared" si="424"/>
        <v/>
      </c>
      <c r="BA227" s="422" t="str">
        <f t="shared" si="424"/>
        <v/>
      </c>
      <c r="BB227" s="420" t="str">
        <f t="shared" si="424"/>
        <v/>
      </c>
      <c r="BC227" s="420" t="str">
        <f t="shared" si="424"/>
        <v/>
      </c>
      <c r="BD227" s="420" t="str">
        <f t="shared" si="424"/>
        <v/>
      </c>
      <c r="BE227" s="420" t="str">
        <f t="shared" si="424"/>
        <v/>
      </c>
      <c r="BF227" s="420" t="str">
        <f t="shared" si="424"/>
        <v/>
      </c>
      <c r="BG227" s="420" t="str">
        <f t="shared" si="424"/>
        <v/>
      </c>
      <c r="BH227" s="420" t="str">
        <f t="shared" si="424"/>
        <v/>
      </c>
      <c r="BI227" s="420" t="str">
        <f t="shared" si="424"/>
        <v/>
      </c>
      <c r="BJ227" s="420" t="str">
        <f t="shared" si="424"/>
        <v/>
      </c>
      <c r="BK227" s="420"/>
      <c r="BL227" s="420"/>
      <c r="BM227" s="420" t="str">
        <f t="shared" ref="BM227:BV227" si="425">IF(OR(BM226="",BM$228=0),"",BM226/BM$228)</f>
        <v/>
      </c>
      <c r="BN227" s="420" t="str">
        <f t="shared" si="425"/>
        <v/>
      </c>
      <c r="BO227" s="420" t="str">
        <f t="shared" si="425"/>
        <v/>
      </c>
      <c r="BP227" s="420" t="str">
        <f t="shared" si="425"/>
        <v/>
      </c>
      <c r="BQ227" s="420" t="str">
        <f t="shared" si="425"/>
        <v/>
      </c>
      <c r="BR227" s="422" t="str">
        <f t="shared" si="425"/>
        <v/>
      </c>
      <c r="BS227" s="420" t="str">
        <f t="shared" si="425"/>
        <v/>
      </c>
      <c r="BT227" s="420" t="str">
        <f t="shared" si="425"/>
        <v/>
      </c>
      <c r="BU227" s="420" t="str">
        <f t="shared" si="425"/>
        <v/>
      </c>
      <c r="BV227" s="420" t="str">
        <f t="shared" si="425"/>
        <v/>
      </c>
      <c r="BW227" s="420"/>
      <c r="BX227" s="420"/>
      <c r="BY227" s="420" t="str">
        <f t="shared" ref="BY227:CI227" si="426">IF(OR(BY226="",BY$228=0),"",BY226/BY$228)</f>
        <v/>
      </c>
      <c r="BZ227" s="420" t="str">
        <f t="shared" si="426"/>
        <v/>
      </c>
      <c r="CA227" s="420" t="str">
        <f t="shared" si="426"/>
        <v/>
      </c>
      <c r="CB227" s="420" t="str">
        <f t="shared" si="426"/>
        <v/>
      </c>
      <c r="CC227" s="420" t="str">
        <f t="shared" si="426"/>
        <v/>
      </c>
      <c r="CD227" s="420" t="str">
        <f t="shared" si="426"/>
        <v/>
      </c>
      <c r="CE227" s="420" t="str">
        <f t="shared" si="426"/>
        <v/>
      </c>
      <c r="CF227" s="420" t="str">
        <f t="shared" si="426"/>
        <v/>
      </c>
      <c r="CG227" s="420" t="str">
        <f t="shared" si="426"/>
        <v/>
      </c>
      <c r="CH227" s="420" t="str">
        <f t="shared" si="426"/>
        <v/>
      </c>
      <c r="CI227" s="420" t="str">
        <f t="shared" si="426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108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0" customFormat="1" ht="15.75" customHeight="1">
      <c r="T229" s="1462"/>
      <c r="U229" s="1462"/>
      <c r="V229" s="1462"/>
      <c r="W229" s="1462"/>
      <c r="X229" s="1462"/>
      <c r="AK229" s="1462"/>
      <c r="AL229" s="1462"/>
      <c r="AM229" s="1462"/>
      <c r="AN229" s="1462"/>
      <c r="AO229" s="1462"/>
      <c r="AP229" s="1462"/>
      <c r="BB229" s="1462"/>
      <c r="BC229" s="1462"/>
      <c r="BD229" s="1462"/>
      <c r="BE229" s="1462"/>
      <c r="BS229" s="1462"/>
      <c r="BT229" s="1462"/>
      <c r="BU229" s="1462"/>
      <c r="BV229" s="1462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574</v>
      </c>
      <c r="D232" s="1319" t="s">
        <v>575</v>
      </c>
      <c r="E232" s="1319" t="s">
        <v>576</v>
      </c>
      <c r="F232" s="1319" t="s">
        <v>577</v>
      </c>
      <c r="G232" s="1319" t="s">
        <v>578</v>
      </c>
      <c r="H232" s="1319" t="s">
        <v>579</v>
      </c>
      <c r="I232" s="1319" t="s">
        <v>580</v>
      </c>
      <c r="J232" s="1319" t="s">
        <v>581</v>
      </c>
      <c r="K232" s="1319" t="s">
        <v>582</v>
      </c>
      <c r="L232" s="1319" t="s">
        <v>583</v>
      </c>
      <c r="M232" s="1319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63" t="s">
        <v>590</v>
      </c>
      <c r="U232" s="1463" t="s">
        <v>591</v>
      </c>
      <c r="V232" s="1463" t="s">
        <v>592</v>
      </c>
      <c r="W232" s="1463" t="s">
        <v>593</v>
      </c>
      <c r="X232" s="1463" t="s">
        <v>594</v>
      </c>
      <c r="Y232" t="s">
        <v>595</v>
      </c>
      <c r="Z232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63" t="s">
        <v>607</v>
      </c>
      <c r="AL232" s="1463" t="s">
        <v>608</v>
      </c>
      <c r="AM232" s="1463" t="s">
        <v>609</v>
      </c>
      <c r="AN232" s="1463" t="s">
        <v>610</v>
      </c>
      <c r="AO232" s="1463" t="s">
        <v>611</v>
      </c>
      <c r="AP232" s="1463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3">
        <v>3.33</v>
      </c>
      <c r="U233" s="1463">
        <v>2.34</v>
      </c>
      <c r="V233" s="1463">
        <v>2.02</v>
      </c>
      <c r="W233" s="1463">
        <v>1.71</v>
      </c>
      <c r="X233" s="146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3">
        <v>4.97</v>
      </c>
      <c r="AL233" s="1463">
        <v>4.07</v>
      </c>
      <c r="AM233" s="1463">
        <v>3.53</v>
      </c>
      <c r="AN233" s="1463">
        <v>3.23</v>
      </c>
      <c r="AO233" s="1463">
        <v>2.77</v>
      </c>
      <c r="AP233" s="146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3"/>
      <c r="U235" s="1463"/>
      <c r="V235" s="1463"/>
      <c r="W235" s="1463"/>
      <c r="X235" s="1463"/>
      <c r="Y235"/>
      <c r="Z235"/>
      <c r="AA235"/>
      <c r="AB235"/>
      <c r="AC235"/>
      <c r="AD235"/>
      <c r="AE235"/>
      <c r="AF235"/>
      <c r="AG235"/>
      <c r="AH235"/>
      <c r="AI235"/>
      <c r="AJ235"/>
      <c r="AK235" s="1463"/>
      <c r="AL235" s="1463"/>
      <c r="AM235" s="1463"/>
      <c r="AN235" s="1463"/>
      <c r="AO235" s="1463"/>
      <c r="AP235" s="1463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 s="1463"/>
      <c r="U236" s="1463"/>
      <c r="V236" s="1463"/>
      <c r="W236" s="1463"/>
      <c r="X236" s="1463"/>
      <c r="Y236"/>
      <c r="Z236"/>
      <c r="AA236"/>
      <c r="AB236"/>
      <c r="AC236"/>
      <c r="AD236"/>
      <c r="AE236"/>
      <c r="AF236"/>
      <c r="AG236"/>
      <c r="AH236"/>
      <c r="AI236"/>
      <c r="AJ236"/>
      <c r="AK236" s="1463"/>
      <c r="AL236" s="1463"/>
      <c r="AM236" s="1463"/>
      <c r="AN236" s="1463"/>
      <c r="AO236" s="1463"/>
      <c r="AP236" s="1463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63" t="s">
        <v>626</v>
      </c>
      <c r="U237" s="1463" t="s">
        <v>627</v>
      </c>
      <c r="V237" s="1463" t="s">
        <v>628</v>
      </c>
      <c r="W237" s="1463" t="s">
        <v>629</v>
      </c>
      <c r="X237" s="1463" t="s">
        <v>630</v>
      </c>
      <c r="Y237" t="s">
        <v>631</v>
      </c>
      <c r="Z237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63"/>
      <c r="AL237" s="1463"/>
      <c r="AM237" s="1463"/>
      <c r="AN237" s="1463"/>
      <c r="AO237" s="1463"/>
      <c r="AP237" s="1463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3">
        <v>-3.33</v>
      </c>
      <c r="U238" s="1463">
        <v>-2.34</v>
      </c>
      <c r="V238" s="1463">
        <v>-2.02</v>
      </c>
      <c r="W238" s="1463">
        <v>-1.71</v>
      </c>
      <c r="X238" s="1463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3"/>
      <c r="AL238" s="1463"/>
      <c r="AM238" s="1463"/>
      <c r="AN238" s="1463"/>
      <c r="AO238" s="1463"/>
      <c r="AP238" s="1463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3">
        <v>4.07</v>
      </c>
      <c r="U239" s="1463">
        <v>3.53</v>
      </c>
      <c r="V239" s="1463">
        <v>3.23</v>
      </c>
      <c r="W239" s="1463">
        <v>2.77</v>
      </c>
      <c r="X239" s="1463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3"/>
      <c r="AL239" s="1463"/>
      <c r="AM239" s="1463"/>
      <c r="AN239" s="1463"/>
      <c r="AO239" s="1463"/>
      <c r="AP239" s="1463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3"/>
      <c r="AL240" s="1463"/>
      <c r="AM240" s="1463"/>
      <c r="AN240" s="1463"/>
      <c r="AO240" s="1463"/>
      <c r="AP240" s="1463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3"/>
      <c r="AL241" s="1463"/>
      <c r="AM241" s="1463"/>
      <c r="AN241" s="1463"/>
      <c r="AO241" s="1463"/>
      <c r="AP241" s="1463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3"/>
      <c r="U242" s="1463"/>
      <c r="V242" s="1463"/>
      <c r="W242" s="1463"/>
      <c r="X242" s="1463"/>
      <c r="Y242"/>
      <c r="Z242"/>
      <c r="AA242"/>
      <c r="AB242"/>
      <c r="AC242"/>
      <c r="AD242"/>
      <c r="AE242"/>
      <c r="AF242"/>
      <c r="AG242"/>
      <c r="AH242"/>
      <c r="AI242"/>
      <c r="AJ242"/>
      <c r="AK242" s="1463"/>
      <c r="AL242" s="1463"/>
      <c r="AM242" s="1463"/>
      <c r="AN242" s="1463"/>
      <c r="AO242" s="1463"/>
      <c r="AP242" s="1463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3"/>
      <c r="U243" s="1463"/>
      <c r="V243" s="1463"/>
      <c r="W243" s="1463"/>
      <c r="X243" s="1463"/>
      <c r="Y243"/>
      <c r="Z243"/>
      <c r="AA243"/>
      <c r="AB243"/>
      <c r="AC243"/>
      <c r="AD243"/>
      <c r="AE243"/>
      <c r="AF243"/>
      <c r="AG243"/>
      <c r="AH243"/>
      <c r="AI243"/>
      <c r="AJ243"/>
      <c r="AK243" s="1463"/>
      <c r="AL243" s="1463"/>
      <c r="AM243" s="1463"/>
      <c r="AN243" s="1463"/>
      <c r="AO243" s="1463"/>
      <c r="AP243" s="146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3"/>
      <c r="U244" s="1463"/>
      <c r="V244" s="1463"/>
      <c r="W244" s="1463"/>
      <c r="X244" s="1463"/>
      <c r="Y244"/>
      <c r="Z244"/>
      <c r="AA244"/>
      <c r="AB244"/>
      <c r="AC244"/>
      <c r="AD244"/>
      <c r="AE244"/>
      <c r="AF244"/>
      <c r="AG244"/>
      <c r="AH244"/>
      <c r="AI244"/>
      <c r="AJ244"/>
      <c r="AK244" s="1463"/>
      <c r="AL244" s="1463"/>
      <c r="AM244" s="1463"/>
      <c r="AN244" s="1463"/>
      <c r="AO244" s="1463"/>
      <c r="AP244" s="1463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3"/>
      <c r="U245" s="1463"/>
      <c r="V245" s="1463"/>
      <c r="W245" s="1463"/>
      <c r="X245" s="1463"/>
      <c r="Y245"/>
      <c r="Z245"/>
      <c r="AA245"/>
      <c r="AB245"/>
      <c r="AC245"/>
      <c r="AD245"/>
      <c r="AE245"/>
      <c r="AF245"/>
      <c r="AG245"/>
      <c r="AH245"/>
      <c r="AI245"/>
      <c r="AJ245"/>
      <c r="AK245" s="1463"/>
      <c r="AL245" s="1463"/>
      <c r="AM245" s="1463"/>
      <c r="AN245" s="1463"/>
      <c r="AO245" s="1463"/>
      <c r="AP245" s="1463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3"/>
      <c r="U246" s="1463"/>
      <c r="V246" s="1463"/>
      <c r="W246" s="1463"/>
      <c r="X246" s="1463"/>
      <c r="Y246"/>
      <c r="Z246"/>
      <c r="AA246"/>
      <c r="AB246"/>
      <c r="AC246"/>
      <c r="AD246"/>
      <c r="AE246"/>
      <c r="AF246"/>
      <c r="AG246"/>
      <c r="AH246"/>
      <c r="AI246"/>
      <c r="AJ246"/>
      <c r="AK246" s="1463"/>
      <c r="AL246" s="1463"/>
      <c r="AM246" s="1463"/>
      <c r="AN246" s="1463"/>
      <c r="AO246" s="1463"/>
      <c r="AP246" s="1463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3"/>
      <c r="U247" s="1463"/>
      <c r="V247" s="1463"/>
      <c r="W247" s="1463"/>
      <c r="X247" s="1463"/>
      <c r="AB247"/>
      <c r="AC247"/>
      <c r="AD247"/>
      <c r="AE247"/>
      <c r="AF247"/>
      <c r="AG247"/>
      <c r="AH247"/>
      <c r="AI247"/>
      <c r="AJ247"/>
      <c r="AK247" s="1463"/>
      <c r="AL247" s="1463"/>
      <c r="AM247" s="1463"/>
      <c r="AN247" s="1463"/>
      <c r="AO247" s="1463"/>
      <c r="AP247" s="1463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3"/>
      <c r="U248" s="1463"/>
      <c r="V248" s="1463"/>
      <c r="W248" s="1463"/>
      <c r="X248" s="1463"/>
      <c r="AB248"/>
      <c r="AC248"/>
      <c r="AD248"/>
      <c r="AE248"/>
      <c r="AF248"/>
      <c r="AG248"/>
      <c r="AH248"/>
      <c r="AI248"/>
      <c r="AJ248"/>
      <c r="AK248" s="1463"/>
      <c r="AL248" s="1463"/>
      <c r="AM248" s="1463"/>
      <c r="AN248" s="1463"/>
      <c r="AO248" s="1463"/>
      <c r="AP248" s="1463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3"/>
      <c r="U249" s="1463"/>
      <c r="V249" s="1463"/>
      <c r="W249" s="1463"/>
      <c r="X249" s="1463"/>
      <c r="AB249"/>
      <c r="AC249"/>
      <c r="AD249"/>
      <c r="AE249"/>
      <c r="AF249"/>
      <c r="AG249"/>
      <c r="AH249"/>
      <c r="AI249"/>
      <c r="AJ249"/>
      <c r="AK249" s="1463"/>
      <c r="AL249" s="1463"/>
      <c r="AM249" s="1463"/>
      <c r="AN249" s="1463"/>
      <c r="AO249" s="1463"/>
      <c r="AP249" s="1463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3"/>
      <c r="U250" s="1463"/>
      <c r="V250" s="1463"/>
      <c r="W250" s="1463"/>
      <c r="X250" s="1463"/>
      <c r="Y250"/>
      <c r="Z250"/>
      <c r="AA250"/>
      <c r="AB250"/>
      <c r="AC250"/>
      <c r="AD250"/>
      <c r="AE250"/>
      <c r="AF250"/>
      <c r="AG250"/>
      <c r="AH250"/>
      <c r="AI250"/>
      <c r="AJ250"/>
      <c r="AK250" s="1463"/>
      <c r="AL250" s="1463"/>
      <c r="AM250" s="1463"/>
      <c r="AN250" s="1463"/>
      <c r="AO250" s="1463"/>
      <c r="AP250" s="1463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3"/>
      <c r="U251" s="1463"/>
      <c r="V251" s="1463"/>
      <c r="W251" s="1463"/>
      <c r="X251" s="1463"/>
      <c r="Y251"/>
      <c r="Z251"/>
      <c r="AA251"/>
      <c r="AB251"/>
      <c r="AC251"/>
      <c r="AD251"/>
      <c r="AE251"/>
      <c r="AF251"/>
      <c r="AG251"/>
      <c r="AH251"/>
      <c r="AI251"/>
      <c r="AJ251"/>
      <c r="AK251" s="1463"/>
      <c r="AL251" s="1463"/>
      <c r="AM251" s="1463"/>
      <c r="AN251" s="1463"/>
      <c r="AO251" s="1463"/>
      <c r="AP251" s="1463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3"/>
      <c r="U252" s="1463"/>
      <c r="V252" s="1463"/>
      <c r="W252" s="1463"/>
      <c r="X252" s="1463"/>
      <c r="Y252"/>
      <c r="Z252"/>
      <c r="AA252"/>
      <c r="AB252"/>
      <c r="AC252"/>
      <c r="AD252"/>
      <c r="AE252"/>
      <c r="AF252"/>
      <c r="AG252"/>
      <c r="AH252"/>
      <c r="AI252"/>
      <c r="AJ252"/>
      <c r="AK252" s="1463"/>
      <c r="AL252" s="1463"/>
      <c r="AM252" s="1463"/>
      <c r="AN252" s="1463"/>
      <c r="AO252" s="1463"/>
      <c r="AP252" s="1463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3"/>
      <c r="U253" s="1463"/>
      <c r="V253" s="1463"/>
      <c r="W253" s="1463"/>
      <c r="X253" s="1463"/>
      <c r="Y253"/>
      <c r="Z253"/>
      <c r="AA253"/>
      <c r="AB253"/>
      <c r="AC253"/>
      <c r="AD253"/>
      <c r="AE253"/>
      <c r="AF253"/>
      <c r="AG253"/>
      <c r="AH253"/>
      <c r="AI253"/>
      <c r="AJ253"/>
      <c r="AK253" s="1463"/>
      <c r="AL253" s="1463"/>
      <c r="AM253" s="1463"/>
      <c r="AN253" s="1463"/>
      <c r="AO253" s="1463"/>
      <c r="AP253" s="146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3"/>
      <c r="U254" s="1463"/>
      <c r="V254" s="1463"/>
      <c r="W254" s="1463"/>
      <c r="X254" s="1463"/>
      <c r="Y254"/>
      <c r="Z254"/>
      <c r="AA254"/>
      <c r="AB254"/>
      <c r="AC254"/>
      <c r="AD254"/>
      <c r="AE254"/>
      <c r="AF254"/>
      <c r="AG254"/>
      <c r="AH254"/>
      <c r="AI254"/>
      <c r="AJ254"/>
      <c r="AK254" s="1463"/>
      <c r="AL254" s="1463"/>
      <c r="AM254" s="1463"/>
      <c r="AN254" s="1463"/>
      <c r="AO254" s="1463"/>
      <c r="AP254" s="1463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3"/>
      <c r="U255" s="1463"/>
      <c r="V255" s="1463"/>
      <c r="W255" s="1463"/>
      <c r="X255" s="1463"/>
      <c r="Y255"/>
      <c r="Z255"/>
      <c r="AA255"/>
      <c r="AB255"/>
      <c r="AC255"/>
      <c r="AD255"/>
      <c r="AE255"/>
      <c r="AF255"/>
      <c r="AG255"/>
      <c r="AH255"/>
      <c r="AI255"/>
      <c r="AJ255"/>
      <c r="AK255" s="1463"/>
      <c r="AL255" s="1463"/>
      <c r="AM255" s="1463"/>
      <c r="AN255" s="1463"/>
      <c r="AO255" s="1463"/>
      <c r="AP255" s="1463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3"/>
      <c r="U256" s="1463"/>
      <c r="V256" s="1463"/>
      <c r="W256" s="1463"/>
      <c r="X256" s="1463"/>
      <c r="Y256"/>
      <c r="Z256"/>
      <c r="AA256"/>
      <c r="AB256"/>
      <c r="AC256"/>
      <c r="AD256"/>
      <c r="AE256"/>
      <c r="AF256"/>
      <c r="AG256"/>
      <c r="AH256"/>
      <c r="AI256"/>
      <c r="AJ256"/>
      <c r="AK256" s="1463"/>
      <c r="AL256" s="1463"/>
      <c r="AM256" s="1463"/>
      <c r="AN256" s="1463"/>
      <c r="AO256" s="1463"/>
      <c r="AP256" s="1463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3"/>
      <c r="U257" s="1463"/>
      <c r="V257" s="1463"/>
      <c r="W257" s="1463"/>
      <c r="X257" s="1463"/>
      <c r="Y257"/>
      <c r="Z257"/>
      <c r="AA257"/>
      <c r="AB257"/>
      <c r="AC257"/>
      <c r="AD257"/>
      <c r="AE257"/>
      <c r="AF257"/>
      <c r="AG257"/>
      <c r="AH257"/>
      <c r="AI257"/>
      <c r="AJ257"/>
      <c r="AK257" s="1463"/>
      <c r="AL257" s="1463"/>
      <c r="AM257" s="1463"/>
      <c r="AN257" s="1463"/>
      <c r="AO257" s="1463"/>
      <c r="AP257" s="1463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3"/>
      <c r="U258" s="1463"/>
      <c r="V258" s="1463"/>
      <c r="W258" s="1463"/>
      <c r="X258" s="1463"/>
      <c r="Y258"/>
      <c r="Z258"/>
      <c r="AA258"/>
      <c r="AB258"/>
      <c r="AC258"/>
      <c r="AD258"/>
      <c r="AE258"/>
      <c r="AF258"/>
      <c r="AG258"/>
      <c r="AH258"/>
      <c r="AI258"/>
      <c r="AJ258"/>
      <c r="AK258" s="1463"/>
      <c r="AL258" s="1463"/>
      <c r="AM258" s="1463"/>
      <c r="AN258" s="1463"/>
      <c r="AO258" s="1463"/>
      <c r="AP258" s="1463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3"/>
      <c r="U259" s="1463"/>
      <c r="V259" s="1463"/>
      <c r="W259" s="1463"/>
      <c r="X259" s="1463"/>
      <c r="Y259"/>
      <c r="Z259"/>
      <c r="AA259"/>
      <c r="AB259"/>
      <c r="AC259"/>
      <c r="AD259"/>
      <c r="AE259"/>
      <c r="AF259"/>
      <c r="AG259"/>
      <c r="AH259"/>
      <c r="AI259"/>
      <c r="AJ259"/>
      <c r="AK259" s="1463"/>
      <c r="AL259" s="1463"/>
      <c r="AM259" s="1463"/>
      <c r="AN259" s="1463"/>
      <c r="AO259" s="1463"/>
      <c r="AP259" s="1463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3"/>
      <c r="U260" s="1463"/>
      <c r="V260" s="1463"/>
      <c r="W260" s="1463"/>
      <c r="X260" s="1463"/>
      <c r="Y260"/>
      <c r="Z260"/>
      <c r="AA260"/>
      <c r="AB260"/>
      <c r="AC260"/>
      <c r="AD260"/>
      <c r="AE260"/>
      <c r="AF260"/>
      <c r="AG260"/>
      <c r="AH260"/>
      <c r="AI260"/>
      <c r="AJ260"/>
      <c r="AK260" s="1463"/>
      <c r="AL260" s="1463"/>
      <c r="AM260" s="1463"/>
      <c r="AN260" s="1463"/>
      <c r="AO260" s="1463"/>
      <c r="AP260" s="1463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3"/>
      <c r="U261" s="1463"/>
      <c r="V261" s="1463"/>
      <c r="W261" s="1463"/>
      <c r="X261" s="1463"/>
      <c r="Y261"/>
      <c r="Z261"/>
      <c r="AA261"/>
      <c r="AB261"/>
      <c r="AC261"/>
      <c r="AD261"/>
      <c r="AE261"/>
      <c r="AF261"/>
      <c r="AG261"/>
      <c r="AH261"/>
      <c r="AI261"/>
      <c r="AJ261"/>
      <c r="AK261" s="1463"/>
      <c r="AL261" s="1463"/>
      <c r="AM261" s="1463"/>
      <c r="AN261" s="1463"/>
      <c r="AO261" s="1463"/>
      <c r="AP261" s="1463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3"/>
      <c r="U262" s="1463"/>
      <c r="V262" s="1463"/>
      <c r="W262" s="1463"/>
      <c r="X262" s="1463"/>
      <c r="Y262"/>
      <c r="Z262"/>
      <c r="AA262"/>
      <c r="AB262"/>
      <c r="AC262"/>
      <c r="AD262"/>
      <c r="AE262"/>
      <c r="AF262"/>
      <c r="AG262"/>
      <c r="AH262"/>
      <c r="AI262"/>
      <c r="AJ262"/>
      <c r="AK262" s="1463"/>
      <c r="AL262" s="1463"/>
      <c r="AM262" s="1463"/>
      <c r="AN262" s="1463"/>
      <c r="AO262" s="1463"/>
      <c r="AP262" s="1463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3"/>
      <c r="U263" s="1463"/>
      <c r="V263" s="1463"/>
      <c r="W263" s="1463"/>
      <c r="X263" s="1463"/>
      <c r="Y263"/>
      <c r="Z263"/>
      <c r="AA263"/>
      <c r="AB263"/>
      <c r="AC263"/>
      <c r="AD263"/>
      <c r="AE263"/>
      <c r="AF263"/>
      <c r="AG263"/>
      <c r="AH263"/>
      <c r="AI263"/>
      <c r="AJ263"/>
      <c r="AK263" s="1463"/>
      <c r="AL263" s="1463"/>
      <c r="AM263" s="1463"/>
      <c r="AN263" s="1463"/>
      <c r="AO263" s="1463"/>
      <c r="AP263" s="14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3"/>
      <c r="U264" s="1463"/>
      <c r="V264" s="1463"/>
      <c r="W264" s="1463"/>
      <c r="X264" s="1463"/>
      <c r="Y264"/>
      <c r="Z264"/>
      <c r="AA264"/>
      <c r="AB264"/>
      <c r="AC264"/>
      <c r="AD264"/>
      <c r="AE264"/>
      <c r="AF264"/>
      <c r="AG264"/>
      <c r="AH264"/>
      <c r="AI264"/>
      <c r="AJ264"/>
      <c r="AK264" s="1463"/>
      <c r="AL264" s="1463"/>
      <c r="AM264" s="1463"/>
      <c r="AN264" s="1463"/>
      <c r="AO264" s="1463"/>
      <c r="AP264" s="1463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3"/>
      <c r="U265" s="1463"/>
      <c r="V265" s="1463"/>
      <c r="W265" s="1463"/>
      <c r="X265" s="1463"/>
      <c r="Y265"/>
      <c r="Z265"/>
      <c r="AA265"/>
      <c r="AB265"/>
      <c r="AC265"/>
      <c r="AD265"/>
      <c r="AE265"/>
      <c r="AF265"/>
      <c r="AG265"/>
      <c r="AH265"/>
      <c r="AI265"/>
      <c r="AJ265"/>
      <c r="AK265" s="1463"/>
      <c r="AL265" s="1463"/>
      <c r="AM265" s="1463"/>
      <c r="AN265" s="1463"/>
      <c r="AO265" s="1463"/>
      <c r="AP265" s="1463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3"/>
      <c r="U266" s="1463"/>
      <c r="V266" s="1463"/>
      <c r="W266" s="1463"/>
      <c r="X266" s="1463"/>
      <c r="Y266"/>
      <c r="Z266"/>
      <c r="AA266"/>
      <c r="AB266"/>
      <c r="AC266"/>
      <c r="AD266"/>
      <c r="AE266"/>
      <c r="AF266"/>
      <c r="AG266"/>
      <c r="AH266"/>
      <c r="AI266"/>
      <c r="AJ266"/>
      <c r="AK266" s="1463"/>
      <c r="AL266" s="1463"/>
      <c r="AM266" s="1463"/>
      <c r="AN266" s="1463"/>
      <c r="AO266" s="1463"/>
      <c r="AP266" s="1463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3"/>
      <c r="U267" s="1463"/>
      <c r="V267" s="1463"/>
      <c r="W267" s="1463"/>
      <c r="X267" s="1463"/>
      <c r="Y267"/>
      <c r="Z267"/>
      <c r="AA267"/>
      <c r="AB267"/>
      <c r="AC267"/>
      <c r="AD267"/>
      <c r="AE267"/>
      <c r="AF267"/>
      <c r="AG267"/>
      <c r="AH267"/>
      <c r="AI267"/>
      <c r="AJ267"/>
      <c r="AK267" s="1463"/>
      <c r="AL267" s="1463"/>
      <c r="AM267" s="1463"/>
      <c r="AN267" s="1463"/>
      <c r="AO267" s="1463"/>
      <c r="AP267" s="1463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3"/>
      <c r="U268" s="1463"/>
      <c r="V268" s="1463"/>
      <c r="W268" s="1463"/>
      <c r="X268" s="1463"/>
      <c r="Y268"/>
      <c r="Z268"/>
      <c r="AA268"/>
      <c r="AB268"/>
      <c r="AC268"/>
      <c r="AD268"/>
      <c r="AE268"/>
      <c r="AF268"/>
      <c r="AG268"/>
      <c r="AH268"/>
      <c r="AI268"/>
      <c r="AJ268"/>
      <c r="AK268" s="1463"/>
      <c r="AL268" s="1463"/>
      <c r="AM268" s="1463"/>
      <c r="AN268" s="1463"/>
      <c r="AO268" s="1463"/>
      <c r="AP268" s="1463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3"/>
      <c r="U269" s="1463"/>
      <c r="V269" s="1463"/>
      <c r="W269" s="1463"/>
      <c r="X269" s="1463"/>
      <c r="Y269"/>
      <c r="Z269"/>
      <c r="AA269"/>
      <c r="AB269"/>
      <c r="AC269"/>
      <c r="AD269"/>
      <c r="AE269"/>
      <c r="AF269"/>
      <c r="AG269"/>
      <c r="AH269"/>
      <c r="AI269"/>
      <c r="AJ269"/>
      <c r="AK269" s="1463"/>
      <c r="AL269" s="1463"/>
      <c r="AM269" s="1463"/>
      <c r="AN269" s="1463"/>
      <c r="AO269" s="1463"/>
      <c r="AP269" s="1463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3"/>
      <c r="U270" s="1463"/>
      <c r="V270" s="1493"/>
      <c r="W270" s="1493"/>
      <c r="X270" s="1474" t="s">
        <v>642</v>
      </c>
      <c r="Y270" s="1322">
        <v>59301</v>
      </c>
      <c r="Z270" s="1322" t="s">
        <v>643</v>
      </c>
      <c r="AA270" s="1322" t="s">
        <v>644</v>
      </c>
      <c r="AB270" s="1322" t="s">
        <v>645</v>
      </c>
      <c r="AC270" s="1322" t="s">
        <v>646</v>
      </c>
      <c r="AD270" s="1322" t="s">
        <v>650</v>
      </c>
      <c r="AE270" t="s">
        <v>647</v>
      </c>
      <c r="AF270" t="s">
        <v>648</v>
      </c>
      <c r="AG270" s="1494" t="s">
        <v>649</v>
      </c>
      <c r="AH270" s="1494"/>
      <c r="AI270"/>
      <c r="AJ270"/>
      <c r="AK270" s="1463"/>
      <c r="AL270" s="1463"/>
      <c r="AM270" s="1463"/>
      <c r="AN270" s="1463"/>
      <c r="AO270" s="1463"/>
      <c r="AP270" s="1463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3"/>
      <c r="U271" s="1463"/>
      <c r="V271" s="1463"/>
      <c r="W271" s="1463"/>
      <c r="X271" s="1463" t="s">
        <v>651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3"/>
      <c r="AL271" s="1463"/>
      <c r="AM271" s="1463"/>
      <c r="AN271" s="1463"/>
      <c r="AO271" s="1463"/>
      <c r="AP271" s="1463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3"/>
      <c r="U272" s="1463"/>
      <c r="V272" s="1463"/>
      <c r="W272" s="1463"/>
      <c r="X272" s="1475" t="s">
        <v>652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 s="1463"/>
      <c r="AL272" s="1463"/>
      <c r="AM272" s="1463"/>
      <c r="AN272" s="1463"/>
      <c r="AO272" s="1463"/>
      <c r="AP272" s="1463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3"/>
      <c r="U273" s="1463"/>
      <c r="V273" s="1463"/>
      <c r="W273" s="1463"/>
      <c r="X273" s="1463" t="s">
        <v>653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3"/>
      <c r="AL273" s="1463"/>
      <c r="AM273" s="1463"/>
      <c r="AN273" s="1463"/>
      <c r="AO273" s="1463"/>
      <c r="AP273" s="146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3"/>
      <c r="U274" s="1463"/>
      <c r="V274" s="1463"/>
      <c r="W274" s="1463"/>
      <c r="X274" s="1475" t="s">
        <v>654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3"/>
      <c r="AL274" s="1463"/>
      <c r="AM274" s="1463"/>
      <c r="AN274" s="1463"/>
      <c r="AO274" s="1463"/>
      <c r="AP274" s="1463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3"/>
      <c r="U275" s="1463"/>
      <c r="V275" s="1463"/>
      <c r="W275" s="1463"/>
      <c r="X275" s="1463" t="s">
        <v>655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3"/>
      <c r="AL275" s="1463"/>
      <c r="AM275" s="1463"/>
      <c r="AN275" s="1463"/>
      <c r="AO275" s="1463"/>
      <c r="AP275" s="1463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3"/>
      <c r="U276" s="1463"/>
      <c r="V276" s="1463"/>
      <c r="W276" s="1463"/>
      <c r="X276" s="1475" t="s">
        <v>656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3"/>
      <c r="AL276" s="1463"/>
      <c r="AM276" s="1463"/>
      <c r="AN276" s="1463"/>
      <c r="AO276" s="1463"/>
      <c r="AP276" s="1463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3"/>
      <c r="U277" s="1463"/>
      <c r="V277" s="1463"/>
      <c r="W277" s="1463"/>
      <c r="X277" s="1463" t="s">
        <v>657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3"/>
      <c r="AL277" s="1463"/>
      <c r="AM277" s="1463"/>
      <c r="AN277" s="1463"/>
      <c r="AO277" s="1463"/>
      <c r="AP277" s="1463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3"/>
      <c r="U278" s="1463"/>
      <c r="V278" s="1463"/>
      <c r="W278" s="1463"/>
      <c r="X278" s="1475" t="s">
        <v>658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 s="1463"/>
      <c r="AL278" s="1463"/>
      <c r="AM278" s="1463"/>
      <c r="AN278" s="1463"/>
      <c r="AO278" s="1463"/>
      <c r="AP278" s="1463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3"/>
      <c r="U279" s="1463"/>
      <c r="V279" s="1463"/>
      <c r="W279" s="1463"/>
      <c r="X279" s="1463"/>
      <c r="Y279"/>
      <c r="Z279"/>
      <c r="AA279"/>
      <c r="AB279"/>
      <c r="AC279"/>
      <c r="AD279"/>
      <c r="AE279"/>
      <c r="AF279"/>
      <c r="AG279"/>
      <c r="AH279"/>
      <c r="AI279"/>
      <c r="AJ279"/>
      <c r="AK279" s="1463"/>
      <c r="AL279" s="1463"/>
      <c r="AM279" s="1463"/>
      <c r="AN279" s="1463"/>
      <c r="AO279" s="1463"/>
      <c r="AP279" s="1463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3"/>
      <c r="U280" s="1463"/>
      <c r="V280" s="1463"/>
      <c r="W280" s="1463"/>
      <c r="X280" s="1463"/>
      <c r="Y280"/>
      <c r="Z280"/>
      <c r="AA280"/>
      <c r="AB280"/>
      <c r="AC280"/>
      <c r="AD280"/>
      <c r="AE280"/>
      <c r="AF280"/>
      <c r="AG280"/>
      <c r="AH280"/>
      <c r="AI280"/>
      <c r="AJ280"/>
      <c r="AK280" s="1463"/>
      <c r="AL280" s="1463"/>
      <c r="AM280" s="1463"/>
      <c r="AN280" s="1463"/>
      <c r="AO280" s="1463"/>
      <c r="AP280" s="1463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3"/>
      <c r="U281" s="1463"/>
      <c r="V281" s="1463"/>
      <c r="W281" s="1463"/>
      <c r="X281" s="1463"/>
      <c r="Y281"/>
      <c r="Z281"/>
      <c r="AA281"/>
      <c r="AB281"/>
      <c r="AC281"/>
      <c r="AD281"/>
      <c r="AE281"/>
      <c r="AF281"/>
      <c r="AG281"/>
      <c r="AH281"/>
      <c r="AI281"/>
      <c r="AJ281"/>
      <c r="AK281" s="1463"/>
      <c r="AL281" s="1463"/>
      <c r="AM281" s="1463"/>
      <c r="AN281" s="1463"/>
      <c r="AO281" s="1463"/>
      <c r="AP281" s="1463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3"/>
      <c r="U282" s="1463"/>
      <c r="V282" s="1463"/>
      <c r="W282" s="1463"/>
      <c r="X282" s="1463"/>
      <c r="Y282"/>
      <c r="Z282"/>
      <c r="AA282"/>
      <c r="AB282"/>
      <c r="AC282"/>
      <c r="AD282"/>
      <c r="AE282"/>
      <c r="AF282"/>
      <c r="AG282"/>
      <c r="AH282"/>
      <c r="AI282"/>
      <c r="AJ282"/>
      <c r="AK282" s="1463"/>
      <c r="AL282" s="1463"/>
      <c r="AM282" s="1463"/>
      <c r="AN282" s="1463"/>
      <c r="AO282" s="1463"/>
      <c r="AP282" s="1463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3"/>
      <c r="U283" s="1463"/>
      <c r="V283" s="1463"/>
      <c r="W283" s="1463"/>
      <c r="X283" s="1463"/>
      <c r="Y283"/>
      <c r="Z283"/>
      <c r="AA283"/>
      <c r="AB283"/>
      <c r="AC283"/>
      <c r="AD283"/>
      <c r="AE283"/>
      <c r="AF283"/>
      <c r="AG283"/>
      <c r="AH283"/>
      <c r="AI283"/>
      <c r="AJ283"/>
      <c r="AK283" s="1463"/>
      <c r="AL283" s="1463"/>
      <c r="AM283" s="1463"/>
      <c r="AN283" s="1463"/>
      <c r="AO283" s="1463"/>
      <c r="AP283" s="146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3"/>
      <c r="U284" s="1463"/>
      <c r="V284" s="1463"/>
      <c r="W284" s="1463"/>
      <c r="X284" s="1463"/>
      <c r="Y284"/>
      <c r="Z284"/>
      <c r="AA284"/>
      <c r="AB284"/>
      <c r="AC284"/>
      <c r="AD284"/>
      <c r="AE284"/>
      <c r="AF284"/>
      <c r="AG284"/>
      <c r="AH284"/>
      <c r="AI284"/>
      <c r="AJ284"/>
      <c r="AK284" s="1463"/>
      <c r="AL284" s="1463"/>
      <c r="AM284" s="1463"/>
      <c r="AN284" s="1463"/>
      <c r="AO284" s="1463"/>
      <c r="AP284" s="1463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3"/>
      <c r="U285" s="1463"/>
      <c r="V285" s="1463"/>
      <c r="W285" s="1463"/>
      <c r="X285" s="1463"/>
      <c r="Y285"/>
      <c r="Z285"/>
      <c r="AA285"/>
      <c r="AB285"/>
      <c r="AC285"/>
      <c r="AD285"/>
      <c r="AE285"/>
      <c r="AF285"/>
      <c r="AG285"/>
      <c r="AH285"/>
      <c r="AI285"/>
      <c r="AJ285"/>
      <c r="AK285" s="1463"/>
      <c r="AL285" s="1463"/>
      <c r="AM285" s="1463"/>
      <c r="AN285" s="1463"/>
      <c r="AO285" s="1463"/>
      <c r="AP285" s="1463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3"/>
      <c r="U286" s="1463"/>
      <c r="V286" s="1463"/>
      <c r="W286" s="1463"/>
      <c r="X286" s="1463"/>
      <c r="Y286"/>
      <c r="AC286"/>
      <c r="AD286"/>
      <c r="AE286"/>
      <c r="AF286"/>
      <c r="AG286"/>
      <c r="AH286"/>
      <c r="AI286"/>
      <c r="AJ286"/>
      <c r="AK286" s="1463"/>
      <c r="AL286" s="1463"/>
      <c r="AM286" s="1463"/>
      <c r="AN286" s="1463"/>
      <c r="AO286" s="1463"/>
      <c r="AP286" s="1463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3"/>
      <c r="U287" s="1463"/>
      <c r="V287" s="1463"/>
      <c r="W287" s="1463"/>
      <c r="X287" s="1463"/>
      <c r="Y287"/>
      <c r="AC287"/>
      <c r="AD287"/>
      <c r="AE287"/>
      <c r="AF287"/>
      <c r="AG287"/>
      <c r="AH287"/>
      <c r="AI287"/>
      <c r="AJ287"/>
      <c r="AK287" s="1463"/>
      <c r="AL287" s="1463"/>
      <c r="AM287" s="1463"/>
      <c r="AN287" s="1463"/>
      <c r="AO287" s="1463"/>
      <c r="AP287" s="1463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3"/>
      <c r="U288" s="1463"/>
      <c r="V288" s="1463"/>
      <c r="W288" s="1463"/>
      <c r="X288" s="1463"/>
      <c r="Y288"/>
      <c r="AC288"/>
      <c r="AD288"/>
      <c r="AE288"/>
      <c r="AF288"/>
      <c r="AG288"/>
      <c r="AH288"/>
      <c r="AI288"/>
      <c r="AJ288"/>
      <c r="AK288" s="1463"/>
      <c r="AL288" s="1463"/>
      <c r="AM288" s="1463"/>
      <c r="AN288" s="1463"/>
      <c r="AO288" s="1463"/>
      <c r="AP288" s="1463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3"/>
      <c r="U289" s="1463"/>
      <c r="V289" s="1463"/>
      <c r="W289" s="1463"/>
      <c r="X289" s="1463"/>
      <c r="Y289"/>
      <c r="Z289"/>
      <c r="AA289"/>
      <c r="AB289"/>
      <c r="AC289"/>
      <c r="AD289"/>
      <c r="AE289"/>
      <c r="AF289"/>
      <c r="AG289"/>
      <c r="AH289"/>
      <c r="AI289"/>
      <c r="AJ289"/>
      <c r="AK289" s="1463"/>
      <c r="AL289" s="1463"/>
      <c r="AM289" s="1463"/>
      <c r="AN289" s="1463"/>
      <c r="AO289" s="1463"/>
      <c r="AP289" s="1463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3"/>
      <c r="U290" s="1463"/>
      <c r="V290" s="1463"/>
      <c r="W290" s="1463"/>
      <c r="X290" s="1463"/>
      <c r="Y290"/>
      <c r="Z290"/>
      <c r="AA290"/>
      <c r="AB290"/>
      <c r="AC290"/>
      <c r="AD290"/>
      <c r="AE290"/>
      <c r="AF290"/>
      <c r="AG290"/>
      <c r="AH290"/>
      <c r="AI290"/>
      <c r="AJ290"/>
      <c r="AK290" s="1463"/>
      <c r="AL290" s="1463"/>
      <c r="AM290" s="1463"/>
      <c r="AN290" s="1463"/>
      <c r="AO290" s="1463"/>
      <c r="AP290" s="1463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3"/>
      <c r="U291" s="1463"/>
      <c r="V291" s="1463"/>
      <c r="W291" s="1463"/>
      <c r="X291" s="1463"/>
      <c r="Y291"/>
      <c r="Z291"/>
      <c r="AA291"/>
      <c r="AB291"/>
      <c r="AC291"/>
      <c r="AD291"/>
      <c r="AE291"/>
      <c r="AF291"/>
      <c r="AG291"/>
      <c r="AH291"/>
      <c r="AI291"/>
      <c r="AJ291"/>
      <c r="AK291" s="1463"/>
      <c r="AL291" s="1463"/>
      <c r="AM291" s="1463"/>
      <c r="AN291" s="1463"/>
      <c r="AO291" s="1463"/>
      <c r="AP291" s="1463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3"/>
      <c r="U292" s="1463"/>
      <c r="V292" s="1463"/>
      <c r="W292" s="1463"/>
      <c r="X292" s="1463"/>
      <c r="Y292"/>
      <c r="Z292"/>
      <c r="AA292"/>
      <c r="AB292"/>
      <c r="AC292"/>
      <c r="AD292"/>
      <c r="AE292"/>
      <c r="AF292"/>
      <c r="AG292"/>
      <c r="AH292"/>
      <c r="AI292"/>
      <c r="AJ292"/>
      <c r="AK292" s="1463"/>
      <c r="AL292" s="1463"/>
      <c r="AM292" s="1463"/>
      <c r="AN292" s="1463"/>
      <c r="AO292" s="1463"/>
      <c r="AP292" s="1463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3"/>
      <c r="U293" s="1463"/>
      <c r="V293" s="1463"/>
      <c r="W293" s="1463"/>
      <c r="X293" s="1463"/>
      <c r="Y293"/>
      <c r="Z293"/>
      <c r="AA293"/>
      <c r="AB293"/>
      <c r="AC293"/>
      <c r="AD293"/>
      <c r="AE293"/>
      <c r="AF293"/>
      <c r="AG293"/>
      <c r="AH293"/>
      <c r="AI293"/>
      <c r="AJ293"/>
      <c r="AK293" s="1463"/>
      <c r="AL293" s="1463"/>
      <c r="AM293" s="1463"/>
      <c r="AN293" s="1463"/>
      <c r="AO293" s="1463"/>
      <c r="AP293" s="146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3"/>
      <c r="U294" s="1463"/>
      <c r="V294" s="1463"/>
      <c r="W294" s="1463"/>
      <c r="X294" s="1463"/>
      <c r="Y294"/>
      <c r="Z294"/>
      <c r="AA294"/>
      <c r="AB294"/>
      <c r="AC294"/>
      <c r="AD294"/>
      <c r="AE294"/>
      <c r="AF294"/>
      <c r="AG294"/>
      <c r="AH294"/>
      <c r="AI294"/>
      <c r="AJ294"/>
      <c r="AK294" s="1463"/>
      <c r="AL294" s="1463"/>
      <c r="AM294" s="1463"/>
      <c r="AN294" s="1463"/>
      <c r="AO294" s="1463"/>
      <c r="AP294" s="1463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3"/>
      <c r="U295" s="1463"/>
      <c r="V295" s="1463"/>
      <c r="W295" s="1463"/>
      <c r="X295" s="1463"/>
      <c r="Y295"/>
      <c r="Z295"/>
      <c r="AA295"/>
      <c r="AB295"/>
      <c r="AC295"/>
      <c r="AD295"/>
      <c r="AE295"/>
      <c r="AF295"/>
      <c r="AG295"/>
      <c r="AH295"/>
      <c r="AI295"/>
      <c r="AJ295"/>
      <c r="AK295" s="1463"/>
      <c r="AL295" s="1463"/>
      <c r="AM295" s="1463"/>
      <c r="AN295" s="1463"/>
      <c r="AO295" s="1463"/>
      <c r="AP295" s="1463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3"/>
      <c r="U296" s="1463"/>
      <c r="V296" s="1463"/>
      <c r="W296" s="1463"/>
      <c r="X296" s="1463"/>
      <c r="Y296"/>
      <c r="Z296"/>
      <c r="AA296"/>
      <c r="AB296"/>
      <c r="AC296"/>
      <c r="AD296"/>
      <c r="AE296"/>
      <c r="AF296"/>
      <c r="AG296"/>
      <c r="AH296"/>
      <c r="AI296"/>
      <c r="AJ296"/>
      <c r="AK296" s="1463"/>
      <c r="AL296" s="1463"/>
      <c r="AM296" s="1463"/>
      <c r="AN296" s="1463"/>
      <c r="AO296" s="1463"/>
      <c r="AP296" s="1463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3"/>
      <c r="U297" s="1463"/>
      <c r="V297" s="1463"/>
      <c r="W297" s="1463"/>
      <c r="X297" s="1463"/>
      <c r="Y297"/>
      <c r="Z297"/>
      <c r="AA297"/>
      <c r="AB297"/>
      <c r="AC297"/>
      <c r="AD297"/>
      <c r="AE297"/>
      <c r="AF297"/>
      <c r="AG297"/>
      <c r="AH297"/>
      <c r="AI297"/>
      <c r="AJ297"/>
      <c r="AK297" s="1463"/>
      <c r="AL297" s="1463"/>
      <c r="AM297" s="1463"/>
      <c r="AN297" s="1463"/>
      <c r="AO297" s="1463"/>
      <c r="AP297" s="1463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3"/>
      <c r="U298" s="1463"/>
      <c r="V298" s="1463"/>
      <c r="W298" s="1463"/>
      <c r="X298" s="1463"/>
      <c r="Y298"/>
      <c r="Z298"/>
      <c r="AA298"/>
      <c r="AB298"/>
      <c r="AC298"/>
      <c r="AD298"/>
      <c r="AE298"/>
      <c r="AF298"/>
      <c r="AG298"/>
      <c r="AH298"/>
      <c r="AI298"/>
      <c r="AJ298"/>
      <c r="AK298" s="1463"/>
      <c r="AL298" s="1463"/>
      <c r="AM298" s="1463"/>
      <c r="AN298" s="1463"/>
      <c r="AO298" s="1463"/>
      <c r="AP298" s="1463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3"/>
      <c r="U299" s="1463"/>
      <c r="V299" s="1463"/>
      <c r="W299" s="1463"/>
      <c r="X299" s="1463"/>
      <c r="Y299"/>
      <c r="Z299"/>
      <c r="AA299"/>
      <c r="AB299"/>
      <c r="AC299"/>
      <c r="AD299"/>
      <c r="AE299"/>
      <c r="AF299"/>
      <c r="AG299"/>
      <c r="AH299"/>
      <c r="AI299"/>
      <c r="AJ299"/>
      <c r="AK299" s="1463"/>
      <c r="AL299" s="1463"/>
      <c r="AM299" s="1463"/>
      <c r="AN299" s="1463"/>
      <c r="AO299" s="1463"/>
      <c r="AP299" s="1463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3"/>
      <c r="U300" s="1463"/>
      <c r="V300" s="1463"/>
      <c r="W300" s="1463"/>
      <c r="X300" s="1463"/>
      <c r="Y300"/>
      <c r="Z300"/>
      <c r="AA300"/>
      <c r="AB300"/>
      <c r="AC300"/>
      <c r="AD300"/>
      <c r="AE300"/>
      <c r="AF300"/>
      <c r="AG300"/>
      <c r="AH300"/>
      <c r="AI300"/>
      <c r="AJ300"/>
      <c r="AK300" s="1463"/>
      <c r="AL300" s="1463"/>
      <c r="AM300" s="1463"/>
      <c r="AN300" s="1463"/>
      <c r="AO300" s="1463"/>
      <c r="AP300" s="1463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3"/>
      <c r="U301" s="1463"/>
      <c r="V301" s="1463"/>
      <c r="W301" s="1463"/>
      <c r="X301" s="1463"/>
      <c r="Y301"/>
      <c r="Z301"/>
      <c r="AA301"/>
      <c r="AB301"/>
      <c r="AC301"/>
      <c r="AD301"/>
      <c r="AE301"/>
      <c r="AF301"/>
      <c r="AG301"/>
      <c r="AH301"/>
      <c r="AI301"/>
      <c r="AJ301"/>
      <c r="AK301" s="1463"/>
      <c r="AL301" s="1463"/>
      <c r="AM301" s="1463"/>
      <c r="AN301" s="1463"/>
      <c r="AO301" s="1463"/>
      <c r="AP301" s="1463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3"/>
      <c r="U302" s="1463"/>
      <c r="V302" s="1463"/>
      <c r="W302" s="1463"/>
      <c r="X302" s="1463"/>
      <c r="Y302"/>
      <c r="Z302"/>
      <c r="AA302"/>
      <c r="AB302"/>
      <c r="AC302"/>
      <c r="AD302"/>
      <c r="AE302"/>
      <c r="AF302"/>
      <c r="AG302"/>
      <c r="AH302"/>
      <c r="AI302"/>
      <c r="AJ302"/>
      <c r="AK302" s="1463"/>
      <c r="AL302" s="1463"/>
      <c r="AM302" s="1463"/>
      <c r="AN302" s="1463"/>
      <c r="AO302" s="1463"/>
      <c r="AP302" s="1463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3"/>
      <c r="U303" s="1463"/>
      <c r="V303" s="1463"/>
      <c r="W303" s="1463"/>
      <c r="X303" s="1463"/>
      <c r="Y303"/>
      <c r="Z303"/>
      <c r="AA303"/>
      <c r="AB303"/>
      <c r="AC303"/>
      <c r="AD303"/>
      <c r="AE303"/>
      <c r="AF303"/>
      <c r="AG303"/>
      <c r="AH303"/>
      <c r="AI303"/>
      <c r="AJ303"/>
      <c r="AK303" s="1463"/>
      <c r="AL303" s="1463"/>
      <c r="AM303" s="1463"/>
      <c r="AN303" s="1463"/>
      <c r="AO303" s="1463"/>
      <c r="AP303" s="146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3"/>
      <c r="U304" s="1463"/>
      <c r="V304" s="1463"/>
      <c r="W304" s="1463"/>
      <c r="X304" s="1463"/>
      <c r="Y304"/>
      <c r="Z304"/>
      <c r="AA304"/>
      <c r="AB304"/>
      <c r="AC304"/>
      <c r="AD304"/>
      <c r="AE304"/>
      <c r="AF304"/>
      <c r="AG304"/>
      <c r="AH304"/>
      <c r="AI304"/>
      <c r="AJ304"/>
      <c r="AK304" s="1463"/>
      <c r="AL304" s="1463"/>
      <c r="AM304" s="1463"/>
      <c r="AN304" s="1463"/>
      <c r="AO304" s="1463"/>
      <c r="AP304" s="1463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3"/>
      <c r="U305" s="1463"/>
      <c r="V305" s="1463"/>
      <c r="W305" s="1463"/>
      <c r="X305" s="1463"/>
      <c r="Y305"/>
      <c r="Z305"/>
      <c r="AA305"/>
      <c r="AB305"/>
      <c r="AC305"/>
      <c r="AD305"/>
      <c r="AE305"/>
      <c r="AF305"/>
      <c r="AG305"/>
      <c r="AH305"/>
      <c r="AI305"/>
      <c r="AJ305"/>
      <c r="AK305" s="1463"/>
      <c r="AL305" s="1463"/>
      <c r="AM305" s="1463"/>
      <c r="AN305" s="1463"/>
      <c r="AO305" s="1463"/>
      <c r="AP305" s="1463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3"/>
      <c r="U306" s="1463"/>
      <c r="V306" s="1463"/>
      <c r="W306" s="1463"/>
      <c r="X306" s="1463"/>
      <c r="Y306"/>
      <c r="Z306"/>
      <c r="AA306"/>
      <c r="AB306"/>
      <c r="AC306"/>
      <c r="AD306"/>
      <c r="AE306"/>
      <c r="AF306"/>
      <c r="AG306"/>
      <c r="AH306"/>
      <c r="AI306"/>
      <c r="AJ306"/>
      <c r="AK306" s="1463"/>
      <c r="AL306" s="1463"/>
      <c r="AM306" s="1463"/>
      <c r="AN306" s="1463"/>
      <c r="AO306" s="1463"/>
      <c r="AP306" s="1463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3"/>
      <c r="U307" s="1463"/>
      <c r="V307" s="1463"/>
      <c r="W307" s="1463"/>
      <c r="X307" s="1463"/>
      <c r="Y307"/>
      <c r="Z307"/>
      <c r="AA307"/>
      <c r="AB307"/>
      <c r="AC307"/>
      <c r="AD307"/>
      <c r="AE307"/>
      <c r="AF307"/>
      <c r="AG307"/>
      <c r="AH307"/>
      <c r="AI307"/>
      <c r="AJ307"/>
      <c r="AK307" s="1463"/>
      <c r="AL307" s="1463"/>
      <c r="AM307" s="1463"/>
      <c r="AN307" s="1463"/>
      <c r="AO307" s="1463"/>
      <c r="AP307" s="1463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3"/>
      <c r="U308" s="1463"/>
      <c r="V308" s="1463"/>
      <c r="W308" s="1463"/>
      <c r="X308" s="1463"/>
      <c r="Y308"/>
      <c r="Z308"/>
      <c r="AA308"/>
      <c r="AB308"/>
      <c r="AC308"/>
      <c r="AD308"/>
      <c r="AE308"/>
      <c r="AF308"/>
      <c r="AG308"/>
      <c r="AH308"/>
      <c r="AI308"/>
      <c r="AJ308"/>
      <c r="AK308" s="1463"/>
      <c r="AL308" s="1463"/>
      <c r="AM308" s="1463"/>
      <c r="AN308" s="1463"/>
      <c r="AO308" s="1463"/>
      <c r="AP308" s="1463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3"/>
      <c r="U309" s="1463"/>
      <c r="V309" s="1463"/>
      <c r="W309" s="1463"/>
      <c r="X309" s="1463"/>
      <c r="Y309"/>
      <c r="Z309"/>
      <c r="AA309"/>
      <c r="AB309"/>
      <c r="AC309"/>
      <c r="AD309"/>
      <c r="AE309"/>
      <c r="AF309"/>
      <c r="AG309"/>
      <c r="AH309"/>
      <c r="AI309"/>
      <c r="AJ309"/>
      <c r="AK309" s="1463"/>
      <c r="AL309" s="1463"/>
      <c r="AM309" s="1463"/>
      <c r="AN309" s="1463"/>
      <c r="AO309" s="1463"/>
      <c r="AP309" s="1463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3"/>
      <c r="U310" s="1463"/>
      <c r="V310" s="1493"/>
      <c r="W310" s="1493"/>
      <c r="X310" s="1463"/>
      <c r="Y310"/>
      <c r="Z310"/>
      <c r="AA310"/>
      <c r="AB310"/>
      <c r="AC310"/>
      <c r="AD310"/>
      <c r="AE310"/>
      <c r="AF310"/>
      <c r="AG310" s="1494"/>
      <c r="AH310" s="1494"/>
      <c r="AI310"/>
      <c r="AJ310"/>
      <c r="AK310" s="1463"/>
      <c r="AL310" s="1463"/>
      <c r="AM310" s="1463"/>
      <c r="AN310" s="1463"/>
      <c r="AO310" s="1463"/>
      <c r="AP310" s="1463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3"/>
      <c r="U311" s="1463"/>
      <c r="V311" s="1463"/>
      <c r="W311" s="1463"/>
      <c r="X311" s="1463"/>
      <c r="Y311"/>
      <c r="Z311"/>
      <c r="AA311"/>
      <c r="AB311"/>
      <c r="AC311"/>
      <c r="AD311"/>
      <c r="AE311"/>
      <c r="AF311"/>
      <c r="AG311"/>
      <c r="AH311"/>
      <c r="AI311"/>
      <c r="AJ311"/>
      <c r="AK311" s="1463"/>
      <c r="AL311" s="1463"/>
      <c r="AM311" s="1463"/>
      <c r="AN311" s="1463"/>
      <c r="AO311" s="1463"/>
      <c r="AP311" s="1463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3"/>
      <c r="U312" s="1463"/>
      <c r="V312" s="1463"/>
      <c r="W312" s="1463"/>
      <c r="X312" s="1463"/>
      <c r="Y312"/>
      <c r="Z312"/>
      <c r="AA312"/>
      <c r="AB312"/>
      <c r="AC312"/>
      <c r="AD312"/>
      <c r="AE312"/>
      <c r="AF312"/>
      <c r="AG312"/>
      <c r="AH312"/>
      <c r="AI312"/>
      <c r="AJ312"/>
      <c r="AK312" s="1463"/>
      <c r="AL312" s="1463"/>
      <c r="AM312" s="1463"/>
      <c r="AN312" s="1463"/>
      <c r="AO312" s="1463"/>
      <c r="AP312" s="1463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3"/>
      <c r="U313" s="1463"/>
      <c r="V313" s="1463"/>
      <c r="W313" s="1463"/>
      <c r="X313" s="1463"/>
      <c r="AB313"/>
      <c r="AC313"/>
      <c r="AD313"/>
      <c r="AE313"/>
      <c r="AF313"/>
      <c r="AG313"/>
      <c r="AH313"/>
      <c r="AI313"/>
      <c r="AJ313"/>
      <c r="AK313" s="1463"/>
      <c r="AL313" s="1463"/>
      <c r="AM313" s="1463"/>
      <c r="AN313" s="1463"/>
      <c r="AO313" s="1463"/>
      <c r="AP313" s="146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3"/>
      <c r="U314" s="1463"/>
      <c r="V314" s="1463"/>
      <c r="W314" s="1463"/>
      <c r="X314" s="1463"/>
      <c r="AB314"/>
      <c r="AC314"/>
      <c r="AD314"/>
      <c r="AE314"/>
      <c r="AF314"/>
      <c r="AG314"/>
      <c r="AH314"/>
      <c r="AI314"/>
      <c r="AJ314"/>
      <c r="AK314" s="1463"/>
      <c r="AL314" s="1463"/>
      <c r="AM314" s="1463"/>
      <c r="AN314" s="1463"/>
      <c r="AO314" s="1463"/>
      <c r="AP314" s="1463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3"/>
      <c r="U315" s="1463"/>
      <c r="V315" s="1463"/>
      <c r="W315" s="1463"/>
      <c r="X315" s="1463"/>
      <c r="AB315"/>
      <c r="AC315"/>
      <c r="AD315"/>
      <c r="AE315"/>
      <c r="AF315"/>
      <c r="AG315"/>
      <c r="AH315"/>
      <c r="AI315"/>
      <c r="AJ315"/>
      <c r="AK315" s="1463"/>
      <c r="AL315" s="1463"/>
      <c r="AM315" s="1463"/>
      <c r="AN315" s="1463"/>
      <c r="AO315" s="1463"/>
      <c r="AP315" s="1463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3"/>
      <c r="U316" s="1463"/>
      <c r="V316" s="1463"/>
      <c r="W316" s="1463"/>
      <c r="X316" s="1463"/>
      <c r="Y316"/>
      <c r="Z316"/>
      <c r="AA316"/>
      <c r="AB316"/>
      <c r="AC316"/>
      <c r="AD316"/>
      <c r="AE316"/>
      <c r="AF316"/>
      <c r="AG316"/>
      <c r="AH316"/>
      <c r="AI316"/>
      <c r="AJ316"/>
      <c r="AK316" s="1463"/>
      <c r="AL316" s="1463"/>
      <c r="AM316" s="1463"/>
      <c r="AN316" s="1463"/>
      <c r="AO316" s="1463"/>
      <c r="AP316" s="1463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3"/>
      <c r="U317" s="1463"/>
      <c r="V317" s="1463"/>
      <c r="W317" s="1463"/>
      <c r="X317" s="1463"/>
      <c r="Y317"/>
      <c r="Z317"/>
      <c r="AA317"/>
      <c r="AB317"/>
      <c r="AC317"/>
      <c r="AD317"/>
      <c r="AE317"/>
      <c r="AF317"/>
      <c r="AG317"/>
      <c r="AH317"/>
      <c r="AI317"/>
      <c r="AJ317"/>
      <c r="AK317" s="1463"/>
      <c r="AL317" s="1463"/>
      <c r="AM317" s="1463"/>
      <c r="AN317" s="1463"/>
      <c r="AO317" s="1463"/>
      <c r="AP317" s="1463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3"/>
      <c r="U318" s="1463"/>
      <c r="V318" s="1463"/>
      <c r="W318" s="1463"/>
      <c r="X318" s="1463"/>
      <c r="Y318"/>
      <c r="Z318"/>
      <c r="AA318"/>
      <c r="AB318"/>
      <c r="AC318"/>
      <c r="AD318"/>
      <c r="AE318"/>
      <c r="AF318"/>
      <c r="AG318"/>
      <c r="AH318"/>
      <c r="AI318"/>
      <c r="AJ318"/>
      <c r="AK318" s="1463"/>
      <c r="AL318" s="1463"/>
      <c r="AM318" s="1463"/>
      <c r="AN318" s="1463"/>
      <c r="AO318" s="1463"/>
      <c r="AP318" s="1463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3"/>
      <c r="U319" s="1463"/>
      <c r="V319" s="1463"/>
      <c r="W319" s="1463"/>
      <c r="X319" s="1463"/>
      <c r="Y319"/>
      <c r="Z319"/>
      <c r="AA319"/>
      <c r="AB319"/>
      <c r="AC319"/>
      <c r="AD319"/>
      <c r="AE319"/>
      <c r="AF319"/>
      <c r="AG319"/>
      <c r="AH319"/>
      <c r="AI319"/>
      <c r="AJ319"/>
      <c r="AK319" s="1463"/>
      <c r="AL319" s="1463"/>
      <c r="AM319" s="1463"/>
      <c r="AN319" s="1463"/>
      <c r="AO319" s="1463"/>
      <c r="AP319" s="1463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666</v>
      </c>
      <c r="O320" s="1405" t="s">
        <v>667</v>
      </c>
      <c r="P320" s="1405" t="s">
        <v>668</v>
      </c>
      <c r="Q320" s="1406" t="s">
        <v>669</v>
      </c>
      <c r="R320" s="1405" t="s">
        <v>670</v>
      </c>
      <c r="S320"/>
      <c r="T320" s="1463"/>
      <c r="U320" s="1463"/>
      <c r="V320" s="1463"/>
      <c r="W320" s="1463"/>
      <c r="AC320"/>
      <c r="AD320"/>
      <c r="AE320"/>
      <c r="AF320"/>
      <c r="AG320"/>
      <c r="AH320"/>
      <c r="AI320"/>
      <c r="AJ320"/>
      <c r="AK320" s="1463"/>
      <c r="AL320" s="1463"/>
      <c r="AM320" s="1463"/>
      <c r="AN320" s="1463"/>
      <c r="AO320" s="1463"/>
      <c r="AP320" s="1463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671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0.86458333333333348</v>
      </c>
      <c r="S321"/>
      <c r="T321" s="1463"/>
      <c r="U321" s="1463"/>
      <c r="V321" s="1463"/>
      <c r="W321" s="1463"/>
      <c r="AC321"/>
      <c r="AD321"/>
      <c r="AE321"/>
      <c r="AF321"/>
      <c r="AG321"/>
      <c r="AH321"/>
      <c r="AI321"/>
      <c r="AJ321"/>
      <c r="AK321" s="1463"/>
      <c r="AL321" s="1463"/>
      <c r="AM321" s="1463"/>
      <c r="AN321" s="1463"/>
      <c r="AO321" s="1463"/>
      <c r="AP321" s="1463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461</v>
      </c>
      <c r="O322" s="1405">
        <v>4</v>
      </c>
      <c r="P322" s="1405">
        <v>96</v>
      </c>
      <c r="Q322" s="1406">
        <f t="shared" ref="Q322:Q327" si="427">IF(SUM(P322)=0,"",O322/P322)</f>
        <v>4.1666666666666664E-2</v>
      </c>
      <c r="R322" s="1407">
        <f>Q322/SUM(CK$9:CK$10)</f>
        <v>5.8685446009389672E-2</v>
      </c>
    </row>
    <row r="323" spans="3:50" ht="12" customHeight="1">
      <c r="N323" s="1405" t="s">
        <v>672</v>
      </c>
      <c r="O323" s="1405">
        <v>44</v>
      </c>
      <c r="P323" s="1405">
        <v>96</v>
      </c>
      <c r="Q323" s="1406">
        <f t="shared" si="427"/>
        <v>0.45833333333333331</v>
      </c>
      <c r="R323" s="1407">
        <f>Q323/SUM(CK$9:CK$10)</f>
        <v>0.64553990610328638</v>
      </c>
    </row>
    <row r="324" spans="3:50" ht="12" customHeight="1">
      <c r="N324" s="1405" t="s">
        <v>673</v>
      </c>
      <c r="O324" s="1405">
        <v>1</v>
      </c>
      <c r="P324" s="1405">
        <v>96</v>
      </c>
      <c r="Q324" s="1406">
        <f t="shared" si="427"/>
        <v>1.0416666666666666E-2</v>
      </c>
      <c r="R324" s="1407">
        <f>Q324/SUM(CK$9:CK$10)</f>
        <v>1.4671361502347418E-2</v>
      </c>
    </row>
    <row r="325" spans="3:50" ht="12" customHeight="1">
      <c r="N325" s="1405" t="s">
        <v>674</v>
      </c>
      <c r="O325" s="1405">
        <v>0</v>
      </c>
      <c r="P325" s="1405">
        <v>96</v>
      </c>
      <c r="Q325" s="1406">
        <f t="shared" si="427"/>
        <v>0</v>
      </c>
      <c r="R325" s="1407">
        <f>Q325/SUM(CK$9:CK$12)</f>
        <v>0</v>
      </c>
    </row>
    <row r="326" spans="3:50" ht="12" customHeight="1">
      <c r="N326" s="1405" t="s">
        <v>675</v>
      </c>
      <c r="O326" s="1405">
        <v>0</v>
      </c>
      <c r="P326" s="1405">
        <v>96</v>
      </c>
      <c r="Q326" s="1406">
        <f t="shared" si="427"/>
        <v>0</v>
      </c>
      <c r="R326" s="1407">
        <f>Q326/SUM(CK$9:CK$12)</f>
        <v>0</v>
      </c>
    </row>
    <row r="327" spans="3:50" ht="12" customHeight="1">
      <c r="N327" s="1405" t="s">
        <v>676</v>
      </c>
      <c r="O327" s="1405">
        <v>0</v>
      </c>
      <c r="P327" s="1405">
        <v>96</v>
      </c>
      <c r="Q327" s="1406">
        <f t="shared" si="427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T958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6" customWidth="1"/>
    <col min="2" max="2" width="8.6640625" style="452" customWidth="1"/>
    <col min="3" max="18" width="8.6640625" style="46" customWidth="1"/>
    <col min="19" max="19" width="1.83203125" style="453" customWidth="1"/>
    <col min="20" max="22" width="8.83203125" style="46" customWidth="1"/>
    <col min="23" max="23" width="8.1640625" style="46" customWidth="1"/>
    <col min="24" max="36" width="8.83203125" style="46" customWidth="1"/>
    <col min="37" max="37" width="1.83203125" style="453" customWidth="1"/>
    <col min="38" max="54" width="8.83203125" style="46" customWidth="1"/>
    <col min="55" max="55" width="1.83203125" style="453" customWidth="1"/>
    <col min="56" max="72" width="8.83203125" style="46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5" customWidth="1"/>
    <col min="99" max="115" width="6.33203125" style="454" hidden="1" customWidth="1"/>
    <col min="116" max="119" width="5" style="455" customWidth="1"/>
    <col min="120" max="120" width="5" style="46" customWidth="1"/>
    <col min="121" max="127" width="11.5" style="46"/>
    <col min="128" max="128" width="60" style="456" customWidth="1"/>
    <col min="129" max="16384" width="11.5" style="46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ZM09</v>
      </c>
      <c r="C1" s="459" t="s">
        <v>704</v>
      </c>
      <c r="D1" s="459"/>
      <c r="E1" s="459"/>
      <c r="F1" s="1425">
        <f>[1]ExpFactors!$C$1</f>
        <v>2100</v>
      </c>
      <c r="G1" s="1426" t="str">
        <f>[1]ExpFactors!$D$1</f>
        <v>kcal</v>
      </c>
      <c r="H1" s="459"/>
      <c r="I1" s="458"/>
      <c r="J1" s="1443" t="s">
        <v>708</v>
      </c>
      <c r="K1" s="144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ZM09</v>
      </c>
      <c r="BW1" s="461"/>
      <c r="BX1" s="461"/>
      <c r="BY1" s="461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Southern plateau cattle, maize and tobacco</v>
      </c>
      <c r="B2" s="46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47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47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47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470"/>
      <c r="BV2" s="471" t="s">
        <v>109</v>
      </c>
      <c r="BW2" s="472"/>
      <c r="BX2" s="472"/>
      <c r="BY2" s="472"/>
      <c r="BZ2" s="43"/>
      <c r="CA2" s="43"/>
      <c r="CB2" s="43"/>
      <c r="CC2" s="43"/>
      <c r="CD2" s="1324" t="s">
        <v>110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75"/>
      <c r="DM2" s="476"/>
      <c r="DN2" s="476"/>
      <c r="DO2" s="476"/>
      <c r="DP2" s="477"/>
      <c r="DQ2" s="45"/>
      <c r="DR2" s="45"/>
      <c r="DS2" s="45"/>
      <c r="DT2" s="45"/>
      <c r="DU2" s="45"/>
      <c r="DV2" s="45"/>
      <c r="DW2" s="45"/>
      <c r="DX2" s="478"/>
      <c r="DY2" s="45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112</v>
      </c>
      <c r="BW3" s="483"/>
      <c r="BX3" s="483"/>
      <c r="BY3" s="483"/>
      <c r="BZ3" s="203" t="s">
        <v>113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114</v>
      </c>
      <c r="B4" s="491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115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0" t="s">
        <v>572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497" t="s">
        <v>50</v>
      </c>
      <c r="DR4" s="1497"/>
      <c r="DS4" s="1497"/>
      <c r="DT4" s="1497"/>
      <c r="DU4" s="1497"/>
      <c r="DV4" s="1497"/>
      <c r="DW4" s="1497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Mang'unza</v>
      </c>
      <c r="C5" s="491" t="str">
        <f>IF(WB!U5="","",WB!U5)</f>
        <v>Kadombo</v>
      </c>
      <c r="D5" s="491" t="str">
        <f>IF(WB!V5="","",WB!V5)</f>
        <v>Sihubwa</v>
      </c>
      <c r="E5" s="491" t="str">
        <f>IF(WB!W5="","",WB!W5)</f>
        <v>Munamalambo</v>
      </c>
      <c r="F5" s="491" t="str">
        <f>IF(WB!X5="","",WB!X5)</f>
        <v>Nalituba</v>
      </c>
      <c r="G5" s="491" t="str">
        <f>IF(WB!Y5="","",WB!Y5)</f>
        <v>Sibbili</v>
      </c>
      <c r="H5" s="491" t="str">
        <f>IF(WB!Z5="","",WB!Z5)</f>
        <v>Chawila</v>
      </c>
      <c r="I5" s="491" t="str">
        <f>IF(WB!AA5="","",WB!AA5)</f>
        <v>Lugobo</v>
      </c>
      <c r="J5" s="491" t="str">
        <f>IF(WB!AB5="","",WB!AB5)</f>
        <v>Dabali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Mang'unza</v>
      </c>
      <c r="U5" s="491" t="str">
        <f>IF(WB!AL5="","",WB!AL5)</f>
        <v>Kadombo</v>
      </c>
      <c r="V5" s="491" t="str">
        <f>IF(WB!AM5="","",WB!AM5)</f>
        <v>Sihubwa</v>
      </c>
      <c r="W5" s="491" t="str">
        <f>IF(WB!AN5="","",WB!AN5)</f>
        <v>Munamalambo</v>
      </c>
      <c r="X5" s="491" t="str">
        <f>IF(WB!AO5="","",WB!AO5)</f>
        <v>Nalituba</v>
      </c>
      <c r="Y5" s="491" t="str">
        <f>IF(WB!AP5="","",WB!AP5)</f>
        <v>Sibbili</v>
      </c>
      <c r="Z5" s="491" t="str">
        <f>IF(WB!AQ5="","",WB!AQ5)</f>
        <v>Chawila</v>
      </c>
      <c r="AA5" s="491" t="str">
        <f>IF(WB!AR5="","",WB!AR5)</f>
        <v>Lugobo</v>
      </c>
      <c r="AB5" s="491" t="str">
        <f>IF(WB!AS5="","",WB!AS5)</f>
        <v>Dabali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Mang'unza</v>
      </c>
      <c r="AM5" s="491" t="str">
        <f>IF(WB!BC5="","",WB!BC5)</f>
        <v>Kadombo</v>
      </c>
      <c r="AN5" s="491" t="str">
        <f>IF(WB!BD5="","",WB!BD5)</f>
        <v>Sihubwa</v>
      </c>
      <c r="AO5" s="491" t="str">
        <f>IF(WB!BE5="","",WB!BE5)</f>
        <v>Munamalambo</v>
      </c>
      <c r="AP5" s="491" t="str">
        <f>IF(WB!BF5="","",WB!BF5)</f>
        <v>Nalituba</v>
      </c>
      <c r="AQ5" s="491" t="str">
        <f>IF(WB!BG5="","",WB!BG5)</f>
        <v>Sibbili</v>
      </c>
      <c r="AR5" s="491" t="str">
        <f>IF(WB!BH5="","",WB!BH5)</f>
        <v>Chawila</v>
      </c>
      <c r="AS5" s="491" t="str">
        <f>IF(WB!BI5="","",WB!BI5)</f>
        <v>Lugobo</v>
      </c>
      <c r="AT5" s="491" t="str">
        <f>IF(WB!BJ5="","",WB!BJ5)</f>
        <v>Dabali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Mang'unza</v>
      </c>
      <c r="BE5" s="491" t="str">
        <f>IF(WB!BT5="","",WB!BT5)</f>
        <v>Kadombo</v>
      </c>
      <c r="BF5" s="491" t="str">
        <f>IF(WB!BU5="","",WB!BU5)</f>
        <v>Sihubwa</v>
      </c>
      <c r="BG5" s="491" t="str">
        <f>IF(WB!BV5="","",WB!BV5)</f>
        <v>Munamalambo</v>
      </c>
      <c r="BH5" s="491" t="str">
        <f>IF(WB!BW5="","",WB!BW5)</f>
        <v>Nalituba</v>
      </c>
      <c r="BI5" s="491" t="str">
        <f>IF(WB!BX5="","",WB!BX5)</f>
        <v>Sibbili</v>
      </c>
      <c r="BJ5" s="491" t="str">
        <f>IF(WB!BY5="","",WB!BY5)</f>
        <v>Chawila</v>
      </c>
      <c r="BK5" s="491" t="str">
        <f>IF(WB!BZ5="","",WB!BZ5)</f>
        <v>Lugobo</v>
      </c>
      <c r="BL5" s="491" t="str">
        <f>IF(WB!CA5="","",WB!CA5)</f>
        <v>Dabali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815</v>
      </c>
      <c r="BW6" s="97" t="s">
        <v>816</v>
      </c>
      <c r="BX6" s="97" t="s">
        <v>798</v>
      </c>
      <c r="BY6" s="97" t="s">
        <v>572</v>
      </c>
      <c r="BZ6" s="512"/>
      <c r="CA6" s="512"/>
      <c r="CB6" s="512"/>
      <c r="CC6" s="512"/>
      <c r="CD6" s="1498" t="s">
        <v>47</v>
      </c>
      <c r="CE6" s="1498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499" t="s">
        <v>48</v>
      </c>
      <c r="CT6" s="1499"/>
      <c r="CU6" s="1500" t="s">
        <v>47</v>
      </c>
      <c r="CV6" s="150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1" t="s">
        <v>48</v>
      </c>
      <c r="DK6" s="1501"/>
      <c r="DL6" s="513"/>
      <c r="DM6" s="514"/>
      <c r="DN6" s="514"/>
      <c r="DO6" s="514"/>
      <c r="DP6" s="515"/>
      <c r="DQ6" s="1506" t="s">
        <v>812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 t="str">
        <f>IF(WB!T7="","",WB!T7)</f>
        <v/>
      </c>
      <c r="C7" s="520" t="str">
        <f>IF(WB!U7="","",WB!U7)</f>
        <v/>
      </c>
      <c r="D7" s="520" t="str">
        <f>IF(WB!V7="","",WB!V7)</f>
        <v/>
      </c>
      <c r="E7" s="520" t="str">
        <f>IF(WB!W7="","",WB!W7)</f>
        <v/>
      </c>
      <c r="F7" s="520" t="str">
        <f>IF(WB!X7="","",WB!X7)</f>
        <v/>
      </c>
      <c r="G7" s="520" t="str">
        <f>IF(WB!Y7="","",WB!Y7)</f>
        <v/>
      </c>
      <c r="H7" s="520" t="str">
        <f>IF(WB!Z7="","",WB!Z7)</f>
        <v/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 t="str">
        <f>IF(WB!AK7="","",WB!AK7)</f>
        <v/>
      </c>
      <c r="U7" s="520" t="str">
        <f>IF(WB!AL7="","",WB!AL7)</f>
        <v/>
      </c>
      <c r="V7" s="520" t="str">
        <f>IF(WB!AM7="","",WB!AM7)</f>
        <v/>
      </c>
      <c r="W7" s="520" t="str">
        <f>IF(WB!AN7="","",WB!AN7)</f>
        <v/>
      </c>
      <c r="X7" s="520" t="str">
        <f>IF(WB!AO7="","",WB!AO7)</f>
        <v/>
      </c>
      <c r="Y7" s="520" t="str">
        <f>IF(WB!AP7="","",WB!AP7)</f>
        <v/>
      </c>
      <c r="Z7" s="520" t="str">
        <f>IF(WB!AQ7="","",WB!AQ7)</f>
        <v/>
      </c>
      <c r="AA7" s="520" t="str">
        <f>IF(WB!AR7="","",WB!AR7)</f>
        <v/>
      </c>
      <c r="AB7" s="520" t="str">
        <f>IF(WB!AS7="","",WB!AS7)</f>
        <v/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/>
      </c>
      <c r="AM7" s="520" t="str">
        <f>IF(WB!BC7="","",WB!BC7)</f>
        <v/>
      </c>
      <c r="AN7" s="520" t="str">
        <f>IF(WB!BD7="","",WB!BD7)</f>
        <v/>
      </c>
      <c r="AO7" s="520" t="str">
        <f>IF(WB!BE7="","",WB!BE7)</f>
        <v/>
      </c>
      <c r="AP7" s="520" t="str">
        <f>IF(WB!BF7="","",WB!BF7)</f>
        <v/>
      </c>
      <c r="AQ7" s="520" t="str">
        <f>IF(WB!BG7="","",WB!BG7)</f>
        <v/>
      </c>
      <c r="AR7" s="520" t="str">
        <f>IF(WB!BH7="","",WB!BH7)</f>
        <v/>
      </c>
      <c r="AS7" s="520" t="str">
        <f>IF(WB!BI7="","",WB!BI7)</f>
        <v/>
      </c>
      <c r="AT7" s="520" t="str">
        <f>IF(WB!BJ7="","",WB!BJ7)</f>
        <v/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/>
      </c>
      <c r="BE7" s="520" t="str">
        <f>IF(WB!BT7="","",WB!BT7)</f>
        <v/>
      </c>
      <c r="BF7" s="520" t="str">
        <f>IF(WB!BU7="","",WB!BU7)</f>
        <v/>
      </c>
      <c r="BG7" s="520" t="str">
        <f>IF(WB!BV7="","",WB!BV7)</f>
        <v/>
      </c>
      <c r="BH7" s="520"/>
      <c r="BI7" s="520"/>
      <c r="BJ7" s="520" t="str">
        <f>IF(WB!BY7="","",WB!BY7)</f>
        <v/>
      </c>
      <c r="BK7" s="520" t="str">
        <f>IF(WB!BZ7="","",WB!BZ7)</f>
        <v/>
      </c>
      <c r="BL7" s="520" t="str">
        <f>IF(WB!CA7="","",WB!CA7)</f>
        <v/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527" t="s">
        <v>123</v>
      </c>
      <c r="C8" s="527" t="s">
        <v>123</v>
      </c>
      <c r="D8" s="527" t="s">
        <v>123</v>
      </c>
      <c r="E8" s="527" t="s">
        <v>123</v>
      </c>
      <c r="F8" s="527" t="s">
        <v>123</v>
      </c>
      <c r="G8" s="527" t="s">
        <v>124</v>
      </c>
      <c r="H8" s="527" t="s">
        <v>123</v>
      </c>
      <c r="I8" s="528" t="s">
        <v>125</v>
      </c>
      <c r="J8" s="527" t="s">
        <v>123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9"/>
      <c r="T8" s="527" t="s">
        <v>123</v>
      </c>
      <c r="U8" s="527" t="s">
        <v>123</v>
      </c>
      <c r="V8" s="527" t="s">
        <v>123</v>
      </c>
      <c r="W8" s="527" t="s">
        <v>123</v>
      </c>
      <c r="X8" s="527" t="s">
        <v>123</v>
      </c>
      <c r="Y8" s="527" t="s">
        <v>124</v>
      </c>
      <c r="Z8" s="527" t="s">
        <v>123</v>
      </c>
      <c r="AA8" s="527" t="s">
        <v>124</v>
      </c>
      <c r="AB8" s="527" t="s">
        <v>123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9"/>
      <c r="AL8" s="527" t="s">
        <v>123</v>
      </c>
      <c r="AM8" s="527" t="s">
        <v>123</v>
      </c>
      <c r="AN8" s="527" t="s">
        <v>123</v>
      </c>
      <c r="AO8" s="527" t="s">
        <v>123</v>
      </c>
      <c r="AP8" s="527" t="s">
        <v>123</v>
      </c>
      <c r="AQ8" s="527" t="s">
        <v>123</v>
      </c>
      <c r="AR8" s="527" t="s">
        <v>123</v>
      </c>
      <c r="AS8" s="527" t="s">
        <v>123</v>
      </c>
      <c r="AT8" s="527" t="s">
        <v>123</v>
      </c>
      <c r="AU8" s="527" t="s">
        <v>123</v>
      </c>
      <c r="AV8" s="527" t="s">
        <v>123</v>
      </c>
      <c r="AW8" s="527" t="s">
        <v>123</v>
      </c>
      <c r="AX8" s="527" t="s">
        <v>123</v>
      </c>
      <c r="AY8" s="527" t="s">
        <v>123</v>
      </c>
      <c r="AZ8" s="527" t="s">
        <v>123</v>
      </c>
      <c r="BA8" s="527" t="s">
        <v>123</v>
      </c>
      <c r="BB8" s="527" t="s">
        <v>123</v>
      </c>
      <c r="BC8" s="529"/>
      <c r="BD8" s="527" t="s">
        <v>123</v>
      </c>
      <c r="BE8" s="527" t="s">
        <v>123</v>
      </c>
      <c r="BF8" s="527" t="s">
        <v>123</v>
      </c>
      <c r="BG8" s="527" t="s">
        <v>123</v>
      </c>
      <c r="BH8" s="527" t="s">
        <v>124</v>
      </c>
      <c r="BI8" s="527" t="s">
        <v>123</v>
      </c>
      <c r="BJ8" s="527" t="s">
        <v>123</v>
      </c>
      <c r="BK8" s="527" t="s">
        <v>123</v>
      </c>
      <c r="BL8" s="527" t="s">
        <v>123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30"/>
      <c r="BV8" s="527" t="s">
        <v>123</v>
      </c>
      <c r="BW8" s="531" t="str">
        <f>IF($BV$8="","",$BV$8)</f>
        <v>2013/14</v>
      </c>
      <c r="BX8" s="531" t="str">
        <f>IF($BV$8="","",$BV$8)</f>
        <v>2013/14</v>
      </c>
      <c r="BY8" s="531" t="str">
        <f>IF($BV$8="","",$BV$8)</f>
        <v>2013/14</v>
      </c>
      <c r="BZ8" s="512"/>
      <c r="CA8" s="512"/>
      <c r="CB8" s="512"/>
      <c r="CC8" s="512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126</v>
      </c>
      <c r="B9" s="117" t="s">
        <v>790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1479" t="s">
        <v>127</v>
      </c>
      <c r="B10" s="533">
        <f t="shared" ref="B10:R10" si="4">SUM(B11:B19)</f>
        <v>0.99221787345075008</v>
      </c>
      <c r="C10" s="533">
        <f t="shared" si="4"/>
        <v>1.027065205479452</v>
      </c>
      <c r="D10" s="533">
        <f t="shared" si="4"/>
        <v>1.0456060013046315</v>
      </c>
      <c r="E10" s="533">
        <f t="shared" si="4"/>
        <v>0.92616021598898302</v>
      </c>
      <c r="F10" s="533">
        <f t="shared" si="4"/>
        <v>0.91340039138943241</v>
      </c>
      <c r="G10" s="533">
        <f t="shared" si="4"/>
        <v>0.9418875084148729</v>
      </c>
      <c r="H10" s="533">
        <f t="shared" si="4"/>
        <v>1.0193639921722113</v>
      </c>
      <c r="I10" s="533">
        <f t="shared" si="4"/>
        <v>1.0193188661566743</v>
      </c>
      <c r="J10" s="533">
        <f t="shared" si="4"/>
        <v>1.053439362594353</v>
      </c>
      <c r="K10" s="533">
        <f t="shared" si="4"/>
        <v>0</v>
      </c>
      <c r="L10" s="533">
        <f t="shared" si="4"/>
        <v>0</v>
      </c>
      <c r="M10" s="533">
        <f t="shared" si="4"/>
        <v>0</v>
      </c>
      <c r="N10" s="533">
        <f t="shared" si="4"/>
        <v>0</v>
      </c>
      <c r="O10" s="533">
        <f t="shared" si="4"/>
        <v>0</v>
      </c>
      <c r="P10" s="533">
        <f t="shared" si="4"/>
        <v>0</v>
      </c>
      <c r="Q10" s="533">
        <f t="shared" si="4"/>
        <v>0</v>
      </c>
      <c r="R10" s="533">
        <f t="shared" si="4"/>
        <v>0</v>
      </c>
      <c r="S10" s="534"/>
      <c r="T10" s="533">
        <f t="shared" ref="T10:AJ10" si="5">SUM(T11:T19)</f>
        <v>1.0523455968688846</v>
      </c>
      <c r="U10" s="533">
        <f t="shared" si="5"/>
        <v>1.0345294803218092</v>
      </c>
      <c r="V10" s="533">
        <f t="shared" si="5"/>
        <v>0.99221794461246515</v>
      </c>
      <c r="W10" s="533">
        <f t="shared" si="5"/>
        <v>1.0512074363992172</v>
      </c>
      <c r="X10" s="533">
        <f t="shared" si="5"/>
        <v>1.0121798043052839</v>
      </c>
      <c r="Y10" s="533">
        <f t="shared" si="5"/>
        <v>1.0318686888454012</v>
      </c>
      <c r="Z10" s="533">
        <f t="shared" si="5"/>
        <v>1.0182941943900847</v>
      </c>
      <c r="AA10" s="533">
        <f t="shared" si="5"/>
        <v>1.0445279582517939</v>
      </c>
      <c r="AB10" s="533">
        <f t="shared" si="5"/>
        <v>0.97942493709812706</v>
      </c>
      <c r="AC10" s="533">
        <f t="shared" si="5"/>
        <v>0</v>
      </c>
      <c r="AD10" s="533">
        <f t="shared" si="5"/>
        <v>0</v>
      </c>
      <c r="AE10" s="533">
        <f t="shared" si="5"/>
        <v>0</v>
      </c>
      <c r="AF10" s="533">
        <f t="shared" si="5"/>
        <v>0</v>
      </c>
      <c r="AG10" s="533">
        <f t="shared" si="5"/>
        <v>0</v>
      </c>
      <c r="AH10" s="533">
        <f t="shared" si="5"/>
        <v>0</v>
      </c>
      <c r="AI10" s="533">
        <f t="shared" si="5"/>
        <v>0</v>
      </c>
      <c r="AJ10" s="533">
        <f t="shared" si="5"/>
        <v>0</v>
      </c>
      <c r="AK10" s="534"/>
      <c r="AL10" s="533">
        <f t="shared" ref="AL10:BB10" si="6">SUM(AL11:AL19)</f>
        <v>1.1580952380952381</v>
      </c>
      <c r="AM10" s="533">
        <f t="shared" si="6"/>
        <v>1.1974349641226354</v>
      </c>
      <c r="AN10" s="533">
        <f t="shared" si="6"/>
        <v>1.088018989635428</v>
      </c>
      <c r="AO10" s="533">
        <f t="shared" si="6"/>
        <v>1.0520964340073931</v>
      </c>
      <c r="AP10" s="533">
        <f t="shared" si="6"/>
        <v>1.1152769080234834</v>
      </c>
      <c r="AQ10" s="533">
        <f t="shared" si="6"/>
        <v>1.1854892367906067</v>
      </c>
      <c r="AR10" s="533">
        <f t="shared" si="6"/>
        <v>1.1398277886497064</v>
      </c>
      <c r="AS10" s="533">
        <f t="shared" si="6"/>
        <v>1.1213985649054141</v>
      </c>
      <c r="AT10" s="533">
        <f t="shared" si="6"/>
        <v>1.2802734507501632</v>
      </c>
      <c r="AU10" s="533">
        <f t="shared" si="6"/>
        <v>0</v>
      </c>
      <c r="AV10" s="533">
        <f t="shared" si="6"/>
        <v>0</v>
      </c>
      <c r="AW10" s="533">
        <f t="shared" si="6"/>
        <v>0</v>
      </c>
      <c r="AX10" s="533">
        <f t="shared" si="6"/>
        <v>0</v>
      </c>
      <c r="AY10" s="533">
        <f t="shared" si="6"/>
        <v>0</v>
      </c>
      <c r="AZ10" s="533">
        <f t="shared" si="6"/>
        <v>0</v>
      </c>
      <c r="BA10" s="533">
        <f t="shared" si="6"/>
        <v>0</v>
      </c>
      <c r="BB10" s="533">
        <f t="shared" si="6"/>
        <v>0</v>
      </c>
      <c r="BC10" s="534"/>
      <c r="BD10" s="533">
        <f t="shared" ref="BD10:BT10" si="7">SUM(BD11:BD19)</f>
        <v>1.0945399869536856</v>
      </c>
      <c r="BE10" s="533">
        <f t="shared" si="7"/>
        <v>1.0510782778864971</v>
      </c>
      <c r="BF10" s="533">
        <f t="shared" si="7"/>
        <v>1.3160838225701241</v>
      </c>
      <c r="BG10" s="533">
        <f t="shared" si="7"/>
        <v>1.2687202522287455</v>
      </c>
      <c r="BH10" s="533">
        <f t="shared" si="7"/>
        <v>1.1992369685109412</v>
      </c>
      <c r="BI10" s="533">
        <f t="shared" si="7"/>
        <v>1.2550758317025441</v>
      </c>
      <c r="BJ10" s="533">
        <f t="shared" si="7"/>
        <v>1.3970095238095239</v>
      </c>
      <c r="BK10" s="533">
        <f t="shared" si="7"/>
        <v>1.2360891498151771</v>
      </c>
      <c r="BL10" s="533">
        <f t="shared" si="7"/>
        <v>1.231447908675799</v>
      </c>
      <c r="BM10" s="533">
        <f t="shared" si="7"/>
        <v>0</v>
      </c>
      <c r="BN10" s="533">
        <f t="shared" si="7"/>
        <v>0</v>
      </c>
      <c r="BO10" s="533">
        <f t="shared" si="7"/>
        <v>0</v>
      </c>
      <c r="BP10" s="533">
        <f t="shared" si="7"/>
        <v>0</v>
      </c>
      <c r="BQ10" s="533">
        <f t="shared" si="7"/>
        <v>0</v>
      </c>
      <c r="BR10" s="533">
        <f t="shared" si="7"/>
        <v>0</v>
      </c>
      <c r="BS10" s="533">
        <f t="shared" si="7"/>
        <v>0</v>
      </c>
      <c r="BT10" s="533">
        <f t="shared" si="7"/>
        <v>0</v>
      </c>
      <c r="BU10" s="534"/>
      <c r="BV10" s="533">
        <f>SUM(BV11:BV19)</f>
        <v>1.0054305283757339</v>
      </c>
      <c r="BW10" s="533">
        <f>SUM(BW11:BW19)</f>
        <v>1.0601264767703125</v>
      </c>
      <c r="BX10" s="533">
        <f>SUM(BX11:BX19)</f>
        <v>1.2336347031963468</v>
      </c>
      <c r="BY10" s="533">
        <f>SUM(BY11:BY19)</f>
        <v>1.361423352902805</v>
      </c>
      <c r="BZ10" s="535">
        <f t="shared" ref="BZ10:BZ16" si="8">IF(DL10&lt;3,"",(SUM(B10:R10)-MIN(B10:R10)-MAX(B10:R10))/(DL10-2))</f>
        <v>0.52566800362380062</v>
      </c>
      <c r="CA10" s="535">
        <f t="shared" ref="CA10:CA16" si="9">IF(DM10&lt;3,"",(SUM(T10:AJ10)-MIN(T10:AJ10)-MAX(T10:AJ10))/(DM10-2))</f>
        <v>0.54428336294827895</v>
      </c>
      <c r="CB10" s="535">
        <f t="shared" ref="CB10:CB16" si="10">IF(DN10&lt;3,"",(SUM(AL10:BB10)-MIN(AL10:BB10)-MAX(AL10:BB10))/(DN10-2))</f>
        <v>0.60384254161532702</v>
      </c>
      <c r="CC10" s="535">
        <f t="shared" ref="CC10:CC16" si="11">IF(DO10&lt;3,"",(SUM(BD10:BT10)-MIN(BD10:BT10)-MAX(BD10:BT10))/(DO10-2))</f>
        <v>0.64348481322290085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1.0510782778864971</v>
      </c>
      <c r="CM10" s="1345">
        <f t="shared" si="12"/>
        <v>1.0945399869536856</v>
      </c>
      <c r="CN10" s="1344">
        <f t="shared" si="12"/>
        <v>1.1992369685109412</v>
      </c>
      <c r="CO10" s="1344">
        <f t="shared" si="12"/>
        <v>1.231447908675799</v>
      </c>
      <c r="CP10" s="1344">
        <f t="shared" si="12"/>
        <v>1.2360891498151771</v>
      </c>
      <c r="CQ10" s="1344">
        <f t="shared" si="12"/>
        <v>1.2550758317025441</v>
      </c>
      <c r="CR10" s="1344">
        <f t="shared" si="12"/>
        <v>1.2687202522287455</v>
      </c>
      <c r="CS10" s="1343">
        <f t="shared" si="12"/>
        <v>1.3160838225701241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1.3970095238095239</v>
      </c>
      <c r="CU10" s="54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1.0510782778864971</v>
      </c>
      <c r="DD10" s="54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1.0945399869536856</v>
      </c>
      <c r="DE10" s="54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1.1992369685109412</v>
      </c>
      <c r="DF10" s="54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1.231447908675799</v>
      </c>
      <c r="DG10" s="54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1.2360891498151771</v>
      </c>
      <c r="DH10" s="54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1.2550758317025441</v>
      </c>
      <c r="DI10" s="54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1.2687202522287455</v>
      </c>
      <c r="DJ10" s="54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1.3160838225701241</v>
      </c>
      <c r="DK10" s="54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1.3970095238095239</v>
      </c>
      <c r="DL10" s="544">
        <f>COUNT(B10:R10)</f>
        <v>17</v>
      </c>
      <c r="DM10" s="514">
        <f>COUNT(T10:AJ10)</f>
        <v>17</v>
      </c>
      <c r="DN10" s="514">
        <f>COUNT(AL10:BB10)</f>
        <v>17</v>
      </c>
      <c r="DO10" s="514">
        <f>COUNT(BD10:BT10)</f>
        <v>17</v>
      </c>
      <c r="DP10" s="515"/>
      <c r="DQ10" s="545"/>
      <c r="DR10" s="545"/>
      <c r="DS10" s="545"/>
      <c r="DT10" s="545"/>
      <c r="DU10" s="545"/>
      <c r="DV10" s="545"/>
      <c r="DW10" s="545"/>
      <c r="DX10" s="545"/>
      <c r="DY10" s="514"/>
    </row>
    <row r="11" spans="1:129" s="517" customFormat="1" ht="15.75" customHeight="1">
      <c r="A11" s="546" t="s">
        <v>683</v>
      </c>
      <c r="B11" s="547">
        <f>SUM(B831:B834)</f>
        <v>0.33742661448140898</v>
      </c>
      <c r="C11" s="547">
        <f t="shared" ref="C11:F11" si="32">SUM(C831:C834)</f>
        <v>9.2348336594911942E-2</v>
      </c>
      <c r="D11" s="547">
        <f t="shared" si="32"/>
        <v>0.35518590998043054</v>
      </c>
      <c r="E11" s="547">
        <f t="shared" si="32"/>
        <v>0.26310067405957815</v>
      </c>
      <c r="F11" s="547">
        <f t="shared" si="32"/>
        <v>0.16575342465753423</v>
      </c>
      <c r="G11" s="547">
        <f t="shared" ref="G11:R11" si="33">SUM(G831:G834)</f>
        <v>0.42622309197651664</v>
      </c>
      <c r="H11" s="547">
        <f t="shared" si="33"/>
        <v>0.31177429876060014</v>
      </c>
      <c r="I11" s="547">
        <f t="shared" si="33"/>
        <v>0.17221135029354209</v>
      </c>
      <c r="J11" s="547">
        <f t="shared" si="33"/>
        <v>0.50740844282918651</v>
      </c>
      <c r="K11" s="547">
        <f t="shared" si="33"/>
        <v>0</v>
      </c>
      <c r="L11" s="547">
        <f t="shared" si="33"/>
        <v>0</v>
      </c>
      <c r="M11" s="547">
        <f t="shared" si="33"/>
        <v>0</v>
      </c>
      <c r="N11" s="547">
        <f t="shared" si="33"/>
        <v>0</v>
      </c>
      <c r="O11" s="547">
        <f t="shared" si="33"/>
        <v>0</v>
      </c>
      <c r="P11" s="547">
        <f t="shared" si="33"/>
        <v>0</v>
      </c>
      <c r="Q11" s="547">
        <f t="shared" si="33"/>
        <v>0</v>
      </c>
      <c r="R11" s="547">
        <f t="shared" si="33"/>
        <v>0</v>
      </c>
      <c r="S11" s="548"/>
      <c r="T11" s="547">
        <f>SUM(T831:T834)</f>
        <v>0.56829745596868886</v>
      </c>
      <c r="U11" s="547">
        <f t="shared" ref="U11:AJ11" si="34">SUM(U831:U834)</f>
        <v>0.11839530332681018</v>
      </c>
      <c r="V11" s="547">
        <f t="shared" si="34"/>
        <v>0.36594911937377689</v>
      </c>
      <c r="W11" s="547">
        <f t="shared" si="34"/>
        <v>0.47358121330724073</v>
      </c>
      <c r="X11" s="547">
        <f t="shared" si="34"/>
        <v>0.44990215264187866</v>
      </c>
      <c r="Y11" s="547">
        <f t="shared" si="34"/>
        <v>0.37886497064579255</v>
      </c>
      <c r="Z11" s="547">
        <f t="shared" si="34"/>
        <v>0.35518590998043054</v>
      </c>
      <c r="AA11" s="547">
        <f t="shared" si="34"/>
        <v>0.29598825831702547</v>
      </c>
      <c r="AB11" s="547">
        <f t="shared" si="34"/>
        <v>0.37209952474140345</v>
      </c>
      <c r="AC11" s="547">
        <f t="shared" si="34"/>
        <v>0</v>
      </c>
      <c r="AD11" s="547">
        <f t="shared" si="34"/>
        <v>0</v>
      </c>
      <c r="AE11" s="547">
        <f t="shared" si="34"/>
        <v>0</v>
      </c>
      <c r="AF11" s="547">
        <f t="shared" si="34"/>
        <v>0</v>
      </c>
      <c r="AG11" s="547">
        <f t="shared" si="34"/>
        <v>0</v>
      </c>
      <c r="AH11" s="547">
        <f t="shared" si="34"/>
        <v>0</v>
      </c>
      <c r="AI11" s="547">
        <f t="shared" si="34"/>
        <v>0</v>
      </c>
      <c r="AJ11" s="547">
        <f t="shared" si="34"/>
        <v>0</v>
      </c>
      <c r="AK11" s="548"/>
      <c r="AL11" s="547">
        <f>SUM(AL831:AL834)</f>
        <v>0.71037181996086107</v>
      </c>
      <c r="AM11" s="547">
        <f t="shared" ref="AM11:BB11" si="35">SUM(AM831:AM834)</f>
        <v>0.42622309197651664</v>
      </c>
      <c r="AN11" s="547">
        <f t="shared" si="35"/>
        <v>0.25783866057838661</v>
      </c>
      <c r="AO11" s="547">
        <f t="shared" si="35"/>
        <v>0.47358121330724073</v>
      </c>
      <c r="AP11" s="547">
        <f t="shared" si="35"/>
        <v>0.85244618395303329</v>
      </c>
      <c r="AQ11" s="547">
        <f t="shared" si="35"/>
        <v>0.35518590998043054</v>
      </c>
      <c r="AR11" s="547">
        <f t="shared" si="35"/>
        <v>0.35518590998043054</v>
      </c>
      <c r="AS11" s="547">
        <f t="shared" si="35"/>
        <v>0.33545335942596216</v>
      </c>
      <c r="AT11" s="547">
        <f t="shared" si="35"/>
        <v>0.44990215264187866</v>
      </c>
      <c r="AU11" s="547">
        <f t="shared" si="35"/>
        <v>0</v>
      </c>
      <c r="AV11" s="547">
        <f t="shared" si="35"/>
        <v>0</v>
      </c>
      <c r="AW11" s="547">
        <f t="shared" si="35"/>
        <v>0</v>
      </c>
      <c r="AX11" s="547">
        <f t="shared" si="35"/>
        <v>0</v>
      </c>
      <c r="AY11" s="547">
        <f t="shared" si="35"/>
        <v>0</v>
      </c>
      <c r="AZ11" s="547">
        <f t="shared" si="35"/>
        <v>0</v>
      </c>
      <c r="BA11" s="547">
        <f t="shared" si="35"/>
        <v>0</v>
      </c>
      <c r="BB11" s="547">
        <f t="shared" si="35"/>
        <v>0</v>
      </c>
      <c r="BC11" s="548"/>
      <c r="BD11" s="547">
        <f>SUM(BD831:BD834)</f>
        <v>0.71037181996086107</v>
      </c>
      <c r="BE11" s="547">
        <f t="shared" ref="BE11:BT11" si="36">SUM(BE831:BE834)</f>
        <v>0.35518590998043054</v>
      </c>
      <c r="BF11" s="547">
        <f t="shared" si="36"/>
        <v>0.47358121330724073</v>
      </c>
      <c r="BG11" s="547">
        <f t="shared" si="36"/>
        <v>0.26310067405957815</v>
      </c>
      <c r="BH11" s="547">
        <f t="shared" si="36"/>
        <v>0.53816046966731901</v>
      </c>
      <c r="BI11" s="547">
        <f t="shared" si="36"/>
        <v>0.59197651663405093</v>
      </c>
      <c r="BJ11" s="547">
        <f t="shared" si="36"/>
        <v>0.37886497064579255</v>
      </c>
      <c r="BK11" s="547">
        <f t="shared" si="36"/>
        <v>0.39465101108936723</v>
      </c>
      <c r="BL11" s="547">
        <f t="shared" si="36"/>
        <v>0.42622309197651664</v>
      </c>
      <c r="BM11" s="547">
        <f t="shared" si="36"/>
        <v>0</v>
      </c>
      <c r="BN11" s="547">
        <f t="shared" si="36"/>
        <v>0</v>
      </c>
      <c r="BO11" s="547">
        <f t="shared" si="36"/>
        <v>0</v>
      </c>
      <c r="BP11" s="547">
        <f t="shared" si="36"/>
        <v>0</v>
      </c>
      <c r="BQ11" s="547">
        <f t="shared" si="36"/>
        <v>0</v>
      </c>
      <c r="BR11" s="547">
        <f t="shared" si="36"/>
        <v>0</v>
      </c>
      <c r="BS11" s="547">
        <f t="shared" si="36"/>
        <v>0</v>
      </c>
      <c r="BT11" s="547">
        <f t="shared" si="36"/>
        <v>0</v>
      </c>
      <c r="BU11" s="548"/>
      <c r="BV11" s="547">
        <f>SUM(BV831:BV834)</f>
        <v>0.33827229521945767</v>
      </c>
      <c r="BW11" s="547">
        <f t="shared" ref="BW11:BY11" si="37">SUM(BW831:BW834)</f>
        <v>0.39465101108936723</v>
      </c>
      <c r="BX11" s="547">
        <f t="shared" si="37"/>
        <v>0.44990215264187866</v>
      </c>
      <c r="BY11" s="547">
        <f t="shared" si="37"/>
        <v>0.47358121330724073</v>
      </c>
      <c r="BZ11" s="535">
        <f t="shared" si="8"/>
        <v>0.14160158005363485</v>
      </c>
      <c r="CA11" s="535">
        <f t="shared" si="9"/>
        <v>0.1873310968222906</v>
      </c>
      <c r="CB11" s="535">
        <f t="shared" si="10"/>
        <v>0.22424947452344712</v>
      </c>
      <c r="CC11" s="535">
        <f t="shared" si="11"/>
        <v>0.22811625715735306</v>
      </c>
      <c r="CD11" s="1342">
        <f t="shared" si="12"/>
        <v>0</v>
      </c>
      <c r="CE11" s="1343">
        <f t="shared" si="13"/>
        <v>0</v>
      </c>
      <c r="CF11" s="1344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8"/>
        <v>0</v>
      </c>
      <c r="CH11" s="1344">
        <f t="shared" si="38"/>
        <v>0</v>
      </c>
      <c r="CI11" s="1344">
        <f t="shared" si="38"/>
        <v>0</v>
      </c>
      <c r="CJ11" s="1344">
        <f t="shared" si="38"/>
        <v>0</v>
      </c>
      <c r="CK11" s="1345">
        <f t="shared" si="38"/>
        <v>0</v>
      </c>
      <c r="CL11" s="1345">
        <f t="shared" si="38"/>
        <v>0.26310067405957815</v>
      </c>
      <c r="CM11" s="1345">
        <f t="shared" si="38"/>
        <v>0.35518590998043054</v>
      </c>
      <c r="CN11" s="1344">
        <f t="shared" si="38"/>
        <v>0.37886497064579255</v>
      </c>
      <c r="CO11" s="1344">
        <f t="shared" si="38"/>
        <v>0.39465101108936723</v>
      </c>
      <c r="CP11" s="1344">
        <f t="shared" si="38"/>
        <v>0.42622309197651664</v>
      </c>
      <c r="CQ11" s="1344">
        <f t="shared" si="38"/>
        <v>0.47358121330724073</v>
      </c>
      <c r="CR11" s="1344">
        <f t="shared" si="38"/>
        <v>0.53816046966731901</v>
      </c>
      <c r="CS11" s="1343">
        <f t="shared" si="38"/>
        <v>0.59197651663405093</v>
      </c>
      <c r="CT11" s="1346">
        <f t="shared" si="14"/>
        <v>0.71037181996086107</v>
      </c>
      <c r="CU11" s="540">
        <f t="shared" si="15"/>
        <v>0</v>
      </c>
      <c r="CV11" s="541">
        <f t="shared" si="16"/>
        <v>0</v>
      </c>
      <c r="CW11" s="542">
        <f t="shared" si="17"/>
        <v>0</v>
      </c>
      <c r="CX11" s="542">
        <f t="shared" si="18"/>
        <v>0</v>
      </c>
      <c r="CY11" s="542">
        <f t="shared" si="19"/>
        <v>0</v>
      </c>
      <c r="CZ11" s="542">
        <f t="shared" si="20"/>
        <v>0</v>
      </c>
      <c r="DA11" s="542">
        <f t="shared" si="21"/>
        <v>0</v>
      </c>
      <c r="DB11" s="543">
        <f t="shared" si="22"/>
        <v>0</v>
      </c>
      <c r="DC11" s="543">
        <f t="shared" si="23"/>
        <v>0.26310067405957815</v>
      </c>
      <c r="DD11" s="543">
        <f t="shared" si="24"/>
        <v>0.35518590998043054</v>
      </c>
      <c r="DE11" s="542">
        <f t="shared" si="25"/>
        <v>0.37886497064579255</v>
      </c>
      <c r="DF11" s="542">
        <f t="shared" si="26"/>
        <v>0.39465101108936723</v>
      </c>
      <c r="DG11" s="542">
        <f t="shared" si="27"/>
        <v>0.42622309197651664</v>
      </c>
      <c r="DH11" s="542">
        <f t="shared" si="28"/>
        <v>0.47358121330724073</v>
      </c>
      <c r="DI11" s="542">
        <f t="shared" si="29"/>
        <v>0.53816046966731901</v>
      </c>
      <c r="DJ11" s="541">
        <f t="shared" si="30"/>
        <v>0.59197651663405093</v>
      </c>
      <c r="DK11" s="540">
        <f t="shared" si="31"/>
        <v>0.71037181996086107</v>
      </c>
      <c r="DL11" s="544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5"/>
      <c r="DR11" s="545"/>
      <c r="DS11" s="545"/>
      <c r="DT11" s="545"/>
      <c r="DU11" s="545"/>
      <c r="DV11" s="545"/>
      <c r="DW11" s="545"/>
      <c r="DX11" s="545"/>
      <c r="DY11" s="514"/>
    </row>
    <row r="12" spans="1:129" s="517" customFormat="1" ht="15.75" customHeight="1">
      <c r="A12" s="546" t="s">
        <v>684</v>
      </c>
      <c r="B12" s="547">
        <f>SUM(B829:B830,B835:B848)</f>
        <v>0.39103065883887805</v>
      </c>
      <c r="C12" s="547">
        <f t="shared" ref="C12:F12" si="39">SUM(C829:C830,C835:C848)</f>
        <v>0.4185355512067841</v>
      </c>
      <c r="D12" s="547">
        <f t="shared" si="39"/>
        <v>0.30737116764514028</v>
      </c>
      <c r="E12" s="547">
        <f t="shared" si="39"/>
        <v>0.1370526201348119</v>
      </c>
      <c r="F12" s="547">
        <f t="shared" si="39"/>
        <v>0.23551859099804304</v>
      </c>
      <c r="G12" s="547">
        <f t="shared" ref="G12:R12" si="40">SUM(G829:G830,G835:G848)</f>
        <v>0.17045335942596215</v>
      </c>
      <c r="H12" s="547">
        <f t="shared" si="40"/>
        <v>0.30096216568819306</v>
      </c>
      <c r="I12" s="547">
        <f t="shared" si="40"/>
        <v>0.26784231749985177</v>
      </c>
      <c r="J12" s="547">
        <f t="shared" si="40"/>
        <v>0.14752818935793496</v>
      </c>
      <c r="K12" s="547">
        <f t="shared" si="40"/>
        <v>0</v>
      </c>
      <c r="L12" s="547">
        <f t="shared" si="40"/>
        <v>0</v>
      </c>
      <c r="M12" s="547">
        <f t="shared" si="40"/>
        <v>0</v>
      </c>
      <c r="N12" s="547">
        <f t="shared" si="40"/>
        <v>0</v>
      </c>
      <c r="O12" s="547">
        <f t="shared" si="40"/>
        <v>0</v>
      </c>
      <c r="P12" s="547">
        <f t="shared" si="40"/>
        <v>0</v>
      </c>
      <c r="Q12" s="547">
        <f t="shared" si="40"/>
        <v>0</v>
      </c>
      <c r="R12" s="547">
        <f t="shared" si="40"/>
        <v>0</v>
      </c>
      <c r="S12" s="548"/>
      <c r="T12" s="547">
        <f>SUM(T829:T830,T835:T848)</f>
        <v>0.28315394651011089</v>
      </c>
      <c r="U12" s="547">
        <f t="shared" ref="U12:AJ12" si="41">SUM(U829:U830,U835:U848)</f>
        <v>0.30487606001304629</v>
      </c>
      <c r="V12" s="547">
        <f t="shared" si="41"/>
        <v>0.15078129632924153</v>
      </c>
      <c r="W12" s="547">
        <f t="shared" si="41"/>
        <v>0.37982713633398563</v>
      </c>
      <c r="X12" s="547">
        <f t="shared" si="41"/>
        <v>0.14706392694063924</v>
      </c>
      <c r="Y12" s="547">
        <f t="shared" si="41"/>
        <v>0.46818721461187218</v>
      </c>
      <c r="Z12" s="547">
        <f t="shared" si="41"/>
        <v>0.15693085453359426</v>
      </c>
      <c r="AA12" s="547">
        <f t="shared" si="41"/>
        <v>0.60526744944553168</v>
      </c>
      <c r="AB12" s="547">
        <f t="shared" si="41"/>
        <v>0.33204966918274159</v>
      </c>
      <c r="AC12" s="547">
        <f t="shared" si="41"/>
        <v>0</v>
      </c>
      <c r="AD12" s="547">
        <f t="shared" si="41"/>
        <v>0</v>
      </c>
      <c r="AE12" s="547">
        <f t="shared" si="41"/>
        <v>0</v>
      </c>
      <c r="AF12" s="547">
        <f t="shared" si="41"/>
        <v>0</v>
      </c>
      <c r="AG12" s="547">
        <f t="shared" si="41"/>
        <v>0</v>
      </c>
      <c r="AH12" s="547">
        <f t="shared" si="41"/>
        <v>0</v>
      </c>
      <c r="AI12" s="547">
        <f t="shared" si="41"/>
        <v>0</v>
      </c>
      <c r="AJ12" s="547">
        <f t="shared" si="41"/>
        <v>0</v>
      </c>
      <c r="AK12" s="548"/>
      <c r="AL12" s="547">
        <f>SUM(AL829:AL830,AL835:AL848)</f>
        <v>0.11480756686236138</v>
      </c>
      <c r="AM12" s="547">
        <f t="shared" ref="AM12:BB12" si="42">SUM(AM829:AM830,AM835:AM848)</f>
        <v>0.3507860404435747</v>
      </c>
      <c r="AN12" s="547">
        <f t="shared" si="42"/>
        <v>0.35215264187866929</v>
      </c>
      <c r="AO12" s="547">
        <f t="shared" si="42"/>
        <v>0.37590508806262229</v>
      </c>
      <c r="AP12" s="547">
        <f t="shared" si="42"/>
        <v>9.6254076973255054E-2</v>
      </c>
      <c r="AQ12" s="547">
        <f t="shared" si="42"/>
        <v>0.29076973255055449</v>
      </c>
      <c r="AR12" s="547">
        <f t="shared" si="42"/>
        <v>0.2931180691454664</v>
      </c>
      <c r="AS12" s="547">
        <f t="shared" si="42"/>
        <v>0.17164057403783431</v>
      </c>
      <c r="AT12" s="547">
        <f t="shared" si="42"/>
        <v>0.1966405740378343</v>
      </c>
      <c r="AU12" s="547">
        <f t="shared" si="42"/>
        <v>0</v>
      </c>
      <c r="AV12" s="547">
        <f t="shared" si="42"/>
        <v>0</v>
      </c>
      <c r="AW12" s="547">
        <f t="shared" si="42"/>
        <v>0</v>
      </c>
      <c r="AX12" s="547">
        <f t="shared" si="42"/>
        <v>0</v>
      </c>
      <c r="AY12" s="547">
        <f t="shared" si="42"/>
        <v>0</v>
      </c>
      <c r="AZ12" s="547">
        <f t="shared" si="42"/>
        <v>0</v>
      </c>
      <c r="BA12" s="547">
        <f t="shared" si="42"/>
        <v>0</v>
      </c>
      <c r="BB12" s="547">
        <f t="shared" si="42"/>
        <v>0</v>
      </c>
      <c r="BC12" s="548"/>
      <c r="BD12" s="547">
        <f>SUM(BD829:BD830,BD835:BD848)</f>
        <v>0.11720482713633398</v>
      </c>
      <c r="BE12" s="547">
        <f t="shared" ref="BE12:BT12" si="43">SUM(BE829:BE830,BE835:BE848)</f>
        <v>0.27788649706457924</v>
      </c>
      <c r="BF12" s="547">
        <f t="shared" si="43"/>
        <v>0.19912752772341813</v>
      </c>
      <c r="BG12" s="547">
        <f t="shared" si="43"/>
        <v>4.9929332463579036E-2</v>
      </c>
      <c r="BH12" s="547">
        <f t="shared" si="43"/>
        <v>0.34001215679297875</v>
      </c>
      <c r="BI12" s="547">
        <f t="shared" si="43"/>
        <v>0.10415035877364645</v>
      </c>
      <c r="BJ12" s="547">
        <f t="shared" si="43"/>
        <v>3.3333333333333333E-2</v>
      </c>
      <c r="BK12" s="547">
        <f t="shared" si="43"/>
        <v>0.27756033920417483</v>
      </c>
      <c r="BL12" s="547">
        <f t="shared" si="43"/>
        <v>0.31840019569471623</v>
      </c>
      <c r="BM12" s="547">
        <f t="shared" si="43"/>
        <v>0</v>
      </c>
      <c r="BN12" s="547">
        <f t="shared" si="43"/>
        <v>0</v>
      </c>
      <c r="BO12" s="547">
        <f t="shared" si="43"/>
        <v>0</v>
      </c>
      <c r="BP12" s="547">
        <f t="shared" si="43"/>
        <v>0</v>
      </c>
      <c r="BQ12" s="547">
        <f t="shared" si="43"/>
        <v>0</v>
      </c>
      <c r="BR12" s="547">
        <f t="shared" si="43"/>
        <v>0</v>
      </c>
      <c r="BS12" s="547">
        <f t="shared" si="43"/>
        <v>0</v>
      </c>
      <c r="BT12" s="547">
        <f t="shared" si="43"/>
        <v>0</v>
      </c>
      <c r="BU12" s="548"/>
      <c r="BV12" s="547">
        <f>SUM(BV829:BV830,BV835:BV848)</f>
        <v>0.34839949678501542</v>
      </c>
      <c r="BW12" s="547">
        <f t="shared" ref="BW12:BY12" si="44">SUM(BW829:BW830,BW835:BW848)</f>
        <v>0.2575070667536421</v>
      </c>
      <c r="BX12" s="547">
        <f t="shared" si="44"/>
        <v>0.27551859099804304</v>
      </c>
      <c r="BY12" s="547">
        <f t="shared" si="44"/>
        <v>0.26110241356816699</v>
      </c>
      <c r="BZ12" s="535">
        <f t="shared" si="8"/>
        <v>0.13051727130592103</v>
      </c>
      <c r="CA12" s="535">
        <f t="shared" si="9"/>
        <v>0.14819134029701544</v>
      </c>
      <c r="CB12" s="535">
        <f t="shared" si="10"/>
        <v>0.12441128506197</v>
      </c>
      <c r="CC12" s="535">
        <f t="shared" si="11"/>
        <v>9.183949409291875E-2</v>
      </c>
      <c r="CD12" s="1342">
        <f t="shared" si="12"/>
        <v>0</v>
      </c>
      <c r="CE12" s="1343">
        <f t="shared" si="13"/>
        <v>0</v>
      </c>
      <c r="CF12" s="1344">
        <f t="shared" si="38"/>
        <v>0</v>
      </c>
      <c r="CG12" s="1344">
        <f t="shared" si="38"/>
        <v>0</v>
      </c>
      <c r="CH12" s="1344">
        <f t="shared" si="38"/>
        <v>0</v>
      </c>
      <c r="CI12" s="1344">
        <f t="shared" si="38"/>
        <v>0</v>
      </c>
      <c r="CJ12" s="1344">
        <f t="shared" si="38"/>
        <v>0</v>
      </c>
      <c r="CK12" s="1345">
        <f t="shared" si="38"/>
        <v>0</v>
      </c>
      <c r="CL12" s="1345">
        <f t="shared" si="38"/>
        <v>3.3333333333333333E-2</v>
      </c>
      <c r="CM12" s="1345">
        <f t="shared" si="38"/>
        <v>4.9929332463579036E-2</v>
      </c>
      <c r="CN12" s="1344">
        <f t="shared" si="38"/>
        <v>0.10415035877364645</v>
      </c>
      <c r="CO12" s="1344">
        <f t="shared" si="38"/>
        <v>0.11720482713633398</v>
      </c>
      <c r="CP12" s="1344">
        <f t="shared" si="38"/>
        <v>0.19912752772341813</v>
      </c>
      <c r="CQ12" s="1344">
        <f t="shared" si="38"/>
        <v>0.27756033920417483</v>
      </c>
      <c r="CR12" s="1344">
        <f t="shared" si="38"/>
        <v>0.27788649706457924</v>
      </c>
      <c r="CS12" s="1343">
        <f t="shared" si="38"/>
        <v>0.31840019569471623</v>
      </c>
      <c r="CT12" s="1346">
        <f t="shared" si="14"/>
        <v>0.34001215679297875</v>
      </c>
      <c r="CU12" s="540">
        <f t="shared" si="15"/>
        <v>0</v>
      </c>
      <c r="CV12" s="541">
        <f t="shared" si="16"/>
        <v>0</v>
      </c>
      <c r="CW12" s="542">
        <f t="shared" si="17"/>
        <v>0</v>
      </c>
      <c r="CX12" s="542">
        <f t="shared" si="18"/>
        <v>0</v>
      </c>
      <c r="CY12" s="542">
        <f t="shared" si="19"/>
        <v>0</v>
      </c>
      <c r="CZ12" s="542">
        <f t="shared" si="20"/>
        <v>0</v>
      </c>
      <c r="DA12" s="542">
        <f t="shared" si="21"/>
        <v>0</v>
      </c>
      <c r="DB12" s="543">
        <f t="shared" si="22"/>
        <v>0</v>
      </c>
      <c r="DC12" s="543">
        <f t="shared" si="23"/>
        <v>3.3333333333333333E-2</v>
      </c>
      <c r="DD12" s="543">
        <f t="shared" si="24"/>
        <v>4.9929332463579036E-2</v>
      </c>
      <c r="DE12" s="542">
        <f t="shared" si="25"/>
        <v>0.10415035877364645</v>
      </c>
      <c r="DF12" s="542">
        <f t="shared" si="26"/>
        <v>0.11720482713633398</v>
      </c>
      <c r="DG12" s="542">
        <f t="shared" si="27"/>
        <v>0.19912752772341813</v>
      </c>
      <c r="DH12" s="542">
        <f t="shared" si="28"/>
        <v>0.27756033920417483</v>
      </c>
      <c r="DI12" s="542">
        <f t="shared" si="29"/>
        <v>0.27788649706457924</v>
      </c>
      <c r="DJ12" s="541">
        <f t="shared" si="30"/>
        <v>0.31840019569471623</v>
      </c>
      <c r="DK12" s="540">
        <f t="shared" si="31"/>
        <v>0.34001215679297875</v>
      </c>
      <c r="DL12" s="544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5"/>
      <c r="DR12" s="545"/>
      <c r="DS12" s="545"/>
      <c r="DT12" s="545"/>
      <c r="DU12" s="545"/>
      <c r="DV12" s="545"/>
      <c r="DW12" s="545"/>
      <c r="DX12" s="545"/>
      <c r="DY12" s="514"/>
    </row>
    <row r="13" spans="1:129" s="517" customFormat="1" ht="15.75" customHeight="1">
      <c r="A13" s="546" t="s">
        <v>128</v>
      </c>
      <c r="B13" s="547">
        <f>SUM(B819:B828)</f>
        <v>0</v>
      </c>
      <c r="C13" s="547">
        <f t="shared" ref="C13:F13" si="45">SUM(C819:C828)</f>
        <v>0</v>
      </c>
      <c r="D13" s="547">
        <f t="shared" si="45"/>
        <v>0</v>
      </c>
      <c r="E13" s="547">
        <f t="shared" si="45"/>
        <v>0</v>
      </c>
      <c r="F13" s="547">
        <f t="shared" si="45"/>
        <v>0</v>
      </c>
      <c r="G13" s="547">
        <f t="shared" ref="G13:R13" si="46">SUM(G819:G828)</f>
        <v>0</v>
      </c>
      <c r="H13" s="547">
        <f t="shared" si="46"/>
        <v>0</v>
      </c>
      <c r="I13" s="547">
        <f t="shared" si="46"/>
        <v>0</v>
      </c>
      <c r="J13" s="547">
        <f t="shared" si="46"/>
        <v>0</v>
      </c>
      <c r="K13" s="547">
        <f t="shared" si="46"/>
        <v>0</v>
      </c>
      <c r="L13" s="547">
        <f t="shared" si="46"/>
        <v>0</v>
      </c>
      <c r="M13" s="547">
        <f t="shared" si="46"/>
        <v>0</v>
      </c>
      <c r="N13" s="547">
        <f t="shared" si="46"/>
        <v>0</v>
      </c>
      <c r="O13" s="547">
        <f t="shared" si="46"/>
        <v>0</v>
      </c>
      <c r="P13" s="547">
        <f t="shared" si="46"/>
        <v>0</v>
      </c>
      <c r="Q13" s="547">
        <f t="shared" si="46"/>
        <v>0</v>
      </c>
      <c r="R13" s="547">
        <f t="shared" si="46"/>
        <v>0</v>
      </c>
      <c r="S13" s="548"/>
      <c r="T13" s="547">
        <f>SUM(T819:T828)</f>
        <v>0</v>
      </c>
      <c r="U13" s="547">
        <f t="shared" ref="U13:AJ13" si="47">SUM(U819:U828)</f>
        <v>0</v>
      </c>
      <c r="V13" s="547">
        <f t="shared" si="47"/>
        <v>0</v>
      </c>
      <c r="W13" s="547">
        <f t="shared" si="47"/>
        <v>0</v>
      </c>
      <c r="X13" s="547">
        <f t="shared" si="47"/>
        <v>4.7292889758643189E-3</v>
      </c>
      <c r="Y13" s="547">
        <f t="shared" si="47"/>
        <v>0</v>
      </c>
      <c r="Z13" s="547">
        <f t="shared" si="47"/>
        <v>0.27052837573385513</v>
      </c>
      <c r="AA13" s="547">
        <f t="shared" si="47"/>
        <v>0</v>
      </c>
      <c r="AB13" s="547">
        <f t="shared" si="47"/>
        <v>0.10627900475258598</v>
      </c>
      <c r="AC13" s="547">
        <f t="shared" si="47"/>
        <v>0</v>
      </c>
      <c r="AD13" s="547">
        <f t="shared" si="47"/>
        <v>0</v>
      </c>
      <c r="AE13" s="547">
        <f t="shared" si="47"/>
        <v>0</v>
      </c>
      <c r="AF13" s="547">
        <f t="shared" si="47"/>
        <v>0</v>
      </c>
      <c r="AG13" s="547">
        <f t="shared" si="47"/>
        <v>0</v>
      </c>
      <c r="AH13" s="547">
        <f t="shared" si="47"/>
        <v>0</v>
      </c>
      <c r="AI13" s="547">
        <f t="shared" si="47"/>
        <v>0</v>
      </c>
      <c r="AJ13" s="547">
        <f t="shared" si="47"/>
        <v>0</v>
      </c>
      <c r="AK13" s="548"/>
      <c r="AL13" s="547">
        <f>SUM(AL819:AL828)</f>
        <v>0.26516634050880628</v>
      </c>
      <c r="AM13" s="547">
        <f t="shared" ref="AM13:BB13" si="48">SUM(AM819:AM828)</f>
        <v>0.16908023483365947</v>
      </c>
      <c r="AN13" s="547">
        <f t="shared" si="48"/>
        <v>0.13049213597158801</v>
      </c>
      <c r="AO13" s="547">
        <f t="shared" si="48"/>
        <v>0.15659926070884975</v>
      </c>
      <c r="AP13" s="547">
        <f t="shared" si="48"/>
        <v>0.10519243313763861</v>
      </c>
      <c r="AQ13" s="547">
        <f t="shared" si="48"/>
        <v>0.33816046966731894</v>
      </c>
      <c r="AR13" s="547">
        <f t="shared" si="48"/>
        <v>5.8375733855185907E-2</v>
      </c>
      <c r="AS13" s="547">
        <f t="shared" si="48"/>
        <v>0.20206023048488803</v>
      </c>
      <c r="AT13" s="547">
        <f t="shared" si="48"/>
        <v>0.27052837573385513</v>
      </c>
      <c r="AU13" s="547">
        <f t="shared" si="48"/>
        <v>0</v>
      </c>
      <c r="AV13" s="547">
        <f t="shared" si="48"/>
        <v>0</v>
      </c>
      <c r="AW13" s="547">
        <f t="shared" si="48"/>
        <v>0</v>
      </c>
      <c r="AX13" s="547">
        <f t="shared" si="48"/>
        <v>0</v>
      </c>
      <c r="AY13" s="547">
        <f t="shared" si="48"/>
        <v>0</v>
      </c>
      <c r="AZ13" s="547">
        <f t="shared" si="48"/>
        <v>0</v>
      </c>
      <c r="BA13" s="547">
        <f t="shared" si="48"/>
        <v>0</v>
      </c>
      <c r="BB13" s="547">
        <f t="shared" si="48"/>
        <v>0</v>
      </c>
      <c r="BC13" s="548"/>
      <c r="BD13" s="547">
        <f>SUM(BD819:BD828)</f>
        <v>7.5414220482713637E-2</v>
      </c>
      <c r="BE13" s="547">
        <f t="shared" ref="BE13:BT13" si="49">SUM(BE819:BE828)</f>
        <v>0.3353392041748206</v>
      </c>
      <c r="BF13" s="547">
        <f t="shared" si="49"/>
        <v>0.40153294194390088</v>
      </c>
      <c r="BG13" s="547">
        <f t="shared" si="49"/>
        <v>0.37928897586431831</v>
      </c>
      <c r="BH13" s="547">
        <f t="shared" si="49"/>
        <v>0.16699282452707109</v>
      </c>
      <c r="BI13" s="547">
        <f t="shared" si="49"/>
        <v>0.27665932811480759</v>
      </c>
      <c r="BJ13" s="547">
        <f t="shared" si="49"/>
        <v>0.34719504240052185</v>
      </c>
      <c r="BK13" s="547">
        <f t="shared" si="49"/>
        <v>0.42444009567297242</v>
      </c>
      <c r="BL13" s="547">
        <f t="shared" si="49"/>
        <v>0.29200913242009136</v>
      </c>
      <c r="BM13" s="547">
        <f t="shared" si="49"/>
        <v>0</v>
      </c>
      <c r="BN13" s="547">
        <f t="shared" si="49"/>
        <v>0</v>
      </c>
      <c r="BO13" s="547">
        <f t="shared" si="49"/>
        <v>0</v>
      </c>
      <c r="BP13" s="547">
        <f t="shared" si="49"/>
        <v>0</v>
      </c>
      <c r="BQ13" s="547">
        <f t="shared" si="49"/>
        <v>0</v>
      </c>
      <c r="BR13" s="547">
        <f t="shared" si="49"/>
        <v>0</v>
      </c>
      <c r="BS13" s="547">
        <f t="shared" si="49"/>
        <v>0</v>
      </c>
      <c r="BT13" s="547">
        <f t="shared" si="49"/>
        <v>0</v>
      </c>
      <c r="BU13" s="548"/>
      <c r="BV13" s="547">
        <f>SUM(BV819:BV828)</f>
        <v>0</v>
      </c>
      <c r="BW13" s="547">
        <f t="shared" ref="BW13:BY13" si="50">SUM(BW819:BW828)</f>
        <v>7.6226715952743343E-2</v>
      </c>
      <c r="BX13" s="547">
        <f t="shared" si="50"/>
        <v>0.33015003261578602</v>
      </c>
      <c r="BY13" s="547">
        <f t="shared" si="50"/>
        <v>0.37822570123939986</v>
      </c>
      <c r="BZ13" s="535">
        <f t="shared" si="8"/>
        <v>0</v>
      </c>
      <c r="CA13" s="535">
        <f t="shared" si="9"/>
        <v>7.4005529152300223E-3</v>
      </c>
      <c r="CB13" s="535">
        <f t="shared" si="10"/>
        <v>9.0499649682298067E-2</v>
      </c>
      <c r="CC13" s="535">
        <f t="shared" si="11"/>
        <v>0.15162877799521637</v>
      </c>
      <c r="CD13" s="1342">
        <f t="shared" si="12"/>
        <v>0</v>
      </c>
      <c r="CE13" s="1343">
        <f t="shared" si="13"/>
        <v>0</v>
      </c>
      <c r="CF13" s="1344">
        <f t="shared" si="38"/>
        <v>0</v>
      </c>
      <c r="CG13" s="1344">
        <f t="shared" si="38"/>
        <v>0</v>
      </c>
      <c r="CH13" s="1344">
        <f t="shared" si="38"/>
        <v>0</v>
      </c>
      <c r="CI13" s="1344">
        <f t="shared" si="38"/>
        <v>0</v>
      </c>
      <c r="CJ13" s="1344">
        <f t="shared" si="38"/>
        <v>0</v>
      </c>
      <c r="CK13" s="1345">
        <f t="shared" si="38"/>
        <v>0</v>
      </c>
      <c r="CL13" s="1345">
        <f t="shared" si="38"/>
        <v>7.5414220482713637E-2</v>
      </c>
      <c r="CM13" s="1345">
        <f t="shared" si="38"/>
        <v>0.16699282452707109</v>
      </c>
      <c r="CN13" s="1344">
        <f t="shared" si="38"/>
        <v>0.27665932811480759</v>
      </c>
      <c r="CO13" s="1344">
        <f t="shared" si="38"/>
        <v>0.29200913242009136</v>
      </c>
      <c r="CP13" s="1344">
        <f t="shared" si="38"/>
        <v>0.3353392041748206</v>
      </c>
      <c r="CQ13" s="1344">
        <f t="shared" si="38"/>
        <v>0.34719504240052185</v>
      </c>
      <c r="CR13" s="1344">
        <f t="shared" si="38"/>
        <v>0.37928897586431831</v>
      </c>
      <c r="CS13" s="1343">
        <f t="shared" si="38"/>
        <v>0.40153294194390088</v>
      </c>
      <c r="CT13" s="1346">
        <f t="shared" si="14"/>
        <v>0.42444009567297242</v>
      </c>
      <c r="CU13" s="540">
        <f t="shared" si="15"/>
        <v>0</v>
      </c>
      <c r="CV13" s="541">
        <f t="shared" si="16"/>
        <v>0</v>
      </c>
      <c r="CW13" s="542">
        <f t="shared" si="17"/>
        <v>0</v>
      </c>
      <c r="CX13" s="542">
        <f t="shared" si="18"/>
        <v>0</v>
      </c>
      <c r="CY13" s="542">
        <f t="shared" si="19"/>
        <v>0</v>
      </c>
      <c r="CZ13" s="542">
        <f t="shared" si="20"/>
        <v>0</v>
      </c>
      <c r="DA13" s="542">
        <f t="shared" si="21"/>
        <v>0</v>
      </c>
      <c r="DB13" s="543">
        <f t="shared" si="22"/>
        <v>0</v>
      </c>
      <c r="DC13" s="543">
        <f t="shared" si="23"/>
        <v>7.5414220482713637E-2</v>
      </c>
      <c r="DD13" s="543">
        <f t="shared" si="24"/>
        <v>0.16699282452707109</v>
      </c>
      <c r="DE13" s="542">
        <f t="shared" si="25"/>
        <v>0.27665932811480759</v>
      </c>
      <c r="DF13" s="542">
        <f t="shared" si="26"/>
        <v>0.29200913242009136</v>
      </c>
      <c r="DG13" s="542">
        <f t="shared" si="27"/>
        <v>0.3353392041748206</v>
      </c>
      <c r="DH13" s="542">
        <f t="shared" si="28"/>
        <v>0.34719504240052185</v>
      </c>
      <c r="DI13" s="542">
        <f t="shared" si="29"/>
        <v>0.37928897586431831</v>
      </c>
      <c r="DJ13" s="541">
        <f t="shared" si="30"/>
        <v>0.40153294194390088</v>
      </c>
      <c r="DK13" s="540">
        <f t="shared" si="31"/>
        <v>0.42444009567297242</v>
      </c>
      <c r="DL13" s="544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5"/>
      <c r="DR13" s="545"/>
      <c r="DS13" s="545"/>
      <c r="DT13" s="545"/>
      <c r="DU13" s="545"/>
      <c r="DV13" s="545"/>
      <c r="DW13" s="545"/>
      <c r="DX13" s="545"/>
      <c r="DY13" s="514"/>
    </row>
    <row r="14" spans="1:129" s="517" customFormat="1" ht="15.75" customHeight="1">
      <c r="A14" s="546" t="s">
        <v>129</v>
      </c>
      <c r="B14" s="547">
        <f>SUM(B850:B851)</f>
        <v>4.905414220482714E-3</v>
      </c>
      <c r="C14" s="547">
        <f t="shared" ref="C14:F14" si="51">SUM(C850:C851)</f>
        <v>6.131767775603392E-3</v>
      </c>
      <c r="D14" s="547">
        <f t="shared" si="51"/>
        <v>4.1389432485322893E-3</v>
      </c>
      <c r="E14" s="547">
        <f t="shared" si="51"/>
        <v>7.7124012466478223E-2</v>
      </c>
      <c r="F14" s="547">
        <f t="shared" si="51"/>
        <v>0.15452054794520548</v>
      </c>
      <c r="G14" s="547">
        <f t="shared" ref="G14:R14" si="52">SUM(G850:G851)</f>
        <v>9.810828440965428E-3</v>
      </c>
      <c r="H14" s="547">
        <f t="shared" si="52"/>
        <v>7.3581213307240701E-3</v>
      </c>
      <c r="I14" s="547">
        <f t="shared" si="52"/>
        <v>6.6892012097491561E-3</v>
      </c>
      <c r="J14" s="547">
        <f t="shared" si="52"/>
        <v>0</v>
      </c>
      <c r="K14" s="547">
        <f t="shared" si="52"/>
        <v>0</v>
      </c>
      <c r="L14" s="547">
        <f t="shared" si="52"/>
        <v>0</v>
      </c>
      <c r="M14" s="547">
        <f t="shared" si="52"/>
        <v>0</v>
      </c>
      <c r="N14" s="547">
        <f t="shared" si="52"/>
        <v>0</v>
      </c>
      <c r="O14" s="547">
        <f t="shared" si="52"/>
        <v>0</v>
      </c>
      <c r="P14" s="547">
        <f t="shared" si="52"/>
        <v>0</v>
      </c>
      <c r="Q14" s="547">
        <f t="shared" si="52"/>
        <v>0</v>
      </c>
      <c r="R14" s="547">
        <f t="shared" si="52"/>
        <v>0</v>
      </c>
      <c r="S14" s="548"/>
      <c r="T14" s="547">
        <f>SUM(T850:T851)</f>
        <v>9.810828440965428E-3</v>
      </c>
      <c r="U14" s="547">
        <f t="shared" ref="U14:AJ14" si="53">SUM(U850:U851)</f>
        <v>0</v>
      </c>
      <c r="V14" s="547">
        <f t="shared" si="53"/>
        <v>0</v>
      </c>
      <c r="W14" s="547">
        <f t="shared" si="53"/>
        <v>3.3111545988258315E-3</v>
      </c>
      <c r="X14" s="547">
        <f t="shared" si="53"/>
        <v>1.9621656881930856E-2</v>
      </c>
      <c r="Y14" s="547">
        <f t="shared" si="53"/>
        <v>6.1317677756033925E-4</v>
      </c>
      <c r="Z14" s="547">
        <f t="shared" si="53"/>
        <v>1.2263535551206785E-3</v>
      </c>
      <c r="AA14" s="547">
        <f t="shared" si="53"/>
        <v>4.2661448140900197E-3</v>
      </c>
      <c r="AB14" s="547">
        <f t="shared" si="53"/>
        <v>1.6453266238002053E-2</v>
      </c>
      <c r="AC14" s="547">
        <f t="shared" si="53"/>
        <v>0</v>
      </c>
      <c r="AD14" s="547">
        <f t="shared" si="53"/>
        <v>0</v>
      </c>
      <c r="AE14" s="547">
        <f t="shared" si="53"/>
        <v>0</v>
      </c>
      <c r="AF14" s="547">
        <f t="shared" si="53"/>
        <v>0</v>
      </c>
      <c r="AG14" s="547">
        <f t="shared" si="53"/>
        <v>0</v>
      </c>
      <c r="AH14" s="547">
        <f t="shared" si="53"/>
        <v>0</v>
      </c>
      <c r="AI14" s="547">
        <f t="shared" si="53"/>
        <v>0</v>
      </c>
      <c r="AJ14" s="547">
        <f t="shared" si="53"/>
        <v>0</v>
      </c>
      <c r="AK14" s="548"/>
      <c r="AL14" s="547">
        <f>SUM(AL850:AL851)</f>
        <v>0</v>
      </c>
      <c r="AM14" s="547">
        <f t="shared" ref="AM14:BB14" si="54">SUM(AM850:AM851)</f>
        <v>0</v>
      </c>
      <c r="AN14" s="547">
        <f t="shared" si="54"/>
        <v>0</v>
      </c>
      <c r="AO14" s="547">
        <f t="shared" si="54"/>
        <v>1.0219612959338987E-3</v>
      </c>
      <c r="AP14" s="547">
        <f t="shared" si="54"/>
        <v>9.810828440965428E-3</v>
      </c>
      <c r="AQ14" s="547">
        <f t="shared" si="54"/>
        <v>0</v>
      </c>
      <c r="AR14" s="547">
        <f t="shared" si="54"/>
        <v>1.4103065883887801E-2</v>
      </c>
      <c r="AS14" s="547">
        <f t="shared" si="54"/>
        <v>7.5581648184387907E-3</v>
      </c>
      <c r="AT14" s="547">
        <f t="shared" si="54"/>
        <v>7.4807566862361381E-3</v>
      </c>
      <c r="AU14" s="547">
        <f t="shared" si="54"/>
        <v>0</v>
      </c>
      <c r="AV14" s="547">
        <f t="shared" si="54"/>
        <v>0</v>
      </c>
      <c r="AW14" s="547">
        <f t="shared" si="54"/>
        <v>0</v>
      </c>
      <c r="AX14" s="547">
        <f t="shared" si="54"/>
        <v>0</v>
      </c>
      <c r="AY14" s="547">
        <f t="shared" si="54"/>
        <v>0</v>
      </c>
      <c r="AZ14" s="547">
        <f t="shared" si="54"/>
        <v>0</v>
      </c>
      <c r="BA14" s="547">
        <f t="shared" si="54"/>
        <v>0</v>
      </c>
      <c r="BB14" s="547">
        <f t="shared" si="54"/>
        <v>0</v>
      </c>
      <c r="BC14" s="548"/>
      <c r="BD14" s="547">
        <f>SUM(BD850:BD851)</f>
        <v>0</v>
      </c>
      <c r="BE14" s="547">
        <f t="shared" ref="BE14:BT14" si="55">SUM(BE850:BE851)</f>
        <v>0</v>
      </c>
      <c r="BF14" s="547">
        <f t="shared" si="55"/>
        <v>0</v>
      </c>
      <c r="BG14" s="547">
        <f t="shared" si="55"/>
        <v>2.0439225918677971E-3</v>
      </c>
      <c r="BH14" s="547">
        <f t="shared" si="55"/>
        <v>1.3378402419498309E-2</v>
      </c>
      <c r="BI14" s="547">
        <f t="shared" si="55"/>
        <v>0</v>
      </c>
      <c r="BJ14" s="547">
        <f t="shared" si="55"/>
        <v>4.905414220482714E-3</v>
      </c>
      <c r="BK14" s="547">
        <f t="shared" si="55"/>
        <v>0</v>
      </c>
      <c r="BL14" s="547">
        <f t="shared" si="55"/>
        <v>0</v>
      </c>
      <c r="BM14" s="547">
        <f t="shared" si="55"/>
        <v>0</v>
      </c>
      <c r="BN14" s="547">
        <f t="shared" si="55"/>
        <v>0</v>
      </c>
      <c r="BO14" s="547">
        <f t="shared" si="55"/>
        <v>0</v>
      </c>
      <c r="BP14" s="547">
        <f t="shared" si="55"/>
        <v>0</v>
      </c>
      <c r="BQ14" s="547">
        <f t="shared" si="55"/>
        <v>0</v>
      </c>
      <c r="BR14" s="547">
        <f t="shared" si="55"/>
        <v>0</v>
      </c>
      <c r="BS14" s="547">
        <f t="shared" si="55"/>
        <v>0</v>
      </c>
      <c r="BT14" s="547">
        <f t="shared" si="55"/>
        <v>0</v>
      </c>
      <c r="BU14" s="548"/>
      <c r="BV14" s="547">
        <f>SUM(BV850:BV851)</f>
        <v>0</v>
      </c>
      <c r="BW14" s="547">
        <f t="shared" ref="BW14:BY14" si="56">SUM(BW850:BW851)</f>
        <v>0</v>
      </c>
      <c r="BX14" s="547">
        <f t="shared" si="56"/>
        <v>0</v>
      </c>
      <c r="BY14" s="547">
        <f t="shared" si="56"/>
        <v>0</v>
      </c>
      <c r="BZ14" s="535">
        <f t="shared" si="8"/>
        <v>7.7438859128356836E-3</v>
      </c>
      <c r="CA14" s="535">
        <f t="shared" si="9"/>
        <v>2.3787282949709566E-3</v>
      </c>
      <c r="CB14" s="535">
        <f t="shared" si="10"/>
        <v>1.7247807494382835E-3</v>
      </c>
      <c r="CC14" s="535">
        <f t="shared" si="11"/>
        <v>4.6328912082336756E-4</v>
      </c>
      <c r="CD14" s="1342">
        <f t="shared" si="12"/>
        <v>0</v>
      </c>
      <c r="CE14" s="1343">
        <f t="shared" si="13"/>
        <v>0</v>
      </c>
      <c r="CF14" s="1344">
        <f t="shared" si="38"/>
        <v>0</v>
      </c>
      <c r="CG14" s="1344">
        <f t="shared" si="38"/>
        <v>0</v>
      </c>
      <c r="CH14" s="1344">
        <f t="shared" si="38"/>
        <v>0</v>
      </c>
      <c r="CI14" s="1344">
        <f t="shared" si="38"/>
        <v>0</v>
      </c>
      <c r="CJ14" s="1344">
        <f t="shared" si="38"/>
        <v>0</v>
      </c>
      <c r="CK14" s="1345">
        <f t="shared" si="38"/>
        <v>0</v>
      </c>
      <c r="CL14" s="1345">
        <f t="shared" si="38"/>
        <v>0</v>
      </c>
      <c r="CM14" s="1345">
        <f t="shared" si="38"/>
        <v>0</v>
      </c>
      <c r="CN14" s="1344">
        <f t="shared" si="38"/>
        <v>0</v>
      </c>
      <c r="CO14" s="1344">
        <f t="shared" si="38"/>
        <v>0</v>
      </c>
      <c r="CP14" s="1344">
        <f t="shared" si="38"/>
        <v>0</v>
      </c>
      <c r="CQ14" s="1344">
        <f t="shared" si="38"/>
        <v>0</v>
      </c>
      <c r="CR14" s="1344">
        <f t="shared" si="38"/>
        <v>2.0439225918677971E-3</v>
      </c>
      <c r="CS14" s="1343">
        <f t="shared" si="38"/>
        <v>4.905414220482714E-3</v>
      </c>
      <c r="CT14" s="1346">
        <f t="shared" si="14"/>
        <v>1.3378402419498309E-2</v>
      </c>
      <c r="CU14" s="540">
        <f t="shared" si="15"/>
        <v>0</v>
      </c>
      <c r="CV14" s="541">
        <f t="shared" si="16"/>
        <v>0</v>
      </c>
      <c r="CW14" s="542">
        <f t="shared" si="17"/>
        <v>0</v>
      </c>
      <c r="CX14" s="542">
        <f t="shared" si="18"/>
        <v>0</v>
      </c>
      <c r="CY14" s="542">
        <f t="shared" si="19"/>
        <v>0</v>
      </c>
      <c r="CZ14" s="542">
        <f t="shared" si="20"/>
        <v>0</v>
      </c>
      <c r="DA14" s="542">
        <f t="shared" si="21"/>
        <v>0</v>
      </c>
      <c r="DB14" s="543">
        <f t="shared" si="22"/>
        <v>0</v>
      </c>
      <c r="DC14" s="543">
        <f t="shared" si="23"/>
        <v>0</v>
      </c>
      <c r="DD14" s="543">
        <f t="shared" si="24"/>
        <v>0</v>
      </c>
      <c r="DE14" s="542">
        <f t="shared" si="25"/>
        <v>0</v>
      </c>
      <c r="DF14" s="542">
        <f t="shared" si="26"/>
        <v>0</v>
      </c>
      <c r="DG14" s="542">
        <f t="shared" si="27"/>
        <v>0</v>
      </c>
      <c r="DH14" s="542">
        <f t="shared" si="28"/>
        <v>0</v>
      </c>
      <c r="DI14" s="542">
        <f t="shared" si="29"/>
        <v>2.0439225918677971E-3</v>
      </c>
      <c r="DJ14" s="541">
        <f t="shared" si="30"/>
        <v>4.905414220482714E-3</v>
      </c>
      <c r="DK14" s="540">
        <f t="shared" si="31"/>
        <v>1.3378402419498309E-2</v>
      </c>
      <c r="DL14" s="544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5"/>
      <c r="DR14" s="545"/>
      <c r="DS14" s="545"/>
      <c r="DT14" s="545"/>
      <c r="DU14" s="545"/>
      <c r="DV14" s="545"/>
      <c r="DW14" s="545"/>
      <c r="DX14" s="545"/>
      <c r="DY14" s="514"/>
    </row>
    <row r="15" spans="1:129" s="517" customFormat="1" ht="15.75" customHeight="1">
      <c r="A15" s="546" t="s">
        <v>130</v>
      </c>
      <c r="B15" s="547">
        <f>SUM(B853:B857)</f>
        <v>0.10655577299412916</v>
      </c>
      <c r="C15" s="547">
        <f t="shared" ref="C15:F15" si="57">SUM(C853:C857)</f>
        <v>0.38132759295499025</v>
      </c>
      <c r="D15" s="547">
        <f t="shared" si="57"/>
        <v>0.13852250489236789</v>
      </c>
      <c r="E15" s="547">
        <f t="shared" si="57"/>
        <v>0.22396444879321592</v>
      </c>
      <c r="F15" s="547">
        <f t="shared" si="57"/>
        <v>0.15628180039138942</v>
      </c>
      <c r="G15" s="547">
        <f t="shared" ref="G15:R15" si="58">SUM(G853:G857)</f>
        <v>0.20909103091976516</v>
      </c>
      <c r="H15" s="547">
        <f t="shared" si="58"/>
        <v>0.12786692759295498</v>
      </c>
      <c r="I15" s="547">
        <f t="shared" si="58"/>
        <v>0.52094105675146773</v>
      </c>
      <c r="J15" s="547">
        <f t="shared" si="58"/>
        <v>0.36533407883701424</v>
      </c>
      <c r="K15" s="547">
        <f t="shared" si="58"/>
        <v>0</v>
      </c>
      <c r="L15" s="547">
        <f t="shared" si="58"/>
        <v>0</v>
      </c>
      <c r="M15" s="547">
        <f t="shared" si="58"/>
        <v>0</v>
      </c>
      <c r="N15" s="547">
        <f t="shared" si="58"/>
        <v>0</v>
      </c>
      <c r="O15" s="547">
        <f t="shared" si="58"/>
        <v>0</v>
      </c>
      <c r="P15" s="547">
        <f t="shared" si="58"/>
        <v>0</v>
      </c>
      <c r="Q15" s="547">
        <f t="shared" si="58"/>
        <v>0</v>
      </c>
      <c r="R15" s="547">
        <f t="shared" si="58"/>
        <v>0</v>
      </c>
      <c r="S15" s="548"/>
      <c r="T15" s="547">
        <f>SUM(T853:T857)</f>
        <v>4.7358121330724076E-2</v>
      </c>
      <c r="U15" s="547">
        <f t="shared" ref="U15:AJ15" si="59">SUM(U853:U857)</f>
        <v>0.28414872798434443</v>
      </c>
      <c r="V15" s="547">
        <f t="shared" si="59"/>
        <v>0.15499021526418788</v>
      </c>
      <c r="W15" s="547">
        <f t="shared" si="59"/>
        <v>0.13023483365949121</v>
      </c>
      <c r="X15" s="547">
        <f t="shared" si="59"/>
        <v>0.2768745205479452</v>
      </c>
      <c r="Y15" s="547">
        <f t="shared" si="59"/>
        <v>2.5573385518591001E-2</v>
      </c>
      <c r="Z15" s="547">
        <f t="shared" si="59"/>
        <v>0.18753816046966731</v>
      </c>
      <c r="AA15" s="547">
        <f t="shared" si="59"/>
        <v>4.4990215264187866E-2</v>
      </c>
      <c r="AB15" s="547">
        <f t="shared" si="59"/>
        <v>0.11501258037461559</v>
      </c>
      <c r="AC15" s="547">
        <f t="shared" si="59"/>
        <v>0</v>
      </c>
      <c r="AD15" s="547">
        <f t="shared" si="59"/>
        <v>0</v>
      </c>
      <c r="AE15" s="547">
        <f t="shared" si="59"/>
        <v>0</v>
      </c>
      <c r="AF15" s="547">
        <f t="shared" si="59"/>
        <v>0</v>
      </c>
      <c r="AG15" s="547">
        <f t="shared" si="59"/>
        <v>0</v>
      </c>
      <c r="AH15" s="547">
        <f t="shared" si="59"/>
        <v>0</v>
      </c>
      <c r="AI15" s="547">
        <f t="shared" si="59"/>
        <v>0</v>
      </c>
      <c r="AJ15" s="547">
        <f t="shared" si="59"/>
        <v>0</v>
      </c>
      <c r="AK15" s="548"/>
      <c r="AL15" s="547">
        <f>SUM(AL853:AL857)</f>
        <v>0</v>
      </c>
      <c r="AM15" s="547">
        <f t="shared" ref="AM15:BB15" si="60">SUM(AM853:AM857)</f>
        <v>0</v>
      </c>
      <c r="AN15" s="547">
        <f t="shared" si="60"/>
        <v>0.32613959556425309</v>
      </c>
      <c r="AO15" s="547">
        <f t="shared" si="60"/>
        <v>0</v>
      </c>
      <c r="AP15" s="547">
        <f t="shared" si="60"/>
        <v>0</v>
      </c>
      <c r="AQ15" s="547">
        <f t="shared" si="60"/>
        <v>0</v>
      </c>
      <c r="AR15" s="547">
        <f t="shared" si="60"/>
        <v>0</v>
      </c>
      <c r="AS15" s="547">
        <f t="shared" si="60"/>
        <v>0</v>
      </c>
      <c r="AT15" s="547">
        <f t="shared" si="60"/>
        <v>0</v>
      </c>
      <c r="AU15" s="547">
        <f t="shared" si="60"/>
        <v>0</v>
      </c>
      <c r="AV15" s="547">
        <f t="shared" si="60"/>
        <v>0</v>
      </c>
      <c r="AW15" s="547">
        <f t="shared" si="60"/>
        <v>0</v>
      </c>
      <c r="AX15" s="547">
        <f t="shared" si="60"/>
        <v>0</v>
      </c>
      <c r="AY15" s="547">
        <f t="shared" si="60"/>
        <v>0</v>
      </c>
      <c r="AZ15" s="547">
        <f t="shared" si="60"/>
        <v>0</v>
      </c>
      <c r="BA15" s="547">
        <f t="shared" si="60"/>
        <v>0</v>
      </c>
      <c r="BB15" s="547">
        <f t="shared" si="60"/>
        <v>0</v>
      </c>
      <c r="BC15" s="548"/>
      <c r="BD15" s="547">
        <f>SUM(BD853:BD857)</f>
        <v>0</v>
      </c>
      <c r="BE15" s="547">
        <f t="shared" ref="BE15:BT15" si="61">SUM(BE853:BE857)</f>
        <v>0</v>
      </c>
      <c r="BF15" s="547">
        <f t="shared" si="61"/>
        <v>0</v>
      </c>
      <c r="BG15" s="547">
        <f t="shared" si="61"/>
        <v>0</v>
      </c>
      <c r="BH15" s="547">
        <f t="shared" si="61"/>
        <v>0</v>
      </c>
      <c r="BI15" s="547">
        <f t="shared" si="61"/>
        <v>0</v>
      </c>
      <c r="BJ15" s="547">
        <f t="shared" si="61"/>
        <v>0</v>
      </c>
      <c r="BK15" s="547">
        <f t="shared" si="61"/>
        <v>0</v>
      </c>
      <c r="BL15" s="547">
        <f t="shared" si="61"/>
        <v>0</v>
      </c>
      <c r="BM15" s="547">
        <f t="shared" si="61"/>
        <v>0</v>
      </c>
      <c r="BN15" s="547">
        <f t="shared" si="61"/>
        <v>0</v>
      </c>
      <c r="BO15" s="547">
        <f t="shared" si="61"/>
        <v>0</v>
      </c>
      <c r="BP15" s="547">
        <f t="shared" si="61"/>
        <v>0</v>
      </c>
      <c r="BQ15" s="547">
        <f t="shared" si="61"/>
        <v>0</v>
      </c>
      <c r="BR15" s="547">
        <f t="shared" si="61"/>
        <v>0</v>
      </c>
      <c r="BS15" s="547">
        <f t="shared" si="61"/>
        <v>0</v>
      </c>
      <c r="BT15" s="547">
        <f t="shared" si="61"/>
        <v>0</v>
      </c>
      <c r="BU15" s="548"/>
      <c r="BV15" s="547">
        <f>SUM(BV853:BV857)</f>
        <v>0.12177802627900475</v>
      </c>
      <c r="BW15" s="547">
        <f t="shared" ref="BW15:BY15" si="62">SUM(BW853:BW857)</f>
        <v>0.10734507501630791</v>
      </c>
      <c r="BX15" s="547">
        <f t="shared" si="62"/>
        <v>0</v>
      </c>
      <c r="BY15" s="547">
        <f t="shared" si="62"/>
        <v>0</v>
      </c>
      <c r="BZ15" s="535">
        <f t="shared" si="8"/>
        <v>0.11392961049172179</v>
      </c>
      <c r="CA15" s="535">
        <f t="shared" si="9"/>
        <v>6.5504802161960682E-2</v>
      </c>
      <c r="CB15" s="535">
        <f t="shared" si="10"/>
        <v>0</v>
      </c>
      <c r="CC15" s="535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8"/>
        <v>0</v>
      </c>
      <c r="CG15" s="1344">
        <f t="shared" si="38"/>
        <v>0</v>
      </c>
      <c r="CH15" s="1344">
        <f t="shared" si="38"/>
        <v>0</v>
      </c>
      <c r="CI15" s="1344">
        <f t="shared" si="38"/>
        <v>0</v>
      </c>
      <c r="CJ15" s="1344">
        <f t="shared" si="38"/>
        <v>0</v>
      </c>
      <c r="CK15" s="1345">
        <f t="shared" si="38"/>
        <v>0</v>
      </c>
      <c r="CL15" s="1345">
        <f t="shared" si="38"/>
        <v>0</v>
      </c>
      <c r="CM15" s="1345">
        <f t="shared" si="38"/>
        <v>0</v>
      </c>
      <c r="CN15" s="1344">
        <f t="shared" si="38"/>
        <v>0</v>
      </c>
      <c r="CO15" s="1344">
        <f t="shared" si="38"/>
        <v>0</v>
      </c>
      <c r="CP15" s="1344">
        <f t="shared" si="38"/>
        <v>0</v>
      </c>
      <c r="CQ15" s="1344">
        <f t="shared" si="38"/>
        <v>0</v>
      </c>
      <c r="CR15" s="1344">
        <f t="shared" si="38"/>
        <v>0</v>
      </c>
      <c r="CS15" s="1343">
        <f t="shared" si="38"/>
        <v>0</v>
      </c>
      <c r="CT15" s="1346">
        <f t="shared" si="14"/>
        <v>0</v>
      </c>
      <c r="CU15" s="540">
        <f t="shared" si="15"/>
        <v>0</v>
      </c>
      <c r="CV15" s="541">
        <f t="shared" si="16"/>
        <v>0</v>
      </c>
      <c r="CW15" s="542">
        <f t="shared" si="17"/>
        <v>0</v>
      </c>
      <c r="CX15" s="542">
        <f t="shared" si="18"/>
        <v>0</v>
      </c>
      <c r="CY15" s="542">
        <f t="shared" si="19"/>
        <v>0</v>
      </c>
      <c r="CZ15" s="542">
        <f t="shared" si="20"/>
        <v>0</v>
      </c>
      <c r="DA15" s="542">
        <f t="shared" si="21"/>
        <v>0</v>
      </c>
      <c r="DB15" s="543">
        <f t="shared" si="22"/>
        <v>0</v>
      </c>
      <c r="DC15" s="543">
        <f t="shared" si="23"/>
        <v>0</v>
      </c>
      <c r="DD15" s="543">
        <f t="shared" si="24"/>
        <v>0</v>
      </c>
      <c r="DE15" s="542">
        <f t="shared" si="25"/>
        <v>0</v>
      </c>
      <c r="DF15" s="542">
        <f t="shared" si="26"/>
        <v>0</v>
      </c>
      <c r="DG15" s="542">
        <f t="shared" si="27"/>
        <v>0</v>
      </c>
      <c r="DH15" s="542">
        <f t="shared" si="28"/>
        <v>0</v>
      </c>
      <c r="DI15" s="542">
        <f t="shared" si="29"/>
        <v>0</v>
      </c>
      <c r="DJ15" s="541">
        <f t="shared" si="30"/>
        <v>0</v>
      </c>
      <c r="DK15" s="540">
        <f t="shared" si="31"/>
        <v>0</v>
      </c>
      <c r="DL15" s="544">
        <f t="shared" ref="DL15:DL27" si="63">COUNT(B15:R15)</f>
        <v>17</v>
      </c>
      <c r="DM15" s="514">
        <f t="shared" ref="DM15:DM27" si="64">COUNT(T15:AJ15)</f>
        <v>17</v>
      </c>
      <c r="DN15" s="514">
        <f t="shared" ref="DN15:DN27" si="65">COUNT(AL15:BB15)</f>
        <v>17</v>
      </c>
      <c r="DO15" s="514">
        <f t="shared" ref="DO15:DO27" si="66">COUNT(BD15:BT15)</f>
        <v>17</v>
      </c>
      <c r="DP15" s="515"/>
      <c r="DQ15" s="545"/>
      <c r="DR15" s="545"/>
      <c r="DS15" s="545"/>
      <c r="DT15" s="545"/>
      <c r="DU15" s="545"/>
      <c r="DV15" s="545"/>
      <c r="DW15" s="545"/>
      <c r="DX15" s="545"/>
      <c r="DY15" s="514"/>
    </row>
    <row r="16" spans="1:129" s="517" customFormat="1" ht="15.75" customHeight="1">
      <c r="A16" s="546" t="s">
        <v>685</v>
      </c>
      <c r="B16" s="547">
        <f>SUM(B858:B859)</f>
        <v>0.11741682974559688</v>
      </c>
      <c r="C16" s="547">
        <f t="shared" ref="C16:F16" si="67">SUM(C858:C859)</f>
        <v>4.6947945205479451E-2</v>
      </c>
      <c r="D16" s="547">
        <f t="shared" si="67"/>
        <v>0.21135029354207438</v>
      </c>
      <c r="E16" s="547">
        <f t="shared" si="67"/>
        <v>0.18264840182648404</v>
      </c>
      <c r="F16" s="547">
        <f t="shared" si="67"/>
        <v>9.3928767123287668E-2</v>
      </c>
      <c r="G16" s="547">
        <f t="shared" ref="G16:R16" si="68">SUM(G858:G859)</f>
        <v>7.0450097847358117E-2</v>
      </c>
      <c r="H16" s="547">
        <f t="shared" si="68"/>
        <v>0</v>
      </c>
      <c r="I16" s="547">
        <f t="shared" si="68"/>
        <v>4.2697028998398862E-2</v>
      </c>
      <c r="J16" s="547">
        <f t="shared" si="68"/>
        <v>0</v>
      </c>
      <c r="K16" s="547">
        <f t="shared" si="68"/>
        <v>0</v>
      </c>
      <c r="L16" s="547">
        <f t="shared" si="68"/>
        <v>0</v>
      </c>
      <c r="M16" s="547">
        <f t="shared" si="68"/>
        <v>0</v>
      </c>
      <c r="N16" s="547">
        <f t="shared" si="68"/>
        <v>0</v>
      </c>
      <c r="O16" s="547">
        <f t="shared" si="68"/>
        <v>0</v>
      </c>
      <c r="P16" s="547">
        <f t="shared" si="68"/>
        <v>0</v>
      </c>
      <c r="Q16" s="547">
        <f t="shared" si="68"/>
        <v>0</v>
      </c>
      <c r="R16" s="547">
        <f t="shared" si="68"/>
        <v>0</v>
      </c>
      <c r="S16" s="548"/>
      <c r="T16" s="547">
        <f>SUM(T858:T859)</f>
        <v>0.10144814090019569</v>
      </c>
      <c r="U16" s="547">
        <f t="shared" ref="U16:AJ16" si="69">SUM(U858:U859)</f>
        <v>0.3131115459882583</v>
      </c>
      <c r="V16" s="547">
        <f t="shared" si="69"/>
        <v>0.149439601494396</v>
      </c>
      <c r="W16" s="547">
        <f t="shared" si="69"/>
        <v>0</v>
      </c>
      <c r="X16" s="547">
        <f t="shared" si="69"/>
        <v>7.0450097847358117E-2</v>
      </c>
      <c r="Y16" s="547">
        <f t="shared" si="69"/>
        <v>0</v>
      </c>
      <c r="Z16" s="547">
        <f t="shared" si="69"/>
        <v>0</v>
      </c>
      <c r="AA16" s="547">
        <f t="shared" si="69"/>
        <v>0</v>
      </c>
      <c r="AB16" s="547">
        <f t="shared" si="69"/>
        <v>0</v>
      </c>
      <c r="AC16" s="547">
        <f t="shared" si="69"/>
        <v>0</v>
      </c>
      <c r="AD16" s="547">
        <f t="shared" si="69"/>
        <v>0</v>
      </c>
      <c r="AE16" s="547">
        <f t="shared" si="69"/>
        <v>0</v>
      </c>
      <c r="AF16" s="547">
        <f t="shared" si="69"/>
        <v>0</v>
      </c>
      <c r="AG16" s="547">
        <f t="shared" si="69"/>
        <v>0</v>
      </c>
      <c r="AH16" s="547">
        <f t="shared" si="69"/>
        <v>0</v>
      </c>
      <c r="AI16" s="547">
        <f t="shared" si="69"/>
        <v>0</v>
      </c>
      <c r="AJ16" s="547">
        <f t="shared" si="69"/>
        <v>0</v>
      </c>
      <c r="AK16" s="548"/>
      <c r="AL16" s="547">
        <f>SUM(AL858:AL859)</f>
        <v>0</v>
      </c>
      <c r="AM16" s="547">
        <f t="shared" ref="AM16:BB16" si="70">SUM(AM858:AM859)</f>
        <v>0</v>
      </c>
      <c r="AN16" s="547">
        <f t="shared" si="70"/>
        <v>0</v>
      </c>
      <c r="AO16" s="547">
        <f t="shared" si="70"/>
        <v>0</v>
      </c>
      <c r="AP16" s="547">
        <f t="shared" si="70"/>
        <v>0</v>
      </c>
      <c r="AQ16" s="547">
        <f t="shared" si="70"/>
        <v>0</v>
      </c>
      <c r="AR16" s="547">
        <f t="shared" si="70"/>
        <v>0</v>
      </c>
      <c r="AS16" s="547">
        <f t="shared" si="70"/>
        <v>0</v>
      </c>
      <c r="AT16" s="547">
        <f t="shared" si="70"/>
        <v>0</v>
      </c>
      <c r="AU16" s="547">
        <f t="shared" si="70"/>
        <v>0</v>
      </c>
      <c r="AV16" s="547">
        <f t="shared" si="70"/>
        <v>0</v>
      </c>
      <c r="AW16" s="547">
        <f t="shared" si="70"/>
        <v>0</v>
      </c>
      <c r="AX16" s="547">
        <f t="shared" si="70"/>
        <v>0</v>
      </c>
      <c r="AY16" s="547">
        <f t="shared" si="70"/>
        <v>0</v>
      </c>
      <c r="AZ16" s="547">
        <f t="shared" si="70"/>
        <v>0</v>
      </c>
      <c r="BA16" s="547">
        <f t="shared" si="70"/>
        <v>0</v>
      </c>
      <c r="BB16" s="547">
        <f t="shared" si="70"/>
        <v>0</v>
      </c>
      <c r="BC16" s="548"/>
      <c r="BD16" s="547">
        <f>SUM(BD858:BD859)</f>
        <v>0</v>
      </c>
      <c r="BE16" s="547">
        <f t="shared" ref="BE16:BT16" si="71">SUM(BE858:BE859)</f>
        <v>0</v>
      </c>
      <c r="BF16" s="547">
        <f t="shared" si="71"/>
        <v>0</v>
      </c>
      <c r="BG16" s="547">
        <f t="shared" si="71"/>
        <v>0</v>
      </c>
      <c r="BH16" s="547">
        <f t="shared" si="71"/>
        <v>0</v>
      </c>
      <c r="BI16" s="547">
        <f t="shared" si="71"/>
        <v>0</v>
      </c>
      <c r="BJ16" s="547">
        <f t="shared" si="71"/>
        <v>0</v>
      </c>
      <c r="BK16" s="547">
        <f t="shared" si="71"/>
        <v>0</v>
      </c>
      <c r="BL16" s="547">
        <f t="shared" si="71"/>
        <v>0</v>
      </c>
      <c r="BM16" s="547">
        <f t="shared" si="71"/>
        <v>0</v>
      </c>
      <c r="BN16" s="547">
        <f t="shared" si="71"/>
        <v>0</v>
      </c>
      <c r="BO16" s="547">
        <f t="shared" si="71"/>
        <v>0</v>
      </c>
      <c r="BP16" s="547">
        <f t="shared" si="71"/>
        <v>0</v>
      </c>
      <c r="BQ16" s="547">
        <f t="shared" si="71"/>
        <v>0</v>
      </c>
      <c r="BR16" s="547">
        <f t="shared" si="71"/>
        <v>0</v>
      </c>
      <c r="BS16" s="547">
        <f t="shared" si="71"/>
        <v>0</v>
      </c>
      <c r="BT16" s="547">
        <f t="shared" si="71"/>
        <v>0</v>
      </c>
      <c r="BU16" s="548"/>
      <c r="BV16" s="547">
        <f>SUM(BV858:BV859)</f>
        <v>8.0514397539837856E-2</v>
      </c>
      <c r="BW16" s="547">
        <f t="shared" ref="BW16:BY16" si="72">SUM(BW858:BW859)</f>
        <v>0.12524461839530335</v>
      </c>
      <c r="BX16" s="547">
        <f t="shared" si="72"/>
        <v>0</v>
      </c>
      <c r="BY16" s="547">
        <f t="shared" si="72"/>
        <v>0</v>
      </c>
      <c r="BZ16" s="535">
        <f t="shared" si="8"/>
        <v>3.6939271383107007E-2</v>
      </c>
      <c r="CA16" s="535">
        <f t="shared" si="9"/>
        <v>2.1422522682796652E-2</v>
      </c>
      <c r="CB16" s="535">
        <f t="shared" si="10"/>
        <v>0</v>
      </c>
      <c r="CC16" s="535">
        <f t="shared" si="11"/>
        <v>0</v>
      </c>
      <c r="CD16" s="1342">
        <f t="shared" si="12"/>
        <v>0</v>
      </c>
      <c r="CE16" s="1343">
        <f t="shared" si="13"/>
        <v>0</v>
      </c>
      <c r="CF16" s="1344">
        <f t="shared" si="38"/>
        <v>0</v>
      </c>
      <c r="CG16" s="1344">
        <f t="shared" si="38"/>
        <v>0</v>
      </c>
      <c r="CH16" s="1344">
        <f t="shared" si="38"/>
        <v>0</v>
      </c>
      <c r="CI16" s="1344">
        <f t="shared" si="38"/>
        <v>0</v>
      </c>
      <c r="CJ16" s="1344">
        <f t="shared" si="38"/>
        <v>0</v>
      </c>
      <c r="CK16" s="1345">
        <f t="shared" si="38"/>
        <v>0</v>
      </c>
      <c r="CL16" s="1345">
        <f t="shared" si="38"/>
        <v>0</v>
      </c>
      <c r="CM16" s="1345">
        <f t="shared" si="38"/>
        <v>0</v>
      </c>
      <c r="CN16" s="1344">
        <f t="shared" si="38"/>
        <v>0</v>
      </c>
      <c r="CO16" s="1344">
        <f t="shared" si="38"/>
        <v>0</v>
      </c>
      <c r="CP16" s="1344">
        <f t="shared" si="38"/>
        <v>0</v>
      </c>
      <c r="CQ16" s="1344">
        <f t="shared" si="38"/>
        <v>0</v>
      </c>
      <c r="CR16" s="1344">
        <f t="shared" si="38"/>
        <v>0</v>
      </c>
      <c r="CS16" s="1343">
        <f t="shared" si="38"/>
        <v>0</v>
      </c>
      <c r="CT16" s="1346">
        <f t="shared" si="14"/>
        <v>0</v>
      </c>
      <c r="CU16" s="540">
        <f t="shared" si="15"/>
        <v>0</v>
      </c>
      <c r="CV16" s="541">
        <f t="shared" si="16"/>
        <v>0</v>
      </c>
      <c r="CW16" s="542">
        <f t="shared" si="17"/>
        <v>0</v>
      </c>
      <c r="CX16" s="542">
        <f t="shared" si="18"/>
        <v>0</v>
      </c>
      <c r="CY16" s="542">
        <f t="shared" si="19"/>
        <v>0</v>
      </c>
      <c r="CZ16" s="542">
        <f t="shared" si="20"/>
        <v>0</v>
      </c>
      <c r="DA16" s="542">
        <f t="shared" si="21"/>
        <v>0</v>
      </c>
      <c r="DB16" s="543">
        <f t="shared" si="22"/>
        <v>0</v>
      </c>
      <c r="DC16" s="543">
        <f t="shared" si="23"/>
        <v>0</v>
      </c>
      <c r="DD16" s="543">
        <f t="shared" si="24"/>
        <v>0</v>
      </c>
      <c r="DE16" s="542">
        <f t="shared" si="25"/>
        <v>0</v>
      </c>
      <c r="DF16" s="542">
        <f t="shared" si="26"/>
        <v>0</v>
      </c>
      <c r="DG16" s="542">
        <f t="shared" si="27"/>
        <v>0</v>
      </c>
      <c r="DH16" s="542">
        <f t="shared" si="28"/>
        <v>0</v>
      </c>
      <c r="DI16" s="542">
        <f t="shared" si="29"/>
        <v>0</v>
      </c>
      <c r="DJ16" s="541">
        <f t="shared" si="30"/>
        <v>0</v>
      </c>
      <c r="DK16" s="540">
        <f t="shared" si="31"/>
        <v>0</v>
      </c>
      <c r="DL16" s="544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5"/>
      <c r="DR16" s="545"/>
      <c r="DS16" s="545"/>
      <c r="DT16" s="545"/>
      <c r="DU16" s="545"/>
      <c r="DV16" s="545"/>
      <c r="DW16" s="545"/>
      <c r="DX16" s="545"/>
      <c r="DY16" s="514"/>
    </row>
    <row r="17" spans="1:129" s="517" customFormat="1" ht="15.75" customHeight="1">
      <c r="A17" s="546" t="s">
        <v>686</v>
      </c>
      <c r="B17" s="547">
        <f>SUM(B860:B886)</f>
        <v>3.4882583170254403E-2</v>
      </c>
      <c r="C17" s="547">
        <f t="shared" ref="C17:F17" si="73">SUM(C860:C886)</f>
        <v>8.1774011741682973E-2</v>
      </c>
      <c r="D17" s="547">
        <f t="shared" si="73"/>
        <v>2.9037181996086105E-2</v>
      </c>
      <c r="E17" s="547">
        <f t="shared" si="73"/>
        <v>4.2270058708414882E-2</v>
      </c>
      <c r="F17" s="547">
        <f t="shared" si="73"/>
        <v>0.1073972602739726</v>
      </c>
      <c r="G17" s="547">
        <f t="shared" ref="G17:R17" si="74">SUM(G860:G886)</f>
        <v>5.5859099804305284E-2</v>
      </c>
      <c r="H17" s="547">
        <f t="shared" si="74"/>
        <v>0.27140247879973911</v>
      </c>
      <c r="I17" s="547">
        <f t="shared" si="74"/>
        <v>8.9379114036648288E-3</v>
      </c>
      <c r="J17" s="547">
        <f t="shared" si="74"/>
        <v>3.3168651570217124E-2</v>
      </c>
      <c r="K17" s="547">
        <f t="shared" si="74"/>
        <v>0</v>
      </c>
      <c r="L17" s="547">
        <f t="shared" si="74"/>
        <v>0</v>
      </c>
      <c r="M17" s="547">
        <f t="shared" si="74"/>
        <v>0</v>
      </c>
      <c r="N17" s="547">
        <f t="shared" si="74"/>
        <v>0</v>
      </c>
      <c r="O17" s="547">
        <f t="shared" si="74"/>
        <v>0</v>
      </c>
      <c r="P17" s="547">
        <f t="shared" si="74"/>
        <v>0</v>
      </c>
      <c r="Q17" s="547">
        <f t="shared" si="74"/>
        <v>0</v>
      </c>
      <c r="R17" s="547">
        <f t="shared" si="74"/>
        <v>0</v>
      </c>
      <c r="S17" s="548"/>
      <c r="T17" s="547">
        <f>SUM(T860:T886)</f>
        <v>4.2277103718199614E-2</v>
      </c>
      <c r="U17" s="547">
        <f t="shared" ref="U17:AJ17" si="75">SUM(U860:U886)</f>
        <v>1.3997843009349861E-2</v>
      </c>
      <c r="V17" s="547">
        <f t="shared" si="75"/>
        <v>0.17105771215086285</v>
      </c>
      <c r="W17" s="547">
        <f t="shared" si="75"/>
        <v>6.4253098499673839E-2</v>
      </c>
      <c r="X17" s="547">
        <f t="shared" si="75"/>
        <v>4.3538160469667318E-2</v>
      </c>
      <c r="Y17" s="547">
        <f t="shared" si="75"/>
        <v>0.15862994129158514</v>
      </c>
      <c r="Z17" s="547">
        <f t="shared" si="75"/>
        <v>4.6884540117416829E-2</v>
      </c>
      <c r="AA17" s="547">
        <f t="shared" si="75"/>
        <v>9.4015890410958897E-2</v>
      </c>
      <c r="AB17" s="547">
        <f t="shared" si="75"/>
        <v>3.7530891808778305E-2</v>
      </c>
      <c r="AC17" s="547">
        <f t="shared" si="75"/>
        <v>0</v>
      </c>
      <c r="AD17" s="547">
        <f t="shared" si="75"/>
        <v>0</v>
      </c>
      <c r="AE17" s="547">
        <f t="shared" si="75"/>
        <v>0</v>
      </c>
      <c r="AF17" s="547">
        <f t="shared" si="75"/>
        <v>0</v>
      </c>
      <c r="AG17" s="547">
        <f t="shared" si="75"/>
        <v>0</v>
      </c>
      <c r="AH17" s="547">
        <f t="shared" si="75"/>
        <v>0</v>
      </c>
      <c r="AI17" s="547">
        <f t="shared" si="75"/>
        <v>0</v>
      </c>
      <c r="AJ17" s="547">
        <f t="shared" si="75"/>
        <v>0</v>
      </c>
      <c r="AK17" s="548"/>
      <c r="AL17" s="547">
        <f>SUM(AL860:AL886)</f>
        <v>6.7749510763209397E-2</v>
      </c>
      <c r="AM17" s="547">
        <f t="shared" ref="AM17:BB17" si="76">SUM(AM860:AM886)</f>
        <v>0.25134559686888452</v>
      </c>
      <c r="AN17" s="547">
        <f t="shared" si="76"/>
        <v>2.1395955642530985E-2</v>
      </c>
      <c r="AO17" s="547">
        <f t="shared" si="76"/>
        <v>4.4988910632746251E-2</v>
      </c>
      <c r="AP17" s="547">
        <f t="shared" si="76"/>
        <v>5.1573385518590996E-2</v>
      </c>
      <c r="AQ17" s="547">
        <f t="shared" si="76"/>
        <v>0.20137312459230267</v>
      </c>
      <c r="AR17" s="547">
        <f t="shared" si="76"/>
        <v>0.4190450097847358</v>
      </c>
      <c r="AS17" s="547">
        <f t="shared" si="76"/>
        <v>0.40468623613829091</v>
      </c>
      <c r="AT17" s="547">
        <f t="shared" si="76"/>
        <v>0.35572159165035877</v>
      </c>
      <c r="AU17" s="547">
        <f t="shared" si="76"/>
        <v>0</v>
      </c>
      <c r="AV17" s="547">
        <f t="shared" si="76"/>
        <v>0</v>
      </c>
      <c r="AW17" s="547">
        <f t="shared" si="76"/>
        <v>0</v>
      </c>
      <c r="AX17" s="547">
        <f t="shared" si="76"/>
        <v>0</v>
      </c>
      <c r="AY17" s="547">
        <f t="shared" si="76"/>
        <v>0</v>
      </c>
      <c r="AZ17" s="547">
        <f t="shared" si="76"/>
        <v>0</v>
      </c>
      <c r="BA17" s="547">
        <f t="shared" si="76"/>
        <v>0</v>
      </c>
      <c r="BB17" s="547">
        <f t="shared" si="76"/>
        <v>0</v>
      </c>
      <c r="BC17" s="548"/>
      <c r="BD17" s="547">
        <f>SUM(BD860:BD886)</f>
        <v>0.19154911937377689</v>
      </c>
      <c r="BE17" s="547">
        <f t="shared" ref="BE17:BT17" si="77">SUM(BE860:BE886)</f>
        <v>8.266666666666668E-2</v>
      </c>
      <c r="BF17" s="547">
        <f t="shared" si="77"/>
        <v>0.2418421395955643</v>
      </c>
      <c r="BG17" s="547">
        <f t="shared" si="77"/>
        <v>0.57435734724940202</v>
      </c>
      <c r="BH17" s="547">
        <f t="shared" si="77"/>
        <v>0.14069311510407401</v>
      </c>
      <c r="BI17" s="547">
        <f t="shared" si="77"/>
        <v>0.28228962818003916</v>
      </c>
      <c r="BJ17" s="547">
        <f t="shared" si="77"/>
        <v>0.63271076320939335</v>
      </c>
      <c r="BK17" s="547">
        <f t="shared" si="77"/>
        <v>0.13943770384866275</v>
      </c>
      <c r="BL17" s="547">
        <f t="shared" si="77"/>
        <v>0.19481548858447489</v>
      </c>
      <c r="BM17" s="547">
        <f t="shared" si="77"/>
        <v>0</v>
      </c>
      <c r="BN17" s="547">
        <f t="shared" si="77"/>
        <v>0</v>
      </c>
      <c r="BO17" s="547">
        <f t="shared" si="77"/>
        <v>0</v>
      </c>
      <c r="BP17" s="547">
        <f t="shared" si="77"/>
        <v>0</v>
      </c>
      <c r="BQ17" s="547">
        <f t="shared" si="77"/>
        <v>0</v>
      </c>
      <c r="BR17" s="547">
        <f t="shared" si="77"/>
        <v>0</v>
      </c>
      <c r="BS17" s="547">
        <f t="shared" si="77"/>
        <v>0</v>
      </c>
      <c r="BT17" s="547">
        <f t="shared" si="77"/>
        <v>0</v>
      </c>
      <c r="BU17" s="548"/>
      <c r="BV17" s="547">
        <f>SUM(BV860:BV886)</f>
        <v>0.11646631255241821</v>
      </c>
      <c r="BW17" s="547">
        <f t="shared" ref="BW17:BY17" si="78">SUM(BW860:BW886)</f>
        <v>9.9151989562948475E-2</v>
      </c>
      <c r="BX17" s="547">
        <f t="shared" si="78"/>
        <v>0.17806392694063924</v>
      </c>
      <c r="BY17" s="547">
        <f t="shared" si="78"/>
        <v>0.24851402478799739</v>
      </c>
      <c r="BZ17" s="535">
        <f t="shared" ref="BZ17:BZ27" si="79">IF(DL17&lt;3,"",(SUM(B17:R17)-MIN(B17:R17)-MAX(B17:R17))/(DL17-2))</f>
        <v>2.6221783911239881E-2</v>
      </c>
      <c r="CA17" s="535">
        <f t="shared" ref="CA17:CA27" si="80">IF(DM17&lt;3,"",(SUM(T17:AJ17)-MIN(T17:AJ17)-MAX(T17:AJ17))/(DM17-2))</f>
        <v>3.3408497955041985E-2</v>
      </c>
      <c r="CB17" s="535">
        <f t="shared" ref="CB17:CB27" si="81">IF(DN17&lt;3,"",(SUM(AL17:BB17)-MIN(AL17:BB17)-MAX(AL17:BB17))/(DN17-2))</f>
        <v>9.3255620787127624E-2</v>
      </c>
      <c r="CC17" s="535">
        <f t="shared" ref="CC17:CC27" si="82">IF(DO17&lt;3,"",(SUM(BD17:BT17)-MIN(BD17:BT17)-MAX(BD17:BT17))/(DO17-2))</f>
        <v>0.12317674724017739</v>
      </c>
      <c r="CD17" s="1342">
        <f t="shared" si="12"/>
        <v>0</v>
      </c>
      <c r="CE17" s="1343">
        <f t="shared" si="13"/>
        <v>0</v>
      </c>
      <c r="CF17" s="1344">
        <f t="shared" si="38"/>
        <v>0</v>
      </c>
      <c r="CG17" s="1344">
        <f t="shared" si="38"/>
        <v>0</v>
      </c>
      <c r="CH17" s="1344">
        <f t="shared" si="38"/>
        <v>0</v>
      </c>
      <c r="CI17" s="1344">
        <f t="shared" si="38"/>
        <v>0</v>
      </c>
      <c r="CJ17" s="1344">
        <f t="shared" si="38"/>
        <v>0</v>
      </c>
      <c r="CK17" s="1345">
        <f t="shared" si="38"/>
        <v>0</v>
      </c>
      <c r="CL17" s="1345">
        <f t="shared" si="38"/>
        <v>8.266666666666668E-2</v>
      </c>
      <c r="CM17" s="1345">
        <f t="shared" si="38"/>
        <v>0.13943770384866275</v>
      </c>
      <c r="CN17" s="1344">
        <f t="shared" si="38"/>
        <v>0.14069311510407401</v>
      </c>
      <c r="CO17" s="1344">
        <f t="shared" si="38"/>
        <v>0.19154911937377689</v>
      </c>
      <c r="CP17" s="1344">
        <f t="shared" si="38"/>
        <v>0.19481548858447489</v>
      </c>
      <c r="CQ17" s="1344">
        <f t="shared" si="38"/>
        <v>0.2418421395955643</v>
      </c>
      <c r="CR17" s="1344">
        <f t="shared" si="38"/>
        <v>0.28228962818003916</v>
      </c>
      <c r="CS17" s="1343">
        <f t="shared" si="38"/>
        <v>0.57435734724940202</v>
      </c>
      <c r="CT17" s="1346">
        <f t="shared" si="14"/>
        <v>0.63271076320939335</v>
      </c>
      <c r="CU17" s="540">
        <f t="shared" si="15"/>
        <v>0</v>
      </c>
      <c r="CV17" s="541">
        <f t="shared" si="16"/>
        <v>0</v>
      </c>
      <c r="CW17" s="542">
        <f t="shared" si="17"/>
        <v>0</v>
      </c>
      <c r="CX17" s="542">
        <f t="shared" si="18"/>
        <v>0</v>
      </c>
      <c r="CY17" s="542">
        <f t="shared" si="19"/>
        <v>0</v>
      </c>
      <c r="CZ17" s="542">
        <f t="shared" si="20"/>
        <v>0</v>
      </c>
      <c r="DA17" s="542">
        <f t="shared" si="21"/>
        <v>0</v>
      </c>
      <c r="DB17" s="543">
        <f t="shared" si="22"/>
        <v>0</v>
      </c>
      <c r="DC17" s="543">
        <f t="shared" si="23"/>
        <v>8.266666666666668E-2</v>
      </c>
      <c r="DD17" s="543">
        <f t="shared" si="24"/>
        <v>0.13943770384866275</v>
      </c>
      <c r="DE17" s="542">
        <f t="shared" si="25"/>
        <v>0.14069311510407401</v>
      </c>
      <c r="DF17" s="542">
        <f t="shared" si="26"/>
        <v>0.19154911937377689</v>
      </c>
      <c r="DG17" s="542">
        <f t="shared" si="27"/>
        <v>0.19481548858447489</v>
      </c>
      <c r="DH17" s="542">
        <f t="shared" si="28"/>
        <v>0.2418421395955643</v>
      </c>
      <c r="DI17" s="542">
        <f t="shared" si="29"/>
        <v>0.28228962818003916</v>
      </c>
      <c r="DJ17" s="541">
        <f t="shared" si="30"/>
        <v>0.57435734724940202</v>
      </c>
      <c r="DK17" s="540">
        <f t="shared" si="31"/>
        <v>0.63271076320939335</v>
      </c>
      <c r="DL17" s="544">
        <f t="shared" si="63"/>
        <v>17</v>
      </c>
      <c r="DM17" s="514">
        <f t="shared" si="64"/>
        <v>17</v>
      </c>
      <c r="DN17" s="514">
        <f t="shared" si="65"/>
        <v>17</v>
      </c>
      <c r="DO17" s="514">
        <f t="shared" si="66"/>
        <v>17</v>
      </c>
      <c r="DP17" s="515"/>
      <c r="DQ17" s="545"/>
      <c r="DR17" s="545"/>
      <c r="DS17" s="545"/>
      <c r="DT17" s="545"/>
      <c r="DU17" s="545"/>
      <c r="DV17" s="545"/>
      <c r="DW17" s="545"/>
      <c r="DX17" s="545"/>
      <c r="DY17" s="514"/>
    </row>
    <row r="18" spans="1:129" s="517" customFormat="1" ht="15.75" customHeight="1">
      <c r="A18" s="546" t="s">
        <v>131</v>
      </c>
      <c r="B18" s="547">
        <f>SUM(B888:B894)</f>
        <v>0</v>
      </c>
      <c r="C18" s="547">
        <f t="shared" ref="C18:F18" si="83">SUM(C888:C894)</f>
        <v>0</v>
      </c>
      <c r="D18" s="547">
        <f t="shared" si="83"/>
        <v>0</v>
      </c>
      <c r="E18" s="547">
        <f t="shared" si="83"/>
        <v>0</v>
      </c>
      <c r="F18" s="547">
        <f t="shared" si="83"/>
        <v>0</v>
      </c>
      <c r="G18" s="547">
        <f t="shared" ref="G18:R18" si="84">SUM(G888:G894)</f>
        <v>0</v>
      </c>
      <c r="H18" s="547">
        <f t="shared" si="84"/>
        <v>0</v>
      </c>
      <c r="I18" s="547">
        <f t="shared" si="84"/>
        <v>0</v>
      </c>
      <c r="J18" s="547">
        <f t="shared" si="84"/>
        <v>0</v>
      </c>
      <c r="K18" s="547">
        <f t="shared" si="84"/>
        <v>0</v>
      </c>
      <c r="L18" s="547">
        <f t="shared" si="84"/>
        <v>0</v>
      </c>
      <c r="M18" s="547">
        <f t="shared" si="84"/>
        <v>0</v>
      </c>
      <c r="N18" s="547">
        <f t="shared" si="84"/>
        <v>0</v>
      </c>
      <c r="O18" s="547">
        <f t="shared" si="84"/>
        <v>0</v>
      </c>
      <c r="P18" s="547">
        <f t="shared" si="84"/>
        <v>0</v>
      </c>
      <c r="Q18" s="547">
        <f t="shared" si="84"/>
        <v>0</v>
      </c>
      <c r="R18" s="547">
        <f t="shared" si="84"/>
        <v>0</v>
      </c>
      <c r="S18" s="548"/>
      <c r="T18" s="547">
        <f>SUM(T888:T894)</f>
        <v>0</v>
      </c>
      <c r="U18" s="547">
        <f t="shared" ref="U18:AJ18" si="85">SUM(U888:U894)</f>
        <v>0</v>
      </c>
      <c r="V18" s="547">
        <f t="shared" si="85"/>
        <v>0</v>
      </c>
      <c r="W18" s="547">
        <f t="shared" si="85"/>
        <v>0</v>
      </c>
      <c r="X18" s="547">
        <f t="shared" si="85"/>
        <v>0</v>
      </c>
      <c r="Y18" s="547">
        <f t="shared" si="85"/>
        <v>0</v>
      </c>
      <c r="Z18" s="547">
        <f t="shared" si="85"/>
        <v>0</v>
      </c>
      <c r="AA18" s="547">
        <f t="shared" si="85"/>
        <v>0</v>
      </c>
      <c r="AB18" s="547">
        <f t="shared" si="85"/>
        <v>0</v>
      </c>
      <c r="AC18" s="547">
        <f t="shared" si="85"/>
        <v>0</v>
      </c>
      <c r="AD18" s="547">
        <f t="shared" si="85"/>
        <v>0</v>
      </c>
      <c r="AE18" s="547">
        <f t="shared" si="85"/>
        <v>0</v>
      </c>
      <c r="AF18" s="547">
        <f t="shared" si="85"/>
        <v>0</v>
      </c>
      <c r="AG18" s="547">
        <f t="shared" si="85"/>
        <v>0</v>
      </c>
      <c r="AH18" s="547">
        <f t="shared" si="85"/>
        <v>0</v>
      </c>
      <c r="AI18" s="547">
        <f t="shared" si="85"/>
        <v>0</v>
      </c>
      <c r="AJ18" s="547">
        <f t="shared" si="85"/>
        <v>0</v>
      </c>
      <c r="AK18" s="548"/>
      <c r="AL18" s="547">
        <f>SUM(AL888:AL894)</f>
        <v>0</v>
      </c>
      <c r="AM18" s="547">
        <f t="shared" ref="AM18:BB18" si="86">SUM(AM888:AM894)</f>
        <v>0</v>
      </c>
      <c r="AN18" s="547">
        <f t="shared" si="86"/>
        <v>0</v>
      </c>
      <c r="AO18" s="547">
        <f t="shared" si="86"/>
        <v>0</v>
      </c>
      <c r="AP18" s="547">
        <f t="shared" si="86"/>
        <v>0</v>
      </c>
      <c r="AQ18" s="547">
        <f t="shared" si="86"/>
        <v>0</v>
      </c>
      <c r="AR18" s="547">
        <f t="shared" si="86"/>
        <v>0</v>
      </c>
      <c r="AS18" s="547">
        <f t="shared" si="86"/>
        <v>0</v>
      </c>
      <c r="AT18" s="547">
        <f t="shared" si="86"/>
        <v>0</v>
      </c>
      <c r="AU18" s="547">
        <f t="shared" si="86"/>
        <v>0</v>
      </c>
      <c r="AV18" s="547">
        <f t="shared" si="86"/>
        <v>0</v>
      </c>
      <c r="AW18" s="547">
        <f t="shared" si="86"/>
        <v>0</v>
      </c>
      <c r="AX18" s="547">
        <f t="shared" si="86"/>
        <v>0</v>
      </c>
      <c r="AY18" s="547">
        <f t="shared" si="86"/>
        <v>0</v>
      </c>
      <c r="AZ18" s="547">
        <f t="shared" si="86"/>
        <v>0</v>
      </c>
      <c r="BA18" s="547">
        <f t="shared" si="86"/>
        <v>0</v>
      </c>
      <c r="BB18" s="547">
        <f t="shared" si="86"/>
        <v>0</v>
      </c>
      <c r="BC18" s="548"/>
      <c r="BD18" s="547">
        <f>SUM(BD888:BD894)</f>
        <v>0</v>
      </c>
      <c r="BE18" s="547">
        <f t="shared" ref="BE18:BT18" si="87">SUM(BE888:BE894)</f>
        <v>0</v>
      </c>
      <c r="BF18" s="547">
        <f t="shared" si="87"/>
        <v>0</v>
      </c>
      <c r="BG18" s="547">
        <f t="shared" si="87"/>
        <v>0</v>
      </c>
      <c r="BH18" s="547">
        <f t="shared" si="87"/>
        <v>0</v>
      </c>
      <c r="BI18" s="547">
        <f t="shared" si="87"/>
        <v>0</v>
      </c>
      <c r="BJ18" s="547">
        <f t="shared" si="87"/>
        <v>0</v>
      </c>
      <c r="BK18" s="547">
        <f t="shared" si="87"/>
        <v>0</v>
      </c>
      <c r="BL18" s="547">
        <f t="shared" si="87"/>
        <v>0</v>
      </c>
      <c r="BM18" s="547">
        <f t="shared" si="87"/>
        <v>0</v>
      </c>
      <c r="BN18" s="547">
        <f t="shared" si="87"/>
        <v>0</v>
      </c>
      <c r="BO18" s="547">
        <f t="shared" si="87"/>
        <v>0</v>
      </c>
      <c r="BP18" s="547">
        <f t="shared" si="87"/>
        <v>0</v>
      </c>
      <c r="BQ18" s="547">
        <f t="shared" si="87"/>
        <v>0</v>
      </c>
      <c r="BR18" s="547">
        <f t="shared" si="87"/>
        <v>0</v>
      </c>
      <c r="BS18" s="547">
        <f t="shared" si="87"/>
        <v>0</v>
      </c>
      <c r="BT18" s="547">
        <f t="shared" si="87"/>
        <v>0</v>
      </c>
      <c r="BU18" s="548"/>
      <c r="BV18" s="547">
        <f>SUM(BV888:BV894)</f>
        <v>0</v>
      </c>
      <c r="BW18" s="547">
        <f t="shared" ref="BW18:BY18" si="88">SUM(BW888:BW894)</f>
        <v>0</v>
      </c>
      <c r="BX18" s="547">
        <f t="shared" si="88"/>
        <v>0</v>
      </c>
      <c r="BY18" s="547">
        <f t="shared" si="88"/>
        <v>0</v>
      </c>
      <c r="BZ18" s="535">
        <f t="shared" si="79"/>
        <v>0</v>
      </c>
      <c r="CA18" s="535">
        <f t="shared" si="80"/>
        <v>0</v>
      </c>
      <c r="CB18" s="535">
        <f t="shared" si="81"/>
        <v>0</v>
      </c>
      <c r="CC18" s="535">
        <f t="shared" si="82"/>
        <v>0</v>
      </c>
      <c r="CD18" s="1342">
        <f t="shared" si="12"/>
        <v>0</v>
      </c>
      <c r="CE18" s="1343">
        <f t="shared" si="13"/>
        <v>0</v>
      </c>
      <c r="CF18" s="1344">
        <f t="shared" si="38"/>
        <v>0</v>
      </c>
      <c r="CG18" s="1344">
        <f t="shared" si="38"/>
        <v>0</v>
      </c>
      <c r="CH18" s="1344">
        <f t="shared" si="38"/>
        <v>0</v>
      </c>
      <c r="CI18" s="1344">
        <f t="shared" si="38"/>
        <v>0</v>
      </c>
      <c r="CJ18" s="1344">
        <f t="shared" si="38"/>
        <v>0</v>
      </c>
      <c r="CK18" s="1345">
        <f t="shared" si="38"/>
        <v>0</v>
      </c>
      <c r="CL18" s="1345">
        <f t="shared" si="38"/>
        <v>0</v>
      </c>
      <c r="CM18" s="1345">
        <f t="shared" si="38"/>
        <v>0</v>
      </c>
      <c r="CN18" s="1344">
        <f t="shared" si="38"/>
        <v>0</v>
      </c>
      <c r="CO18" s="1344">
        <f t="shared" si="38"/>
        <v>0</v>
      </c>
      <c r="CP18" s="1344">
        <f t="shared" si="38"/>
        <v>0</v>
      </c>
      <c r="CQ18" s="1344">
        <f t="shared" si="38"/>
        <v>0</v>
      </c>
      <c r="CR18" s="1344">
        <f t="shared" si="38"/>
        <v>0</v>
      </c>
      <c r="CS18" s="1343">
        <f t="shared" si="38"/>
        <v>0</v>
      </c>
      <c r="CT18" s="1346">
        <f t="shared" si="14"/>
        <v>0</v>
      </c>
      <c r="CU18" s="540">
        <f t="shared" si="15"/>
        <v>0</v>
      </c>
      <c r="CV18" s="541">
        <f t="shared" si="16"/>
        <v>0</v>
      </c>
      <c r="CW18" s="542">
        <f t="shared" si="17"/>
        <v>0</v>
      </c>
      <c r="CX18" s="542">
        <f t="shared" si="18"/>
        <v>0</v>
      </c>
      <c r="CY18" s="542">
        <f t="shared" si="19"/>
        <v>0</v>
      </c>
      <c r="CZ18" s="542">
        <f t="shared" si="20"/>
        <v>0</v>
      </c>
      <c r="DA18" s="542">
        <f t="shared" si="21"/>
        <v>0</v>
      </c>
      <c r="DB18" s="543">
        <f t="shared" si="22"/>
        <v>0</v>
      </c>
      <c r="DC18" s="543">
        <f t="shared" si="23"/>
        <v>0</v>
      </c>
      <c r="DD18" s="543">
        <f t="shared" si="24"/>
        <v>0</v>
      </c>
      <c r="DE18" s="542">
        <f t="shared" si="25"/>
        <v>0</v>
      </c>
      <c r="DF18" s="542">
        <f t="shared" si="26"/>
        <v>0</v>
      </c>
      <c r="DG18" s="542">
        <f t="shared" si="27"/>
        <v>0</v>
      </c>
      <c r="DH18" s="542">
        <f t="shared" si="28"/>
        <v>0</v>
      </c>
      <c r="DI18" s="542">
        <f t="shared" si="29"/>
        <v>0</v>
      </c>
      <c r="DJ18" s="541">
        <f t="shared" si="30"/>
        <v>0</v>
      </c>
      <c r="DK18" s="540">
        <f t="shared" si="31"/>
        <v>0</v>
      </c>
      <c r="DL18" s="544">
        <f t="shared" si="63"/>
        <v>17</v>
      </c>
      <c r="DM18" s="514">
        <f t="shared" si="64"/>
        <v>17</v>
      </c>
      <c r="DN18" s="514">
        <f t="shared" si="65"/>
        <v>17</v>
      </c>
      <c r="DO18" s="514">
        <f t="shared" si="66"/>
        <v>17</v>
      </c>
      <c r="DP18" s="515"/>
      <c r="DQ18" s="545"/>
      <c r="DR18" s="545"/>
      <c r="DS18" s="545"/>
      <c r="DT18" s="545"/>
      <c r="DU18" s="545"/>
      <c r="DV18" s="545"/>
      <c r="DW18" s="545"/>
      <c r="DX18" s="545"/>
      <c r="DY18" s="514"/>
    </row>
    <row r="19" spans="1:129" s="517" customFormat="1" ht="15.75" customHeight="1">
      <c r="A19" s="546" t="s">
        <v>132</v>
      </c>
      <c r="B19" s="547">
        <f>SUM(B895:B898)</f>
        <v>0</v>
      </c>
      <c r="C19" s="547">
        <f t="shared" ref="C19:F19" si="89">SUM(C895:C898)</f>
        <v>0</v>
      </c>
      <c r="D19" s="547">
        <f t="shared" si="89"/>
        <v>0</v>
      </c>
      <c r="E19" s="547">
        <f t="shared" si="89"/>
        <v>0</v>
      </c>
      <c r="F19" s="547">
        <f t="shared" si="89"/>
        <v>0</v>
      </c>
      <c r="G19" s="547">
        <f t="shared" ref="G19:R19" si="90">SUM(G895:G898)</f>
        <v>0</v>
      </c>
      <c r="H19" s="547">
        <f t="shared" si="90"/>
        <v>0</v>
      </c>
      <c r="I19" s="547">
        <f t="shared" si="90"/>
        <v>0</v>
      </c>
      <c r="J19" s="547">
        <f t="shared" si="90"/>
        <v>0</v>
      </c>
      <c r="K19" s="547">
        <f t="shared" si="90"/>
        <v>0</v>
      </c>
      <c r="L19" s="547">
        <f t="shared" si="90"/>
        <v>0</v>
      </c>
      <c r="M19" s="547">
        <f t="shared" si="90"/>
        <v>0</v>
      </c>
      <c r="N19" s="547">
        <f t="shared" si="90"/>
        <v>0</v>
      </c>
      <c r="O19" s="547">
        <f t="shared" si="90"/>
        <v>0</v>
      </c>
      <c r="P19" s="547">
        <f t="shared" si="90"/>
        <v>0</v>
      </c>
      <c r="Q19" s="547">
        <f t="shared" si="90"/>
        <v>0</v>
      </c>
      <c r="R19" s="547">
        <f t="shared" si="90"/>
        <v>0</v>
      </c>
      <c r="S19" s="548"/>
      <c r="T19" s="547">
        <f>SUM(T895:T898)</f>
        <v>0</v>
      </c>
      <c r="U19" s="547">
        <f t="shared" ref="U19:AJ19" si="91">SUM(U895:U898)</f>
        <v>0</v>
      </c>
      <c r="V19" s="547">
        <f t="shared" si="91"/>
        <v>0</v>
      </c>
      <c r="W19" s="547">
        <f t="shared" si="91"/>
        <v>0</v>
      </c>
      <c r="X19" s="547">
        <f t="shared" si="91"/>
        <v>0</v>
      </c>
      <c r="Y19" s="547">
        <f t="shared" si="91"/>
        <v>0</v>
      </c>
      <c r="Z19" s="547">
        <f t="shared" si="91"/>
        <v>0</v>
      </c>
      <c r="AA19" s="547">
        <f t="shared" si="91"/>
        <v>0</v>
      </c>
      <c r="AB19" s="547">
        <f t="shared" si="91"/>
        <v>0</v>
      </c>
      <c r="AC19" s="547">
        <f t="shared" si="91"/>
        <v>0</v>
      </c>
      <c r="AD19" s="547">
        <f t="shared" si="91"/>
        <v>0</v>
      </c>
      <c r="AE19" s="547">
        <f t="shared" si="91"/>
        <v>0</v>
      </c>
      <c r="AF19" s="547">
        <f t="shared" si="91"/>
        <v>0</v>
      </c>
      <c r="AG19" s="547">
        <f t="shared" si="91"/>
        <v>0</v>
      </c>
      <c r="AH19" s="547">
        <f t="shared" si="91"/>
        <v>0</v>
      </c>
      <c r="AI19" s="547">
        <f t="shared" si="91"/>
        <v>0</v>
      </c>
      <c r="AJ19" s="547">
        <f t="shared" si="91"/>
        <v>0</v>
      </c>
      <c r="AK19" s="548"/>
      <c r="AL19" s="547">
        <f>SUM(AL895:AL898)</f>
        <v>0</v>
      </c>
      <c r="AM19" s="547">
        <f t="shared" ref="AM19:BB19" si="92">SUM(AM895:AM898)</f>
        <v>0</v>
      </c>
      <c r="AN19" s="547">
        <f t="shared" si="92"/>
        <v>0</v>
      </c>
      <c r="AO19" s="547">
        <f t="shared" si="92"/>
        <v>0</v>
      </c>
      <c r="AP19" s="547">
        <f t="shared" si="92"/>
        <v>0</v>
      </c>
      <c r="AQ19" s="547">
        <f t="shared" si="92"/>
        <v>0</v>
      </c>
      <c r="AR19" s="547">
        <f t="shared" si="92"/>
        <v>0</v>
      </c>
      <c r="AS19" s="547">
        <f t="shared" si="92"/>
        <v>0</v>
      </c>
      <c r="AT19" s="547">
        <f t="shared" si="92"/>
        <v>0</v>
      </c>
      <c r="AU19" s="547">
        <f t="shared" si="92"/>
        <v>0</v>
      </c>
      <c r="AV19" s="547">
        <f t="shared" si="92"/>
        <v>0</v>
      </c>
      <c r="AW19" s="547">
        <f t="shared" si="92"/>
        <v>0</v>
      </c>
      <c r="AX19" s="547">
        <f t="shared" si="92"/>
        <v>0</v>
      </c>
      <c r="AY19" s="547">
        <f t="shared" si="92"/>
        <v>0</v>
      </c>
      <c r="AZ19" s="547">
        <f t="shared" si="92"/>
        <v>0</v>
      </c>
      <c r="BA19" s="547">
        <f t="shared" si="92"/>
        <v>0</v>
      </c>
      <c r="BB19" s="547">
        <f t="shared" si="92"/>
        <v>0</v>
      </c>
      <c r="BC19" s="548"/>
      <c r="BD19" s="547">
        <f>SUM(BD895:BD898)</f>
        <v>0</v>
      </c>
      <c r="BE19" s="547">
        <f t="shared" ref="BE19:BT19" si="93">SUM(BE895:BE898)</f>
        <v>0</v>
      </c>
      <c r="BF19" s="547">
        <f t="shared" si="93"/>
        <v>0</v>
      </c>
      <c r="BG19" s="547">
        <f t="shared" si="93"/>
        <v>0</v>
      </c>
      <c r="BH19" s="547">
        <f t="shared" si="93"/>
        <v>0</v>
      </c>
      <c r="BI19" s="547">
        <f t="shared" si="93"/>
        <v>0</v>
      </c>
      <c r="BJ19" s="547">
        <f t="shared" si="93"/>
        <v>0</v>
      </c>
      <c r="BK19" s="547">
        <f t="shared" si="93"/>
        <v>0</v>
      </c>
      <c r="BL19" s="547">
        <f t="shared" si="93"/>
        <v>0</v>
      </c>
      <c r="BM19" s="547">
        <f t="shared" si="93"/>
        <v>0</v>
      </c>
      <c r="BN19" s="547">
        <f t="shared" si="93"/>
        <v>0</v>
      </c>
      <c r="BO19" s="547">
        <f t="shared" si="93"/>
        <v>0</v>
      </c>
      <c r="BP19" s="547">
        <f t="shared" si="93"/>
        <v>0</v>
      </c>
      <c r="BQ19" s="547">
        <f t="shared" si="93"/>
        <v>0</v>
      </c>
      <c r="BR19" s="547">
        <f t="shared" si="93"/>
        <v>0</v>
      </c>
      <c r="BS19" s="547">
        <f t="shared" si="93"/>
        <v>0</v>
      </c>
      <c r="BT19" s="547">
        <f t="shared" si="93"/>
        <v>0</v>
      </c>
      <c r="BU19" s="548"/>
      <c r="BV19" s="547">
        <f>SUM(BV895:BV898)</f>
        <v>0</v>
      </c>
      <c r="BW19" s="547">
        <f t="shared" ref="BW19:BY19" si="94">SUM(BW895:BW898)</f>
        <v>0</v>
      </c>
      <c r="BX19" s="547">
        <f t="shared" si="94"/>
        <v>0</v>
      </c>
      <c r="BY19" s="547">
        <f t="shared" si="94"/>
        <v>0</v>
      </c>
      <c r="BZ19" s="535">
        <f t="shared" si="79"/>
        <v>0</v>
      </c>
      <c r="CA19" s="535">
        <f t="shared" si="80"/>
        <v>0</v>
      </c>
      <c r="CB19" s="535">
        <f t="shared" si="81"/>
        <v>0</v>
      </c>
      <c r="CC19" s="535">
        <f t="shared" si="82"/>
        <v>0</v>
      </c>
      <c r="CD19" s="1342">
        <f t="shared" si="12"/>
        <v>0</v>
      </c>
      <c r="CE19" s="1343">
        <f t="shared" si="13"/>
        <v>0</v>
      </c>
      <c r="CF19" s="1344">
        <f t="shared" si="38"/>
        <v>0</v>
      </c>
      <c r="CG19" s="1344">
        <f t="shared" si="38"/>
        <v>0</v>
      </c>
      <c r="CH19" s="1344">
        <f t="shared" si="38"/>
        <v>0</v>
      </c>
      <c r="CI19" s="1344">
        <f t="shared" si="38"/>
        <v>0</v>
      </c>
      <c r="CJ19" s="1344">
        <f t="shared" si="38"/>
        <v>0</v>
      </c>
      <c r="CK19" s="1345">
        <f t="shared" si="38"/>
        <v>0</v>
      </c>
      <c r="CL19" s="1345">
        <f t="shared" si="38"/>
        <v>0</v>
      </c>
      <c r="CM19" s="1345">
        <f t="shared" si="38"/>
        <v>0</v>
      </c>
      <c r="CN19" s="1344">
        <f t="shared" si="38"/>
        <v>0</v>
      </c>
      <c r="CO19" s="1344">
        <f t="shared" si="38"/>
        <v>0</v>
      </c>
      <c r="CP19" s="1344">
        <f t="shared" si="38"/>
        <v>0</v>
      </c>
      <c r="CQ19" s="1344">
        <f t="shared" si="38"/>
        <v>0</v>
      </c>
      <c r="CR19" s="1344">
        <f t="shared" si="38"/>
        <v>0</v>
      </c>
      <c r="CS19" s="1343">
        <f t="shared" si="38"/>
        <v>0</v>
      </c>
      <c r="CT19" s="1346">
        <f t="shared" si="14"/>
        <v>0</v>
      </c>
      <c r="CU19" s="540">
        <f t="shared" si="15"/>
        <v>0</v>
      </c>
      <c r="CV19" s="541">
        <f t="shared" si="16"/>
        <v>0</v>
      </c>
      <c r="CW19" s="542">
        <f t="shared" si="17"/>
        <v>0</v>
      </c>
      <c r="CX19" s="542">
        <f t="shared" si="18"/>
        <v>0</v>
      </c>
      <c r="CY19" s="542">
        <f t="shared" si="19"/>
        <v>0</v>
      </c>
      <c r="CZ19" s="542">
        <f t="shared" si="20"/>
        <v>0</v>
      </c>
      <c r="DA19" s="542">
        <f t="shared" si="21"/>
        <v>0</v>
      </c>
      <c r="DB19" s="543">
        <f t="shared" si="22"/>
        <v>0</v>
      </c>
      <c r="DC19" s="543">
        <f t="shared" si="23"/>
        <v>0</v>
      </c>
      <c r="DD19" s="543">
        <f t="shared" si="24"/>
        <v>0</v>
      </c>
      <c r="DE19" s="542">
        <f t="shared" si="25"/>
        <v>0</v>
      </c>
      <c r="DF19" s="542">
        <f t="shared" si="26"/>
        <v>0</v>
      </c>
      <c r="DG19" s="542">
        <f t="shared" si="27"/>
        <v>0</v>
      </c>
      <c r="DH19" s="542">
        <f t="shared" si="28"/>
        <v>0</v>
      </c>
      <c r="DI19" s="542">
        <f t="shared" si="29"/>
        <v>0</v>
      </c>
      <c r="DJ19" s="541">
        <f t="shared" si="30"/>
        <v>0</v>
      </c>
      <c r="DK19" s="540">
        <f t="shared" si="31"/>
        <v>0</v>
      </c>
      <c r="DL19" s="544">
        <f t="shared" si="63"/>
        <v>17</v>
      </c>
      <c r="DM19" s="514">
        <f t="shared" si="64"/>
        <v>17</v>
      </c>
      <c r="DN19" s="514">
        <f t="shared" si="65"/>
        <v>17</v>
      </c>
      <c r="DO19" s="514">
        <f t="shared" si="66"/>
        <v>17</v>
      </c>
      <c r="DP19" s="515"/>
      <c r="DQ19" s="545"/>
      <c r="DR19" s="545"/>
      <c r="DS19" s="545"/>
      <c r="DT19" s="545"/>
      <c r="DU19" s="545"/>
      <c r="DV19" s="545"/>
      <c r="DW19" s="545"/>
      <c r="DX19" s="545"/>
      <c r="DY19" s="514"/>
    </row>
    <row r="20" spans="1:129" s="517" customFormat="1" ht="15.75" customHeight="1">
      <c r="A20" s="532" t="s">
        <v>133</v>
      </c>
      <c r="B20" s="549">
        <f t="shared" ref="B20:R20" si="95">SUM(B21:B30)</f>
        <v>1429.98</v>
      </c>
      <c r="C20" s="549">
        <f t="shared" si="95"/>
        <v>4850</v>
      </c>
      <c r="D20" s="549">
        <f t="shared" si="95"/>
        <v>1612</v>
      </c>
      <c r="E20" s="549">
        <f t="shared" si="95"/>
        <v>1620</v>
      </c>
      <c r="F20" s="549">
        <f t="shared" si="95"/>
        <v>2524.9</v>
      </c>
      <c r="G20" s="549">
        <f t="shared" si="95"/>
        <v>4638</v>
      </c>
      <c r="H20" s="549">
        <f t="shared" si="95"/>
        <v>3380</v>
      </c>
      <c r="I20" s="549">
        <f t="shared" si="95"/>
        <v>2090</v>
      </c>
      <c r="J20" s="549">
        <f t="shared" si="95"/>
        <v>1565</v>
      </c>
      <c r="K20" s="549">
        <f t="shared" si="95"/>
        <v>0</v>
      </c>
      <c r="L20" s="549">
        <f t="shared" si="95"/>
        <v>0</v>
      </c>
      <c r="M20" s="549">
        <f t="shared" si="95"/>
        <v>0</v>
      </c>
      <c r="N20" s="549">
        <f t="shared" si="95"/>
        <v>0</v>
      </c>
      <c r="O20" s="549">
        <f t="shared" si="95"/>
        <v>0</v>
      </c>
      <c r="P20" s="549">
        <f t="shared" si="95"/>
        <v>0</v>
      </c>
      <c r="Q20" s="549">
        <f t="shared" si="95"/>
        <v>0</v>
      </c>
      <c r="R20" s="549">
        <f t="shared" si="95"/>
        <v>0</v>
      </c>
      <c r="S20" s="550"/>
      <c r="T20" s="549">
        <f t="shared" ref="T20:AJ20" si="96">SUM(T21:T30)</f>
        <v>7600</v>
      </c>
      <c r="U20" s="549">
        <f t="shared" si="96"/>
        <v>2010</v>
      </c>
      <c r="V20" s="549">
        <f t="shared" si="96"/>
        <v>3020</v>
      </c>
      <c r="W20" s="549">
        <f t="shared" si="96"/>
        <v>4774</v>
      </c>
      <c r="X20" s="549">
        <f t="shared" si="96"/>
        <v>4995</v>
      </c>
      <c r="Y20" s="549">
        <f t="shared" si="96"/>
        <v>3916</v>
      </c>
      <c r="Z20" s="549">
        <f t="shared" si="96"/>
        <v>2450</v>
      </c>
      <c r="AA20" s="549">
        <f t="shared" si="96"/>
        <v>1754</v>
      </c>
      <c r="AB20" s="549">
        <f t="shared" si="96"/>
        <v>3938</v>
      </c>
      <c r="AC20" s="549">
        <f t="shared" si="96"/>
        <v>0</v>
      </c>
      <c r="AD20" s="549">
        <f t="shared" si="96"/>
        <v>0</v>
      </c>
      <c r="AE20" s="549">
        <f t="shared" si="96"/>
        <v>0</v>
      </c>
      <c r="AF20" s="549">
        <f t="shared" si="96"/>
        <v>0</v>
      </c>
      <c r="AG20" s="549">
        <f t="shared" si="96"/>
        <v>0</v>
      </c>
      <c r="AH20" s="549">
        <f t="shared" si="96"/>
        <v>0</v>
      </c>
      <c r="AI20" s="549">
        <f t="shared" si="96"/>
        <v>0</v>
      </c>
      <c r="AJ20" s="549">
        <f t="shared" si="96"/>
        <v>0</v>
      </c>
      <c r="AK20" s="550"/>
      <c r="AL20" s="549">
        <f t="shared" ref="AL20:BB20" si="97">SUM(AL21:AL30)</f>
        <v>10840</v>
      </c>
      <c r="AM20" s="549">
        <f t="shared" si="97"/>
        <v>9314.4000000000015</v>
      </c>
      <c r="AN20" s="549">
        <f t="shared" si="97"/>
        <v>11029.7</v>
      </c>
      <c r="AO20" s="549">
        <f t="shared" si="97"/>
        <v>19254.88</v>
      </c>
      <c r="AP20" s="549">
        <f t="shared" si="97"/>
        <v>12929.96</v>
      </c>
      <c r="AQ20" s="549">
        <f t="shared" si="97"/>
        <v>18910</v>
      </c>
      <c r="AR20" s="549">
        <f t="shared" si="97"/>
        <v>23364.944</v>
      </c>
      <c r="AS20" s="549">
        <f t="shared" si="97"/>
        <v>26633.822</v>
      </c>
      <c r="AT20" s="549">
        <f t="shared" si="97"/>
        <v>22389.997599999999</v>
      </c>
      <c r="AU20" s="549">
        <f t="shared" si="97"/>
        <v>0</v>
      </c>
      <c r="AV20" s="549">
        <f t="shared" si="97"/>
        <v>0</v>
      </c>
      <c r="AW20" s="549">
        <f t="shared" si="97"/>
        <v>0</v>
      </c>
      <c r="AX20" s="549">
        <f t="shared" si="97"/>
        <v>0</v>
      </c>
      <c r="AY20" s="549">
        <f t="shared" si="97"/>
        <v>0</v>
      </c>
      <c r="AZ20" s="549">
        <f t="shared" si="97"/>
        <v>0</v>
      </c>
      <c r="BA20" s="549">
        <f t="shared" si="97"/>
        <v>0</v>
      </c>
      <c r="BB20" s="549">
        <f t="shared" si="97"/>
        <v>0</v>
      </c>
      <c r="BC20" s="550"/>
      <c r="BD20" s="549">
        <f t="shared" ref="BD20:BT20" si="98">SUM(BD21:BD30)</f>
        <v>63290</v>
      </c>
      <c r="BE20" s="549">
        <f t="shared" si="98"/>
        <v>30485</v>
      </c>
      <c r="BF20" s="549">
        <f t="shared" si="98"/>
        <v>486999.94</v>
      </c>
      <c r="BG20" s="549">
        <f t="shared" si="98"/>
        <v>148505</v>
      </c>
      <c r="BH20" s="549">
        <f t="shared" si="98"/>
        <v>36190</v>
      </c>
      <c r="BI20" s="549">
        <f t="shared" si="98"/>
        <v>345750</v>
      </c>
      <c r="BJ20" s="549">
        <f t="shared" si="98"/>
        <v>282200</v>
      </c>
      <c r="BK20" s="549">
        <f t="shared" si="98"/>
        <v>35200.300000000003</v>
      </c>
      <c r="BL20" s="549">
        <f t="shared" si="98"/>
        <v>59089.599999999999</v>
      </c>
      <c r="BM20" s="549">
        <f t="shared" si="98"/>
        <v>0</v>
      </c>
      <c r="BN20" s="549">
        <f t="shared" si="98"/>
        <v>0</v>
      </c>
      <c r="BO20" s="549">
        <f t="shared" si="98"/>
        <v>0</v>
      </c>
      <c r="BP20" s="549">
        <f t="shared" si="98"/>
        <v>0</v>
      </c>
      <c r="BQ20" s="549">
        <f t="shared" si="98"/>
        <v>0</v>
      </c>
      <c r="BR20" s="549">
        <f t="shared" si="98"/>
        <v>0</v>
      </c>
      <c r="BS20" s="549">
        <f t="shared" si="98"/>
        <v>0</v>
      </c>
      <c r="BT20" s="549">
        <f t="shared" si="98"/>
        <v>0</v>
      </c>
      <c r="BU20" s="550"/>
      <c r="BV20" s="549">
        <f>SUM(BV21:BV30)</f>
        <v>3710</v>
      </c>
      <c r="BW20" s="549">
        <f>SUM(BW21:BW30)</f>
        <v>7230</v>
      </c>
      <c r="BX20" s="549">
        <f>SUM(BX21:BX30)</f>
        <v>19585</v>
      </c>
      <c r="BY20" s="549">
        <f>SUM(BY21:BY30)</f>
        <v>96920</v>
      </c>
      <c r="BZ20" s="551">
        <f t="shared" si="79"/>
        <v>1257.3253333333332</v>
      </c>
      <c r="CA20" s="551">
        <f t="shared" si="80"/>
        <v>1790.4666666666667</v>
      </c>
      <c r="CB20" s="551">
        <f t="shared" si="81"/>
        <v>8535.592106666667</v>
      </c>
      <c r="CC20" s="551">
        <f t="shared" si="82"/>
        <v>66713.993333333347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30485</v>
      </c>
      <c r="CM20" s="1389">
        <f t="shared" si="12"/>
        <v>35200.300000000003</v>
      </c>
      <c r="CN20" s="1388">
        <f t="shared" si="12"/>
        <v>36190</v>
      </c>
      <c r="CO20" s="1388">
        <f t="shared" si="12"/>
        <v>59089.599999999999</v>
      </c>
      <c r="CP20" s="1388">
        <f t="shared" si="12"/>
        <v>63290</v>
      </c>
      <c r="CQ20" s="1388">
        <f t="shared" si="12"/>
        <v>148505</v>
      </c>
      <c r="CR20" s="1388">
        <f t="shared" si="12"/>
        <v>282200</v>
      </c>
      <c r="CS20" s="1387">
        <f t="shared" si="12"/>
        <v>345750</v>
      </c>
      <c r="CT20" s="1390">
        <f t="shared" si="14"/>
        <v>486999.94</v>
      </c>
      <c r="CU20" s="552">
        <f t="shared" si="15"/>
        <v>0</v>
      </c>
      <c r="CV20" s="553">
        <f t="shared" si="16"/>
        <v>0</v>
      </c>
      <c r="CW20" s="554">
        <f t="shared" si="17"/>
        <v>0</v>
      </c>
      <c r="CX20" s="554">
        <f t="shared" si="18"/>
        <v>0</v>
      </c>
      <c r="CY20" s="554">
        <f t="shared" si="19"/>
        <v>0</v>
      </c>
      <c r="CZ20" s="554">
        <f t="shared" si="20"/>
        <v>0</v>
      </c>
      <c r="DA20" s="554">
        <f t="shared" si="21"/>
        <v>0</v>
      </c>
      <c r="DB20" s="555">
        <f t="shared" si="22"/>
        <v>0</v>
      </c>
      <c r="DC20" s="555">
        <f t="shared" si="23"/>
        <v>30485</v>
      </c>
      <c r="DD20" s="555">
        <f t="shared" si="24"/>
        <v>35200.300000000003</v>
      </c>
      <c r="DE20" s="554">
        <f t="shared" si="25"/>
        <v>36190</v>
      </c>
      <c r="DF20" s="554">
        <f t="shared" si="26"/>
        <v>59089.599999999999</v>
      </c>
      <c r="DG20" s="554">
        <f t="shared" si="27"/>
        <v>63290</v>
      </c>
      <c r="DH20" s="554">
        <f t="shared" si="28"/>
        <v>148505</v>
      </c>
      <c r="DI20" s="554">
        <f t="shared" si="29"/>
        <v>282200</v>
      </c>
      <c r="DJ20" s="553">
        <f t="shared" si="30"/>
        <v>345750</v>
      </c>
      <c r="DK20" s="552">
        <f t="shared" si="31"/>
        <v>486999.94</v>
      </c>
      <c r="DL20" s="544">
        <f t="shared" si="63"/>
        <v>17</v>
      </c>
      <c r="DM20" s="514">
        <f t="shared" si="64"/>
        <v>17</v>
      </c>
      <c r="DN20" s="514">
        <f t="shared" si="65"/>
        <v>17</v>
      </c>
      <c r="DO20" s="514">
        <f t="shared" si="66"/>
        <v>17</v>
      </c>
      <c r="DP20" s="515"/>
      <c r="DQ20" s="545"/>
      <c r="DR20" s="545"/>
      <c r="DS20" s="545"/>
      <c r="DT20" s="545"/>
      <c r="DU20" s="545"/>
      <c r="DV20" s="545"/>
      <c r="DW20" s="545"/>
      <c r="DX20" s="545"/>
      <c r="DY20" s="514"/>
    </row>
    <row r="21" spans="1:129" s="561" customFormat="1" ht="15.75" customHeight="1">
      <c r="A21" s="556" t="s">
        <v>134</v>
      </c>
      <c r="B21" s="557">
        <f>SUM(B930:B960)</f>
        <v>0</v>
      </c>
      <c r="C21" s="557">
        <f t="shared" ref="C21:F21" si="99">SUM(C930:C960)</f>
        <v>2650</v>
      </c>
      <c r="D21" s="557">
        <f t="shared" si="99"/>
        <v>0</v>
      </c>
      <c r="E21" s="557">
        <f t="shared" si="99"/>
        <v>480</v>
      </c>
      <c r="F21" s="557">
        <f t="shared" si="99"/>
        <v>750</v>
      </c>
      <c r="G21" s="557">
        <f t="shared" ref="G21:R21" si="100">SUM(G930:G960)</f>
        <v>1443</v>
      </c>
      <c r="H21" s="557">
        <f t="shared" si="100"/>
        <v>0</v>
      </c>
      <c r="I21" s="557">
        <f t="shared" si="100"/>
        <v>110.00000000000001</v>
      </c>
      <c r="J21" s="557">
        <f t="shared" si="100"/>
        <v>800</v>
      </c>
      <c r="K21" s="557">
        <f t="shared" si="100"/>
        <v>0</v>
      </c>
      <c r="L21" s="557">
        <f t="shared" si="100"/>
        <v>0</v>
      </c>
      <c r="M21" s="557">
        <f t="shared" si="100"/>
        <v>0</v>
      </c>
      <c r="N21" s="557">
        <f t="shared" si="100"/>
        <v>0</v>
      </c>
      <c r="O21" s="557">
        <f t="shared" si="100"/>
        <v>0</v>
      </c>
      <c r="P21" s="557">
        <f t="shared" si="100"/>
        <v>0</v>
      </c>
      <c r="Q21" s="557">
        <f t="shared" si="100"/>
        <v>0</v>
      </c>
      <c r="R21" s="557">
        <f t="shared" si="100"/>
        <v>0</v>
      </c>
      <c r="S21" s="550"/>
      <c r="T21" s="557">
        <f>SUM(T930:T960)</f>
        <v>360</v>
      </c>
      <c r="U21" s="557">
        <f t="shared" ref="U21:AJ21" si="101">SUM(U930:U960)</f>
        <v>0</v>
      </c>
      <c r="V21" s="557">
        <f t="shared" si="101"/>
        <v>1220</v>
      </c>
      <c r="W21" s="557">
        <f t="shared" si="101"/>
        <v>1750</v>
      </c>
      <c r="X21" s="557">
        <f t="shared" si="101"/>
        <v>2655</v>
      </c>
      <c r="Y21" s="557">
        <f t="shared" si="101"/>
        <v>180</v>
      </c>
      <c r="Z21" s="557">
        <f t="shared" si="101"/>
        <v>0</v>
      </c>
      <c r="AA21" s="557">
        <f t="shared" si="101"/>
        <v>0</v>
      </c>
      <c r="AB21" s="557">
        <f t="shared" si="101"/>
        <v>60</v>
      </c>
      <c r="AC21" s="557">
        <f t="shared" si="101"/>
        <v>0</v>
      </c>
      <c r="AD21" s="557">
        <f t="shared" si="101"/>
        <v>0</v>
      </c>
      <c r="AE21" s="557">
        <f t="shared" si="101"/>
        <v>0</v>
      </c>
      <c r="AF21" s="557">
        <f t="shared" si="101"/>
        <v>0</v>
      </c>
      <c r="AG21" s="557">
        <f t="shared" si="101"/>
        <v>0</v>
      </c>
      <c r="AH21" s="557">
        <f t="shared" si="101"/>
        <v>0</v>
      </c>
      <c r="AI21" s="557">
        <f t="shared" si="101"/>
        <v>0</v>
      </c>
      <c r="AJ21" s="557">
        <f t="shared" si="101"/>
        <v>0</v>
      </c>
      <c r="AK21" s="550"/>
      <c r="AL21" s="557">
        <f>SUM(AL930:AL960)</f>
        <v>6640</v>
      </c>
      <c r="AM21" s="557">
        <f t="shared" ref="AM21:BB21" si="102">SUM(AM930:AM960)</f>
        <v>4274.4000000000005</v>
      </c>
      <c r="AN21" s="557">
        <f t="shared" si="102"/>
        <v>2749.7000000000003</v>
      </c>
      <c r="AO21" s="557">
        <f t="shared" si="102"/>
        <v>9745</v>
      </c>
      <c r="AP21" s="557">
        <f t="shared" si="102"/>
        <v>2580</v>
      </c>
      <c r="AQ21" s="557">
        <f t="shared" si="102"/>
        <v>11590</v>
      </c>
      <c r="AR21" s="557">
        <f t="shared" si="102"/>
        <v>7630</v>
      </c>
      <c r="AS21" s="557">
        <f t="shared" si="102"/>
        <v>8069.91</v>
      </c>
      <c r="AT21" s="557">
        <f t="shared" si="102"/>
        <v>7880</v>
      </c>
      <c r="AU21" s="557">
        <f t="shared" si="102"/>
        <v>0</v>
      </c>
      <c r="AV21" s="557">
        <f t="shared" si="102"/>
        <v>0</v>
      </c>
      <c r="AW21" s="557">
        <f t="shared" si="102"/>
        <v>0</v>
      </c>
      <c r="AX21" s="557">
        <f t="shared" si="102"/>
        <v>0</v>
      </c>
      <c r="AY21" s="557">
        <f t="shared" si="102"/>
        <v>0</v>
      </c>
      <c r="AZ21" s="557">
        <f t="shared" si="102"/>
        <v>0</v>
      </c>
      <c r="BA21" s="557">
        <f t="shared" si="102"/>
        <v>0</v>
      </c>
      <c r="BB21" s="557">
        <f t="shared" si="102"/>
        <v>0</v>
      </c>
      <c r="BC21" s="550"/>
      <c r="BD21" s="557">
        <f>SUM(BD930:BD960)</f>
        <v>37530</v>
      </c>
      <c r="BE21" s="557">
        <f t="shared" ref="BE21:BT21" si="103">SUM(BE930:BE960)</f>
        <v>19125</v>
      </c>
      <c r="BF21" s="557">
        <f t="shared" si="103"/>
        <v>32999.94</v>
      </c>
      <c r="BG21" s="557">
        <f t="shared" si="103"/>
        <v>111405</v>
      </c>
      <c r="BH21" s="557">
        <f t="shared" si="103"/>
        <v>28430</v>
      </c>
      <c r="BI21" s="557">
        <f t="shared" si="103"/>
        <v>187950</v>
      </c>
      <c r="BJ21" s="557">
        <f t="shared" si="103"/>
        <v>245000</v>
      </c>
      <c r="BK21" s="557">
        <f t="shared" si="103"/>
        <v>20090.3</v>
      </c>
      <c r="BL21" s="557">
        <f t="shared" si="103"/>
        <v>18349.599999999999</v>
      </c>
      <c r="BM21" s="557">
        <f t="shared" si="103"/>
        <v>0</v>
      </c>
      <c r="BN21" s="557">
        <f t="shared" si="103"/>
        <v>0</v>
      </c>
      <c r="BO21" s="557">
        <f t="shared" si="103"/>
        <v>0</v>
      </c>
      <c r="BP21" s="557">
        <f t="shared" si="103"/>
        <v>0</v>
      </c>
      <c r="BQ21" s="557">
        <f t="shared" si="103"/>
        <v>0</v>
      </c>
      <c r="BR21" s="557">
        <f t="shared" si="103"/>
        <v>0</v>
      </c>
      <c r="BS21" s="557">
        <f t="shared" si="103"/>
        <v>0</v>
      </c>
      <c r="BT21" s="557">
        <f t="shared" si="103"/>
        <v>0</v>
      </c>
      <c r="BU21" s="550"/>
      <c r="BV21" s="557">
        <f>SUM(BV930:BV960)</f>
        <v>300</v>
      </c>
      <c r="BW21" s="557">
        <f t="shared" ref="BW21:BY21" si="104">SUM(BW930:BW960)</f>
        <v>600</v>
      </c>
      <c r="BX21" s="557">
        <f t="shared" si="104"/>
        <v>9315</v>
      </c>
      <c r="BY21" s="557">
        <f t="shared" si="104"/>
        <v>34170</v>
      </c>
      <c r="BZ21" s="551">
        <f t="shared" si="79"/>
        <v>238.86666666666667</v>
      </c>
      <c r="CA21" s="551">
        <f t="shared" si="80"/>
        <v>238</v>
      </c>
      <c r="CB21" s="551">
        <f t="shared" si="81"/>
        <v>3304.6006666666672</v>
      </c>
      <c r="CC21" s="551">
        <f t="shared" si="82"/>
        <v>30391.989333333331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18349.599999999999</v>
      </c>
      <c r="CM21" s="1389">
        <f t="shared" si="12"/>
        <v>19125</v>
      </c>
      <c r="CN21" s="1388">
        <f t="shared" si="12"/>
        <v>20090.3</v>
      </c>
      <c r="CO21" s="1388">
        <f t="shared" si="12"/>
        <v>28430</v>
      </c>
      <c r="CP21" s="1388">
        <f t="shared" si="12"/>
        <v>32999.94</v>
      </c>
      <c r="CQ21" s="1388">
        <f t="shared" si="12"/>
        <v>37530</v>
      </c>
      <c r="CR21" s="1388">
        <f t="shared" si="12"/>
        <v>111405</v>
      </c>
      <c r="CS21" s="1387">
        <f t="shared" si="12"/>
        <v>187950</v>
      </c>
      <c r="CT21" s="1390">
        <f t="shared" si="14"/>
        <v>245000</v>
      </c>
      <c r="CU21" s="552">
        <f t="shared" si="15"/>
        <v>0</v>
      </c>
      <c r="CV21" s="553">
        <f t="shared" si="16"/>
        <v>0</v>
      </c>
      <c r="CW21" s="554">
        <f t="shared" si="17"/>
        <v>0</v>
      </c>
      <c r="CX21" s="554">
        <f t="shared" si="18"/>
        <v>0</v>
      </c>
      <c r="CY21" s="554">
        <f t="shared" si="19"/>
        <v>0</v>
      </c>
      <c r="CZ21" s="554">
        <f t="shared" si="20"/>
        <v>0</v>
      </c>
      <c r="DA21" s="554">
        <f t="shared" si="21"/>
        <v>0</v>
      </c>
      <c r="DB21" s="555">
        <f t="shared" si="22"/>
        <v>0</v>
      </c>
      <c r="DC21" s="555">
        <f t="shared" si="23"/>
        <v>18349.599999999999</v>
      </c>
      <c r="DD21" s="555">
        <f t="shared" si="24"/>
        <v>19125</v>
      </c>
      <c r="DE21" s="554">
        <f t="shared" si="25"/>
        <v>20090.3</v>
      </c>
      <c r="DF21" s="554">
        <f t="shared" si="26"/>
        <v>28430</v>
      </c>
      <c r="DG21" s="554">
        <f t="shared" si="27"/>
        <v>32999.94</v>
      </c>
      <c r="DH21" s="554">
        <f t="shared" si="28"/>
        <v>37530</v>
      </c>
      <c r="DI21" s="554">
        <f t="shared" si="29"/>
        <v>111405</v>
      </c>
      <c r="DJ21" s="553">
        <f t="shared" si="30"/>
        <v>187950</v>
      </c>
      <c r="DK21" s="552">
        <f t="shared" si="31"/>
        <v>245000</v>
      </c>
      <c r="DL21" s="544">
        <f t="shared" si="63"/>
        <v>17</v>
      </c>
      <c r="DM21" s="514">
        <f t="shared" si="64"/>
        <v>17</v>
      </c>
      <c r="DN21" s="514">
        <f t="shared" si="65"/>
        <v>17</v>
      </c>
      <c r="DO21" s="514">
        <f t="shared" si="66"/>
        <v>17</v>
      </c>
      <c r="DP21" s="558"/>
      <c r="DQ21" s="559"/>
      <c r="DR21" s="559"/>
      <c r="DS21" s="559"/>
      <c r="DT21" s="559"/>
      <c r="DU21" s="559"/>
      <c r="DV21" s="559"/>
      <c r="DW21" s="559"/>
      <c r="DX21" s="559"/>
      <c r="DY21" s="560"/>
    </row>
    <row r="22" spans="1:129" s="561" customFormat="1" ht="15.75" customHeight="1">
      <c r="A22" s="556" t="s">
        <v>135</v>
      </c>
      <c r="B22" s="557">
        <f>SUM(B903:B918)</f>
        <v>0</v>
      </c>
      <c r="C22" s="557">
        <f t="shared" ref="C22:F22" si="105">SUM(C903:C918)</f>
        <v>0</v>
      </c>
      <c r="D22" s="557">
        <f t="shared" si="105"/>
        <v>0</v>
      </c>
      <c r="E22" s="557">
        <f t="shared" si="105"/>
        <v>0</v>
      </c>
      <c r="F22" s="557">
        <f t="shared" si="105"/>
        <v>0</v>
      </c>
      <c r="G22" s="557">
        <f t="shared" ref="G22:R22" si="106">SUM(G903:G918)</f>
        <v>0</v>
      </c>
      <c r="H22" s="557">
        <f t="shared" si="106"/>
        <v>105</v>
      </c>
      <c r="I22" s="557">
        <f t="shared" si="106"/>
        <v>0</v>
      </c>
      <c r="J22" s="557">
        <f t="shared" si="106"/>
        <v>0</v>
      </c>
      <c r="K22" s="557">
        <f t="shared" si="106"/>
        <v>0</v>
      </c>
      <c r="L22" s="557">
        <f t="shared" si="106"/>
        <v>0</v>
      </c>
      <c r="M22" s="557">
        <f t="shared" si="106"/>
        <v>0</v>
      </c>
      <c r="N22" s="557">
        <f t="shared" si="106"/>
        <v>0</v>
      </c>
      <c r="O22" s="557">
        <f t="shared" si="106"/>
        <v>0</v>
      </c>
      <c r="P22" s="557">
        <f t="shared" si="106"/>
        <v>0</v>
      </c>
      <c r="Q22" s="557">
        <f t="shared" si="106"/>
        <v>0</v>
      </c>
      <c r="R22" s="557">
        <f t="shared" si="106"/>
        <v>0</v>
      </c>
      <c r="S22" s="550"/>
      <c r="T22" s="557">
        <f>SUM(T903:T918)</f>
        <v>0</v>
      </c>
      <c r="U22" s="557">
        <f t="shared" ref="U22:AJ22" si="107">SUM(U903:U918)</f>
        <v>0</v>
      </c>
      <c r="V22" s="557">
        <f t="shared" si="107"/>
        <v>0</v>
      </c>
      <c r="W22" s="557">
        <f t="shared" si="107"/>
        <v>0</v>
      </c>
      <c r="X22" s="557">
        <f t="shared" si="107"/>
        <v>0</v>
      </c>
      <c r="Y22" s="557">
        <f t="shared" si="107"/>
        <v>0</v>
      </c>
      <c r="Z22" s="557">
        <f t="shared" si="107"/>
        <v>0</v>
      </c>
      <c r="AA22" s="557">
        <f t="shared" si="107"/>
        <v>0</v>
      </c>
      <c r="AB22" s="557">
        <f t="shared" si="107"/>
        <v>0</v>
      </c>
      <c r="AC22" s="557">
        <f t="shared" si="107"/>
        <v>0</v>
      </c>
      <c r="AD22" s="557">
        <f t="shared" si="107"/>
        <v>0</v>
      </c>
      <c r="AE22" s="557">
        <f t="shared" si="107"/>
        <v>0</v>
      </c>
      <c r="AF22" s="557">
        <f t="shared" si="107"/>
        <v>0</v>
      </c>
      <c r="AG22" s="557">
        <f t="shared" si="107"/>
        <v>0</v>
      </c>
      <c r="AH22" s="557">
        <f t="shared" si="107"/>
        <v>0</v>
      </c>
      <c r="AI22" s="557">
        <f t="shared" si="107"/>
        <v>0</v>
      </c>
      <c r="AJ22" s="557">
        <f t="shared" si="107"/>
        <v>0</v>
      </c>
      <c r="AK22" s="550"/>
      <c r="AL22" s="557">
        <f>SUM(AL903:AL918)</f>
        <v>0</v>
      </c>
      <c r="AM22" s="557">
        <f t="shared" ref="AM22:BB22" si="108">SUM(AM903:AM918)</f>
        <v>0</v>
      </c>
      <c r="AN22" s="557">
        <f t="shared" si="108"/>
        <v>320</v>
      </c>
      <c r="AO22" s="557">
        <f t="shared" si="108"/>
        <v>300</v>
      </c>
      <c r="AP22" s="557">
        <f t="shared" si="108"/>
        <v>3400</v>
      </c>
      <c r="AQ22" s="557">
        <f t="shared" si="108"/>
        <v>0</v>
      </c>
      <c r="AR22" s="557">
        <f t="shared" si="108"/>
        <v>1550</v>
      </c>
      <c r="AS22" s="557">
        <f t="shared" si="108"/>
        <v>2550</v>
      </c>
      <c r="AT22" s="557">
        <f t="shared" si="108"/>
        <v>0</v>
      </c>
      <c r="AU22" s="557">
        <f t="shared" si="108"/>
        <v>0</v>
      </c>
      <c r="AV22" s="557">
        <f t="shared" si="108"/>
        <v>0</v>
      </c>
      <c r="AW22" s="557">
        <f t="shared" si="108"/>
        <v>0</v>
      </c>
      <c r="AX22" s="557">
        <f t="shared" si="108"/>
        <v>0</v>
      </c>
      <c r="AY22" s="557">
        <f t="shared" si="108"/>
        <v>0</v>
      </c>
      <c r="AZ22" s="557">
        <f t="shared" si="108"/>
        <v>0</v>
      </c>
      <c r="BA22" s="557">
        <f t="shared" si="108"/>
        <v>0</v>
      </c>
      <c r="BB22" s="557">
        <f t="shared" si="108"/>
        <v>0</v>
      </c>
      <c r="BC22" s="550"/>
      <c r="BD22" s="557">
        <f>SUM(BD903:BD918)</f>
        <v>1600</v>
      </c>
      <c r="BE22" s="557">
        <f t="shared" ref="BE22:BT22" si="109">SUM(BE903:BE918)</f>
        <v>0</v>
      </c>
      <c r="BF22" s="557">
        <f t="shared" si="109"/>
        <v>16000</v>
      </c>
      <c r="BG22" s="557">
        <f t="shared" si="109"/>
        <v>13000</v>
      </c>
      <c r="BH22" s="557">
        <f t="shared" si="109"/>
        <v>1500</v>
      </c>
      <c r="BI22" s="557">
        <f t="shared" si="109"/>
        <v>0</v>
      </c>
      <c r="BJ22" s="557">
        <f t="shared" si="109"/>
        <v>19200</v>
      </c>
      <c r="BK22" s="557">
        <f t="shared" si="109"/>
        <v>4000</v>
      </c>
      <c r="BL22" s="557">
        <f t="shared" si="109"/>
        <v>3000</v>
      </c>
      <c r="BM22" s="557">
        <f t="shared" si="109"/>
        <v>0</v>
      </c>
      <c r="BN22" s="557">
        <f t="shared" si="109"/>
        <v>0</v>
      </c>
      <c r="BO22" s="557">
        <f t="shared" si="109"/>
        <v>0</v>
      </c>
      <c r="BP22" s="557">
        <f t="shared" si="109"/>
        <v>0</v>
      </c>
      <c r="BQ22" s="557">
        <f t="shared" si="109"/>
        <v>0</v>
      </c>
      <c r="BR22" s="557">
        <f t="shared" si="109"/>
        <v>0</v>
      </c>
      <c r="BS22" s="557">
        <f t="shared" si="109"/>
        <v>0</v>
      </c>
      <c r="BT22" s="557">
        <f t="shared" si="109"/>
        <v>0</v>
      </c>
      <c r="BU22" s="550"/>
      <c r="BV22" s="557">
        <f>SUM(BV903:BV918)</f>
        <v>0</v>
      </c>
      <c r="BW22" s="557">
        <f t="shared" ref="BW22:BY22" si="110">SUM(BW903:BW918)</f>
        <v>0</v>
      </c>
      <c r="BX22" s="557">
        <f t="shared" si="110"/>
        <v>2600</v>
      </c>
      <c r="BY22" s="557">
        <f t="shared" si="110"/>
        <v>21000</v>
      </c>
      <c r="BZ22" s="551">
        <f t="shared" si="79"/>
        <v>0</v>
      </c>
      <c r="CA22" s="551">
        <f t="shared" si="80"/>
        <v>0</v>
      </c>
      <c r="CB22" s="551">
        <f t="shared" si="81"/>
        <v>314.66666666666669</v>
      </c>
      <c r="CC22" s="551">
        <f t="shared" si="82"/>
        <v>2606.6666666666665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1500</v>
      </c>
      <c r="CO22" s="1388">
        <f t="shared" si="12"/>
        <v>1600</v>
      </c>
      <c r="CP22" s="1388">
        <f t="shared" si="12"/>
        <v>3000</v>
      </c>
      <c r="CQ22" s="1388">
        <f t="shared" si="12"/>
        <v>4000</v>
      </c>
      <c r="CR22" s="1388">
        <f t="shared" si="12"/>
        <v>13000</v>
      </c>
      <c r="CS22" s="1387">
        <f t="shared" si="12"/>
        <v>16000</v>
      </c>
      <c r="CT22" s="1390">
        <f t="shared" si="14"/>
        <v>19200</v>
      </c>
      <c r="CU22" s="552">
        <f t="shared" si="15"/>
        <v>0</v>
      </c>
      <c r="CV22" s="553">
        <f t="shared" si="16"/>
        <v>0</v>
      </c>
      <c r="CW22" s="554">
        <f t="shared" si="17"/>
        <v>0</v>
      </c>
      <c r="CX22" s="554">
        <f t="shared" si="18"/>
        <v>0</v>
      </c>
      <c r="CY22" s="554">
        <f t="shared" si="19"/>
        <v>0</v>
      </c>
      <c r="CZ22" s="554">
        <f t="shared" si="20"/>
        <v>0</v>
      </c>
      <c r="DA22" s="554">
        <f t="shared" si="21"/>
        <v>0</v>
      </c>
      <c r="DB22" s="555">
        <f t="shared" si="22"/>
        <v>0</v>
      </c>
      <c r="DC22" s="555">
        <f t="shared" si="23"/>
        <v>0</v>
      </c>
      <c r="DD22" s="555">
        <f t="shared" si="24"/>
        <v>0</v>
      </c>
      <c r="DE22" s="554">
        <f t="shared" si="25"/>
        <v>1500</v>
      </c>
      <c r="DF22" s="554">
        <f t="shared" si="26"/>
        <v>1600</v>
      </c>
      <c r="DG22" s="554">
        <f t="shared" si="27"/>
        <v>3000</v>
      </c>
      <c r="DH22" s="554">
        <f t="shared" si="28"/>
        <v>4000</v>
      </c>
      <c r="DI22" s="554">
        <f t="shared" si="29"/>
        <v>13000</v>
      </c>
      <c r="DJ22" s="553">
        <f t="shared" si="30"/>
        <v>16000</v>
      </c>
      <c r="DK22" s="552">
        <f t="shared" si="31"/>
        <v>19200</v>
      </c>
      <c r="DL22" s="544">
        <f t="shared" si="63"/>
        <v>17</v>
      </c>
      <c r="DM22" s="514">
        <f t="shared" si="64"/>
        <v>17</v>
      </c>
      <c r="DN22" s="514">
        <f t="shared" si="65"/>
        <v>17</v>
      </c>
      <c r="DO22" s="514">
        <f t="shared" si="66"/>
        <v>17</v>
      </c>
      <c r="DP22" s="558"/>
      <c r="DQ22" s="559"/>
      <c r="DR22" s="559"/>
      <c r="DS22" s="559"/>
      <c r="DT22" s="559"/>
      <c r="DU22" s="559"/>
      <c r="DV22" s="559"/>
      <c r="DW22" s="559"/>
      <c r="DX22" s="559"/>
      <c r="DY22" s="560"/>
    </row>
    <row r="23" spans="1:129" s="561" customFormat="1" ht="15.75" customHeight="1">
      <c r="A23" s="556" t="s">
        <v>136</v>
      </c>
      <c r="B23" s="557">
        <f>SUM(B919:B929)</f>
        <v>0</v>
      </c>
      <c r="C23" s="557">
        <f t="shared" ref="C23:F23" si="111">SUM(C919:C929)</f>
        <v>2200</v>
      </c>
      <c r="D23" s="557">
        <f t="shared" si="111"/>
        <v>0</v>
      </c>
      <c r="E23" s="557">
        <f t="shared" si="111"/>
        <v>1140</v>
      </c>
      <c r="F23" s="557">
        <f t="shared" si="111"/>
        <v>75</v>
      </c>
      <c r="G23" s="557">
        <f t="shared" ref="G23:R23" si="112">SUM(G919:G929)</f>
        <v>255</v>
      </c>
      <c r="H23" s="557">
        <f t="shared" si="112"/>
        <v>0</v>
      </c>
      <c r="I23" s="557">
        <f t="shared" si="112"/>
        <v>250</v>
      </c>
      <c r="J23" s="557">
        <f t="shared" si="112"/>
        <v>375</v>
      </c>
      <c r="K23" s="557">
        <f t="shared" si="112"/>
        <v>0</v>
      </c>
      <c r="L23" s="557">
        <f t="shared" si="112"/>
        <v>0</v>
      </c>
      <c r="M23" s="557">
        <f t="shared" si="112"/>
        <v>0</v>
      </c>
      <c r="N23" s="557">
        <f t="shared" si="112"/>
        <v>0</v>
      </c>
      <c r="O23" s="557">
        <f t="shared" si="112"/>
        <v>0</v>
      </c>
      <c r="P23" s="557">
        <f t="shared" si="112"/>
        <v>0</v>
      </c>
      <c r="Q23" s="557">
        <f t="shared" si="112"/>
        <v>0</v>
      </c>
      <c r="R23" s="557">
        <f t="shared" si="112"/>
        <v>0</v>
      </c>
      <c r="S23" s="550"/>
      <c r="T23" s="557">
        <f>SUM(T919:T929)</f>
        <v>440</v>
      </c>
      <c r="U23" s="557">
        <f t="shared" ref="U23:AJ23" si="113">SUM(U919:U929)</f>
        <v>610</v>
      </c>
      <c r="V23" s="557">
        <f t="shared" si="113"/>
        <v>1100</v>
      </c>
      <c r="W23" s="557">
        <f t="shared" si="113"/>
        <v>0</v>
      </c>
      <c r="X23" s="557">
        <f t="shared" si="113"/>
        <v>300</v>
      </c>
      <c r="Y23" s="557">
        <f t="shared" si="113"/>
        <v>0</v>
      </c>
      <c r="Z23" s="557">
        <f t="shared" si="113"/>
        <v>1450</v>
      </c>
      <c r="AA23" s="557">
        <f t="shared" si="113"/>
        <v>100</v>
      </c>
      <c r="AB23" s="557">
        <f t="shared" si="113"/>
        <v>1450</v>
      </c>
      <c r="AC23" s="557">
        <f t="shared" si="113"/>
        <v>0</v>
      </c>
      <c r="AD23" s="557">
        <f t="shared" si="113"/>
        <v>0</v>
      </c>
      <c r="AE23" s="557">
        <f t="shared" si="113"/>
        <v>0</v>
      </c>
      <c r="AF23" s="557">
        <f t="shared" si="113"/>
        <v>0</v>
      </c>
      <c r="AG23" s="557">
        <f t="shared" si="113"/>
        <v>0</v>
      </c>
      <c r="AH23" s="557">
        <f t="shared" si="113"/>
        <v>0</v>
      </c>
      <c r="AI23" s="557">
        <f t="shared" si="113"/>
        <v>0</v>
      </c>
      <c r="AJ23" s="557">
        <f t="shared" si="113"/>
        <v>0</v>
      </c>
      <c r="AK23" s="550"/>
      <c r="AL23" s="557">
        <f>SUM(AL919:AL929)</f>
        <v>4200</v>
      </c>
      <c r="AM23" s="557">
        <f t="shared" ref="AM23:BB23" si="114">SUM(AM919:AM929)</f>
        <v>2160</v>
      </c>
      <c r="AN23" s="557">
        <f t="shared" si="114"/>
        <v>460</v>
      </c>
      <c r="AO23" s="557">
        <f t="shared" si="114"/>
        <v>750</v>
      </c>
      <c r="AP23" s="557">
        <f t="shared" si="114"/>
        <v>5350</v>
      </c>
      <c r="AQ23" s="557">
        <f t="shared" si="114"/>
        <v>0</v>
      </c>
      <c r="AR23" s="557">
        <f t="shared" si="114"/>
        <v>1760</v>
      </c>
      <c r="AS23" s="557">
        <f t="shared" si="114"/>
        <v>1560</v>
      </c>
      <c r="AT23" s="557">
        <f t="shared" si="114"/>
        <v>5250</v>
      </c>
      <c r="AU23" s="557">
        <f t="shared" si="114"/>
        <v>0</v>
      </c>
      <c r="AV23" s="557">
        <f t="shared" si="114"/>
        <v>0</v>
      </c>
      <c r="AW23" s="557">
        <f t="shared" si="114"/>
        <v>0</v>
      </c>
      <c r="AX23" s="557">
        <f t="shared" si="114"/>
        <v>0</v>
      </c>
      <c r="AY23" s="557">
        <f t="shared" si="114"/>
        <v>0</v>
      </c>
      <c r="AZ23" s="557">
        <f t="shared" si="114"/>
        <v>0</v>
      </c>
      <c r="BA23" s="557">
        <f t="shared" si="114"/>
        <v>0</v>
      </c>
      <c r="BB23" s="557">
        <f t="shared" si="114"/>
        <v>0</v>
      </c>
      <c r="BC23" s="550"/>
      <c r="BD23" s="557">
        <f>SUM(BD919:BD929)</f>
        <v>6000</v>
      </c>
      <c r="BE23" s="557">
        <f t="shared" ref="BE23:BT23" si="115">SUM(BE919:BE929)</f>
        <v>11360</v>
      </c>
      <c r="BF23" s="557">
        <f t="shared" si="115"/>
        <v>150000</v>
      </c>
      <c r="BG23" s="557">
        <f t="shared" si="115"/>
        <v>4100</v>
      </c>
      <c r="BH23" s="557">
        <f t="shared" si="115"/>
        <v>6260</v>
      </c>
      <c r="BI23" s="557">
        <f t="shared" si="115"/>
        <v>80200</v>
      </c>
      <c r="BJ23" s="557">
        <f t="shared" si="115"/>
        <v>18000</v>
      </c>
      <c r="BK23" s="557">
        <f t="shared" si="115"/>
        <v>11020</v>
      </c>
      <c r="BL23" s="557">
        <f t="shared" si="115"/>
        <v>6140</v>
      </c>
      <c r="BM23" s="557">
        <f t="shared" si="115"/>
        <v>0</v>
      </c>
      <c r="BN23" s="557">
        <f t="shared" si="115"/>
        <v>0</v>
      </c>
      <c r="BO23" s="557">
        <f t="shared" si="115"/>
        <v>0</v>
      </c>
      <c r="BP23" s="557">
        <f t="shared" si="115"/>
        <v>0</v>
      </c>
      <c r="BQ23" s="557">
        <f t="shared" si="115"/>
        <v>0</v>
      </c>
      <c r="BR23" s="557">
        <f t="shared" si="115"/>
        <v>0</v>
      </c>
      <c r="BS23" s="557">
        <f t="shared" si="115"/>
        <v>0</v>
      </c>
      <c r="BT23" s="557">
        <f t="shared" si="115"/>
        <v>0</v>
      </c>
      <c r="BU23" s="550"/>
      <c r="BV23" s="557">
        <f>SUM(BV919:BV929)</f>
        <v>170</v>
      </c>
      <c r="BW23" s="557">
        <f t="shared" ref="BW23:BY23" si="116">SUM(BW919:BW929)</f>
        <v>440</v>
      </c>
      <c r="BX23" s="557">
        <f t="shared" si="116"/>
        <v>2270</v>
      </c>
      <c r="BY23" s="557">
        <f t="shared" si="116"/>
        <v>12550</v>
      </c>
      <c r="BZ23" s="551">
        <f t="shared" si="79"/>
        <v>139.66666666666666</v>
      </c>
      <c r="CA23" s="551">
        <f t="shared" si="80"/>
        <v>266.66666666666669</v>
      </c>
      <c r="CB23" s="551">
        <f t="shared" si="81"/>
        <v>1076</v>
      </c>
      <c r="CC23" s="551">
        <f t="shared" si="82"/>
        <v>9538.6666666666661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4100</v>
      </c>
      <c r="CM23" s="1389">
        <f t="shared" si="12"/>
        <v>6000</v>
      </c>
      <c r="CN23" s="1388">
        <f t="shared" si="12"/>
        <v>6140</v>
      </c>
      <c r="CO23" s="1388">
        <f t="shared" si="12"/>
        <v>6260</v>
      </c>
      <c r="CP23" s="1388">
        <f t="shared" si="12"/>
        <v>11020</v>
      </c>
      <c r="CQ23" s="1388">
        <f t="shared" si="12"/>
        <v>11360</v>
      </c>
      <c r="CR23" s="1388">
        <f t="shared" si="12"/>
        <v>18000</v>
      </c>
      <c r="CS23" s="1387">
        <f t="shared" si="12"/>
        <v>80200</v>
      </c>
      <c r="CT23" s="1390">
        <f t="shared" si="14"/>
        <v>150000</v>
      </c>
      <c r="CU23" s="552">
        <f t="shared" si="15"/>
        <v>0</v>
      </c>
      <c r="CV23" s="553">
        <f t="shared" si="16"/>
        <v>0</v>
      </c>
      <c r="CW23" s="554">
        <f t="shared" si="17"/>
        <v>0</v>
      </c>
      <c r="CX23" s="554">
        <f t="shared" si="18"/>
        <v>0</v>
      </c>
      <c r="CY23" s="554">
        <f t="shared" si="19"/>
        <v>0</v>
      </c>
      <c r="CZ23" s="554">
        <f t="shared" si="20"/>
        <v>0</v>
      </c>
      <c r="DA23" s="554">
        <f t="shared" si="21"/>
        <v>0</v>
      </c>
      <c r="DB23" s="555">
        <f t="shared" si="22"/>
        <v>0</v>
      </c>
      <c r="DC23" s="555">
        <f t="shared" si="23"/>
        <v>4100</v>
      </c>
      <c r="DD23" s="555">
        <f t="shared" si="24"/>
        <v>6000</v>
      </c>
      <c r="DE23" s="554">
        <f t="shared" si="25"/>
        <v>6140</v>
      </c>
      <c r="DF23" s="554">
        <f t="shared" si="26"/>
        <v>6260</v>
      </c>
      <c r="DG23" s="554">
        <f t="shared" si="27"/>
        <v>11020</v>
      </c>
      <c r="DH23" s="554">
        <f t="shared" si="28"/>
        <v>11360</v>
      </c>
      <c r="DI23" s="554">
        <f t="shared" si="29"/>
        <v>18000</v>
      </c>
      <c r="DJ23" s="553">
        <f t="shared" si="30"/>
        <v>80200</v>
      </c>
      <c r="DK23" s="552">
        <f t="shared" si="31"/>
        <v>150000</v>
      </c>
      <c r="DL23" s="544">
        <f t="shared" si="63"/>
        <v>17</v>
      </c>
      <c r="DM23" s="514">
        <f t="shared" si="64"/>
        <v>17</v>
      </c>
      <c r="DN23" s="514">
        <f t="shared" si="65"/>
        <v>17</v>
      </c>
      <c r="DO23" s="514">
        <f t="shared" si="66"/>
        <v>17</v>
      </c>
      <c r="DP23" s="558"/>
      <c r="DQ23" s="559"/>
      <c r="DR23" s="559"/>
      <c r="DS23" s="559"/>
      <c r="DT23" s="559"/>
      <c r="DU23" s="559"/>
      <c r="DV23" s="559"/>
      <c r="DW23" s="559"/>
      <c r="DX23" s="559"/>
      <c r="DY23" s="560"/>
    </row>
    <row r="24" spans="1:129" s="561" customFormat="1" ht="15.75" customHeight="1">
      <c r="A24" s="556" t="s">
        <v>659</v>
      </c>
      <c r="B24" s="557">
        <f>SUM(B964:B967)</f>
        <v>449.98</v>
      </c>
      <c r="C24" s="557">
        <f t="shared" ref="C24:F24" si="117">SUM(C964:C967)</f>
        <v>0</v>
      </c>
      <c r="D24" s="557">
        <f t="shared" si="117"/>
        <v>892</v>
      </c>
      <c r="E24" s="557">
        <f t="shared" si="117"/>
        <v>0</v>
      </c>
      <c r="F24" s="557">
        <f t="shared" si="117"/>
        <v>1699.9</v>
      </c>
      <c r="G24" s="557">
        <f t="shared" ref="G24:R24" si="118">SUM(G964:G967)</f>
        <v>240</v>
      </c>
      <c r="H24" s="557">
        <f t="shared" si="118"/>
        <v>600</v>
      </c>
      <c r="I24" s="557">
        <f t="shared" si="118"/>
        <v>690</v>
      </c>
      <c r="J24" s="557">
        <f t="shared" si="118"/>
        <v>150</v>
      </c>
      <c r="K24" s="557">
        <f t="shared" si="118"/>
        <v>0</v>
      </c>
      <c r="L24" s="557">
        <f t="shared" si="118"/>
        <v>0</v>
      </c>
      <c r="M24" s="557">
        <f t="shared" si="118"/>
        <v>0</v>
      </c>
      <c r="N24" s="557">
        <f t="shared" si="118"/>
        <v>0</v>
      </c>
      <c r="O24" s="557">
        <f t="shared" si="118"/>
        <v>0</v>
      </c>
      <c r="P24" s="557">
        <f t="shared" si="118"/>
        <v>0</v>
      </c>
      <c r="Q24" s="557">
        <f t="shared" si="118"/>
        <v>0</v>
      </c>
      <c r="R24" s="557">
        <f t="shared" si="118"/>
        <v>0</v>
      </c>
      <c r="S24" s="550"/>
      <c r="T24" s="557">
        <f>SUM(T964:T967)</f>
        <v>200</v>
      </c>
      <c r="U24" s="557">
        <f t="shared" ref="U24:AJ24" si="119">SUM(U964:U967)</f>
        <v>1400</v>
      </c>
      <c r="V24" s="557">
        <f t="shared" si="119"/>
        <v>700</v>
      </c>
      <c r="W24" s="557">
        <f t="shared" si="119"/>
        <v>1100</v>
      </c>
      <c r="X24" s="557">
        <f t="shared" si="119"/>
        <v>0</v>
      </c>
      <c r="Y24" s="557">
        <f t="shared" si="119"/>
        <v>1360</v>
      </c>
      <c r="Z24" s="557">
        <f t="shared" si="119"/>
        <v>1000</v>
      </c>
      <c r="AA24" s="557">
        <f t="shared" si="119"/>
        <v>800</v>
      </c>
      <c r="AB24" s="557">
        <f t="shared" si="119"/>
        <v>840</v>
      </c>
      <c r="AC24" s="557">
        <f t="shared" si="119"/>
        <v>0</v>
      </c>
      <c r="AD24" s="557">
        <f t="shared" si="119"/>
        <v>0</v>
      </c>
      <c r="AE24" s="557">
        <f t="shared" si="119"/>
        <v>0</v>
      </c>
      <c r="AF24" s="557">
        <f t="shared" si="119"/>
        <v>0</v>
      </c>
      <c r="AG24" s="557">
        <f t="shared" si="119"/>
        <v>0</v>
      </c>
      <c r="AH24" s="557">
        <f t="shared" si="119"/>
        <v>0</v>
      </c>
      <c r="AI24" s="557">
        <f t="shared" si="119"/>
        <v>0</v>
      </c>
      <c r="AJ24" s="557">
        <f t="shared" si="119"/>
        <v>0</v>
      </c>
      <c r="AK24" s="550"/>
      <c r="AL24" s="557">
        <f>SUM(AL964:AL967)</f>
        <v>0</v>
      </c>
      <c r="AM24" s="557">
        <f t="shared" ref="AM24:BB24" si="120">SUM(AM964:AM967)</f>
        <v>0</v>
      </c>
      <c r="AN24" s="557">
        <f t="shared" si="120"/>
        <v>0</v>
      </c>
      <c r="AO24" s="557">
        <f t="shared" si="120"/>
        <v>0</v>
      </c>
      <c r="AP24" s="557">
        <f t="shared" si="120"/>
        <v>0</v>
      </c>
      <c r="AQ24" s="557">
        <f t="shared" si="120"/>
        <v>0</v>
      </c>
      <c r="AR24" s="557">
        <f t="shared" si="120"/>
        <v>0</v>
      </c>
      <c r="AS24" s="557">
        <f t="shared" si="120"/>
        <v>0</v>
      </c>
      <c r="AT24" s="557">
        <f t="shared" si="120"/>
        <v>9050</v>
      </c>
      <c r="AU24" s="557">
        <f t="shared" si="120"/>
        <v>0</v>
      </c>
      <c r="AV24" s="557">
        <f t="shared" si="120"/>
        <v>0</v>
      </c>
      <c r="AW24" s="557">
        <f t="shared" si="120"/>
        <v>0</v>
      </c>
      <c r="AX24" s="557">
        <f t="shared" si="120"/>
        <v>0</v>
      </c>
      <c r="AY24" s="557">
        <f t="shared" si="120"/>
        <v>0</v>
      </c>
      <c r="AZ24" s="557">
        <f t="shared" si="120"/>
        <v>0</v>
      </c>
      <c r="BA24" s="557">
        <f t="shared" si="120"/>
        <v>0</v>
      </c>
      <c r="BB24" s="557">
        <f t="shared" si="120"/>
        <v>0</v>
      </c>
      <c r="BC24" s="550"/>
      <c r="BD24" s="557">
        <f>SUM(BD964:BD967)</f>
        <v>0</v>
      </c>
      <c r="BE24" s="557">
        <f t="shared" ref="BE24:BT24" si="121">SUM(BE964:BE967)</f>
        <v>0</v>
      </c>
      <c r="BF24" s="557">
        <f t="shared" si="121"/>
        <v>0</v>
      </c>
      <c r="BG24" s="557">
        <f t="shared" si="121"/>
        <v>0</v>
      </c>
      <c r="BH24" s="557">
        <f t="shared" si="121"/>
        <v>0</v>
      </c>
      <c r="BI24" s="557">
        <f t="shared" si="121"/>
        <v>0</v>
      </c>
      <c r="BJ24" s="557">
        <f t="shared" si="121"/>
        <v>0</v>
      </c>
      <c r="BK24" s="557">
        <f t="shared" si="121"/>
        <v>0</v>
      </c>
      <c r="BL24" s="557">
        <f t="shared" si="121"/>
        <v>0</v>
      </c>
      <c r="BM24" s="557">
        <f t="shared" si="121"/>
        <v>0</v>
      </c>
      <c r="BN24" s="557">
        <f t="shared" si="121"/>
        <v>0</v>
      </c>
      <c r="BO24" s="557">
        <f t="shared" si="121"/>
        <v>0</v>
      </c>
      <c r="BP24" s="557">
        <f t="shared" si="121"/>
        <v>0</v>
      </c>
      <c r="BQ24" s="557">
        <f t="shared" si="121"/>
        <v>0</v>
      </c>
      <c r="BR24" s="557">
        <f t="shared" si="121"/>
        <v>0</v>
      </c>
      <c r="BS24" s="557">
        <f t="shared" si="121"/>
        <v>0</v>
      </c>
      <c r="BT24" s="557">
        <f t="shared" si="121"/>
        <v>0</v>
      </c>
      <c r="BU24" s="550"/>
      <c r="BV24" s="557">
        <f>SUM(BV964:BV967)</f>
        <v>1430</v>
      </c>
      <c r="BW24" s="557">
        <f t="shared" ref="BW24:BY24" si="122">SUM(BW964:BW967)</f>
        <v>1920</v>
      </c>
      <c r="BX24" s="557">
        <f t="shared" si="122"/>
        <v>0</v>
      </c>
      <c r="BY24" s="557">
        <f t="shared" si="122"/>
        <v>0</v>
      </c>
      <c r="BZ24" s="551">
        <f t="shared" si="79"/>
        <v>201.46533333333335</v>
      </c>
      <c r="CA24" s="551">
        <f t="shared" si="80"/>
        <v>400</v>
      </c>
      <c r="CB24" s="551">
        <f t="shared" si="81"/>
        <v>0</v>
      </c>
      <c r="CC24" s="551">
        <f t="shared" si="82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2">
        <f t="shared" si="15"/>
        <v>0</v>
      </c>
      <c r="CV24" s="553">
        <f t="shared" si="16"/>
        <v>0</v>
      </c>
      <c r="CW24" s="554">
        <f t="shared" si="17"/>
        <v>0</v>
      </c>
      <c r="CX24" s="554">
        <f t="shared" si="18"/>
        <v>0</v>
      </c>
      <c r="CY24" s="554">
        <f t="shared" si="19"/>
        <v>0</v>
      </c>
      <c r="CZ24" s="554">
        <f t="shared" si="20"/>
        <v>0</v>
      </c>
      <c r="DA24" s="554">
        <f t="shared" si="21"/>
        <v>0</v>
      </c>
      <c r="DB24" s="555">
        <f t="shared" si="22"/>
        <v>0</v>
      </c>
      <c r="DC24" s="555">
        <f t="shared" si="23"/>
        <v>0</v>
      </c>
      <c r="DD24" s="555">
        <f t="shared" si="24"/>
        <v>0</v>
      </c>
      <c r="DE24" s="554">
        <f t="shared" si="25"/>
        <v>0</v>
      </c>
      <c r="DF24" s="554">
        <f t="shared" si="26"/>
        <v>0</v>
      </c>
      <c r="DG24" s="554">
        <f t="shared" si="27"/>
        <v>0</v>
      </c>
      <c r="DH24" s="554">
        <f t="shared" si="28"/>
        <v>0</v>
      </c>
      <c r="DI24" s="554">
        <f t="shared" si="29"/>
        <v>0</v>
      </c>
      <c r="DJ24" s="553">
        <f t="shared" si="30"/>
        <v>0</v>
      </c>
      <c r="DK24" s="552">
        <f t="shared" si="31"/>
        <v>0</v>
      </c>
      <c r="DL24" s="544">
        <f t="shared" si="63"/>
        <v>17</v>
      </c>
      <c r="DM24" s="514">
        <f t="shared" si="64"/>
        <v>17</v>
      </c>
      <c r="DN24" s="514">
        <f t="shared" si="65"/>
        <v>17</v>
      </c>
      <c r="DO24" s="514">
        <f t="shared" si="66"/>
        <v>17</v>
      </c>
      <c r="DP24" s="558"/>
      <c r="DQ24" s="559"/>
      <c r="DR24" s="559"/>
      <c r="DS24" s="559"/>
      <c r="DT24" s="559"/>
      <c r="DU24" s="559"/>
      <c r="DV24" s="559"/>
      <c r="DW24" s="559"/>
      <c r="DX24" s="559"/>
      <c r="DY24" s="560"/>
    </row>
    <row r="25" spans="1:129" s="561" customFormat="1" ht="15.75" customHeight="1">
      <c r="A25" s="556" t="s">
        <v>660</v>
      </c>
      <c r="B25" s="557">
        <f>SUM(B968:B970)</f>
        <v>0</v>
      </c>
      <c r="C25" s="557">
        <f t="shared" ref="C25:F25" si="123">SUM(C968:C970)</f>
        <v>0</v>
      </c>
      <c r="D25" s="557">
        <f t="shared" si="123"/>
        <v>0</v>
      </c>
      <c r="E25" s="557">
        <f t="shared" si="123"/>
        <v>0</v>
      </c>
      <c r="F25" s="557">
        <f t="shared" si="123"/>
        <v>0</v>
      </c>
      <c r="G25" s="557">
        <f t="shared" ref="G25:R25" si="124">SUM(G968:G970)</f>
        <v>0</v>
      </c>
      <c r="H25" s="557">
        <f t="shared" si="124"/>
        <v>0</v>
      </c>
      <c r="I25" s="557">
        <f t="shared" si="124"/>
        <v>0</v>
      </c>
      <c r="J25" s="557">
        <f t="shared" si="124"/>
        <v>0</v>
      </c>
      <c r="K25" s="557">
        <f t="shared" si="124"/>
        <v>0</v>
      </c>
      <c r="L25" s="557">
        <f t="shared" si="124"/>
        <v>0</v>
      </c>
      <c r="M25" s="557">
        <f t="shared" si="124"/>
        <v>0</v>
      </c>
      <c r="N25" s="557">
        <f t="shared" si="124"/>
        <v>0</v>
      </c>
      <c r="O25" s="557">
        <f t="shared" si="124"/>
        <v>0</v>
      </c>
      <c r="P25" s="557">
        <f t="shared" si="124"/>
        <v>0</v>
      </c>
      <c r="Q25" s="557">
        <f t="shared" si="124"/>
        <v>0</v>
      </c>
      <c r="R25" s="557">
        <f t="shared" si="124"/>
        <v>0</v>
      </c>
      <c r="S25" s="550"/>
      <c r="T25" s="557">
        <f>SUM(T968:T970)</f>
        <v>0</v>
      </c>
      <c r="U25" s="557">
        <f t="shared" ref="U25:AJ25" si="125">SUM(U968:U970)</f>
        <v>0</v>
      </c>
      <c r="V25" s="557">
        <f t="shared" si="125"/>
        <v>0</v>
      </c>
      <c r="W25" s="557">
        <f t="shared" si="125"/>
        <v>0</v>
      </c>
      <c r="X25" s="557">
        <f t="shared" si="125"/>
        <v>0</v>
      </c>
      <c r="Y25" s="557">
        <f t="shared" si="125"/>
        <v>0</v>
      </c>
      <c r="Z25" s="557">
        <f t="shared" si="125"/>
        <v>0</v>
      </c>
      <c r="AA25" s="557">
        <f t="shared" si="125"/>
        <v>0</v>
      </c>
      <c r="AB25" s="557">
        <f t="shared" si="125"/>
        <v>0</v>
      </c>
      <c r="AC25" s="557">
        <f t="shared" si="125"/>
        <v>0</v>
      </c>
      <c r="AD25" s="557">
        <f t="shared" si="125"/>
        <v>0</v>
      </c>
      <c r="AE25" s="557">
        <f t="shared" si="125"/>
        <v>0</v>
      </c>
      <c r="AF25" s="557">
        <f t="shared" si="125"/>
        <v>0</v>
      </c>
      <c r="AG25" s="557">
        <f t="shared" si="125"/>
        <v>0</v>
      </c>
      <c r="AH25" s="557">
        <f t="shared" si="125"/>
        <v>0</v>
      </c>
      <c r="AI25" s="557">
        <f t="shared" si="125"/>
        <v>0</v>
      </c>
      <c r="AJ25" s="557">
        <f t="shared" si="125"/>
        <v>0</v>
      </c>
      <c r="AK25" s="550"/>
      <c r="AL25" s="557">
        <f>SUM(AL968:AL970)</f>
        <v>0</v>
      </c>
      <c r="AM25" s="557">
        <f t="shared" ref="AM25:BB25" si="126">SUM(AM968:AM970)</f>
        <v>0</v>
      </c>
      <c r="AN25" s="557">
        <f t="shared" si="126"/>
        <v>0</v>
      </c>
      <c r="AO25" s="557">
        <f t="shared" si="126"/>
        <v>0</v>
      </c>
      <c r="AP25" s="557">
        <f t="shared" si="126"/>
        <v>0</v>
      </c>
      <c r="AQ25" s="557">
        <f t="shared" si="126"/>
        <v>0</v>
      </c>
      <c r="AR25" s="557">
        <f t="shared" si="126"/>
        <v>0</v>
      </c>
      <c r="AS25" s="557">
        <f t="shared" si="126"/>
        <v>0</v>
      </c>
      <c r="AT25" s="557">
        <f t="shared" si="126"/>
        <v>0</v>
      </c>
      <c r="AU25" s="557">
        <f t="shared" si="126"/>
        <v>0</v>
      </c>
      <c r="AV25" s="557">
        <f t="shared" si="126"/>
        <v>0</v>
      </c>
      <c r="AW25" s="557">
        <f t="shared" si="126"/>
        <v>0</v>
      </c>
      <c r="AX25" s="557">
        <f t="shared" si="126"/>
        <v>0</v>
      </c>
      <c r="AY25" s="557">
        <f t="shared" si="126"/>
        <v>0</v>
      </c>
      <c r="AZ25" s="557">
        <f t="shared" si="126"/>
        <v>0</v>
      </c>
      <c r="BA25" s="557">
        <f t="shared" si="126"/>
        <v>0</v>
      </c>
      <c r="BB25" s="557">
        <f t="shared" si="126"/>
        <v>0</v>
      </c>
      <c r="BC25" s="550"/>
      <c r="BD25" s="557">
        <f>SUM(BD968:BD970)</f>
        <v>0</v>
      </c>
      <c r="BE25" s="557">
        <f t="shared" ref="BE25:BT25" si="127">SUM(BE968:BE970)</f>
        <v>0</v>
      </c>
      <c r="BF25" s="557">
        <f t="shared" si="127"/>
        <v>0</v>
      </c>
      <c r="BG25" s="557">
        <f t="shared" si="127"/>
        <v>0</v>
      </c>
      <c r="BH25" s="557">
        <f t="shared" si="127"/>
        <v>0</v>
      </c>
      <c r="BI25" s="557">
        <f t="shared" si="127"/>
        <v>0</v>
      </c>
      <c r="BJ25" s="557">
        <f t="shared" si="127"/>
        <v>0</v>
      </c>
      <c r="BK25" s="557">
        <f t="shared" si="127"/>
        <v>0</v>
      </c>
      <c r="BL25" s="557">
        <f t="shared" si="127"/>
        <v>0</v>
      </c>
      <c r="BM25" s="557">
        <f t="shared" si="127"/>
        <v>0</v>
      </c>
      <c r="BN25" s="557">
        <f t="shared" si="127"/>
        <v>0</v>
      </c>
      <c r="BO25" s="557">
        <f t="shared" si="127"/>
        <v>0</v>
      </c>
      <c r="BP25" s="557">
        <f t="shared" si="127"/>
        <v>0</v>
      </c>
      <c r="BQ25" s="557">
        <f t="shared" si="127"/>
        <v>0</v>
      </c>
      <c r="BR25" s="557">
        <f t="shared" si="127"/>
        <v>0</v>
      </c>
      <c r="BS25" s="557">
        <f t="shared" si="127"/>
        <v>0</v>
      </c>
      <c r="BT25" s="557">
        <f t="shared" si="127"/>
        <v>0</v>
      </c>
      <c r="BU25" s="550"/>
      <c r="BV25" s="557">
        <f>SUM(BV968:BV970)</f>
        <v>0</v>
      </c>
      <c r="BW25" s="557">
        <f t="shared" ref="BW25:BY25" si="128">SUM(BW968:BW970)</f>
        <v>0</v>
      </c>
      <c r="BX25" s="557">
        <f t="shared" si="128"/>
        <v>0</v>
      </c>
      <c r="BY25" s="557">
        <f t="shared" si="128"/>
        <v>0</v>
      </c>
      <c r="BZ25" s="551">
        <f>IF(DL25&lt;3,"",(SUM(B25:R25)-MIN(B25:R25)-MAX(B25:R25))/(DL25-2))</f>
        <v>0</v>
      </c>
      <c r="CA25" s="551">
        <f>IF(DM25&lt;3,"",(SUM(T25:AJ25)-MIN(T25:AJ25)-MAX(T25:AJ25))/(DM25-2))</f>
        <v>0</v>
      </c>
      <c r="CB25" s="551">
        <f>IF(DN25&lt;3,"",(SUM(AL25:BB25)-MIN(AL25:BB25)-MAX(AL25:BB25))/(DN25-2))</f>
        <v>0</v>
      </c>
      <c r="CC25" s="551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2">
        <f t="shared" si="15"/>
        <v>0</v>
      </c>
      <c r="CV25" s="553">
        <f t="shared" si="16"/>
        <v>0</v>
      </c>
      <c r="CW25" s="554">
        <f t="shared" si="17"/>
        <v>0</v>
      </c>
      <c r="CX25" s="554">
        <f t="shared" si="18"/>
        <v>0</v>
      </c>
      <c r="CY25" s="554">
        <f t="shared" si="19"/>
        <v>0</v>
      </c>
      <c r="CZ25" s="554">
        <f t="shared" si="20"/>
        <v>0</v>
      </c>
      <c r="DA25" s="554">
        <f t="shared" si="21"/>
        <v>0</v>
      </c>
      <c r="DB25" s="555">
        <f t="shared" si="22"/>
        <v>0</v>
      </c>
      <c r="DC25" s="555">
        <f t="shared" si="23"/>
        <v>0</v>
      </c>
      <c r="DD25" s="555">
        <f t="shared" si="24"/>
        <v>0</v>
      </c>
      <c r="DE25" s="554">
        <f t="shared" si="25"/>
        <v>0</v>
      </c>
      <c r="DF25" s="554">
        <f t="shared" si="26"/>
        <v>0</v>
      </c>
      <c r="DG25" s="554">
        <f t="shared" si="27"/>
        <v>0</v>
      </c>
      <c r="DH25" s="554">
        <f t="shared" si="28"/>
        <v>0</v>
      </c>
      <c r="DI25" s="554">
        <f t="shared" si="29"/>
        <v>0</v>
      </c>
      <c r="DJ25" s="553">
        <f t="shared" si="30"/>
        <v>0</v>
      </c>
      <c r="DK25" s="552">
        <f t="shared" si="31"/>
        <v>0</v>
      </c>
      <c r="DL25" s="544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8"/>
      <c r="DQ25" s="559"/>
      <c r="DR25" s="559"/>
      <c r="DS25" s="559"/>
      <c r="DT25" s="559"/>
      <c r="DU25" s="559"/>
      <c r="DV25" s="559"/>
      <c r="DW25" s="559"/>
      <c r="DX25" s="559"/>
      <c r="DY25" s="560"/>
    </row>
    <row r="26" spans="1:129" s="561" customFormat="1" ht="15.75" customHeight="1">
      <c r="A26" s="556" t="s">
        <v>137</v>
      </c>
      <c r="B26" s="557">
        <f>SUM(B971:B973)</f>
        <v>500</v>
      </c>
      <c r="C26" s="557">
        <f t="shared" ref="C26:F26" si="129">SUM(C971:C973)</f>
        <v>0</v>
      </c>
      <c r="D26" s="557">
        <f t="shared" si="129"/>
        <v>720</v>
      </c>
      <c r="E26" s="557">
        <f t="shared" si="129"/>
        <v>0</v>
      </c>
      <c r="F26" s="557">
        <f t="shared" si="129"/>
        <v>0</v>
      </c>
      <c r="G26" s="557">
        <f t="shared" ref="G26:R26" si="130">SUM(G971:G973)</f>
        <v>900</v>
      </c>
      <c r="H26" s="557">
        <f t="shared" si="130"/>
        <v>555</v>
      </c>
      <c r="I26" s="557">
        <f t="shared" si="130"/>
        <v>0</v>
      </c>
      <c r="J26" s="557">
        <f t="shared" si="130"/>
        <v>240</v>
      </c>
      <c r="K26" s="557">
        <f t="shared" si="130"/>
        <v>0</v>
      </c>
      <c r="L26" s="557">
        <f t="shared" si="130"/>
        <v>0</v>
      </c>
      <c r="M26" s="557">
        <f t="shared" si="130"/>
        <v>0</v>
      </c>
      <c r="N26" s="557">
        <f t="shared" si="130"/>
        <v>0</v>
      </c>
      <c r="O26" s="557">
        <f t="shared" si="130"/>
        <v>0</v>
      </c>
      <c r="P26" s="557">
        <f t="shared" si="130"/>
        <v>0</v>
      </c>
      <c r="Q26" s="557">
        <f t="shared" si="130"/>
        <v>0</v>
      </c>
      <c r="R26" s="557">
        <f t="shared" si="130"/>
        <v>0</v>
      </c>
      <c r="S26" s="550"/>
      <c r="T26" s="557">
        <f>SUM(T971:T973)</f>
        <v>4800</v>
      </c>
      <c r="U26" s="557">
        <f t="shared" ref="U26:AJ26" si="131">SUM(U971:U973)</f>
        <v>0</v>
      </c>
      <c r="V26" s="557">
        <f t="shared" si="131"/>
        <v>0</v>
      </c>
      <c r="W26" s="557">
        <f t="shared" si="131"/>
        <v>900</v>
      </c>
      <c r="X26" s="557">
        <f t="shared" si="131"/>
        <v>240</v>
      </c>
      <c r="Y26" s="557">
        <f t="shared" si="131"/>
        <v>1776</v>
      </c>
      <c r="Z26" s="557">
        <f t="shared" si="131"/>
        <v>0</v>
      </c>
      <c r="AA26" s="557">
        <f t="shared" si="131"/>
        <v>854</v>
      </c>
      <c r="AB26" s="557">
        <f t="shared" si="131"/>
        <v>1018</v>
      </c>
      <c r="AC26" s="557">
        <f t="shared" si="131"/>
        <v>0</v>
      </c>
      <c r="AD26" s="557">
        <f t="shared" si="131"/>
        <v>0</v>
      </c>
      <c r="AE26" s="557">
        <f t="shared" si="131"/>
        <v>0</v>
      </c>
      <c r="AF26" s="557">
        <f t="shared" si="131"/>
        <v>0</v>
      </c>
      <c r="AG26" s="557">
        <f t="shared" si="131"/>
        <v>0</v>
      </c>
      <c r="AH26" s="557">
        <f t="shared" si="131"/>
        <v>0</v>
      </c>
      <c r="AI26" s="557">
        <f t="shared" si="131"/>
        <v>0</v>
      </c>
      <c r="AJ26" s="557">
        <f t="shared" si="131"/>
        <v>0</v>
      </c>
      <c r="AK26" s="550"/>
      <c r="AL26" s="557">
        <f>SUM(AL971:AL973)</f>
        <v>0</v>
      </c>
      <c r="AM26" s="557">
        <f t="shared" ref="AM26:BB26" si="132">SUM(AM971:AM973)</f>
        <v>0</v>
      </c>
      <c r="AN26" s="557">
        <f t="shared" si="132"/>
        <v>7500</v>
      </c>
      <c r="AO26" s="557">
        <f t="shared" si="132"/>
        <v>1860</v>
      </c>
      <c r="AP26" s="557">
        <f t="shared" si="132"/>
        <v>0</v>
      </c>
      <c r="AQ26" s="557">
        <f t="shared" si="132"/>
        <v>1440</v>
      </c>
      <c r="AR26" s="557">
        <f t="shared" si="132"/>
        <v>0</v>
      </c>
      <c r="AS26" s="557">
        <f t="shared" si="132"/>
        <v>1040</v>
      </c>
      <c r="AT26" s="557">
        <f t="shared" si="132"/>
        <v>0</v>
      </c>
      <c r="AU26" s="557">
        <f t="shared" si="132"/>
        <v>0</v>
      </c>
      <c r="AV26" s="557">
        <f t="shared" si="132"/>
        <v>0</v>
      </c>
      <c r="AW26" s="557">
        <f t="shared" si="132"/>
        <v>0</v>
      </c>
      <c r="AX26" s="557">
        <f t="shared" si="132"/>
        <v>0</v>
      </c>
      <c r="AY26" s="557">
        <f t="shared" si="132"/>
        <v>0</v>
      </c>
      <c r="AZ26" s="557">
        <f t="shared" si="132"/>
        <v>0</v>
      </c>
      <c r="BA26" s="557">
        <f t="shared" si="132"/>
        <v>0</v>
      </c>
      <c r="BB26" s="557">
        <f t="shared" si="132"/>
        <v>0</v>
      </c>
      <c r="BC26" s="550"/>
      <c r="BD26" s="557">
        <f>SUM(BD971:BD973)</f>
        <v>0</v>
      </c>
      <c r="BE26" s="557">
        <f t="shared" ref="BE26:BT26" si="133">SUM(BE971:BE973)</f>
        <v>0</v>
      </c>
      <c r="BF26" s="557">
        <f t="shared" si="133"/>
        <v>0</v>
      </c>
      <c r="BG26" s="557">
        <f t="shared" si="133"/>
        <v>0</v>
      </c>
      <c r="BH26" s="557">
        <f t="shared" si="133"/>
        <v>0</v>
      </c>
      <c r="BI26" s="557">
        <f t="shared" si="133"/>
        <v>0</v>
      </c>
      <c r="BJ26" s="557">
        <f t="shared" si="133"/>
        <v>0</v>
      </c>
      <c r="BK26" s="557">
        <f t="shared" si="133"/>
        <v>0</v>
      </c>
      <c r="BL26" s="557">
        <f t="shared" si="133"/>
        <v>28000</v>
      </c>
      <c r="BM26" s="557">
        <f t="shared" si="133"/>
        <v>0</v>
      </c>
      <c r="BN26" s="557">
        <f t="shared" si="133"/>
        <v>0</v>
      </c>
      <c r="BO26" s="557">
        <f t="shared" si="133"/>
        <v>0</v>
      </c>
      <c r="BP26" s="557">
        <f t="shared" si="133"/>
        <v>0</v>
      </c>
      <c r="BQ26" s="557">
        <f t="shared" si="133"/>
        <v>0</v>
      </c>
      <c r="BR26" s="557">
        <f t="shared" si="133"/>
        <v>0</v>
      </c>
      <c r="BS26" s="557">
        <f t="shared" si="133"/>
        <v>0</v>
      </c>
      <c r="BT26" s="557">
        <f t="shared" si="133"/>
        <v>0</v>
      </c>
      <c r="BU26" s="550"/>
      <c r="BV26" s="557">
        <f>SUM(BV971:BV973)</f>
        <v>950</v>
      </c>
      <c r="BW26" s="557">
        <f t="shared" ref="BW26:BY26" si="134">SUM(BW971:BW973)</f>
        <v>1830</v>
      </c>
      <c r="BX26" s="557">
        <f t="shared" si="134"/>
        <v>0</v>
      </c>
      <c r="BY26" s="557">
        <f t="shared" si="134"/>
        <v>0</v>
      </c>
      <c r="BZ26" s="551">
        <f t="shared" si="79"/>
        <v>134.33333333333334</v>
      </c>
      <c r="CA26" s="551">
        <f t="shared" si="80"/>
        <v>319.2</v>
      </c>
      <c r="CB26" s="551">
        <f t="shared" si="81"/>
        <v>289.33333333333331</v>
      </c>
      <c r="CC26" s="551">
        <f t="shared" si="82"/>
        <v>0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0</v>
      </c>
      <c r="CQ26" s="1388">
        <f t="shared" si="12"/>
        <v>0</v>
      </c>
      <c r="CR26" s="1388">
        <f t="shared" si="12"/>
        <v>0</v>
      </c>
      <c r="CS26" s="1387">
        <f t="shared" si="12"/>
        <v>0</v>
      </c>
      <c r="CT26" s="1390">
        <f t="shared" si="14"/>
        <v>28000</v>
      </c>
      <c r="CU26" s="552">
        <f t="shared" si="15"/>
        <v>0</v>
      </c>
      <c r="CV26" s="553">
        <f t="shared" si="16"/>
        <v>0</v>
      </c>
      <c r="CW26" s="554">
        <f t="shared" si="17"/>
        <v>0</v>
      </c>
      <c r="CX26" s="554">
        <f t="shared" si="18"/>
        <v>0</v>
      </c>
      <c r="CY26" s="554">
        <f t="shared" si="19"/>
        <v>0</v>
      </c>
      <c r="CZ26" s="554">
        <f t="shared" si="20"/>
        <v>0</v>
      </c>
      <c r="DA26" s="554">
        <f t="shared" si="21"/>
        <v>0</v>
      </c>
      <c r="DB26" s="555">
        <f t="shared" si="22"/>
        <v>0</v>
      </c>
      <c r="DC26" s="555">
        <f t="shared" si="23"/>
        <v>0</v>
      </c>
      <c r="DD26" s="555">
        <f t="shared" si="24"/>
        <v>0</v>
      </c>
      <c r="DE26" s="554">
        <f t="shared" si="25"/>
        <v>0</v>
      </c>
      <c r="DF26" s="554">
        <f t="shared" si="26"/>
        <v>0</v>
      </c>
      <c r="DG26" s="554">
        <f t="shared" si="27"/>
        <v>0</v>
      </c>
      <c r="DH26" s="554">
        <f t="shared" si="28"/>
        <v>0</v>
      </c>
      <c r="DI26" s="554">
        <f t="shared" si="29"/>
        <v>0</v>
      </c>
      <c r="DJ26" s="553">
        <f t="shared" si="30"/>
        <v>0</v>
      </c>
      <c r="DK26" s="552">
        <f t="shared" si="31"/>
        <v>28000</v>
      </c>
      <c r="DL26" s="544">
        <f t="shared" si="63"/>
        <v>17</v>
      </c>
      <c r="DM26" s="514">
        <f t="shared" si="64"/>
        <v>17</v>
      </c>
      <c r="DN26" s="514">
        <f t="shared" si="65"/>
        <v>17</v>
      </c>
      <c r="DO26" s="514">
        <f t="shared" si="66"/>
        <v>17</v>
      </c>
      <c r="DP26" s="558"/>
      <c r="DQ26" s="559"/>
      <c r="DR26" s="559"/>
      <c r="DS26" s="559"/>
      <c r="DT26" s="559"/>
      <c r="DU26" s="559"/>
      <c r="DV26" s="559"/>
      <c r="DW26" s="559"/>
      <c r="DX26" s="559"/>
      <c r="DY26" s="560"/>
    </row>
    <row r="27" spans="1:129" s="561" customFormat="1" ht="15.75" customHeight="1">
      <c r="A27" s="556" t="s">
        <v>138</v>
      </c>
      <c r="B27" s="557">
        <f>SUM(B974:B975)</f>
        <v>480</v>
      </c>
      <c r="C27" s="557">
        <f t="shared" ref="C27:F27" si="135">SUM(C974:C975)</f>
        <v>0</v>
      </c>
      <c r="D27" s="557">
        <f t="shared" si="135"/>
        <v>0</v>
      </c>
      <c r="E27" s="557">
        <f t="shared" si="135"/>
        <v>0</v>
      </c>
      <c r="F27" s="557">
        <f t="shared" si="135"/>
        <v>0</v>
      </c>
      <c r="G27" s="557">
        <f t="shared" ref="G27:R27" si="136">SUM(G974:G975)</f>
        <v>1800</v>
      </c>
      <c r="H27" s="557">
        <f t="shared" si="136"/>
        <v>2120</v>
      </c>
      <c r="I27" s="557">
        <f t="shared" si="136"/>
        <v>1040</v>
      </c>
      <c r="J27" s="557">
        <f t="shared" si="136"/>
        <v>0</v>
      </c>
      <c r="K27" s="557">
        <f t="shared" si="136"/>
        <v>0</v>
      </c>
      <c r="L27" s="557">
        <f t="shared" si="136"/>
        <v>0</v>
      </c>
      <c r="M27" s="557">
        <f t="shared" si="136"/>
        <v>0</v>
      </c>
      <c r="N27" s="557">
        <f t="shared" si="136"/>
        <v>0</v>
      </c>
      <c r="O27" s="557">
        <f t="shared" si="136"/>
        <v>0</v>
      </c>
      <c r="P27" s="557">
        <f t="shared" si="136"/>
        <v>0</v>
      </c>
      <c r="Q27" s="557">
        <f t="shared" si="136"/>
        <v>0</v>
      </c>
      <c r="R27" s="557">
        <f t="shared" si="136"/>
        <v>0</v>
      </c>
      <c r="S27" s="550"/>
      <c r="T27" s="557">
        <f>SUM(T974:T975)</f>
        <v>1800</v>
      </c>
      <c r="U27" s="557">
        <f t="shared" ref="U27:AJ27" si="137">SUM(U974:U975)</f>
        <v>0</v>
      </c>
      <c r="V27" s="557">
        <f t="shared" si="137"/>
        <v>0</v>
      </c>
      <c r="W27" s="557">
        <f t="shared" si="137"/>
        <v>1024</v>
      </c>
      <c r="X27" s="557">
        <f t="shared" si="137"/>
        <v>1800</v>
      </c>
      <c r="Y27" s="557">
        <f t="shared" si="137"/>
        <v>600</v>
      </c>
      <c r="Z27" s="557">
        <f t="shared" si="137"/>
        <v>0</v>
      </c>
      <c r="AA27" s="557">
        <f t="shared" si="137"/>
        <v>0</v>
      </c>
      <c r="AB27" s="557">
        <f t="shared" si="137"/>
        <v>570</v>
      </c>
      <c r="AC27" s="557">
        <f t="shared" si="137"/>
        <v>0</v>
      </c>
      <c r="AD27" s="557">
        <f t="shared" si="137"/>
        <v>0</v>
      </c>
      <c r="AE27" s="557">
        <f t="shared" si="137"/>
        <v>0</v>
      </c>
      <c r="AF27" s="557">
        <f t="shared" si="137"/>
        <v>0</v>
      </c>
      <c r="AG27" s="557">
        <f t="shared" si="137"/>
        <v>0</v>
      </c>
      <c r="AH27" s="557">
        <f t="shared" si="137"/>
        <v>0</v>
      </c>
      <c r="AI27" s="557">
        <f t="shared" si="137"/>
        <v>0</v>
      </c>
      <c r="AJ27" s="557">
        <f t="shared" si="137"/>
        <v>0</v>
      </c>
      <c r="AK27" s="550"/>
      <c r="AL27" s="557">
        <f>SUM(AL974:AL975)</f>
        <v>0</v>
      </c>
      <c r="AM27" s="557">
        <f t="shared" ref="AM27:BB27" si="138">SUM(AM974:AM975)</f>
        <v>2880</v>
      </c>
      <c r="AN27" s="557">
        <f t="shared" si="138"/>
        <v>0</v>
      </c>
      <c r="AO27" s="557">
        <f t="shared" si="138"/>
        <v>6599.88</v>
      </c>
      <c r="AP27" s="557">
        <f t="shared" si="138"/>
        <v>1599.96</v>
      </c>
      <c r="AQ27" s="557">
        <f t="shared" si="138"/>
        <v>5880</v>
      </c>
      <c r="AR27" s="557">
        <f t="shared" si="138"/>
        <v>12225</v>
      </c>
      <c r="AS27" s="557">
        <f t="shared" si="138"/>
        <v>13413.912</v>
      </c>
      <c r="AT27" s="557">
        <f t="shared" si="138"/>
        <v>0</v>
      </c>
      <c r="AU27" s="557">
        <f t="shared" si="138"/>
        <v>0</v>
      </c>
      <c r="AV27" s="557">
        <f t="shared" si="138"/>
        <v>0</v>
      </c>
      <c r="AW27" s="557">
        <f t="shared" si="138"/>
        <v>0</v>
      </c>
      <c r="AX27" s="557">
        <f t="shared" si="138"/>
        <v>0</v>
      </c>
      <c r="AY27" s="557">
        <f t="shared" si="138"/>
        <v>0</v>
      </c>
      <c r="AZ27" s="557">
        <f t="shared" si="138"/>
        <v>0</v>
      </c>
      <c r="BA27" s="557">
        <f t="shared" si="138"/>
        <v>0</v>
      </c>
      <c r="BB27" s="557">
        <f t="shared" si="138"/>
        <v>0</v>
      </c>
      <c r="BC27" s="550"/>
      <c r="BD27" s="557">
        <f>SUM(BD974:BD975)</f>
        <v>18160</v>
      </c>
      <c r="BE27" s="557">
        <f t="shared" ref="BE27:BT27" si="139">SUM(BE974:BE975)</f>
        <v>0</v>
      </c>
      <c r="BF27" s="557">
        <f t="shared" si="139"/>
        <v>288000</v>
      </c>
      <c r="BG27" s="557">
        <f t="shared" si="139"/>
        <v>20000</v>
      </c>
      <c r="BH27" s="557">
        <f t="shared" si="139"/>
        <v>0</v>
      </c>
      <c r="BI27" s="557">
        <f t="shared" si="139"/>
        <v>77600</v>
      </c>
      <c r="BJ27" s="557">
        <f t="shared" si="139"/>
        <v>0</v>
      </c>
      <c r="BK27" s="557">
        <f t="shared" si="139"/>
        <v>90</v>
      </c>
      <c r="BL27" s="557">
        <f t="shared" si="139"/>
        <v>3600</v>
      </c>
      <c r="BM27" s="557">
        <f t="shared" si="139"/>
        <v>0</v>
      </c>
      <c r="BN27" s="557">
        <f t="shared" si="139"/>
        <v>0</v>
      </c>
      <c r="BO27" s="557">
        <f t="shared" si="139"/>
        <v>0</v>
      </c>
      <c r="BP27" s="557">
        <f t="shared" si="139"/>
        <v>0</v>
      </c>
      <c r="BQ27" s="557">
        <f t="shared" si="139"/>
        <v>0</v>
      </c>
      <c r="BR27" s="557">
        <f t="shared" si="139"/>
        <v>0</v>
      </c>
      <c r="BS27" s="557">
        <f t="shared" si="139"/>
        <v>0</v>
      </c>
      <c r="BT27" s="557">
        <f t="shared" si="139"/>
        <v>0</v>
      </c>
      <c r="BU27" s="550"/>
      <c r="BV27" s="557">
        <f>SUM(BV974:BV975)</f>
        <v>860</v>
      </c>
      <c r="BW27" s="557">
        <f t="shared" ref="BW27:BY27" si="140">SUM(BW974:BW975)</f>
        <v>2440</v>
      </c>
      <c r="BX27" s="557">
        <f t="shared" si="140"/>
        <v>5400</v>
      </c>
      <c r="BY27" s="557">
        <f t="shared" si="140"/>
        <v>29200</v>
      </c>
      <c r="BZ27" s="551">
        <f t="shared" si="79"/>
        <v>221.33333333333334</v>
      </c>
      <c r="CA27" s="551">
        <f t="shared" si="80"/>
        <v>266.26666666666665</v>
      </c>
      <c r="CB27" s="551">
        <f t="shared" si="81"/>
        <v>1945.6559999999999</v>
      </c>
      <c r="CC27" s="551">
        <f t="shared" si="82"/>
        <v>7963.333333333333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90</v>
      </c>
      <c r="CP27" s="1388">
        <f t="shared" si="12"/>
        <v>3600</v>
      </c>
      <c r="CQ27" s="1388">
        <f t="shared" si="12"/>
        <v>18160</v>
      </c>
      <c r="CR27" s="1388">
        <f t="shared" si="12"/>
        <v>20000</v>
      </c>
      <c r="CS27" s="1387">
        <f t="shared" si="12"/>
        <v>77600</v>
      </c>
      <c r="CT27" s="1390">
        <f t="shared" si="14"/>
        <v>288000</v>
      </c>
      <c r="CU27" s="552">
        <f t="shared" si="15"/>
        <v>0</v>
      </c>
      <c r="CV27" s="553">
        <f t="shared" si="16"/>
        <v>0</v>
      </c>
      <c r="CW27" s="554">
        <f t="shared" si="17"/>
        <v>0</v>
      </c>
      <c r="CX27" s="554">
        <f t="shared" si="18"/>
        <v>0</v>
      </c>
      <c r="CY27" s="554">
        <f t="shared" si="19"/>
        <v>0</v>
      </c>
      <c r="CZ27" s="554">
        <f t="shared" si="20"/>
        <v>0</v>
      </c>
      <c r="DA27" s="554">
        <f t="shared" si="21"/>
        <v>0</v>
      </c>
      <c r="DB27" s="555">
        <f t="shared" si="22"/>
        <v>0</v>
      </c>
      <c r="DC27" s="555">
        <f t="shared" si="23"/>
        <v>0</v>
      </c>
      <c r="DD27" s="555">
        <f t="shared" si="24"/>
        <v>0</v>
      </c>
      <c r="DE27" s="554">
        <f t="shared" si="25"/>
        <v>0</v>
      </c>
      <c r="DF27" s="554">
        <f t="shared" si="26"/>
        <v>90</v>
      </c>
      <c r="DG27" s="554">
        <f t="shared" si="27"/>
        <v>3600</v>
      </c>
      <c r="DH27" s="554">
        <f t="shared" si="28"/>
        <v>18160</v>
      </c>
      <c r="DI27" s="554">
        <f t="shared" si="29"/>
        <v>20000</v>
      </c>
      <c r="DJ27" s="553">
        <f t="shared" si="30"/>
        <v>77600</v>
      </c>
      <c r="DK27" s="552">
        <f t="shared" si="31"/>
        <v>288000</v>
      </c>
      <c r="DL27" s="544">
        <f t="shared" si="63"/>
        <v>17</v>
      </c>
      <c r="DM27" s="514">
        <f t="shared" si="64"/>
        <v>17</v>
      </c>
      <c r="DN27" s="514">
        <f t="shared" si="65"/>
        <v>17</v>
      </c>
      <c r="DO27" s="514">
        <f t="shared" si="66"/>
        <v>17</v>
      </c>
      <c r="DP27" s="558"/>
      <c r="DQ27" s="559"/>
      <c r="DR27" s="559"/>
      <c r="DS27" s="559"/>
      <c r="DT27" s="559"/>
      <c r="DU27" s="559"/>
      <c r="DV27" s="559"/>
      <c r="DW27" s="559"/>
      <c r="DX27" s="559"/>
      <c r="DY27" s="560"/>
    </row>
    <row r="28" spans="1:129" s="561" customFormat="1" ht="15.75" customHeight="1">
      <c r="A28" s="556" t="s">
        <v>139</v>
      </c>
      <c r="B28" s="557">
        <f>SUM(B976:B979)</f>
        <v>0</v>
      </c>
      <c r="C28" s="557">
        <f t="shared" ref="C28:F28" si="141">SUM(C976:C979)</f>
        <v>0</v>
      </c>
      <c r="D28" s="557">
        <f t="shared" si="141"/>
        <v>0</v>
      </c>
      <c r="E28" s="557">
        <f t="shared" si="141"/>
        <v>0</v>
      </c>
      <c r="F28" s="557">
        <f t="shared" si="141"/>
        <v>0</v>
      </c>
      <c r="G28" s="557">
        <f t="shared" ref="G28:R28" si="142">SUM(G976:G979)</f>
        <v>0</v>
      </c>
      <c r="H28" s="557">
        <f t="shared" si="142"/>
        <v>0</v>
      </c>
      <c r="I28" s="557">
        <f t="shared" si="142"/>
        <v>0</v>
      </c>
      <c r="J28" s="557">
        <f t="shared" si="142"/>
        <v>0</v>
      </c>
      <c r="K28" s="557">
        <f t="shared" si="142"/>
        <v>0</v>
      </c>
      <c r="L28" s="557">
        <f t="shared" si="142"/>
        <v>0</v>
      </c>
      <c r="M28" s="557">
        <f t="shared" si="142"/>
        <v>0</v>
      </c>
      <c r="N28" s="557">
        <f t="shared" si="142"/>
        <v>0</v>
      </c>
      <c r="O28" s="557">
        <f t="shared" si="142"/>
        <v>0</v>
      </c>
      <c r="P28" s="557">
        <f t="shared" si="142"/>
        <v>0</v>
      </c>
      <c r="Q28" s="557">
        <f t="shared" si="142"/>
        <v>0</v>
      </c>
      <c r="R28" s="557">
        <f t="shared" si="142"/>
        <v>0</v>
      </c>
      <c r="S28" s="550"/>
      <c r="T28" s="557">
        <f>SUM(T976:T979)</f>
        <v>0</v>
      </c>
      <c r="U28" s="557">
        <f t="shared" ref="U28:AJ28" si="143">SUM(U976:U979)</f>
        <v>0</v>
      </c>
      <c r="V28" s="557">
        <f t="shared" si="143"/>
        <v>0</v>
      </c>
      <c r="W28" s="557">
        <f t="shared" si="143"/>
        <v>0</v>
      </c>
      <c r="X28" s="557">
        <f t="shared" si="143"/>
        <v>0</v>
      </c>
      <c r="Y28" s="557">
        <f t="shared" si="143"/>
        <v>0</v>
      </c>
      <c r="Z28" s="557">
        <f t="shared" si="143"/>
        <v>0</v>
      </c>
      <c r="AA28" s="557">
        <f t="shared" si="143"/>
        <v>0</v>
      </c>
      <c r="AB28" s="557">
        <f t="shared" si="143"/>
        <v>0</v>
      </c>
      <c r="AC28" s="557">
        <f t="shared" si="143"/>
        <v>0</v>
      </c>
      <c r="AD28" s="557">
        <f t="shared" si="143"/>
        <v>0</v>
      </c>
      <c r="AE28" s="557">
        <f t="shared" si="143"/>
        <v>0</v>
      </c>
      <c r="AF28" s="557">
        <f t="shared" si="143"/>
        <v>0</v>
      </c>
      <c r="AG28" s="557">
        <f t="shared" si="143"/>
        <v>0</v>
      </c>
      <c r="AH28" s="557">
        <f t="shared" si="143"/>
        <v>0</v>
      </c>
      <c r="AI28" s="557">
        <f t="shared" si="143"/>
        <v>0</v>
      </c>
      <c r="AJ28" s="557">
        <f t="shared" si="143"/>
        <v>0</v>
      </c>
      <c r="AK28" s="550"/>
      <c r="AL28" s="557">
        <f>SUM(AL976:AL979)</f>
        <v>0</v>
      </c>
      <c r="AM28" s="557">
        <f t="shared" ref="AM28:BB28" si="144">SUM(AM976:AM979)</f>
        <v>0</v>
      </c>
      <c r="AN28" s="557">
        <f t="shared" si="144"/>
        <v>0</v>
      </c>
      <c r="AO28" s="557">
        <f t="shared" si="144"/>
        <v>0</v>
      </c>
      <c r="AP28" s="557">
        <f t="shared" si="144"/>
        <v>0</v>
      </c>
      <c r="AQ28" s="557">
        <f t="shared" si="144"/>
        <v>0</v>
      </c>
      <c r="AR28" s="557">
        <f t="shared" si="144"/>
        <v>0</v>
      </c>
      <c r="AS28" s="557">
        <f t="shared" si="144"/>
        <v>0</v>
      </c>
      <c r="AT28" s="557">
        <f t="shared" si="144"/>
        <v>0</v>
      </c>
      <c r="AU28" s="557">
        <f t="shared" si="144"/>
        <v>0</v>
      </c>
      <c r="AV28" s="557">
        <f t="shared" si="144"/>
        <v>0</v>
      </c>
      <c r="AW28" s="557">
        <f t="shared" si="144"/>
        <v>0</v>
      </c>
      <c r="AX28" s="557">
        <f t="shared" si="144"/>
        <v>0</v>
      </c>
      <c r="AY28" s="557">
        <f t="shared" si="144"/>
        <v>0</v>
      </c>
      <c r="AZ28" s="557">
        <f t="shared" si="144"/>
        <v>0</v>
      </c>
      <c r="BA28" s="557">
        <f t="shared" si="144"/>
        <v>0</v>
      </c>
      <c r="BB28" s="557">
        <f t="shared" si="144"/>
        <v>0</v>
      </c>
      <c r="BC28" s="550"/>
      <c r="BD28" s="557">
        <f>SUM(BD976:BD979)</f>
        <v>0</v>
      </c>
      <c r="BE28" s="557">
        <f t="shared" ref="BE28:BT28" si="145">SUM(BE976:BE979)</f>
        <v>0</v>
      </c>
      <c r="BF28" s="557">
        <f t="shared" si="145"/>
        <v>0</v>
      </c>
      <c r="BG28" s="557">
        <f t="shared" si="145"/>
        <v>0</v>
      </c>
      <c r="BH28" s="557">
        <f t="shared" si="145"/>
        <v>0</v>
      </c>
      <c r="BI28" s="557">
        <f t="shared" si="145"/>
        <v>0</v>
      </c>
      <c r="BJ28" s="557">
        <f t="shared" si="145"/>
        <v>0</v>
      </c>
      <c r="BK28" s="557">
        <f t="shared" si="145"/>
        <v>0</v>
      </c>
      <c r="BL28" s="557">
        <f t="shared" si="145"/>
        <v>0</v>
      </c>
      <c r="BM28" s="557">
        <f t="shared" si="145"/>
        <v>0</v>
      </c>
      <c r="BN28" s="557">
        <f t="shared" si="145"/>
        <v>0</v>
      </c>
      <c r="BO28" s="557">
        <f t="shared" si="145"/>
        <v>0</v>
      </c>
      <c r="BP28" s="557">
        <f t="shared" si="145"/>
        <v>0</v>
      </c>
      <c r="BQ28" s="557">
        <f t="shared" si="145"/>
        <v>0</v>
      </c>
      <c r="BR28" s="557">
        <f t="shared" si="145"/>
        <v>0</v>
      </c>
      <c r="BS28" s="557">
        <f t="shared" si="145"/>
        <v>0</v>
      </c>
      <c r="BT28" s="557">
        <f t="shared" si="145"/>
        <v>0</v>
      </c>
      <c r="BU28" s="550"/>
      <c r="BV28" s="557">
        <f>SUM(BV976:BV979)</f>
        <v>0</v>
      </c>
      <c r="BW28" s="557">
        <f t="shared" ref="BW28:BY28" si="146">SUM(BW976:BW979)</f>
        <v>0</v>
      </c>
      <c r="BX28" s="557">
        <f t="shared" si="146"/>
        <v>0</v>
      </c>
      <c r="BY28" s="557">
        <f t="shared" si="146"/>
        <v>0</v>
      </c>
      <c r="BZ28" s="551"/>
      <c r="CA28" s="551"/>
      <c r="CB28" s="551"/>
      <c r="CC28" s="551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2">
        <f t="shared" si="15"/>
        <v>0</v>
      </c>
      <c r="CV28" s="553">
        <f t="shared" si="16"/>
        <v>0</v>
      </c>
      <c r="CW28" s="554">
        <f t="shared" si="17"/>
        <v>0</v>
      </c>
      <c r="CX28" s="554">
        <f t="shared" si="18"/>
        <v>0</v>
      </c>
      <c r="CY28" s="554">
        <f t="shared" si="19"/>
        <v>0</v>
      </c>
      <c r="CZ28" s="554">
        <f t="shared" si="20"/>
        <v>0</v>
      </c>
      <c r="DA28" s="554">
        <f t="shared" si="21"/>
        <v>0</v>
      </c>
      <c r="DB28" s="555">
        <f t="shared" si="22"/>
        <v>0</v>
      </c>
      <c r="DC28" s="555">
        <f t="shared" si="23"/>
        <v>0</v>
      </c>
      <c r="DD28" s="555">
        <f t="shared" si="24"/>
        <v>0</v>
      </c>
      <c r="DE28" s="554">
        <f t="shared" si="25"/>
        <v>0</v>
      </c>
      <c r="DF28" s="554">
        <f t="shared" si="26"/>
        <v>0</v>
      </c>
      <c r="DG28" s="554">
        <f t="shared" si="27"/>
        <v>0</v>
      </c>
      <c r="DH28" s="554">
        <f t="shared" si="28"/>
        <v>0</v>
      </c>
      <c r="DI28" s="554">
        <f t="shared" si="29"/>
        <v>0</v>
      </c>
      <c r="DJ28" s="553">
        <f t="shared" si="30"/>
        <v>0</v>
      </c>
      <c r="DK28" s="552">
        <f t="shared" si="31"/>
        <v>0</v>
      </c>
      <c r="DL28" s="544"/>
      <c r="DM28" s="514"/>
      <c r="DN28" s="514"/>
      <c r="DO28" s="514"/>
      <c r="DP28" s="558"/>
      <c r="DQ28" s="559"/>
      <c r="DR28" s="559"/>
      <c r="DS28" s="559"/>
      <c r="DT28" s="559"/>
      <c r="DU28" s="559"/>
      <c r="DV28" s="559"/>
      <c r="DW28" s="559"/>
      <c r="DX28" s="559"/>
      <c r="DY28" s="560"/>
    </row>
    <row r="29" spans="1:129" s="561" customFormat="1" ht="15.75" customHeight="1">
      <c r="A29" s="556" t="s">
        <v>140</v>
      </c>
      <c r="B29" s="557">
        <f>SUM(B980:B983)</f>
        <v>0</v>
      </c>
      <c r="C29" s="557">
        <f t="shared" ref="C29:F29" si="147">SUM(C980:C983)</f>
        <v>0</v>
      </c>
      <c r="D29" s="557">
        <f t="shared" si="147"/>
        <v>0</v>
      </c>
      <c r="E29" s="557">
        <f t="shared" si="147"/>
        <v>0</v>
      </c>
      <c r="F29" s="557">
        <f t="shared" si="147"/>
        <v>0</v>
      </c>
      <c r="G29" s="557">
        <f t="shared" ref="G29:R29" si="148">SUM(G980:G983)</f>
        <v>0</v>
      </c>
      <c r="H29" s="557">
        <f t="shared" si="148"/>
        <v>0</v>
      </c>
      <c r="I29" s="557">
        <f t="shared" si="148"/>
        <v>0</v>
      </c>
      <c r="J29" s="557">
        <f t="shared" si="148"/>
        <v>0</v>
      </c>
      <c r="K29" s="557">
        <f t="shared" si="148"/>
        <v>0</v>
      </c>
      <c r="L29" s="557">
        <f t="shared" si="148"/>
        <v>0</v>
      </c>
      <c r="M29" s="557">
        <f t="shared" si="148"/>
        <v>0</v>
      </c>
      <c r="N29" s="557">
        <f t="shared" si="148"/>
        <v>0</v>
      </c>
      <c r="O29" s="557">
        <f t="shared" si="148"/>
        <v>0</v>
      </c>
      <c r="P29" s="557">
        <f t="shared" si="148"/>
        <v>0</v>
      </c>
      <c r="Q29" s="557">
        <f t="shared" si="148"/>
        <v>0</v>
      </c>
      <c r="R29" s="557">
        <f t="shared" si="148"/>
        <v>0</v>
      </c>
      <c r="S29" s="550"/>
      <c r="T29" s="557">
        <f>SUM(T980:T983)</f>
        <v>0</v>
      </c>
      <c r="U29" s="557">
        <f t="shared" ref="U29:AJ29" si="149">SUM(U980:U983)</f>
        <v>0</v>
      </c>
      <c r="V29" s="557">
        <f t="shared" si="149"/>
        <v>0</v>
      </c>
      <c r="W29" s="557">
        <f t="shared" si="149"/>
        <v>0</v>
      </c>
      <c r="X29" s="557">
        <f t="shared" si="149"/>
        <v>0</v>
      </c>
      <c r="Y29" s="557">
        <f t="shared" si="149"/>
        <v>0</v>
      </c>
      <c r="Z29" s="557">
        <f t="shared" si="149"/>
        <v>0</v>
      </c>
      <c r="AA29" s="557">
        <f t="shared" si="149"/>
        <v>0</v>
      </c>
      <c r="AB29" s="557">
        <f t="shared" si="149"/>
        <v>0</v>
      </c>
      <c r="AC29" s="557">
        <f t="shared" si="149"/>
        <v>0</v>
      </c>
      <c r="AD29" s="557">
        <f t="shared" si="149"/>
        <v>0</v>
      </c>
      <c r="AE29" s="557">
        <f t="shared" si="149"/>
        <v>0</v>
      </c>
      <c r="AF29" s="557">
        <f t="shared" si="149"/>
        <v>0</v>
      </c>
      <c r="AG29" s="557">
        <f t="shared" si="149"/>
        <v>0</v>
      </c>
      <c r="AH29" s="557">
        <f t="shared" si="149"/>
        <v>0</v>
      </c>
      <c r="AI29" s="557">
        <f t="shared" si="149"/>
        <v>0</v>
      </c>
      <c r="AJ29" s="557">
        <f t="shared" si="149"/>
        <v>0</v>
      </c>
      <c r="AK29" s="550"/>
      <c r="AL29" s="557">
        <f>SUM(AL980:AL983)</f>
        <v>0</v>
      </c>
      <c r="AM29" s="557">
        <f t="shared" ref="AM29:BB29" si="150">SUM(AM980:AM983)</f>
        <v>0</v>
      </c>
      <c r="AN29" s="557">
        <f t="shared" si="150"/>
        <v>0</v>
      </c>
      <c r="AO29" s="557">
        <f t="shared" si="150"/>
        <v>0</v>
      </c>
      <c r="AP29" s="557">
        <f t="shared" si="150"/>
        <v>0</v>
      </c>
      <c r="AQ29" s="557">
        <f t="shared" si="150"/>
        <v>0</v>
      </c>
      <c r="AR29" s="557">
        <f t="shared" si="150"/>
        <v>0</v>
      </c>
      <c r="AS29" s="557">
        <f t="shared" si="150"/>
        <v>0</v>
      </c>
      <c r="AT29" s="557">
        <f t="shared" si="150"/>
        <v>0</v>
      </c>
      <c r="AU29" s="557">
        <f t="shared" si="150"/>
        <v>0</v>
      </c>
      <c r="AV29" s="557">
        <f t="shared" si="150"/>
        <v>0</v>
      </c>
      <c r="AW29" s="557">
        <f t="shared" si="150"/>
        <v>0</v>
      </c>
      <c r="AX29" s="557">
        <f t="shared" si="150"/>
        <v>0</v>
      </c>
      <c r="AY29" s="557">
        <f t="shared" si="150"/>
        <v>0</v>
      </c>
      <c r="AZ29" s="557">
        <f t="shared" si="150"/>
        <v>0</v>
      </c>
      <c r="BA29" s="557">
        <f t="shared" si="150"/>
        <v>0</v>
      </c>
      <c r="BB29" s="557">
        <f t="shared" si="150"/>
        <v>0</v>
      </c>
      <c r="BC29" s="550"/>
      <c r="BD29" s="557">
        <f>SUM(BD980:BD983)</f>
        <v>0</v>
      </c>
      <c r="BE29" s="557">
        <f t="shared" ref="BE29:BT29" si="151">SUM(BE980:BE983)</f>
        <v>0</v>
      </c>
      <c r="BF29" s="557">
        <f t="shared" si="151"/>
        <v>0</v>
      </c>
      <c r="BG29" s="557">
        <f t="shared" si="151"/>
        <v>0</v>
      </c>
      <c r="BH29" s="557">
        <f t="shared" si="151"/>
        <v>0</v>
      </c>
      <c r="BI29" s="557">
        <f t="shared" si="151"/>
        <v>0</v>
      </c>
      <c r="BJ29" s="557">
        <f t="shared" si="151"/>
        <v>0</v>
      </c>
      <c r="BK29" s="557">
        <f t="shared" si="151"/>
        <v>0</v>
      </c>
      <c r="BL29" s="557">
        <f t="shared" si="151"/>
        <v>0</v>
      </c>
      <c r="BM29" s="557">
        <f t="shared" si="151"/>
        <v>0</v>
      </c>
      <c r="BN29" s="557">
        <f t="shared" si="151"/>
        <v>0</v>
      </c>
      <c r="BO29" s="557">
        <f t="shared" si="151"/>
        <v>0</v>
      </c>
      <c r="BP29" s="557">
        <f t="shared" si="151"/>
        <v>0</v>
      </c>
      <c r="BQ29" s="557">
        <f t="shared" si="151"/>
        <v>0</v>
      </c>
      <c r="BR29" s="557">
        <f t="shared" si="151"/>
        <v>0</v>
      </c>
      <c r="BS29" s="557">
        <f t="shared" si="151"/>
        <v>0</v>
      </c>
      <c r="BT29" s="557">
        <f t="shared" si="151"/>
        <v>0</v>
      </c>
      <c r="BU29" s="550"/>
      <c r="BV29" s="557">
        <f>SUM(BV980:BV983)</f>
        <v>0</v>
      </c>
      <c r="BW29" s="557">
        <f t="shared" ref="BW29:BY29" si="152">SUM(BW980:BW983)</f>
        <v>0</v>
      </c>
      <c r="BX29" s="557">
        <f t="shared" si="152"/>
        <v>0</v>
      </c>
      <c r="BY29" s="557">
        <f t="shared" si="152"/>
        <v>0</v>
      </c>
      <c r="BZ29" s="551"/>
      <c r="CA29" s="551"/>
      <c r="CB29" s="551"/>
      <c r="CC29" s="551"/>
      <c r="CD29" s="1386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53"/>
        <v>0</v>
      </c>
      <c r="CF29" s="1388">
        <f t="shared" si="153"/>
        <v>0</v>
      </c>
      <c r="CG29" s="1388">
        <f t="shared" si="153"/>
        <v>0</v>
      </c>
      <c r="CH29" s="1388">
        <f t="shared" si="153"/>
        <v>0</v>
      </c>
      <c r="CI29" s="1388">
        <f t="shared" si="153"/>
        <v>0</v>
      </c>
      <c r="CJ29" s="1388">
        <f t="shared" si="153"/>
        <v>0</v>
      </c>
      <c r="CK29" s="1389">
        <f t="shared" si="153"/>
        <v>0</v>
      </c>
      <c r="CL29" s="1389">
        <f t="shared" si="153"/>
        <v>0</v>
      </c>
      <c r="CM29" s="1389">
        <f t="shared" si="153"/>
        <v>0</v>
      </c>
      <c r="CN29" s="1388">
        <f t="shared" si="153"/>
        <v>0</v>
      </c>
      <c r="CO29" s="1388">
        <f t="shared" si="153"/>
        <v>0</v>
      </c>
      <c r="CP29" s="1388">
        <f t="shared" si="153"/>
        <v>0</v>
      </c>
      <c r="CQ29" s="1388">
        <f t="shared" si="153"/>
        <v>0</v>
      </c>
      <c r="CR29" s="1388">
        <f t="shared" si="153"/>
        <v>0</v>
      </c>
      <c r="CS29" s="1387">
        <f t="shared" si="153"/>
        <v>0</v>
      </c>
      <c r="CT29" s="1390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2">
        <f t="shared" si="15"/>
        <v>0</v>
      </c>
      <c r="CV29" s="553">
        <f t="shared" si="16"/>
        <v>0</v>
      </c>
      <c r="CW29" s="554">
        <f t="shared" si="17"/>
        <v>0</v>
      </c>
      <c r="CX29" s="554">
        <f t="shared" si="18"/>
        <v>0</v>
      </c>
      <c r="CY29" s="554">
        <f t="shared" si="19"/>
        <v>0</v>
      </c>
      <c r="CZ29" s="554">
        <f t="shared" si="20"/>
        <v>0</v>
      </c>
      <c r="DA29" s="554">
        <f t="shared" si="21"/>
        <v>0</v>
      </c>
      <c r="DB29" s="555">
        <f t="shared" si="22"/>
        <v>0</v>
      </c>
      <c r="DC29" s="555">
        <f t="shared" si="23"/>
        <v>0</v>
      </c>
      <c r="DD29" s="555">
        <f t="shared" si="24"/>
        <v>0</v>
      </c>
      <c r="DE29" s="554">
        <f t="shared" si="25"/>
        <v>0</v>
      </c>
      <c r="DF29" s="554">
        <f t="shared" si="26"/>
        <v>0</v>
      </c>
      <c r="DG29" s="554">
        <f t="shared" si="27"/>
        <v>0</v>
      </c>
      <c r="DH29" s="554">
        <f t="shared" si="28"/>
        <v>0</v>
      </c>
      <c r="DI29" s="554">
        <f t="shared" si="29"/>
        <v>0</v>
      </c>
      <c r="DJ29" s="553">
        <f t="shared" si="30"/>
        <v>0</v>
      </c>
      <c r="DK29" s="552">
        <f t="shared" si="31"/>
        <v>0</v>
      </c>
      <c r="DL29" s="544"/>
      <c r="DM29" s="514"/>
      <c r="DN29" s="514"/>
      <c r="DO29" s="514"/>
      <c r="DP29" s="558"/>
      <c r="DQ29" s="559"/>
      <c r="DR29" s="559"/>
      <c r="DS29" s="559"/>
      <c r="DT29" s="559"/>
      <c r="DU29" s="559"/>
      <c r="DV29" s="559"/>
      <c r="DW29" s="559"/>
      <c r="DX29" s="559"/>
      <c r="DY29" s="560"/>
    </row>
    <row r="30" spans="1:129" s="517" customFormat="1" ht="15.75" customHeight="1">
      <c r="A30" s="556" t="s">
        <v>141</v>
      </c>
      <c r="B30" s="557">
        <f>SUM(B961:B963)</f>
        <v>0</v>
      </c>
      <c r="C30" s="557">
        <f t="shared" ref="C30:F30" si="155">SUM(C961:C963)</f>
        <v>0</v>
      </c>
      <c r="D30" s="557">
        <f t="shared" si="155"/>
        <v>0</v>
      </c>
      <c r="E30" s="557">
        <f t="shared" si="155"/>
        <v>0</v>
      </c>
      <c r="F30" s="557">
        <f t="shared" si="155"/>
        <v>0</v>
      </c>
      <c r="G30" s="557">
        <f t="shared" ref="G30:R30" si="156">SUM(G961:G963)</f>
        <v>0</v>
      </c>
      <c r="H30" s="557">
        <f t="shared" si="156"/>
        <v>0</v>
      </c>
      <c r="I30" s="557">
        <f t="shared" si="156"/>
        <v>0</v>
      </c>
      <c r="J30" s="557">
        <f t="shared" si="156"/>
        <v>0</v>
      </c>
      <c r="K30" s="557">
        <f t="shared" si="156"/>
        <v>0</v>
      </c>
      <c r="L30" s="557">
        <f t="shared" si="156"/>
        <v>0</v>
      </c>
      <c r="M30" s="557">
        <f t="shared" si="156"/>
        <v>0</v>
      </c>
      <c r="N30" s="557">
        <f t="shared" si="156"/>
        <v>0</v>
      </c>
      <c r="O30" s="557">
        <f t="shared" si="156"/>
        <v>0</v>
      </c>
      <c r="P30" s="557">
        <f t="shared" si="156"/>
        <v>0</v>
      </c>
      <c r="Q30" s="557">
        <f t="shared" si="156"/>
        <v>0</v>
      </c>
      <c r="R30" s="557">
        <f t="shared" si="156"/>
        <v>0</v>
      </c>
      <c r="S30" s="550"/>
      <c r="T30" s="557">
        <f>SUM(T961:T963)</f>
        <v>0</v>
      </c>
      <c r="U30" s="557">
        <f t="shared" ref="U30:AJ30" si="157">SUM(U961:U963)</f>
        <v>0</v>
      </c>
      <c r="V30" s="557">
        <f t="shared" si="157"/>
        <v>0</v>
      </c>
      <c r="W30" s="557">
        <f t="shared" si="157"/>
        <v>0</v>
      </c>
      <c r="X30" s="557">
        <f t="shared" si="157"/>
        <v>0</v>
      </c>
      <c r="Y30" s="557">
        <f t="shared" si="157"/>
        <v>0</v>
      </c>
      <c r="Z30" s="557">
        <f t="shared" si="157"/>
        <v>0</v>
      </c>
      <c r="AA30" s="557">
        <f t="shared" si="157"/>
        <v>0</v>
      </c>
      <c r="AB30" s="557">
        <f t="shared" si="157"/>
        <v>0</v>
      </c>
      <c r="AC30" s="557">
        <f t="shared" si="157"/>
        <v>0</v>
      </c>
      <c r="AD30" s="557">
        <f t="shared" si="157"/>
        <v>0</v>
      </c>
      <c r="AE30" s="557">
        <f t="shared" si="157"/>
        <v>0</v>
      </c>
      <c r="AF30" s="557">
        <f t="shared" si="157"/>
        <v>0</v>
      </c>
      <c r="AG30" s="557">
        <f t="shared" si="157"/>
        <v>0</v>
      </c>
      <c r="AH30" s="557">
        <f t="shared" si="157"/>
        <v>0</v>
      </c>
      <c r="AI30" s="557">
        <f t="shared" si="157"/>
        <v>0</v>
      </c>
      <c r="AJ30" s="557">
        <f t="shared" si="157"/>
        <v>0</v>
      </c>
      <c r="AK30" s="550"/>
      <c r="AL30" s="557">
        <f>SUM(AL961:AL963)</f>
        <v>0</v>
      </c>
      <c r="AM30" s="557">
        <f t="shared" ref="AM30:BB30" si="158">SUM(AM961:AM963)</f>
        <v>0</v>
      </c>
      <c r="AN30" s="557">
        <f t="shared" si="158"/>
        <v>0</v>
      </c>
      <c r="AO30" s="557">
        <f t="shared" si="158"/>
        <v>0</v>
      </c>
      <c r="AP30" s="557">
        <f t="shared" si="158"/>
        <v>0</v>
      </c>
      <c r="AQ30" s="557">
        <f t="shared" si="158"/>
        <v>0</v>
      </c>
      <c r="AR30" s="557">
        <f t="shared" si="158"/>
        <v>199.94399999999999</v>
      </c>
      <c r="AS30" s="557">
        <f t="shared" si="158"/>
        <v>0</v>
      </c>
      <c r="AT30" s="557">
        <f t="shared" si="158"/>
        <v>209.99760000000001</v>
      </c>
      <c r="AU30" s="557">
        <f t="shared" si="158"/>
        <v>0</v>
      </c>
      <c r="AV30" s="557">
        <f t="shared" si="158"/>
        <v>0</v>
      </c>
      <c r="AW30" s="557">
        <f t="shared" si="158"/>
        <v>0</v>
      </c>
      <c r="AX30" s="557">
        <f t="shared" si="158"/>
        <v>0</v>
      </c>
      <c r="AY30" s="557">
        <f t="shared" si="158"/>
        <v>0</v>
      </c>
      <c r="AZ30" s="557">
        <f t="shared" si="158"/>
        <v>0</v>
      </c>
      <c r="BA30" s="557">
        <f t="shared" si="158"/>
        <v>0</v>
      </c>
      <c r="BB30" s="557">
        <f t="shared" si="158"/>
        <v>0</v>
      </c>
      <c r="BC30" s="550"/>
      <c r="BD30" s="557">
        <f>SUM(BD961:BD963)</f>
        <v>0</v>
      </c>
      <c r="BE30" s="557">
        <f t="shared" ref="BE30:BT30" si="159">SUM(BE961:BE963)</f>
        <v>0</v>
      </c>
      <c r="BF30" s="557">
        <f t="shared" si="159"/>
        <v>0</v>
      </c>
      <c r="BG30" s="557">
        <f t="shared" si="159"/>
        <v>0</v>
      </c>
      <c r="BH30" s="557">
        <f t="shared" si="159"/>
        <v>0</v>
      </c>
      <c r="BI30" s="557">
        <f t="shared" si="159"/>
        <v>0</v>
      </c>
      <c r="BJ30" s="557">
        <f t="shared" si="159"/>
        <v>0</v>
      </c>
      <c r="BK30" s="557">
        <f t="shared" si="159"/>
        <v>0</v>
      </c>
      <c r="BL30" s="557">
        <f t="shared" si="159"/>
        <v>0</v>
      </c>
      <c r="BM30" s="557">
        <f t="shared" si="159"/>
        <v>0</v>
      </c>
      <c r="BN30" s="557">
        <f t="shared" si="159"/>
        <v>0</v>
      </c>
      <c r="BO30" s="557">
        <f t="shared" si="159"/>
        <v>0</v>
      </c>
      <c r="BP30" s="557">
        <f t="shared" si="159"/>
        <v>0</v>
      </c>
      <c r="BQ30" s="557">
        <f t="shared" si="159"/>
        <v>0</v>
      </c>
      <c r="BR30" s="557">
        <f t="shared" si="159"/>
        <v>0</v>
      </c>
      <c r="BS30" s="557">
        <f t="shared" si="159"/>
        <v>0</v>
      </c>
      <c r="BT30" s="557">
        <f t="shared" si="159"/>
        <v>0</v>
      </c>
      <c r="BU30" s="550"/>
      <c r="BV30" s="557">
        <f>SUM(BV961:BV963)</f>
        <v>0</v>
      </c>
      <c r="BW30" s="557">
        <f t="shared" ref="BW30:BY30" si="160">SUM(BW961:BW963)</f>
        <v>0</v>
      </c>
      <c r="BX30" s="557">
        <f t="shared" si="160"/>
        <v>0</v>
      </c>
      <c r="BY30" s="557">
        <f t="shared" si="160"/>
        <v>0</v>
      </c>
      <c r="BZ30" s="551">
        <f t="shared" ref="BZ30:BZ93" si="161">IF(DL30&lt;3,"",(SUM(B30:R30)-MIN(B30:R30)-MAX(B30:R30))/(DL30-2))</f>
        <v>0</v>
      </c>
      <c r="CA30" s="551">
        <f t="shared" ref="CA30:CA93" si="162">IF(DM30&lt;3,"",(SUM(T30:AJ30)-MIN(T30:AJ30)-MAX(T30:AJ30))/(DM30-2))</f>
        <v>0</v>
      </c>
      <c r="CB30" s="551">
        <f t="shared" ref="CB30:CB93" si="163">IF(DN30&lt;3,"",(SUM(AL30:BB30)-MIN(AL30:BB30)-MAX(AL30:BB30))/(DN30-2))</f>
        <v>13.329599999999999</v>
      </c>
      <c r="CC30" s="551">
        <f t="shared" ref="CC30:CC93" si="164">IF(DO30&lt;3,"",(SUM(BD30:BT30)-MIN(BD30:BT30)-MAX(BD30:BT30))/(DO30-2))</f>
        <v>0</v>
      </c>
      <c r="CD30" s="1386">
        <f t="shared" si="153"/>
        <v>0</v>
      </c>
      <c r="CE30" s="1387">
        <f t="shared" si="153"/>
        <v>0</v>
      </c>
      <c r="CF30" s="1388">
        <f t="shared" si="153"/>
        <v>0</v>
      </c>
      <c r="CG30" s="1388">
        <f t="shared" si="153"/>
        <v>0</v>
      </c>
      <c r="CH30" s="1388">
        <f t="shared" si="153"/>
        <v>0</v>
      </c>
      <c r="CI30" s="1388">
        <f t="shared" si="153"/>
        <v>0</v>
      </c>
      <c r="CJ30" s="1388">
        <f t="shared" si="153"/>
        <v>0</v>
      </c>
      <c r="CK30" s="1389">
        <f t="shared" si="153"/>
        <v>0</v>
      </c>
      <c r="CL30" s="1389">
        <f t="shared" si="153"/>
        <v>0</v>
      </c>
      <c r="CM30" s="1389">
        <f t="shared" si="153"/>
        <v>0</v>
      </c>
      <c r="CN30" s="1388">
        <f t="shared" si="153"/>
        <v>0</v>
      </c>
      <c r="CO30" s="1388">
        <f t="shared" si="153"/>
        <v>0</v>
      </c>
      <c r="CP30" s="1388">
        <f t="shared" si="153"/>
        <v>0</v>
      </c>
      <c r="CQ30" s="1388">
        <f t="shared" si="153"/>
        <v>0</v>
      </c>
      <c r="CR30" s="1388">
        <f t="shared" si="153"/>
        <v>0</v>
      </c>
      <c r="CS30" s="1387">
        <f t="shared" si="153"/>
        <v>0</v>
      </c>
      <c r="CT30" s="1390">
        <f t="shared" si="154"/>
        <v>0</v>
      </c>
      <c r="CU30" s="552">
        <f t="shared" si="15"/>
        <v>0</v>
      </c>
      <c r="CV30" s="553">
        <f t="shared" si="16"/>
        <v>0</v>
      </c>
      <c r="CW30" s="554">
        <f t="shared" si="17"/>
        <v>0</v>
      </c>
      <c r="CX30" s="554">
        <f t="shared" si="18"/>
        <v>0</v>
      </c>
      <c r="CY30" s="554">
        <f t="shared" si="19"/>
        <v>0</v>
      </c>
      <c r="CZ30" s="554">
        <f t="shared" si="20"/>
        <v>0</v>
      </c>
      <c r="DA30" s="554">
        <f t="shared" si="21"/>
        <v>0</v>
      </c>
      <c r="DB30" s="555">
        <f t="shared" si="22"/>
        <v>0</v>
      </c>
      <c r="DC30" s="555">
        <f t="shared" si="23"/>
        <v>0</v>
      </c>
      <c r="DD30" s="555">
        <f t="shared" si="24"/>
        <v>0</v>
      </c>
      <c r="DE30" s="554">
        <f t="shared" si="25"/>
        <v>0</v>
      </c>
      <c r="DF30" s="554">
        <f t="shared" si="26"/>
        <v>0</v>
      </c>
      <c r="DG30" s="554">
        <f t="shared" si="27"/>
        <v>0</v>
      </c>
      <c r="DH30" s="554">
        <f t="shared" si="28"/>
        <v>0</v>
      </c>
      <c r="DI30" s="554">
        <f t="shared" si="29"/>
        <v>0</v>
      </c>
      <c r="DJ30" s="553">
        <f t="shared" si="30"/>
        <v>0</v>
      </c>
      <c r="DK30" s="552">
        <f t="shared" si="31"/>
        <v>0</v>
      </c>
      <c r="DL30" s="544">
        <f t="shared" ref="DL30:DL43" si="165">COUNT(B30:R30)</f>
        <v>17</v>
      </c>
      <c r="DM30" s="514">
        <f t="shared" ref="DM30:DM43" si="166">COUNT(T30:AJ30)</f>
        <v>17</v>
      </c>
      <c r="DN30" s="514">
        <f t="shared" ref="DN30:DN43" si="167">COUNT(AL30:BB30)</f>
        <v>17</v>
      </c>
      <c r="DO30" s="514">
        <f t="shared" ref="DO30:DO43" si="168">COUNT(BD30:BT30)</f>
        <v>17</v>
      </c>
      <c r="DP30" s="515"/>
      <c r="DQ30" s="545"/>
      <c r="DR30" s="545"/>
      <c r="DS30" s="545"/>
      <c r="DT30" s="545"/>
      <c r="DU30" s="545"/>
      <c r="DV30" s="545"/>
      <c r="DW30" s="545"/>
      <c r="DX30" s="545"/>
      <c r="DY30" s="514"/>
    </row>
    <row r="31" spans="1:129" s="517" customFormat="1" ht="15.75" customHeight="1">
      <c r="A31" s="532" t="s">
        <v>142</v>
      </c>
      <c r="B31" s="549">
        <f t="shared" ref="B31:R31" si="169">SUM(B32:B41)</f>
        <v>1311</v>
      </c>
      <c r="C31" s="549">
        <f t="shared" si="169"/>
        <v>4319.68</v>
      </c>
      <c r="D31" s="549">
        <f t="shared" si="169"/>
        <v>1560.9272000000001</v>
      </c>
      <c r="E31" s="549">
        <f t="shared" si="169"/>
        <v>1277</v>
      </c>
      <c r="F31" s="549">
        <f t="shared" si="169"/>
        <v>2336.1800000000003</v>
      </c>
      <c r="G31" s="549">
        <f t="shared" si="169"/>
        <v>2810</v>
      </c>
      <c r="H31" s="549">
        <f t="shared" si="169"/>
        <v>3112</v>
      </c>
      <c r="I31" s="549">
        <f t="shared" si="169"/>
        <v>1493.9270000000001</v>
      </c>
      <c r="J31" s="549">
        <f t="shared" si="169"/>
        <v>1499.954</v>
      </c>
      <c r="K31" s="549">
        <f t="shared" si="169"/>
        <v>0</v>
      </c>
      <c r="L31" s="549">
        <f t="shared" si="169"/>
        <v>0</v>
      </c>
      <c r="M31" s="549">
        <f t="shared" si="169"/>
        <v>0</v>
      </c>
      <c r="N31" s="549">
        <f t="shared" si="169"/>
        <v>0</v>
      </c>
      <c r="O31" s="549">
        <f t="shared" si="169"/>
        <v>0</v>
      </c>
      <c r="P31" s="549">
        <f t="shared" si="169"/>
        <v>0</v>
      </c>
      <c r="Q31" s="549">
        <f t="shared" si="169"/>
        <v>0</v>
      </c>
      <c r="R31" s="549">
        <f t="shared" si="169"/>
        <v>0</v>
      </c>
      <c r="S31" s="550"/>
      <c r="T31" s="549">
        <f t="shared" ref="T31:AJ31" si="170">SUM(T32:T41)</f>
        <v>5711.8440000000001</v>
      </c>
      <c r="U31" s="549">
        <f t="shared" si="170"/>
        <v>1946.192</v>
      </c>
      <c r="V31" s="549">
        <f t="shared" si="170"/>
        <v>3011.9160000000002</v>
      </c>
      <c r="W31" s="549">
        <f t="shared" si="170"/>
        <v>4588.9279999999999</v>
      </c>
      <c r="X31" s="549">
        <f t="shared" si="170"/>
        <v>4284.9639999999999</v>
      </c>
      <c r="Y31" s="549">
        <f t="shared" si="170"/>
        <v>3895.6379999999999</v>
      </c>
      <c r="Z31" s="549">
        <f t="shared" si="170"/>
        <v>2264</v>
      </c>
      <c r="AA31" s="549">
        <f t="shared" si="170"/>
        <v>1723.8047999999999</v>
      </c>
      <c r="AB31" s="549">
        <f t="shared" si="170"/>
        <v>3651</v>
      </c>
      <c r="AC31" s="549">
        <f t="shared" si="170"/>
        <v>0</v>
      </c>
      <c r="AD31" s="549">
        <f t="shared" si="170"/>
        <v>0</v>
      </c>
      <c r="AE31" s="549">
        <f t="shared" si="170"/>
        <v>0</v>
      </c>
      <c r="AF31" s="549">
        <f t="shared" si="170"/>
        <v>0</v>
      </c>
      <c r="AG31" s="549">
        <f t="shared" si="170"/>
        <v>0</v>
      </c>
      <c r="AH31" s="549">
        <f t="shared" si="170"/>
        <v>0</v>
      </c>
      <c r="AI31" s="549">
        <f t="shared" si="170"/>
        <v>0</v>
      </c>
      <c r="AJ31" s="549">
        <f t="shared" si="170"/>
        <v>0</v>
      </c>
      <c r="AK31" s="550"/>
      <c r="AL31" s="549">
        <f t="shared" ref="AL31:BB31" si="171">SUM(AL32:AL41)</f>
        <v>7724</v>
      </c>
      <c r="AM31" s="549">
        <f t="shared" si="171"/>
        <v>8789.4490000000005</v>
      </c>
      <c r="AN31" s="549">
        <f t="shared" si="171"/>
        <v>8238</v>
      </c>
      <c r="AO31" s="549">
        <f t="shared" si="171"/>
        <v>14302</v>
      </c>
      <c r="AP31" s="549">
        <f t="shared" si="171"/>
        <v>4428</v>
      </c>
      <c r="AQ31" s="549">
        <f t="shared" si="171"/>
        <v>18286</v>
      </c>
      <c r="AR31" s="549">
        <f t="shared" si="171"/>
        <v>22377.88</v>
      </c>
      <c r="AS31" s="549">
        <f t="shared" si="171"/>
        <v>19988</v>
      </c>
      <c r="AT31" s="549">
        <f t="shared" si="171"/>
        <v>22119.781999999999</v>
      </c>
      <c r="AU31" s="549">
        <f t="shared" si="171"/>
        <v>0</v>
      </c>
      <c r="AV31" s="549">
        <f t="shared" si="171"/>
        <v>0</v>
      </c>
      <c r="AW31" s="549">
        <f t="shared" si="171"/>
        <v>0</v>
      </c>
      <c r="AX31" s="549">
        <f t="shared" si="171"/>
        <v>0</v>
      </c>
      <c r="AY31" s="549">
        <f t="shared" si="171"/>
        <v>0</v>
      </c>
      <c r="AZ31" s="549">
        <f t="shared" si="171"/>
        <v>0</v>
      </c>
      <c r="BA31" s="549">
        <f t="shared" si="171"/>
        <v>0</v>
      </c>
      <c r="BB31" s="549">
        <f t="shared" si="171"/>
        <v>0</v>
      </c>
      <c r="BC31" s="550"/>
      <c r="BD31" s="549">
        <f t="shared" ref="BD31:BT31" si="172">SUM(BD32:BD41)</f>
        <v>51095.880000000005</v>
      </c>
      <c r="BE31" s="549">
        <f t="shared" si="172"/>
        <v>24464</v>
      </c>
      <c r="BF31" s="549">
        <f t="shared" si="172"/>
        <v>94913.941999999995</v>
      </c>
      <c r="BG31" s="549">
        <f t="shared" si="172"/>
        <v>82331.925000000003</v>
      </c>
      <c r="BH31" s="549">
        <f t="shared" si="172"/>
        <v>35667.919999999998</v>
      </c>
      <c r="BI31" s="549">
        <f t="shared" si="172"/>
        <v>226079</v>
      </c>
      <c r="BJ31" s="549">
        <f t="shared" si="172"/>
        <v>126258</v>
      </c>
      <c r="BK31" s="549">
        <f t="shared" si="172"/>
        <v>28596</v>
      </c>
      <c r="BL31" s="549">
        <f t="shared" si="172"/>
        <v>34882.646000000001</v>
      </c>
      <c r="BM31" s="549">
        <f t="shared" si="172"/>
        <v>0</v>
      </c>
      <c r="BN31" s="549">
        <f t="shared" si="172"/>
        <v>0</v>
      </c>
      <c r="BO31" s="549">
        <f t="shared" si="172"/>
        <v>0</v>
      </c>
      <c r="BP31" s="549">
        <f t="shared" si="172"/>
        <v>0</v>
      </c>
      <c r="BQ31" s="549">
        <f t="shared" si="172"/>
        <v>0</v>
      </c>
      <c r="BR31" s="549">
        <f t="shared" si="172"/>
        <v>0</v>
      </c>
      <c r="BS31" s="549">
        <f t="shared" si="172"/>
        <v>0</v>
      </c>
      <c r="BT31" s="549">
        <f t="shared" si="172"/>
        <v>0</v>
      </c>
      <c r="BU31" s="550"/>
      <c r="BV31" s="549">
        <f>SUM(BV32:BV41)</f>
        <v>3282</v>
      </c>
      <c r="BW31" s="549">
        <f>SUM(BW32:BW41)</f>
        <v>6356</v>
      </c>
      <c r="BX31" s="549">
        <f>SUM(BX32:BX41)</f>
        <v>18103</v>
      </c>
      <c r="BY31" s="549">
        <f>SUM(BY32:BY41)</f>
        <v>85016</v>
      </c>
      <c r="BZ31" s="551">
        <f t="shared" si="161"/>
        <v>1026.7325466666666</v>
      </c>
      <c r="CA31" s="551">
        <f t="shared" si="162"/>
        <v>1691.0961866666667</v>
      </c>
      <c r="CB31" s="551">
        <f t="shared" si="163"/>
        <v>6925.0154000000002</v>
      </c>
      <c r="CC31" s="551">
        <f t="shared" si="164"/>
        <v>31880.687533333323</v>
      </c>
      <c r="CD31" s="1386">
        <f t="shared" si="153"/>
        <v>0</v>
      </c>
      <c r="CE31" s="1387">
        <f t="shared" si="153"/>
        <v>0</v>
      </c>
      <c r="CF31" s="1388">
        <f t="shared" si="153"/>
        <v>0</v>
      </c>
      <c r="CG31" s="1388">
        <f t="shared" si="153"/>
        <v>0</v>
      </c>
      <c r="CH31" s="1388">
        <f t="shared" si="153"/>
        <v>0</v>
      </c>
      <c r="CI31" s="1388">
        <f t="shared" si="153"/>
        <v>0</v>
      </c>
      <c r="CJ31" s="1388">
        <f t="shared" si="153"/>
        <v>0</v>
      </c>
      <c r="CK31" s="1389">
        <f t="shared" si="153"/>
        <v>0</v>
      </c>
      <c r="CL31" s="1389">
        <f t="shared" si="153"/>
        <v>24464</v>
      </c>
      <c r="CM31" s="1389">
        <f t="shared" si="153"/>
        <v>28596</v>
      </c>
      <c r="CN31" s="1388">
        <f t="shared" si="153"/>
        <v>34882.646000000001</v>
      </c>
      <c r="CO31" s="1388">
        <f t="shared" si="153"/>
        <v>35667.919999999998</v>
      </c>
      <c r="CP31" s="1388">
        <f t="shared" si="153"/>
        <v>51095.880000000005</v>
      </c>
      <c r="CQ31" s="1388">
        <f t="shared" si="153"/>
        <v>82331.925000000003</v>
      </c>
      <c r="CR31" s="1388">
        <f t="shared" si="153"/>
        <v>94913.941999999995</v>
      </c>
      <c r="CS31" s="1387">
        <f t="shared" si="153"/>
        <v>126258</v>
      </c>
      <c r="CT31" s="1390">
        <f t="shared" si="154"/>
        <v>226079</v>
      </c>
      <c r="CU31" s="552">
        <f t="shared" si="15"/>
        <v>0</v>
      </c>
      <c r="CV31" s="553">
        <f t="shared" si="16"/>
        <v>0</v>
      </c>
      <c r="CW31" s="554">
        <f t="shared" si="17"/>
        <v>0</v>
      </c>
      <c r="CX31" s="554">
        <f t="shared" si="18"/>
        <v>0</v>
      </c>
      <c r="CY31" s="554">
        <f t="shared" si="19"/>
        <v>0</v>
      </c>
      <c r="CZ31" s="554">
        <f t="shared" si="20"/>
        <v>0</v>
      </c>
      <c r="DA31" s="554">
        <f t="shared" si="21"/>
        <v>0</v>
      </c>
      <c r="DB31" s="555">
        <f t="shared" si="22"/>
        <v>0</v>
      </c>
      <c r="DC31" s="555">
        <f t="shared" si="23"/>
        <v>24464</v>
      </c>
      <c r="DD31" s="555">
        <f t="shared" si="24"/>
        <v>28596</v>
      </c>
      <c r="DE31" s="554">
        <f t="shared" si="25"/>
        <v>34882.646000000001</v>
      </c>
      <c r="DF31" s="554">
        <f t="shared" si="26"/>
        <v>35667.919999999998</v>
      </c>
      <c r="DG31" s="554">
        <f t="shared" si="27"/>
        <v>51095.880000000005</v>
      </c>
      <c r="DH31" s="554">
        <f t="shared" si="28"/>
        <v>82331.925000000003</v>
      </c>
      <c r="DI31" s="554">
        <f t="shared" si="29"/>
        <v>94913.941999999995</v>
      </c>
      <c r="DJ31" s="553">
        <f t="shared" si="30"/>
        <v>126258</v>
      </c>
      <c r="DK31" s="552">
        <f t="shared" si="31"/>
        <v>226079</v>
      </c>
      <c r="DL31" s="544">
        <f t="shared" si="165"/>
        <v>17</v>
      </c>
      <c r="DM31" s="514">
        <f t="shared" si="166"/>
        <v>17</v>
      </c>
      <c r="DN31" s="514">
        <f t="shared" si="167"/>
        <v>17</v>
      </c>
      <c r="DO31" s="514">
        <f t="shared" si="168"/>
        <v>17</v>
      </c>
      <c r="DP31" s="515"/>
      <c r="DQ31" s="545"/>
      <c r="DR31" s="545"/>
      <c r="DS31" s="545"/>
      <c r="DT31" s="545"/>
      <c r="DU31" s="545"/>
      <c r="DV31" s="545"/>
      <c r="DW31" s="545"/>
      <c r="DX31" s="545"/>
      <c r="DY31" s="514"/>
    </row>
    <row r="32" spans="1:129" s="517" customFormat="1" ht="15.75" customHeight="1">
      <c r="A32" s="504" t="s">
        <v>143</v>
      </c>
      <c r="B32" s="562">
        <f>SUM(B987)</f>
        <v>280</v>
      </c>
      <c r="C32" s="562">
        <f t="shared" ref="C32:F32" si="173">SUM(C987)</f>
        <v>139.92000000000002</v>
      </c>
      <c r="D32" s="562">
        <f t="shared" si="173"/>
        <v>600</v>
      </c>
      <c r="E32" s="562">
        <f t="shared" si="173"/>
        <v>294</v>
      </c>
      <c r="F32" s="562">
        <f t="shared" si="173"/>
        <v>259.98</v>
      </c>
      <c r="G32" s="562">
        <f t="shared" ref="G32:R32" si="174">SUM(G987)</f>
        <v>180</v>
      </c>
      <c r="H32" s="562">
        <f t="shared" si="174"/>
        <v>0</v>
      </c>
      <c r="I32" s="562">
        <f t="shared" si="174"/>
        <v>100</v>
      </c>
      <c r="J32" s="562">
        <f t="shared" si="174"/>
        <v>0</v>
      </c>
      <c r="K32" s="562">
        <f t="shared" si="174"/>
        <v>0</v>
      </c>
      <c r="L32" s="562">
        <f t="shared" si="174"/>
        <v>0</v>
      </c>
      <c r="M32" s="562">
        <f t="shared" si="174"/>
        <v>0</v>
      </c>
      <c r="N32" s="562">
        <f t="shared" si="174"/>
        <v>0</v>
      </c>
      <c r="O32" s="562">
        <f t="shared" si="174"/>
        <v>0</v>
      </c>
      <c r="P32" s="562">
        <f t="shared" si="174"/>
        <v>0</v>
      </c>
      <c r="Q32" s="562">
        <f t="shared" si="174"/>
        <v>0</v>
      </c>
      <c r="R32" s="562">
        <f t="shared" si="174"/>
        <v>0</v>
      </c>
      <c r="S32" s="563"/>
      <c r="T32" s="562">
        <f>SUM(T987)</f>
        <v>252</v>
      </c>
      <c r="U32" s="562">
        <f t="shared" ref="U32:AJ32" si="175">SUM(U987)</f>
        <v>400</v>
      </c>
      <c r="V32" s="562">
        <f t="shared" si="175"/>
        <v>294</v>
      </c>
      <c r="W32" s="562">
        <f t="shared" si="175"/>
        <v>0</v>
      </c>
      <c r="X32" s="562">
        <f t="shared" si="175"/>
        <v>180</v>
      </c>
      <c r="Y32" s="562">
        <f t="shared" si="175"/>
        <v>0</v>
      </c>
      <c r="Z32" s="562">
        <f t="shared" si="175"/>
        <v>0</v>
      </c>
      <c r="AA32" s="562">
        <f t="shared" si="175"/>
        <v>0</v>
      </c>
      <c r="AB32" s="562">
        <f t="shared" si="175"/>
        <v>0</v>
      </c>
      <c r="AC32" s="562">
        <f t="shared" si="175"/>
        <v>0</v>
      </c>
      <c r="AD32" s="562">
        <f t="shared" si="175"/>
        <v>0</v>
      </c>
      <c r="AE32" s="562">
        <f t="shared" si="175"/>
        <v>0</v>
      </c>
      <c r="AF32" s="562">
        <f t="shared" si="175"/>
        <v>0</v>
      </c>
      <c r="AG32" s="562">
        <f t="shared" si="175"/>
        <v>0</v>
      </c>
      <c r="AH32" s="562">
        <f t="shared" si="175"/>
        <v>0</v>
      </c>
      <c r="AI32" s="562">
        <f t="shared" si="175"/>
        <v>0</v>
      </c>
      <c r="AJ32" s="562">
        <f t="shared" si="175"/>
        <v>0</v>
      </c>
      <c r="AK32" s="563"/>
      <c r="AL32" s="562">
        <f>SUM(AL987)</f>
        <v>0</v>
      </c>
      <c r="AM32" s="562">
        <f t="shared" ref="AM32:BB32" si="176">SUM(AM987)</f>
        <v>0</v>
      </c>
      <c r="AN32" s="562">
        <f t="shared" si="176"/>
        <v>0</v>
      </c>
      <c r="AO32" s="562">
        <f t="shared" si="176"/>
        <v>0</v>
      </c>
      <c r="AP32" s="562">
        <f t="shared" si="176"/>
        <v>0</v>
      </c>
      <c r="AQ32" s="562">
        <f t="shared" si="176"/>
        <v>0</v>
      </c>
      <c r="AR32" s="562">
        <f t="shared" si="176"/>
        <v>0</v>
      </c>
      <c r="AS32" s="562">
        <f t="shared" si="176"/>
        <v>0</v>
      </c>
      <c r="AT32" s="562">
        <f t="shared" si="176"/>
        <v>0</v>
      </c>
      <c r="AU32" s="562">
        <f t="shared" si="176"/>
        <v>0</v>
      </c>
      <c r="AV32" s="562">
        <f t="shared" si="176"/>
        <v>0</v>
      </c>
      <c r="AW32" s="562">
        <f t="shared" si="176"/>
        <v>0</v>
      </c>
      <c r="AX32" s="562">
        <f t="shared" si="176"/>
        <v>0</v>
      </c>
      <c r="AY32" s="562">
        <f t="shared" si="176"/>
        <v>0</v>
      </c>
      <c r="AZ32" s="562">
        <f t="shared" si="176"/>
        <v>0</v>
      </c>
      <c r="BA32" s="562">
        <f t="shared" si="176"/>
        <v>0</v>
      </c>
      <c r="BB32" s="562">
        <f t="shared" si="176"/>
        <v>0</v>
      </c>
      <c r="BC32" s="563"/>
      <c r="BD32" s="562">
        <f>SUM(BD987)</f>
        <v>0</v>
      </c>
      <c r="BE32" s="562">
        <f t="shared" ref="BE32:BT32" si="177">SUM(BE987)</f>
        <v>0</v>
      </c>
      <c r="BF32" s="562">
        <f t="shared" si="177"/>
        <v>0</v>
      </c>
      <c r="BG32" s="562">
        <f t="shared" si="177"/>
        <v>0</v>
      </c>
      <c r="BH32" s="562">
        <f t="shared" si="177"/>
        <v>0</v>
      </c>
      <c r="BI32" s="562">
        <f t="shared" si="177"/>
        <v>0</v>
      </c>
      <c r="BJ32" s="562">
        <f t="shared" si="177"/>
        <v>0</v>
      </c>
      <c r="BK32" s="562">
        <f t="shared" si="177"/>
        <v>0</v>
      </c>
      <c r="BL32" s="562">
        <f t="shared" si="177"/>
        <v>0</v>
      </c>
      <c r="BM32" s="562">
        <f t="shared" si="177"/>
        <v>0</v>
      </c>
      <c r="BN32" s="562">
        <f t="shared" si="177"/>
        <v>0</v>
      </c>
      <c r="BO32" s="562">
        <f t="shared" si="177"/>
        <v>0</v>
      </c>
      <c r="BP32" s="562">
        <f t="shared" si="177"/>
        <v>0</v>
      </c>
      <c r="BQ32" s="562">
        <f t="shared" si="177"/>
        <v>0</v>
      </c>
      <c r="BR32" s="562">
        <f t="shared" si="177"/>
        <v>0</v>
      </c>
      <c r="BS32" s="562">
        <f t="shared" si="177"/>
        <v>0</v>
      </c>
      <c r="BT32" s="562">
        <f t="shared" si="177"/>
        <v>0</v>
      </c>
      <c r="BU32" s="563"/>
      <c r="BV32" s="562">
        <f>SUM(BV987)</f>
        <v>168</v>
      </c>
      <c r="BW32" s="562">
        <f t="shared" ref="BW32:BY32" si="178">SUM(BW987)</f>
        <v>240</v>
      </c>
      <c r="BX32" s="562">
        <f t="shared" si="178"/>
        <v>0</v>
      </c>
      <c r="BY32" s="562">
        <f t="shared" si="178"/>
        <v>0</v>
      </c>
      <c r="BZ32" s="551">
        <f t="shared" si="161"/>
        <v>83.593333333333334</v>
      </c>
      <c r="CA32" s="551">
        <f t="shared" si="162"/>
        <v>48.4</v>
      </c>
      <c r="CB32" s="551">
        <f t="shared" si="163"/>
        <v>0</v>
      </c>
      <c r="CC32" s="551">
        <f t="shared" si="164"/>
        <v>0</v>
      </c>
      <c r="CD32" s="1386">
        <f t="shared" si="153"/>
        <v>0</v>
      </c>
      <c r="CE32" s="1387">
        <f t="shared" si="153"/>
        <v>0</v>
      </c>
      <c r="CF32" s="1388">
        <f t="shared" si="153"/>
        <v>0</v>
      </c>
      <c r="CG32" s="1388">
        <f t="shared" si="153"/>
        <v>0</v>
      </c>
      <c r="CH32" s="1388">
        <f t="shared" si="153"/>
        <v>0</v>
      </c>
      <c r="CI32" s="1388">
        <f t="shared" si="153"/>
        <v>0</v>
      </c>
      <c r="CJ32" s="1388">
        <f t="shared" si="153"/>
        <v>0</v>
      </c>
      <c r="CK32" s="1389">
        <f t="shared" si="153"/>
        <v>0</v>
      </c>
      <c r="CL32" s="1389">
        <f t="shared" si="153"/>
        <v>0</v>
      </c>
      <c r="CM32" s="1389">
        <f t="shared" si="153"/>
        <v>0</v>
      </c>
      <c r="CN32" s="1388">
        <f t="shared" si="153"/>
        <v>0</v>
      </c>
      <c r="CO32" s="1388">
        <f t="shared" si="153"/>
        <v>0</v>
      </c>
      <c r="CP32" s="1388">
        <f t="shared" si="153"/>
        <v>0</v>
      </c>
      <c r="CQ32" s="1388">
        <f t="shared" si="153"/>
        <v>0</v>
      </c>
      <c r="CR32" s="1388">
        <f t="shared" si="153"/>
        <v>0</v>
      </c>
      <c r="CS32" s="1387">
        <f t="shared" si="153"/>
        <v>0</v>
      </c>
      <c r="CT32" s="1390">
        <f t="shared" si="154"/>
        <v>0</v>
      </c>
      <c r="CU32" s="552">
        <f t="shared" si="15"/>
        <v>0</v>
      </c>
      <c r="CV32" s="553">
        <f t="shared" si="16"/>
        <v>0</v>
      </c>
      <c r="CW32" s="554">
        <f t="shared" si="17"/>
        <v>0</v>
      </c>
      <c r="CX32" s="554">
        <f t="shared" si="18"/>
        <v>0</v>
      </c>
      <c r="CY32" s="554">
        <f t="shared" si="19"/>
        <v>0</v>
      </c>
      <c r="CZ32" s="554">
        <f t="shared" si="20"/>
        <v>0</v>
      </c>
      <c r="DA32" s="554">
        <f t="shared" si="21"/>
        <v>0</v>
      </c>
      <c r="DB32" s="555">
        <f t="shared" si="22"/>
        <v>0</v>
      </c>
      <c r="DC32" s="555">
        <f t="shared" si="23"/>
        <v>0</v>
      </c>
      <c r="DD32" s="555">
        <f t="shared" si="24"/>
        <v>0</v>
      </c>
      <c r="DE32" s="554">
        <f t="shared" si="25"/>
        <v>0</v>
      </c>
      <c r="DF32" s="554">
        <f t="shared" si="26"/>
        <v>0</v>
      </c>
      <c r="DG32" s="554">
        <f t="shared" si="27"/>
        <v>0</v>
      </c>
      <c r="DH32" s="554">
        <f t="shared" si="28"/>
        <v>0</v>
      </c>
      <c r="DI32" s="554">
        <f t="shared" si="29"/>
        <v>0</v>
      </c>
      <c r="DJ32" s="553">
        <f t="shared" si="30"/>
        <v>0</v>
      </c>
      <c r="DK32" s="552">
        <f t="shared" si="31"/>
        <v>0</v>
      </c>
      <c r="DL32" s="544">
        <f t="shared" si="165"/>
        <v>17</v>
      </c>
      <c r="DM32" s="514">
        <f t="shared" si="166"/>
        <v>17</v>
      </c>
      <c r="DN32" s="514">
        <f t="shared" si="167"/>
        <v>17</v>
      </c>
      <c r="DO32" s="514">
        <f t="shared" si="168"/>
        <v>17</v>
      </c>
      <c r="DP32" s="515"/>
      <c r="DQ32" s="545"/>
      <c r="DR32" s="545"/>
      <c r="DS32" s="545"/>
      <c r="DT32" s="545"/>
      <c r="DU32" s="545"/>
      <c r="DV32" s="545"/>
      <c r="DW32" s="545"/>
      <c r="DX32" s="545"/>
      <c r="DY32" s="514"/>
    </row>
    <row r="33" spans="1:135" s="517" customFormat="1" ht="15.75" customHeight="1">
      <c r="A33" s="504" t="s">
        <v>144</v>
      </c>
      <c r="B33" s="562">
        <f>SUM(B988:B990)</f>
        <v>594</v>
      </c>
      <c r="C33" s="562">
        <f t="shared" ref="C33:F33" si="179">SUM(C988:C990)</f>
        <v>2685.76</v>
      </c>
      <c r="D33" s="562">
        <f t="shared" si="179"/>
        <v>782.92719999999997</v>
      </c>
      <c r="E33" s="562">
        <f t="shared" si="179"/>
        <v>469</v>
      </c>
      <c r="F33" s="562">
        <f t="shared" si="179"/>
        <v>394.2</v>
      </c>
      <c r="G33" s="562">
        <f t="shared" ref="G33:R33" si="180">SUM(G988:G990)</f>
        <v>1118</v>
      </c>
      <c r="H33" s="562">
        <f t="shared" si="180"/>
        <v>1790</v>
      </c>
      <c r="I33" s="562">
        <f t="shared" si="180"/>
        <v>809.92700000000002</v>
      </c>
      <c r="J33" s="562">
        <f t="shared" si="180"/>
        <v>531.95399999999995</v>
      </c>
      <c r="K33" s="562">
        <f t="shared" si="180"/>
        <v>0</v>
      </c>
      <c r="L33" s="562">
        <f t="shared" si="180"/>
        <v>0</v>
      </c>
      <c r="M33" s="562">
        <f t="shared" si="180"/>
        <v>0</v>
      </c>
      <c r="N33" s="562">
        <f t="shared" si="180"/>
        <v>0</v>
      </c>
      <c r="O33" s="562">
        <f t="shared" si="180"/>
        <v>0</v>
      </c>
      <c r="P33" s="562">
        <f t="shared" si="180"/>
        <v>0</v>
      </c>
      <c r="Q33" s="562">
        <f t="shared" si="180"/>
        <v>0</v>
      </c>
      <c r="R33" s="562">
        <f t="shared" si="180"/>
        <v>0</v>
      </c>
      <c r="S33" s="563"/>
      <c r="T33" s="562">
        <f>SUM(T988:T990)</f>
        <v>599.84400000000005</v>
      </c>
      <c r="U33" s="562">
        <f t="shared" ref="U33:AJ33" si="181">SUM(U988:U990)</f>
        <v>476.19200000000001</v>
      </c>
      <c r="V33" s="562">
        <f t="shared" si="181"/>
        <v>2309.9160000000002</v>
      </c>
      <c r="W33" s="562">
        <f t="shared" si="181"/>
        <v>963.928</v>
      </c>
      <c r="X33" s="562">
        <f t="shared" si="181"/>
        <v>463.964</v>
      </c>
      <c r="Y33" s="562">
        <f t="shared" si="181"/>
        <v>1657.6379999999999</v>
      </c>
      <c r="Z33" s="562">
        <f t="shared" si="181"/>
        <v>1548</v>
      </c>
      <c r="AA33" s="562">
        <f t="shared" si="181"/>
        <v>815.8048</v>
      </c>
      <c r="AB33" s="562">
        <f t="shared" si="181"/>
        <v>582</v>
      </c>
      <c r="AC33" s="562">
        <f t="shared" si="181"/>
        <v>0</v>
      </c>
      <c r="AD33" s="562">
        <f t="shared" si="181"/>
        <v>0</v>
      </c>
      <c r="AE33" s="562">
        <f t="shared" si="181"/>
        <v>0</v>
      </c>
      <c r="AF33" s="562">
        <f t="shared" si="181"/>
        <v>0</v>
      </c>
      <c r="AG33" s="562">
        <f t="shared" si="181"/>
        <v>0</v>
      </c>
      <c r="AH33" s="562">
        <f t="shared" si="181"/>
        <v>0</v>
      </c>
      <c r="AI33" s="562">
        <f t="shared" si="181"/>
        <v>0</v>
      </c>
      <c r="AJ33" s="562">
        <f t="shared" si="181"/>
        <v>0</v>
      </c>
      <c r="AK33" s="563"/>
      <c r="AL33" s="562">
        <f>SUM(AL988:AL990)</f>
        <v>2530</v>
      </c>
      <c r="AM33" s="562">
        <f t="shared" ref="AM33:BB33" si="182">SUM(AM988:AM990)</f>
        <v>2814.9490000000001</v>
      </c>
      <c r="AN33" s="562">
        <f t="shared" si="182"/>
        <v>667</v>
      </c>
      <c r="AO33" s="562">
        <f t="shared" si="182"/>
        <v>2020</v>
      </c>
      <c r="AP33" s="562">
        <f t="shared" si="182"/>
        <v>787</v>
      </c>
      <c r="AQ33" s="562">
        <f t="shared" si="182"/>
        <v>3026</v>
      </c>
      <c r="AR33" s="562">
        <f t="shared" si="182"/>
        <v>5601.88</v>
      </c>
      <c r="AS33" s="562">
        <f t="shared" si="182"/>
        <v>5790</v>
      </c>
      <c r="AT33" s="562">
        <f t="shared" si="182"/>
        <v>10761.781999999999</v>
      </c>
      <c r="AU33" s="562">
        <f t="shared" si="182"/>
        <v>0</v>
      </c>
      <c r="AV33" s="562">
        <f t="shared" si="182"/>
        <v>0</v>
      </c>
      <c r="AW33" s="562">
        <f t="shared" si="182"/>
        <v>0</v>
      </c>
      <c r="AX33" s="562">
        <f t="shared" si="182"/>
        <v>0</v>
      </c>
      <c r="AY33" s="562">
        <f t="shared" si="182"/>
        <v>0</v>
      </c>
      <c r="AZ33" s="562">
        <f t="shared" si="182"/>
        <v>0</v>
      </c>
      <c r="BA33" s="562">
        <f t="shared" si="182"/>
        <v>0</v>
      </c>
      <c r="BB33" s="562">
        <f t="shared" si="182"/>
        <v>0</v>
      </c>
      <c r="BC33" s="563"/>
      <c r="BD33" s="562">
        <f>SUM(BD988:BD990)</f>
        <v>4628.88</v>
      </c>
      <c r="BE33" s="562">
        <f t="shared" ref="BE33:BT33" si="183">SUM(BE988:BE990)</f>
        <v>6288</v>
      </c>
      <c r="BF33" s="562">
        <f t="shared" si="183"/>
        <v>10653.941999999999</v>
      </c>
      <c r="BG33" s="562">
        <f t="shared" si="183"/>
        <v>17809.924999999999</v>
      </c>
      <c r="BH33" s="562">
        <f t="shared" si="183"/>
        <v>5129.92</v>
      </c>
      <c r="BI33" s="562">
        <f t="shared" si="183"/>
        <v>7748</v>
      </c>
      <c r="BJ33" s="562">
        <f t="shared" si="183"/>
        <v>21158</v>
      </c>
      <c r="BK33" s="562">
        <f t="shared" si="183"/>
        <v>4140</v>
      </c>
      <c r="BL33" s="562">
        <f t="shared" si="183"/>
        <v>6478.6459999999997</v>
      </c>
      <c r="BM33" s="562">
        <f t="shared" si="183"/>
        <v>0</v>
      </c>
      <c r="BN33" s="562">
        <f t="shared" si="183"/>
        <v>0</v>
      </c>
      <c r="BO33" s="562">
        <f t="shared" si="183"/>
        <v>0</v>
      </c>
      <c r="BP33" s="562">
        <f t="shared" si="183"/>
        <v>0</v>
      </c>
      <c r="BQ33" s="562">
        <f t="shared" si="183"/>
        <v>0</v>
      </c>
      <c r="BR33" s="562">
        <f t="shared" si="183"/>
        <v>0</v>
      </c>
      <c r="BS33" s="562">
        <f t="shared" si="183"/>
        <v>0</v>
      </c>
      <c r="BT33" s="562">
        <f t="shared" si="183"/>
        <v>0</v>
      </c>
      <c r="BU33" s="563"/>
      <c r="BV33" s="562">
        <f>SUM(BV988:BV990)</f>
        <v>1284</v>
      </c>
      <c r="BW33" s="562">
        <f t="shared" ref="BW33:BY33" si="184">SUM(BW988:BW990)</f>
        <v>1826</v>
      </c>
      <c r="BX33" s="562">
        <f t="shared" si="184"/>
        <v>3716</v>
      </c>
      <c r="BY33" s="562">
        <f t="shared" si="184"/>
        <v>7166</v>
      </c>
      <c r="BZ33" s="551">
        <f t="shared" si="161"/>
        <v>432.66721333333334</v>
      </c>
      <c r="CA33" s="551">
        <f t="shared" si="162"/>
        <v>473.82471999999996</v>
      </c>
      <c r="CB33" s="551">
        <f t="shared" si="163"/>
        <v>1549.1219333333336</v>
      </c>
      <c r="CC33" s="551">
        <f t="shared" si="164"/>
        <v>4191.820866666666</v>
      </c>
      <c r="CD33" s="1386">
        <f t="shared" si="153"/>
        <v>0</v>
      </c>
      <c r="CE33" s="1387">
        <f t="shared" si="153"/>
        <v>0</v>
      </c>
      <c r="CF33" s="1388">
        <f t="shared" si="153"/>
        <v>0</v>
      </c>
      <c r="CG33" s="1388">
        <f t="shared" si="153"/>
        <v>0</v>
      </c>
      <c r="CH33" s="1388">
        <f t="shared" si="153"/>
        <v>0</v>
      </c>
      <c r="CI33" s="1388">
        <f t="shared" si="153"/>
        <v>0</v>
      </c>
      <c r="CJ33" s="1388">
        <f t="shared" si="153"/>
        <v>0</v>
      </c>
      <c r="CK33" s="1389">
        <f t="shared" si="153"/>
        <v>0</v>
      </c>
      <c r="CL33" s="1389">
        <f t="shared" si="153"/>
        <v>4140</v>
      </c>
      <c r="CM33" s="1389">
        <f t="shared" si="153"/>
        <v>4628.88</v>
      </c>
      <c r="CN33" s="1388">
        <f t="shared" si="153"/>
        <v>5129.92</v>
      </c>
      <c r="CO33" s="1388">
        <f t="shared" si="153"/>
        <v>6288</v>
      </c>
      <c r="CP33" s="1388">
        <f t="shared" si="153"/>
        <v>6478.6459999999997</v>
      </c>
      <c r="CQ33" s="1388">
        <f t="shared" si="153"/>
        <v>7748</v>
      </c>
      <c r="CR33" s="1388">
        <f t="shared" si="153"/>
        <v>10653.941999999999</v>
      </c>
      <c r="CS33" s="1387">
        <f t="shared" si="153"/>
        <v>17809.924999999999</v>
      </c>
      <c r="CT33" s="1390">
        <f t="shared" si="154"/>
        <v>21158</v>
      </c>
      <c r="CU33" s="552">
        <f t="shared" si="15"/>
        <v>0</v>
      </c>
      <c r="CV33" s="553">
        <f t="shared" si="16"/>
        <v>0</v>
      </c>
      <c r="CW33" s="554">
        <f t="shared" si="17"/>
        <v>0</v>
      </c>
      <c r="CX33" s="554">
        <f t="shared" si="18"/>
        <v>0</v>
      </c>
      <c r="CY33" s="554">
        <f t="shared" si="19"/>
        <v>0</v>
      </c>
      <c r="CZ33" s="554">
        <f t="shared" si="20"/>
        <v>0</v>
      </c>
      <c r="DA33" s="554">
        <f t="shared" si="21"/>
        <v>0</v>
      </c>
      <c r="DB33" s="555">
        <f t="shared" si="22"/>
        <v>0</v>
      </c>
      <c r="DC33" s="555">
        <f t="shared" si="23"/>
        <v>4140</v>
      </c>
      <c r="DD33" s="555">
        <f t="shared" si="24"/>
        <v>4628.88</v>
      </c>
      <c r="DE33" s="554">
        <f t="shared" si="25"/>
        <v>5129.92</v>
      </c>
      <c r="DF33" s="554">
        <f t="shared" si="26"/>
        <v>6288</v>
      </c>
      <c r="DG33" s="554">
        <f t="shared" si="27"/>
        <v>6478.6459999999997</v>
      </c>
      <c r="DH33" s="554">
        <f t="shared" si="28"/>
        <v>7748</v>
      </c>
      <c r="DI33" s="554">
        <f t="shared" si="29"/>
        <v>10653.941999999999</v>
      </c>
      <c r="DJ33" s="553">
        <f t="shared" si="30"/>
        <v>17809.924999999999</v>
      </c>
      <c r="DK33" s="552">
        <f t="shared" si="31"/>
        <v>21158</v>
      </c>
      <c r="DL33" s="544">
        <f t="shared" si="165"/>
        <v>17</v>
      </c>
      <c r="DM33" s="514">
        <f t="shared" si="166"/>
        <v>17</v>
      </c>
      <c r="DN33" s="514">
        <f t="shared" si="167"/>
        <v>17</v>
      </c>
      <c r="DO33" s="514">
        <f t="shared" si="168"/>
        <v>17</v>
      </c>
      <c r="DP33" s="515"/>
      <c r="DQ33" s="545"/>
      <c r="DR33" s="545"/>
      <c r="DS33" s="545"/>
      <c r="DT33" s="545"/>
      <c r="DU33" s="545"/>
      <c r="DV33" s="545"/>
      <c r="DW33" s="545"/>
      <c r="DX33" s="545"/>
      <c r="DY33" s="514"/>
    </row>
    <row r="34" spans="1:135" s="517" customFormat="1" ht="15.75" customHeight="1">
      <c r="A34" s="504" t="s">
        <v>145</v>
      </c>
      <c r="B34" s="562">
        <f t="shared" ref="B34:E34" si="185">SUM(B991)</f>
        <v>118</v>
      </c>
      <c r="C34" s="562">
        <f t="shared" si="185"/>
        <v>444</v>
      </c>
      <c r="D34" s="562">
        <f t="shared" si="185"/>
        <v>4</v>
      </c>
      <c r="E34" s="562">
        <f t="shared" si="185"/>
        <v>244</v>
      </c>
      <c r="F34" s="562">
        <f t="shared" ref="F34:R34" si="186">SUM(F991)</f>
        <v>612</v>
      </c>
      <c r="G34" s="562">
        <f t="shared" si="186"/>
        <v>414</v>
      </c>
      <c r="H34" s="562">
        <f t="shared" si="186"/>
        <v>536</v>
      </c>
      <c r="I34" s="562">
        <f t="shared" si="186"/>
        <v>414</v>
      </c>
      <c r="J34" s="562">
        <f t="shared" si="186"/>
        <v>168</v>
      </c>
      <c r="K34" s="562">
        <f t="shared" si="186"/>
        <v>0</v>
      </c>
      <c r="L34" s="562">
        <f t="shared" si="186"/>
        <v>0</v>
      </c>
      <c r="M34" s="562">
        <f t="shared" si="186"/>
        <v>0</v>
      </c>
      <c r="N34" s="562">
        <f t="shared" si="186"/>
        <v>0</v>
      </c>
      <c r="O34" s="562">
        <f t="shared" si="186"/>
        <v>0</v>
      </c>
      <c r="P34" s="562">
        <f t="shared" si="186"/>
        <v>0</v>
      </c>
      <c r="Q34" s="562">
        <f t="shared" si="186"/>
        <v>0</v>
      </c>
      <c r="R34" s="562">
        <f t="shared" si="186"/>
        <v>0</v>
      </c>
      <c r="S34" s="563"/>
      <c r="T34" s="562">
        <f t="shared" ref="T34:AJ34" si="187">SUM(T991)</f>
        <v>756</v>
      </c>
      <c r="U34" s="562">
        <f t="shared" si="187"/>
        <v>380</v>
      </c>
      <c r="V34" s="562">
        <f t="shared" si="187"/>
        <v>378</v>
      </c>
      <c r="W34" s="562">
        <f t="shared" si="187"/>
        <v>588</v>
      </c>
      <c r="X34" s="562">
        <f t="shared" si="187"/>
        <v>726</v>
      </c>
      <c r="Y34" s="562">
        <f t="shared" si="187"/>
        <v>864</v>
      </c>
      <c r="Z34" s="562">
        <f t="shared" si="187"/>
        <v>144</v>
      </c>
      <c r="AA34" s="562">
        <f t="shared" si="187"/>
        <v>162</v>
      </c>
      <c r="AB34" s="562">
        <f t="shared" si="187"/>
        <v>696</v>
      </c>
      <c r="AC34" s="562">
        <f t="shared" si="187"/>
        <v>0</v>
      </c>
      <c r="AD34" s="562">
        <f t="shared" si="187"/>
        <v>0</v>
      </c>
      <c r="AE34" s="562">
        <f t="shared" si="187"/>
        <v>0</v>
      </c>
      <c r="AF34" s="562">
        <f t="shared" si="187"/>
        <v>0</v>
      </c>
      <c r="AG34" s="562">
        <f t="shared" si="187"/>
        <v>0</v>
      </c>
      <c r="AH34" s="562">
        <f t="shared" si="187"/>
        <v>0</v>
      </c>
      <c r="AI34" s="562">
        <f t="shared" si="187"/>
        <v>0</v>
      </c>
      <c r="AJ34" s="562">
        <f t="shared" si="187"/>
        <v>0</v>
      </c>
      <c r="AK34" s="563"/>
      <c r="AL34" s="562">
        <f t="shared" ref="AL34:BB34" si="188">SUM(AL991)</f>
        <v>594</v>
      </c>
      <c r="AM34" s="562">
        <f t="shared" si="188"/>
        <v>480</v>
      </c>
      <c r="AN34" s="562">
        <f t="shared" si="188"/>
        <v>384</v>
      </c>
      <c r="AO34" s="562">
        <f t="shared" si="188"/>
        <v>696</v>
      </c>
      <c r="AP34" s="562">
        <f t="shared" si="188"/>
        <v>411</v>
      </c>
      <c r="AQ34" s="562">
        <f t="shared" si="188"/>
        <v>750</v>
      </c>
      <c r="AR34" s="562">
        <f t="shared" si="188"/>
        <v>1032</v>
      </c>
      <c r="AS34" s="562">
        <f t="shared" si="188"/>
        <v>762</v>
      </c>
      <c r="AT34" s="562">
        <f t="shared" si="188"/>
        <v>348</v>
      </c>
      <c r="AU34" s="562">
        <f t="shared" si="188"/>
        <v>0</v>
      </c>
      <c r="AV34" s="562">
        <f t="shared" si="188"/>
        <v>0</v>
      </c>
      <c r="AW34" s="562">
        <f t="shared" si="188"/>
        <v>0</v>
      </c>
      <c r="AX34" s="562">
        <f t="shared" si="188"/>
        <v>0</v>
      </c>
      <c r="AY34" s="562">
        <f t="shared" si="188"/>
        <v>0</v>
      </c>
      <c r="AZ34" s="562">
        <f t="shared" si="188"/>
        <v>0</v>
      </c>
      <c r="BA34" s="562">
        <f t="shared" si="188"/>
        <v>0</v>
      </c>
      <c r="BB34" s="562">
        <f t="shared" si="188"/>
        <v>0</v>
      </c>
      <c r="BC34" s="563"/>
      <c r="BD34" s="562">
        <f t="shared" ref="BD34:BT34" si="189">SUM(BD991)</f>
        <v>912</v>
      </c>
      <c r="BE34" s="562">
        <f t="shared" si="189"/>
        <v>1596</v>
      </c>
      <c r="BF34" s="562">
        <f t="shared" si="189"/>
        <v>1320</v>
      </c>
      <c r="BG34" s="562">
        <f t="shared" si="189"/>
        <v>622</v>
      </c>
      <c r="BH34" s="562">
        <f t="shared" si="189"/>
        <v>5688</v>
      </c>
      <c r="BI34" s="562">
        <f t="shared" si="189"/>
        <v>3396</v>
      </c>
      <c r="BJ34" s="562">
        <f t="shared" si="189"/>
        <v>600</v>
      </c>
      <c r="BK34" s="562">
        <f t="shared" si="189"/>
        <v>700</v>
      </c>
      <c r="BL34" s="562">
        <f t="shared" si="189"/>
        <v>348</v>
      </c>
      <c r="BM34" s="562">
        <f t="shared" si="189"/>
        <v>0</v>
      </c>
      <c r="BN34" s="562">
        <f t="shared" si="189"/>
        <v>0</v>
      </c>
      <c r="BO34" s="562">
        <f t="shared" si="189"/>
        <v>0</v>
      </c>
      <c r="BP34" s="562">
        <f t="shared" si="189"/>
        <v>0</v>
      </c>
      <c r="BQ34" s="562">
        <f t="shared" si="189"/>
        <v>0</v>
      </c>
      <c r="BR34" s="562">
        <f t="shared" si="189"/>
        <v>0</v>
      </c>
      <c r="BS34" s="562">
        <f t="shared" si="189"/>
        <v>0</v>
      </c>
      <c r="BT34" s="562">
        <f t="shared" si="189"/>
        <v>0</v>
      </c>
      <c r="BU34" s="563"/>
      <c r="BV34" s="562">
        <f t="shared" ref="BV34:BY41" si="190">SUM(BV991)</f>
        <v>402</v>
      </c>
      <c r="BW34" s="562">
        <f t="shared" si="190"/>
        <v>660</v>
      </c>
      <c r="BX34" s="562">
        <f t="shared" si="190"/>
        <v>1050</v>
      </c>
      <c r="BY34" s="562">
        <f t="shared" si="190"/>
        <v>1500</v>
      </c>
      <c r="BZ34" s="551">
        <f t="shared" si="161"/>
        <v>156.13333333333333</v>
      </c>
      <c r="CA34" s="551">
        <f t="shared" si="162"/>
        <v>255.33333333333334</v>
      </c>
      <c r="CB34" s="551">
        <f t="shared" si="163"/>
        <v>295</v>
      </c>
      <c r="CC34" s="551">
        <f t="shared" si="164"/>
        <v>632.93333333333328</v>
      </c>
      <c r="CD34" s="1386">
        <f t="shared" si="153"/>
        <v>0</v>
      </c>
      <c r="CE34" s="1387">
        <f t="shared" si="153"/>
        <v>0</v>
      </c>
      <c r="CF34" s="1388">
        <f t="shared" si="153"/>
        <v>0</v>
      </c>
      <c r="CG34" s="1388">
        <f t="shared" si="153"/>
        <v>0</v>
      </c>
      <c r="CH34" s="1388">
        <f t="shared" si="153"/>
        <v>0</v>
      </c>
      <c r="CI34" s="1388">
        <f t="shared" si="153"/>
        <v>0</v>
      </c>
      <c r="CJ34" s="1388">
        <f t="shared" si="153"/>
        <v>0</v>
      </c>
      <c r="CK34" s="1389">
        <f t="shared" si="153"/>
        <v>0</v>
      </c>
      <c r="CL34" s="1389">
        <f t="shared" si="153"/>
        <v>348</v>
      </c>
      <c r="CM34" s="1389">
        <f t="shared" si="153"/>
        <v>600</v>
      </c>
      <c r="CN34" s="1388">
        <f t="shared" si="153"/>
        <v>622</v>
      </c>
      <c r="CO34" s="1388">
        <f t="shared" si="153"/>
        <v>700</v>
      </c>
      <c r="CP34" s="1388">
        <f t="shared" si="153"/>
        <v>912</v>
      </c>
      <c r="CQ34" s="1388">
        <f t="shared" si="153"/>
        <v>1320</v>
      </c>
      <c r="CR34" s="1388">
        <f t="shared" si="153"/>
        <v>1596</v>
      </c>
      <c r="CS34" s="1387">
        <f t="shared" si="153"/>
        <v>3396</v>
      </c>
      <c r="CT34" s="1390">
        <f t="shared" si="154"/>
        <v>5688</v>
      </c>
      <c r="CU34" s="552">
        <f t="shared" si="15"/>
        <v>0</v>
      </c>
      <c r="CV34" s="553">
        <f t="shared" si="16"/>
        <v>0</v>
      </c>
      <c r="CW34" s="554">
        <f t="shared" si="17"/>
        <v>0</v>
      </c>
      <c r="CX34" s="554">
        <f t="shared" si="18"/>
        <v>0</v>
      </c>
      <c r="CY34" s="554">
        <f t="shared" si="19"/>
        <v>0</v>
      </c>
      <c r="CZ34" s="554">
        <f t="shared" si="20"/>
        <v>0</v>
      </c>
      <c r="DA34" s="554">
        <f t="shared" si="21"/>
        <v>0</v>
      </c>
      <c r="DB34" s="555">
        <f t="shared" si="22"/>
        <v>0</v>
      </c>
      <c r="DC34" s="555">
        <f t="shared" si="23"/>
        <v>348</v>
      </c>
      <c r="DD34" s="555">
        <f t="shared" si="24"/>
        <v>600</v>
      </c>
      <c r="DE34" s="554">
        <f t="shared" si="25"/>
        <v>622</v>
      </c>
      <c r="DF34" s="554">
        <f t="shared" si="26"/>
        <v>700</v>
      </c>
      <c r="DG34" s="554">
        <f t="shared" si="27"/>
        <v>912</v>
      </c>
      <c r="DH34" s="554">
        <f t="shared" si="28"/>
        <v>1320</v>
      </c>
      <c r="DI34" s="554">
        <f t="shared" si="29"/>
        <v>1596</v>
      </c>
      <c r="DJ34" s="553">
        <f t="shared" si="30"/>
        <v>3396</v>
      </c>
      <c r="DK34" s="552">
        <f t="shared" si="31"/>
        <v>5688</v>
      </c>
      <c r="DL34" s="544">
        <f t="shared" si="165"/>
        <v>17</v>
      </c>
      <c r="DM34" s="514">
        <f t="shared" si="166"/>
        <v>17</v>
      </c>
      <c r="DN34" s="514">
        <f t="shared" si="167"/>
        <v>17</v>
      </c>
      <c r="DO34" s="514">
        <f t="shared" si="168"/>
        <v>17</v>
      </c>
      <c r="DP34" s="515"/>
      <c r="DQ34" s="545"/>
      <c r="DR34" s="545"/>
      <c r="DS34" s="545"/>
      <c r="DT34" s="545"/>
      <c r="DU34" s="545"/>
      <c r="DV34" s="545"/>
      <c r="DW34" s="545"/>
      <c r="DX34" s="545"/>
      <c r="DY34" s="514"/>
    </row>
    <row r="35" spans="1:135" s="517" customFormat="1" ht="15.75" customHeight="1">
      <c r="A35" s="504" t="s">
        <v>54</v>
      </c>
      <c r="B35" s="562">
        <f t="shared" ref="B35:E35" si="191">SUM(B992)</f>
        <v>0</v>
      </c>
      <c r="C35" s="562">
        <f t="shared" si="191"/>
        <v>0</v>
      </c>
      <c r="D35" s="562">
        <f t="shared" si="191"/>
        <v>0</v>
      </c>
      <c r="E35" s="562">
        <f t="shared" si="191"/>
        <v>0</v>
      </c>
      <c r="F35" s="562">
        <f t="shared" ref="F35:R35" si="192">SUM(F992)</f>
        <v>0</v>
      </c>
      <c r="G35" s="562">
        <f t="shared" si="192"/>
        <v>0</v>
      </c>
      <c r="H35" s="562">
        <f t="shared" si="192"/>
        <v>0</v>
      </c>
      <c r="I35" s="562">
        <f t="shared" si="192"/>
        <v>0</v>
      </c>
      <c r="J35" s="562">
        <f t="shared" si="192"/>
        <v>0</v>
      </c>
      <c r="K35" s="562">
        <f t="shared" si="192"/>
        <v>0</v>
      </c>
      <c r="L35" s="562">
        <f t="shared" si="192"/>
        <v>0</v>
      </c>
      <c r="M35" s="562">
        <f t="shared" si="192"/>
        <v>0</v>
      </c>
      <c r="N35" s="562">
        <f t="shared" si="192"/>
        <v>0</v>
      </c>
      <c r="O35" s="562">
        <f t="shared" si="192"/>
        <v>0</v>
      </c>
      <c r="P35" s="562">
        <f t="shared" si="192"/>
        <v>0</v>
      </c>
      <c r="Q35" s="562">
        <f t="shared" si="192"/>
        <v>0</v>
      </c>
      <c r="R35" s="562">
        <f t="shared" si="192"/>
        <v>0</v>
      </c>
      <c r="S35" s="563"/>
      <c r="T35" s="562">
        <f t="shared" ref="T35:AJ35" si="193">SUM(T992)</f>
        <v>0</v>
      </c>
      <c r="U35" s="562">
        <f t="shared" si="193"/>
        <v>0</v>
      </c>
      <c r="V35" s="562">
        <f t="shared" si="193"/>
        <v>0</v>
      </c>
      <c r="W35" s="562">
        <f t="shared" si="193"/>
        <v>0</v>
      </c>
      <c r="X35" s="562">
        <f t="shared" si="193"/>
        <v>0</v>
      </c>
      <c r="Y35" s="562">
        <f t="shared" si="193"/>
        <v>0</v>
      </c>
      <c r="Z35" s="562">
        <f t="shared" si="193"/>
        <v>0</v>
      </c>
      <c r="AA35" s="562">
        <f t="shared" si="193"/>
        <v>0</v>
      </c>
      <c r="AB35" s="562">
        <f t="shared" si="193"/>
        <v>0</v>
      </c>
      <c r="AC35" s="562">
        <f t="shared" si="193"/>
        <v>0</v>
      </c>
      <c r="AD35" s="562">
        <f t="shared" si="193"/>
        <v>0</v>
      </c>
      <c r="AE35" s="562">
        <f t="shared" si="193"/>
        <v>0</v>
      </c>
      <c r="AF35" s="562">
        <f t="shared" si="193"/>
        <v>0</v>
      </c>
      <c r="AG35" s="562">
        <f t="shared" si="193"/>
        <v>0</v>
      </c>
      <c r="AH35" s="562">
        <f t="shared" si="193"/>
        <v>0</v>
      </c>
      <c r="AI35" s="562">
        <f t="shared" si="193"/>
        <v>0</v>
      </c>
      <c r="AJ35" s="562">
        <f t="shared" si="193"/>
        <v>0</v>
      </c>
      <c r="AK35" s="563"/>
      <c r="AL35" s="562">
        <f t="shared" ref="AL35:BB35" si="194">SUM(AL992)</f>
        <v>0</v>
      </c>
      <c r="AM35" s="562">
        <f t="shared" si="194"/>
        <v>0</v>
      </c>
      <c r="AN35" s="562">
        <f t="shared" si="194"/>
        <v>0</v>
      </c>
      <c r="AO35" s="562">
        <f t="shared" si="194"/>
        <v>0</v>
      </c>
      <c r="AP35" s="562">
        <f t="shared" si="194"/>
        <v>0</v>
      </c>
      <c r="AQ35" s="562">
        <f t="shared" si="194"/>
        <v>0</v>
      </c>
      <c r="AR35" s="562">
        <f t="shared" si="194"/>
        <v>0</v>
      </c>
      <c r="AS35" s="562">
        <f t="shared" si="194"/>
        <v>0</v>
      </c>
      <c r="AT35" s="562">
        <f t="shared" si="194"/>
        <v>0</v>
      </c>
      <c r="AU35" s="562">
        <f t="shared" si="194"/>
        <v>0</v>
      </c>
      <c r="AV35" s="562">
        <f t="shared" si="194"/>
        <v>0</v>
      </c>
      <c r="AW35" s="562">
        <f t="shared" si="194"/>
        <v>0</v>
      </c>
      <c r="AX35" s="562">
        <f t="shared" si="194"/>
        <v>0</v>
      </c>
      <c r="AY35" s="562">
        <f t="shared" si="194"/>
        <v>0</v>
      </c>
      <c r="AZ35" s="562">
        <f t="shared" si="194"/>
        <v>0</v>
      </c>
      <c r="BA35" s="562">
        <f t="shared" si="194"/>
        <v>0</v>
      </c>
      <c r="BB35" s="562">
        <f t="shared" si="194"/>
        <v>0</v>
      </c>
      <c r="BC35" s="563"/>
      <c r="BD35" s="562">
        <f t="shared" ref="BD35:BT35" si="195">SUM(BD992)</f>
        <v>0</v>
      </c>
      <c r="BE35" s="562">
        <f t="shared" si="195"/>
        <v>0</v>
      </c>
      <c r="BF35" s="562">
        <f t="shared" si="195"/>
        <v>0</v>
      </c>
      <c r="BG35" s="562">
        <f t="shared" si="195"/>
        <v>0</v>
      </c>
      <c r="BH35" s="562">
        <f t="shared" si="195"/>
        <v>0</v>
      </c>
      <c r="BI35" s="562">
        <f t="shared" si="195"/>
        <v>0</v>
      </c>
      <c r="BJ35" s="562">
        <f t="shared" si="195"/>
        <v>0</v>
      </c>
      <c r="BK35" s="562">
        <f t="shared" si="195"/>
        <v>0</v>
      </c>
      <c r="BL35" s="562">
        <f t="shared" si="195"/>
        <v>0</v>
      </c>
      <c r="BM35" s="562">
        <f t="shared" si="195"/>
        <v>0</v>
      </c>
      <c r="BN35" s="562">
        <f t="shared" si="195"/>
        <v>0</v>
      </c>
      <c r="BO35" s="562">
        <f t="shared" si="195"/>
        <v>0</v>
      </c>
      <c r="BP35" s="562">
        <f t="shared" si="195"/>
        <v>0</v>
      </c>
      <c r="BQ35" s="562">
        <f t="shared" si="195"/>
        <v>0</v>
      </c>
      <c r="BR35" s="562">
        <f t="shared" si="195"/>
        <v>0</v>
      </c>
      <c r="BS35" s="562">
        <f t="shared" si="195"/>
        <v>0</v>
      </c>
      <c r="BT35" s="562">
        <f t="shared" si="195"/>
        <v>0</v>
      </c>
      <c r="BU35" s="563"/>
      <c r="BV35" s="562">
        <f t="shared" si="190"/>
        <v>0</v>
      </c>
      <c r="BW35" s="562">
        <f t="shared" si="190"/>
        <v>0</v>
      </c>
      <c r="BX35" s="562">
        <f t="shared" si="190"/>
        <v>0</v>
      </c>
      <c r="BY35" s="562">
        <f t="shared" si="190"/>
        <v>0</v>
      </c>
      <c r="BZ35" s="551">
        <f t="shared" si="161"/>
        <v>0</v>
      </c>
      <c r="CA35" s="551">
        <f t="shared" si="162"/>
        <v>0</v>
      </c>
      <c r="CB35" s="551">
        <f t="shared" si="163"/>
        <v>0</v>
      </c>
      <c r="CC35" s="551">
        <f t="shared" si="164"/>
        <v>0</v>
      </c>
      <c r="CD35" s="1386">
        <f t="shared" si="153"/>
        <v>0</v>
      </c>
      <c r="CE35" s="1387">
        <f t="shared" si="153"/>
        <v>0</v>
      </c>
      <c r="CF35" s="1388">
        <f t="shared" si="153"/>
        <v>0</v>
      </c>
      <c r="CG35" s="1388">
        <f t="shared" si="153"/>
        <v>0</v>
      </c>
      <c r="CH35" s="1388">
        <f t="shared" si="153"/>
        <v>0</v>
      </c>
      <c r="CI35" s="1388">
        <f t="shared" si="153"/>
        <v>0</v>
      </c>
      <c r="CJ35" s="1388">
        <f t="shared" si="153"/>
        <v>0</v>
      </c>
      <c r="CK35" s="1389">
        <f t="shared" si="153"/>
        <v>0</v>
      </c>
      <c r="CL35" s="1389">
        <f t="shared" si="153"/>
        <v>0</v>
      </c>
      <c r="CM35" s="1389">
        <f t="shared" si="153"/>
        <v>0</v>
      </c>
      <c r="CN35" s="1388">
        <f t="shared" si="153"/>
        <v>0</v>
      </c>
      <c r="CO35" s="1388">
        <f t="shared" si="153"/>
        <v>0</v>
      </c>
      <c r="CP35" s="1388">
        <f t="shared" si="153"/>
        <v>0</v>
      </c>
      <c r="CQ35" s="1388">
        <f t="shared" si="153"/>
        <v>0</v>
      </c>
      <c r="CR35" s="1388">
        <f t="shared" si="153"/>
        <v>0</v>
      </c>
      <c r="CS35" s="1387">
        <f t="shared" si="153"/>
        <v>0</v>
      </c>
      <c r="CT35" s="1390">
        <f t="shared" si="154"/>
        <v>0</v>
      </c>
      <c r="CU35" s="552">
        <f t="shared" si="15"/>
        <v>0</v>
      </c>
      <c r="CV35" s="553">
        <f t="shared" si="16"/>
        <v>0</v>
      </c>
      <c r="CW35" s="554">
        <f t="shared" si="17"/>
        <v>0</v>
      </c>
      <c r="CX35" s="554">
        <f t="shared" si="18"/>
        <v>0</v>
      </c>
      <c r="CY35" s="554">
        <f t="shared" si="19"/>
        <v>0</v>
      </c>
      <c r="CZ35" s="554">
        <f t="shared" si="20"/>
        <v>0</v>
      </c>
      <c r="DA35" s="554">
        <f t="shared" si="21"/>
        <v>0</v>
      </c>
      <c r="DB35" s="555">
        <f t="shared" si="22"/>
        <v>0</v>
      </c>
      <c r="DC35" s="555">
        <f t="shared" si="23"/>
        <v>0</v>
      </c>
      <c r="DD35" s="555">
        <f t="shared" si="24"/>
        <v>0</v>
      </c>
      <c r="DE35" s="554">
        <f t="shared" si="25"/>
        <v>0</v>
      </c>
      <c r="DF35" s="554">
        <f t="shared" si="26"/>
        <v>0</v>
      </c>
      <c r="DG35" s="554">
        <f t="shared" si="27"/>
        <v>0</v>
      </c>
      <c r="DH35" s="554">
        <f t="shared" si="28"/>
        <v>0</v>
      </c>
      <c r="DI35" s="554">
        <f t="shared" si="29"/>
        <v>0</v>
      </c>
      <c r="DJ35" s="553">
        <f t="shared" si="30"/>
        <v>0</v>
      </c>
      <c r="DK35" s="552">
        <f t="shared" si="31"/>
        <v>0</v>
      </c>
      <c r="DL35" s="544">
        <f t="shared" si="165"/>
        <v>17</v>
      </c>
      <c r="DM35" s="514">
        <f t="shared" si="166"/>
        <v>17</v>
      </c>
      <c r="DN35" s="514">
        <f t="shared" si="167"/>
        <v>17</v>
      </c>
      <c r="DO35" s="514">
        <f t="shared" si="168"/>
        <v>17</v>
      </c>
      <c r="DP35" s="515"/>
      <c r="DQ35" s="545"/>
      <c r="DR35" s="545"/>
      <c r="DS35" s="545"/>
      <c r="DT35" s="545"/>
      <c r="DU35" s="545"/>
      <c r="DV35" s="545"/>
      <c r="DW35" s="545"/>
      <c r="DX35" s="545"/>
      <c r="DY35" s="514"/>
    </row>
    <row r="36" spans="1:135" s="517" customFormat="1" ht="15.75" customHeight="1">
      <c r="A36" s="504" t="s">
        <v>146</v>
      </c>
      <c r="B36" s="562">
        <f t="shared" ref="B36:E36" si="196">SUM(B993)</f>
        <v>0</v>
      </c>
      <c r="C36" s="562">
        <f t="shared" si="196"/>
        <v>0</v>
      </c>
      <c r="D36" s="562">
        <f t="shared" si="196"/>
        <v>0</v>
      </c>
      <c r="E36" s="562">
        <f t="shared" si="196"/>
        <v>0</v>
      </c>
      <c r="F36" s="562">
        <f t="shared" ref="F36:R36" si="197">SUM(F993)</f>
        <v>0</v>
      </c>
      <c r="G36" s="562">
        <f t="shared" si="197"/>
        <v>130</v>
      </c>
      <c r="H36" s="562">
        <f t="shared" si="197"/>
        <v>0</v>
      </c>
      <c r="I36" s="562">
        <f t="shared" si="197"/>
        <v>0</v>
      </c>
      <c r="J36" s="562">
        <f t="shared" si="197"/>
        <v>0</v>
      </c>
      <c r="K36" s="562">
        <f t="shared" si="197"/>
        <v>0</v>
      </c>
      <c r="L36" s="562">
        <f t="shared" si="197"/>
        <v>0</v>
      </c>
      <c r="M36" s="562">
        <f t="shared" si="197"/>
        <v>0</v>
      </c>
      <c r="N36" s="562">
        <f t="shared" si="197"/>
        <v>0</v>
      </c>
      <c r="O36" s="562">
        <f t="shared" si="197"/>
        <v>0</v>
      </c>
      <c r="P36" s="562">
        <f t="shared" si="197"/>
        <v>0</v>
      </c>
      <c r="Q36" s="562">
        <f t="shared" si="197"/>
        <v>0</v>
      </c>
      <c r="R36" s="562">
        <f t="shared" si="197"/>
        <v>0</v>
      </c>
      <c r="S36" s="563"/>
      <c r="T36" s="562">
        <f t="shared" ref="T36:AJ36" si="198">SUM(T993)</f>
        <v>1090</v>
      </c>
      <c r="U36" s="562">
        <f t="shared" si="198"/>
        <v>0</v>
      </c>
      <c r="V36" s="562">
        <f t="shared" si="198"/>
        <v>0</v>
      </c>
      <c r="W36" s="562">
        <f t="shared" si="198"/>
        <v>800</v>
      </c>
      <c r="X36" s="562">
        <f t="shared" si="198"/>
        <v>675</v>
      </c>
      <c r="Y36" s="562">
        <f t="shared" si="198"/>
        <v>0</v>
      </c>
      <c r="Z36" s="562">
        <f t="shared" si="198"/>
        <v>400</v>
      </c>
      <c r="AA36" s="562">
        <f t="shared" si="198"/>
        <v>0</v>
      </c>
      <c r="AB36" s="562">
        <f t="shared" si="198"/>
        <v>370</v>
      </c>
      <c r="AC36" s="562">
        <f t="shared" si="198"/>
        <v>0</v>
      </c>
      <c r="AD36" s="562">
        <f t="shared" si="198"/>
        <v>0</v>
      </c>
      <c r="AE36" s="562">
        <f t="shared" si="198"/>
        <v>0</v>
      </c>
      <c r="AF36" s="562">
        <f t="shared" si="198"/>
        <v>0</v>
      </c>
      <c r="AG36" s="562">
        <f t="shared" si="198"/>
        <v>0</v>
      </c>
      <c r="AH36" s="562">
        <f t="shared" si="198"/>
        <v>0</v>
      </c>
      <c r="AI36" s="562">
        <f t="shared" si="198"/>
        <v>0</v>
      </c>
      <c r="AJ36" s="562">
        <f t="shared" si="198"/>
        <v>0</v>
      </c>
      <c r="AK36" s="563"/>
      <c r="AL36" s="562">
        <f t="shared" ref="AL36:BB36" si="199">SUM(AL993)</f>
        <v>1800</v>
      </c>
      <c r="AM36" s="562">
        <f t="shared" si="199"/>
        <v>2642</v>
      </c>
      <c r="AN36" s="562">
        <f t="shared" si="199"/>
        <v>760</v>
      </c>
      <c r="AO36" s="562">
        <f t="shared" si="199"/>
        <v>3880</v>
      </c>
      <c r="AP36" s="562">
        <f t="shared" si="199"/>
        <v>1510</v>
      </c>
      <c r="AQ36" s="562">
        <f t="shared" si="199"/>
        <v>7250</v>
      </c>
      <c r="AR36" s="562">
        <f t="shared" si="199"/>
        <v>7490</v>
      </c>
      <c r="AS36" s="562">
        <f t="shared" si="199"/>
        <v>8320</v>
      </c>
      <c r="AT36" s="562">
        <f t="shared" si="199"/>
        <v>3030</v>
      </c>
      <c r="AU36" s="562">
        <f t="shared" si="199"/>
        <v>0</v>
      </c>
      <c r="AV36" s="562">
        <f t="shared" si="199"/>
        <v>0</v>
      </c>
      <c r="AW36" s="562">
        <f t="shared" si="199"/>
        <v>0</v>
      </c>
      <c r="AX36" s="562">
        <f t="shared" si="199"/>
        <v>0</v>
      </c>
      <c r="AY36" s="562">
        <f t="shared" si="199"/>
        <v>0</v>
      </c>
      <c r="AZ36" s="562">
        <f t="shared" si="199"/>
        <v>0</v>
      </c>
      <c r="BA36" s="562">
        <f t="shared" si="199"/>
        <v>0</v>
      </c>
      <c r="BB36" s="562">
        <f t="shared" si="199"/>
        <v>0</v>
      </c>
      <c r="BC36" s="563"/>
      <c r="BD36" s="562">
        <f t="shared" ref="BD36:BT36" si="200">SUM(BD993)</f>
        <v>22335</v>
      </c>
      <c r="BE36" s="562">
        <f t="shared" si="200"/>
        <v>12500</v>
      </c>
      <c r="BF36" s="562">
        <f t="shared" si="200"/>
        <v>41000</v>
      </c>
      <c r="BG36" s="562">
        <f t="shared" si="200"/>
        <v>31700</v>
      </c>
      <c r="BH36" s="562">
        <f t="shared" si="200"/>
        <v>14800</v>
      </c>
      <c r="BI36" s="562">
        <f t="shared" si="200"/>
        <v>90075</v>
      </c>
      <c r="BJ36" s="562">
        <f t="shared" si="200"/>
        <v>37000</v>
      </c>
      <c r="BK36" s="562">
        <f t="shared" si="200"/>
        <v>14200</v>
      </c>
      <c r="BL36" s="562">
        <f t="shared" si="200"/>
        <v>7096</v>
      </c>
      <c r="BM36" s="562">
        <f t="shared" si="200"/>
        <v>0</v>
      </c>
      <c r="BN36" s="562">
        <f t="shared" si="200"/>
        <v>0</v>
      </c>
      <c r="BO36" s="562">
        <f t="shared" si="200"/>
        <v>0</v>
      </c>
      <c r="BP36" s="562">
        <f t="shared" si="200"/>
        <v>0</v>
      </c>
      <c r="BQ36" s="562">
        <f t="shared" si="200"/>
        <v>0</v>
      </c>
      <c r="BR36" s="562">
        <f t="shared" si="200"/>
        <v>0</v>
      </c>
      <c r="BS36" s="562">
        <f t="shared" si="200"/>
        <v>0</v>
      </c>
      <c r="BT36" s="562">
        <f t="shared" si="200"/>
        <v>0</v>
      </c>
      <c r="BU36" s="563"/>
      <c r="BV36" s="562">
        <f t="shared" si="190"/>
        <v>0</v>
      </c>
      <c r="BW36" s="562">
        <f t="shared" si="190"/>
        <v>1290</v>
      </c>
      <c r="BX36" s="562">
        <f t="shared" si="190"/>
        <v>4890</v>
      </c>
      <c r="BY36" s="562">
        <f t="shared" si="190"/>
        <v>40200</v>
      </c>
      <c r="BZ36" s="551">
        <f t="shared" si="161"/>
        <v>0</v>
      </c>
      <c r="CA36" s="551">
        <f t="shared" si="162"/>
        <v>149.66666666666666</v>
      </c>
      <c r="CB36" s="551">
        <f t="shared" si="163"/>
        <v>1890.8</v>
      </c>
      <c r="CC36" s="551">
        <f t="shared" si="164"/>
        <v>12042.066666666668</v>
      </c>
      <c r="CD36" s="1386">
        <f t="shared" si="153"/>
        <v>0</v>
      </c>
      <c r="CE36" s="1387">
        <f t="shared" si="153"/>
        <v>0</v>
      </c>
      <c r="CF36" s="1388">
        <f t="shared" si="153"/>
        <v>0</v>
      </c>
      <c r="CG36" s="1388">
        <f t="shared" si="153"/>
        <v>0</v>
      </c>
      <c r="CH36" s="1388">
        <f t="shared" si="153"/>
        <v>0</v>
      </c>
      <c r="CI36" s="1388">
        <f t="shared" si="153"/>
        <v>0</v>
      </c>
      <c r="CJ36" s="1388">
        <f t="shared" si="153"/>
        <v>0</v>
      </c>
      <c r="CK36" s="1389">
        <f t="shared" si="153"/>
        <v>0</v>
      </c>
      <c r="CL36" s="1389">
        <f t="shared" si="153"/>
        <v>7096</v>
      </c>
      <c r="CM36" s="1389">
        <f t="shared" si="153"/>
        <v>12500</v>
      </c>
      <c r="CN36" s="1388">
        <f t="shared" si="153"/>
        <v>14200</v>
      </c>
      <c r="CO36" s="1388">
        <f t="shared" si="153"/>
        <v>14800</v>
      </c>
      <c r="CP36" s="1388">
        <f t="shared" si="153"/>
        <v>22335</v>
      </c>
      <c r="CQ36" s="1388">
        <f t="shared" si="153"/>
        <v>31700</v>
      </c>
      <c r="CR36" s="1388">
        <f t="shared" si="153"/>
        <v>37000</v>
      </c>
      <c r="CS36" s="1387">
        <f t="shared" si="153"/>
        <v>41000</v>
      </c>
      <c r="CT36" s="1390">
        <f t="shared" si="154"/>
        <v>90075</v>
      </c>
      <c r="CU36" s="552">
        <f t="shared" si="15"/>
        <v>0</v>
      </c>
      <c r="CV36" s="553">
        <f t="shared" si="16"/>
        <v>0</v>
      </c>
      <c r="CW36" s="554">
        <f t="shared" si="17"/>
        <v>0</v>
      </c>
      <c r="CX36" s="554">
        <f t="shared" si="18"/>
        <v>0</v>
      </c>
      <c r="CY36" s="554">
        <f t="shared" si="19"/>
        <v>0</v>
      </c>
      <c r="CZ36" s="554">
        <f t="shared" si="20"/>
        <v>0</v>
      </c>
      <c r="DA36" s="554">
        <f t="shared" si="21"/>
        <v>0</v>
      </c>
      <c r="DB36" s="555">
        <f t="shared" si="22"/>
        <v>0</v>
      </c>
      <c r="DC36" s="555">
        <f t="shared" si="23"/>
        <v>7096</v>
      </c>
      <c r="DD36" s="555">
        <f t="shared" si="24"/>
        <v>12500</v>
      </c>
      <c r="DE36" s="554">
        <f t="shared" si="25"/>
        <v>14200</v>
      </c>
      <c r="DF36" s="554">
        <f t="shared" si="26"/>
        <v>14800</v>
      </c>
      <c r="DG36" s="554">
        <f t="shared" si="27"/>
        <v>22335</v>
      </c>
      <c r="DH36" s="554">
        <f t="shared" si="28"/>
        <v>31700</v>
      </c>
      <c r="DI36" s="554">
        <f t="shared" si="29"/>
        <v>37000</v>
      </c>
      <c r="DJ36" s="553">
        <f t="shared" si="30"/>
        <v>41000</v>
      </c>
      <c r="DK36" s="552">
        <f t="shared" si="31"/>
        <v>90075</v>
      </c>
      <c r="DL36" s="544">
        <f t="shared" si="165"/>
        <v>17</v>
      </c>
      <c r="DM36" s="514">
        <f t="shared" si="166"/>
        <v>17</v>
      </c>
      <c r="DN36" s="514">
        <f t="shared" si="167"/>
        <v>17</v>
      </c>
      <c r="DO36" s="514">
        <f t="shared" si="168"/>
        <v>17</v>
      </c>
      <c r="DP36" s="515"/>
      <c r="DQ36" s="545"/>
      <c r="DR36" s="545"/>
      <c r="DS36" s="545"/>
      <c r="DT36" s="545"/>
      <c r="DU36" s="545"/>
      <c r="DV36" s="545"/>
      <c r="DW36" s="545"/>
      <c r="DX36" s="545"/>
      <c r="DY36" s="514"/>
    </row>
    <row r="37" spans="1:135" s="517" customFormat="1" ht="15.75" customHeight="1">
      <c r="A37" s="504" t="s">
        <v>147</v>
      </c>
      <c r="B37" s="562">
        <f t="shared" ref="B37:E37" si="201">SUM(B994)</f>
        <v>150</v>
      </c>
      <c r="C37" s="562">
        <f t="shared" si="201"/>
        <v>600</v>
      </c>
      <c r="D37" s="562">
        <f t="shared" si="201"/>
        <v>70</v>
      </c>
      <c r="E37" s="562">
        <f t="shared" si="201"/>
        <v>120</v>
      </c>
      <c r="F37" s="562">
        <f t="shared" ref="F37:R37" si="202">SUM(F994)</f>
        <v>540</v>
      </c>
      <c r="G37" s="562">
        <f t="shared" si="202"/>
        <v>500</v>
      </c>
      <c r="H37" s="562">
        <f t="shared" si="202"/>
        <v>120</v>
      </c>
      <c r="I37" s="562">
        <f t="shared" si="202"/>
        <v>70</v>
      </c>
      <c r="J37" s="562">
        <f t="shared" si="202"/>
        <v>200</v>
      </c>
      <c r="K37" s="562">
        <f t="shared" si="202"/>
        <v>0</v>
      </c>
      <c r="L37" s="562">
        <f t="shared" si="202"/>
        <v>0</v>
      </c>
      <c r="M37" s="562">
        <f t="shared" si="202"/>
        <v>0</v>
      </c>
      <c r="N37" s="562">
        <f t="shared" si="202"/>
        <v>0</v>
      </c>
      <c r="O37" s="562">
        <f t="shared" si="202"/>
        <v>0</v>
      </c>
      <c r="P37" s="562">
        <f t="shared" si="202"/>
        <v>0</v>
      </c>
      <c r="Q37" s="562">
        <f t="shared" si="202"/>
        <v>0</v>
      </c>
      <c r="R37" s="562">
        <f t="shared" si="202"/>
        <v>0</v>
      </c>
      <c r="S37" s="563"/>
      <c r="T37" s="562">
        <f t="shared" ref="T37:AJ37" si="203">SUM(T994)</f>
        <v>1350</v>
      </c>
      <c r="U37" s="562">
        <f t="shared" si="203"/>
        <v>65</v>
      </c>
      <c r="V37" s="562">
        <f t="shared" si="203"/>
        <v>0</v>
      </c>
      <c r="W37" s="562">
        <f t="shared" si="203"/>
        <v>850</v>
      </c>
      <c r="X37" s="562">
        <f t="shared" si="203"/>
        <v>660</v>
      </c>
      <c r="Y37" s="562">
        <f t="shared" si="203"/>
        <v>600</v>
      </c>
      <c r="Z37" s="562">
        <f t="shared" si="203"/>
        <v>40</v>
      </c>
      <c r="AA37" s="562">
        <f t="shared" si="203"/>
        <v>270</v>
      </c>
      <c r="AB37" s="562">
        <f t="shared" si="203"/>
        <v>860</v>
      </c>
      <c r="AC37" s="562">
        <f t="shared" si="203"/>
        <v>0</v>
      </c>
      <c r="AD37" s="562">
        <f t="shared" si="203"/>
        <v>0</v>
      </c>
      <c r="AE37" s="562">
        <f t="shared" si="203"/>
        <v>0</v>
      </c>
      <c r="AF37" s="562">
        <f t="shared" si="203"/>
        <v>0</v>
      </c>
      <c r="AG37" s="562">
        <f t="shared" si="203"/>
        <v>0</v>
      </c>
      <c r="AH37" s="562">
        <f t="shared" si="203"/>
        <v>0</v>
      </c>
      <c r="AI37" s="562">
        <f t="shared" si="203"/>
        <v>0</v>
      </c>
      <c r="AJ37" s="562">
        <f t="shared" si="203"/>
        <v>0</v>
      </c>
      <c r="AK37" s="563"/>
      <c r="AL37" s="562">
        <f t="shared" ref="AL37:BB37" si="204">SUM(AL994)</f>
        <v>2200</v>
      </c>
      <c r="AM37" s="562">
        <f t="shared" si="204"/>
        <v>820</v>
      </c>
      <c r="AN37" s="562">
        <f t="shared" si="204"/>
        <v>3750</v>
      </c>
      <c r="AO37" s="562">
        <f t="shared" si="204"/>
        <v>5430</v>
      </c>
      <c r="AP37" s="562">
        <f t="shared" si="204"/>
        <v>200</v>
      </c>
      <c r="AQ37" s="562">
        <f t="shared" si="204"/>
        <v>1940</v>
      </c>
      <c r="AR37" s="562">
        <f t="shared" si="204"/>
        <v>1254</v>
      </c>
      <c r="AS37" s="562">
        <f t="shared" si="204"/>
        <v>1450</v>
      </c>
      <c r="AT37" s="562">
        <f t="shared" si="204"/>
        <v>1660</v>
      </c>
      <c r="AU37" s="562">
        <f t="shared" si="204"/>
        <v>0</v>
      </c>
      <c r="AV37" s="562">
        <f t="shared" si="204"/>
        <v>0</v>
      </c>
      <c r="AW37" s="562">
        <f t="shared" si="204"/>
        <v>0</v>
      </c>
      <c r="AX37" s="562">
        <f t="shared" si="204"/>
        <v>0</v>
      </c>
      <c r="AY37" s="562">
        <f t="shared" si="204"/>
        <v>0</v>
      </c>
      <c r="AZ37" s="562">
        <f t="shared" si="204"/>
        <v>0</v>
      </c>
      <c r="BA37" s="562">
        <f t="shared" si="204"/>
        <v>0</v>
      </c>
      <c r="BB37" s="562">
        <f t="shared" si="204"/>
        <v>0</v>
      </c>
      <c r="BC37" s="563"/>
      <c r="BD37" s="562">
        <f t="shared" ref="BD37:BT37" si="205">SUM(BD994)</f>
        <v>15500</v>
      </c>
      <c r="BE37" s="562">
        <f t="shared" si="205"/>
        <v>3000</v>
      </c>
      <c r="BF37" s="562">
        <f t="shared" si="205"/>
        <v>30000</v>
      </c>
      <c r="BG37" s="562">
        <f t="shared" si="205"/>
        <v>10200</v>
      </c>
      <c r="BH37" s="562">
        <f t="shared" si="205"/>
        <v>7150</v>
      </c>
      <c r="BI37" s="562">
        <f t="shared" si="205"/>
        <v>73200</v>
      </c>
      <c r="BJ37" s="562">
        <f t="shared" si="205"/>
        <v>60500</v>
      </c>
      <c r="BK37" s="562">
        <f t="shared" si="205"/>
        <v>1000</v>
      </c>
      <c r="BL37" s="562">
        <f t="shared" si="205"/>
        <v>3250</v>
      </c>
      <c r="BM37" s="562">
        <f t="shared" si="205"/>
        <v>0</v>
      </c>
      <c r="BN37" s="562">
        <f t="shared" si="205"/>
        <v>0</v>
      </c>
      <c r="BO37" s="562">
        <f t="shared" si="205"/>
        <v>0</v>
      </c>
      <c r="BP37" s="562">
        <f t="shared" si="205"/>
        <v>0</v>
      </c>
      <c r="BQ37" s="562">
        <f t="shared" si="205"/>
        <v>0</v>
      </c>
      <c r="BR37" s="562">
        <f t="shared" si="205"/>
        <v>0</v>
      </c>
      <c r="BS37" s="562">
        <f t="shared" si="205"/>
        <v>0</v>
      </c>
      <c r="BT37" s="562">
        <f t="shared" si="205"/>
        <v>0</v>
      </c>
      <c r="BU37" s="563"/>
      <c r="BV37" s="562">
        <f t="shared" si="190"/>
        <v>470</v>
      </c>
      <c r="BW37" s="562">
        <f t="shared" si="190"/>
        <v>750</v>
      </c>
      <c r="BX37" s="562">
        <f t="shared" si="190"/>
        <v>1660</v>
      </c>
      <c r="BY37" s="562">
        <f t="shared" si="190"/>
        <v>7500</v>
      </c>
      <c r="BZ37" s="551">
        <f t="shared" si="161"/>
        <v>118</v>
      </c>
      <c r="CA37" s="551">
        <f t="shared" si="162"/>
        <v>223</v>
      </c>
      <c r="CB37" s="551">
        <f t="shared" si="163"/>
        <v>884.93333333333328</v>
      </c>
      <c r="CC37" s="551">
        <f t="shared" si="164"/>
        <v>8706.6666666666661</v>
      </c>
      <c r="CD37" s="1386">
        <f t="shared" si="153"/>
        <v>0</v>
      </c>
      <c r="CE37" s="1387">
        <f t="shared" si="153"/>
        <v>0</v>
      </c>
      <c r="CF37" s="1388">
        <f t="shared" si="153"/>
        <v>0</v>
      </c>
      <c r="CG37" s="1388">
        <f t="shared" si="153"/>
        <v>0</v>
      </c>
      <c r="CH37" s="1388">
        <f t="shared" si="153"/>
        <v>0</v>
      </c>
      <c r="CI37" s="1388">
        <f t="shared" si="153"/>
        <v>0</v>
      </c>
      <c r="CJ37" s="1388">
        <f t="shared" si="153"/>
        <v>0</v>
      </c>
      <c r="CK37" s="1389">
        <f t="shared" si="153"/>
        <v>0</v>
      </c>
      <c r="CL37" s="1389">
        <f t="shared" si="153"/>
        <v>1000</v>
      </c>
      <c r="CM37" s="1389">
        <f t="shared" si="153"/>
        <v>3000</v>
      </c>
      <c r="CN37" s="1388">
        <f t="shared" si="153"/>
        <v>3250</v>
      </c>
      <c r="CO37" s="1388">
        <f t="shared" si="153"/>
        <v>7150</v>
      </c>
      <c r="CP37" s="1388">
        <f t="shared" si="153"/>
        <v>10200</v>
      </c>
      <c r="CQ37" s="1388">
        <f t="shared" si="153"/>
        <v>15500</v>
      </c>
      <c r="CR37" s="1388">
        <f t="shared" si="153"/>
        <v>30000</v>
      </c>
      <c r="CS37" s="1387">
        <f t="shared" si="153"/>
        <v>60500</v>
      </c>
      <c r="CT37" s="1390">
        <f t="shared" si="154"/>
        <v>73200</v>
      </c>
      <c r="CU37" s="552">
        <f t="shared" si="15"/>
        <v>0</v>
      </c>
      <c r="CV37" s="553">
        <f t="shared" si="16"/>
        <v>0</v>
      </c>
      <c r="CW37" s="554">
        <f t="shared" si="17"/>
        <v>0</v>
      </c>
      <c r="CX37" s="554">
        <f t="shared" si="18"/>
        <v>0</v>
      </c>
      <c r="CY37" s="554">
        <f t="shared" si="19"/>
        <v>0</v>
      </c>
      <c r="CZ37" s="554">
        <f t="shared" si="20"/>
        <v>0</v>
      </c>
      <c r="DA37" s="554">
        <f t="shared" si="21"/>
        <v>0</v>
      </c>
      <c r="DB37" s="555">
        <f t="shared" si="22"/>
        <v>0</v>
      </c>
      <c r="DC37" s="555">
        <f t="shared" si="23"/>
        <v>1000</v>
      </c>
      <c r="DD37" s="555">
        <f t="shared" si="24"/>
        <v>3000</v>
      </c>
      <c r="DE37" s="554">
        <f t="shared" si="25"/>
        <v>3250</v>
      </c>
      <c r="DF37" s="554">
        <f t="shared" si="26"/>
        <v>7150</v>
      </c>
      <c r="DG37" s="554">
        <f t="shared" si="27"/>
        <v>10200</v>
      </c>
      <c r="DH37" s="554">
        <f t="shared" si="28"/>
        <v>15500</v>
      </c>
      <c r="DI37" s="554">
        <f t="shared" si="29"/>
        <v>30000</v>
      </c>
      <c r="DJ37" s="553">
        <f t="shared" si="30"/>
        <v>60500</v>
      </c>
      <c r="DK37" s="552">
        <f t="shared" si="31"/>
        <v>73200</v>
      </c>
      <c r="DL37" s="544">
        <f t="shared" si="165"/>
        <v>17</v>
      </c>
      <c r="DM37" s="514">
        <f t="shared" si="166"/>
        <v>17</v>
      </c>
      <c r="DN37" s="514">
        <f t="shared" si="167"/>
        <v>17</v>
      </c>
      <c r="DO37" s="514">
        <f t="shared" si="168"/>
        <v>17</v>
      </c>
      <c r="DP37" s="515"/>
      <c r="DQ37" s="545"/>
      <c r="DR37" s="545"/>
      <c r="DS37" s="545"/>
      <c r="DT37" s="545"/>
      <c r="DU37" s="545"/>
      <c r="DV37" s="545"/>
      <c r="DW37" s="545"/>
      <c r="DX37" s="545"/>
      <c r="DY37" s="514"/>
    </row>
    <row r="38" spans="1:135" s="517" customFormat="1" ht="15.75" customHeight="1">
      <c r="A38" s="504" t="s">
        <v>148</v>
      </c>
      <c r="B38" s="562">
        <f t="shared" ref="B38:E38" si="206">SUM(B995)</f>
        <v>49</v>
      </c>
      <c r="C38" s="562">
        <f t="shared" si="206"/>
        <v>100</v>
      </c>
      <c r="D38" s="562">
        <f t="shared" si="206"/>
        <v>0</v>
      </c>
      <c r="E38" s="562">
        <f t="shared" si="206"/>
        <v>90</v>
      </c>
      <c r="F38" s="562">
        <f t="shared" ref="F38:R38" si="207">SUM(F995)</f>
        <v>60</v>
      </c>
      <c r="G38" s="562">
        <f t="shared" si="207"/>
        <v>100</v>
      </c>
      <c r="H38" s="562">
        <f t="shared" si="207"/>
        <v>100</v>
      </c>
      <c r="I38" s="562">
        <f t="shared" si="207"/>
        <v>0</v>
      </c>
      <c r="J38" s="562">
        <f t="shared" si="207"/>
        <v>150</v>
      </c>
      <c r="K38" s="562">
        <f t="shared" si="207"/>
        <v>0</v>
      </c>
      <c r="L38" s="562">
        <f t="shared" si="207"/>
        <v>0</v>
      </c>
      <c r="M38" s="562">
        <f t="shared" si="207"/>
        <v>0</v>
      </c>
      <c r="N38" s="562">
        <f t="shared" si="207"/>
        <v>0</v>
      </c>
      <c r="O38" s="562">
        <f t="shared" si="207"/>
        <v>0</v>
      </c>
      <c r="P38" s="562">
        <f t="shared" si="207"/>
        <v>0</v>
      </c>
      <c r="Q38" s="562">
        <f t="shared" si="207"/>
        <v>0</v>
      </c>
      <c r="R38" s="562">
        <f t="shared" si="207"/>
        <v>0</v>
      </c>
      <c r="S38" s="563"/>
      <c r="T38" s="562">
        <f t="shared" ref="T38:AJ38" si="208">SUM(T995)</f>
        <v>40</v>
      </c>
      <c r="U38" s="562">
        <f t="shared" si="208"/>
        <v>0</v>
      </c>
      <c r="V38" s="562">
        <f t="shared" si="208"/>
        <v>0</v>
      </c>
      <c r="W38" s="562">
        <f t="shared" si="208"/>
        <v>60</v>
      </c>
      <c r="X38" s="562">
        <f t="shared" si="208"/>
        <v>0</v>
      </c>
      <c r="Y38" s="562">
        <f t="shared" si="208"/>
        <v>150</v>
      </c>
      <c r="Z38" s="562">
        <f t="shared" si="208"/>
        <v>0</v>
      </c>
      <c r="AA38" s="562">
        <f t="shared" si="208"/>
        <v>160</v>
      </c>
      <c r="AB38" s="562">
        <f t="shared" si="208"/>
        <v>500</v>
      </c>
      <c r="AC38" s="562">
        <f t="shared" si="208"/>
        <v>0</v>
      </c>
      <c r="AD38" s="562">
        <f t="shared" si="208"/>
        <v>0</v>
      </c>
      <c r="AE38" s="562">
        <f t="shared" si="208"/>
        <v>0</v>
      </c>
      <c r="AF38" s="562">
        <f t="shared" si="208"/>
        <v>0</v>
      </c>
      <c r="AG38" s="562">
        <f t="shared" si="208"/>
        <v>0</v>
      </c>
      <c r="AH38" s="562">
        <f t="shared" si="208"/>
        <v>0</v>
      </c>
      <c r="AI38" s="562">
        <f t="shared" si="208"/>
        <v>0</v>
      </c>
      <c r="AJ38" s="562">
        <f t="shared" si="208"/>
        <v>0</v>
      </c>
      <c r="AK38" s="563"/>
      <c r="AL38" s="562">
        <f t="shared" ref="AL38:BB38" si="209">SUM(AL995)</f>
        <v>0</v>
      </c>
      <c r="AM38" s="562">
        <f t="shared" si="209"/>
        <v>500</v>
      </c>
      <c r="AN38" s="562">
        <f t="shared" si="209"/>
        <v>250</v>
      </c>
      <c r="AO38" s="562">
        <f t="shared" si="209"/>
        <v>200</v>
      </c>
      <c r="AP38" s="562">
        <f t="shared" si="209"/>
        <v>0</v>
      </c>
      <c r="AQ38" s="562">
        <f t="shared" si="209"/>
        <v>500</v>
      </c>
      <c r="AR38" s="562">
        <f t="shared" si="209"/>
        <v>0</v>
      </c>
      <c r="AS38" s="562">
        <f t="shared" si="209"/>
        <v>500</v>
      </c>
      <c r="AT38" s="562">
        <f t="shared" si="209"/>
        <v>0</v>
      </c>
      <c r="AU38" s="562">
        <f t="shared" si="209"/>
        <v>0</v>
      </c>
      <c r="AV38" s="562">
        <f t="shared" si="209"/>
        <v>0</v>
      </c>
      <c r="AW38" s="562">
        <f t="shared" si="209"/>
        <v>0</v>
      </c>
      <c r="AX38" s="562">
        <f t="shared" si="209"/>
        <v>0</v>
      </c>
      <c r="AY38" s="562">
        <f t="shared" si="209"/>
        <v>0</v>
      </c>
      <c r="AZ38" s="562">
        <f t="shared" si="209"/>
        <v>0</v>
      </c>
      <c r="BA38" s="562">
        <f t="shared" si="209"/>
        <v>0</v>
      </c>
      <c r="BB38" s="562">
        <f t="shared" si="209"/>
        <v>0</v>
      </c>
      <c r="BC38" s="563"/>
      <c r="BD38" s="562">
        <f t="shared" ref="BD38:BT38" si="210">SUM(BD995)</f>
        <v>2000</v>
      </c>
      <c r="BE38" s="562">
        <f t="shared" si="210"/>
        <v>700</v>
      </c>
      <c r="BF38" s="562">
        <f t="shared" si="210"/>
        <v>3000</v>
      </c>
      <c r="BG38" s="562">
        <f t="shared" si="210"/>
        <v>0</v>
      </c>
      <c r="BH38" s="562">
        <f t="shared" si="210"/>
        <v>1000</v>
      </c>
      <c r="BI38" s="562">
        <f t="shared" si="210"/>
        <v>8000</v>
      </c>
      <c r="BJ38" s="562">
        <f t="shared" si="210"/>
        <v>0</v>
      </c>
      <c r="BK38" s="562">
        <f t="shared" si="210"/>
        <v>0</v>
      </c>
      <c r="BL38" s="562">
        <f t="shared" si="210"/>
        <v>500</v>
      </c>
      <c r="BM38" s="562">
        <f t="shared" si="210"/>
        <v>0</v>
      </c>
      <c r="BN38" s="562">
        <f t="shared" si="210"/>
        <v>0</v>
      </c>
      <c r="BO38" s="562">
        <f t="shared" si="210"/>
        <v>0</v>
      </c>
      <c r="BP38" s="562">
        <f t="shared" si="210"/>
        <v>0</v>
      </c>
      <c r="BQ38" s="562">
        <f t="shared" si="210"/>
        <v>0</v>
      </c>
      <c r="BR38" s="562">
        <f t="shared" si="210"/>
        <v>0</v>
      </c>
      <c r="BS38" s="562">
        <f t="shared" si="210"/>
        <v>0</v>
      </c>
      <c r="BT38" s="562">
        <f t="shared" si="210"/>
        <v>0</v>
      </c>
      <c r="BU38" s="563"/>
      <c r="BV38" s="562">
        <f t="shared" si="190"/>
        <v>150</v>
      </c>
      <c r="BW38" s="562">
        <f t="shared" si="190"/>
        <v>250</v>
      </c>
      <c r="BX38" s="562">
        <f t="shared" si="190"/>
        <v>500</v>
      </c>
      <c r="BY38" s="562">
        <f t="shared" si="190"/>
        <v>2000</v>
      </c>
      <c r="BZ38" s="551">
        <f t="shared" si="161"/>
        <v>33.266666666666666</v>
      </c>
      <c r="CA38" s="551">
        <f t="shared" si="162"/>
        <v>27.333333333333332</v>
      </c>
      <c r="CB38" s="551">
        <f t="shared" si="163"/>
        <v>96.666666666666671</v>
      </c>
      <c r="CC38" s="551">
        <f t="shared" si="164"/>
        <v>480</v>
      </c>
      <c r="CD38" s="1386">
        <f t="shared" si="153"/>
        <v>0</v>
      </c>
      <c r="CE38" s="1387">
        <f t="shared" si="153"/>
        <v>0</v>
      </c>
      <c r="CF38" s="1388">
        <f t="shared" si="153"/>
        <v>0</v>
      </c>
      <c r="CG38" s="1388">
        <f t="shared" si="153"/>
        <v>0</v>
      </c>
      <c r="CH38" s="1388">
        <f t="shared" si="153"/>
        <v>0</v>
      </c>
      <c r="CI38" s="1388">
        <f t="shared" si="153"/>
        <v>0</v>
      </c>
      <c r="CJ38" s="1388">
        <f t="shared" si="153"/>
        <v>0</v>
      </c>
      <c r="CK38" s="1389">
        <f t="shared" si="153"/>
        <v>0</v>
      </c>
      <c r="CL38" s="1389">
        <f t="shared" si="153"/>
        <v>0</v>
      </c>
      <c r="CM38" s="1389">
        <f t="shared" si="153"/>
        <v>0</v>
      </c>
      <c r="CN38" s="1388">
        <f t="shared" si="153"/>
        <v>0</v>
      </c>
      <c r="CO38" s="1388">
        <f t="shared" si="153"/>
        <v>500</v>
      </c>
      <c r="CP38" s="1388">
        <f t="shared" si="153"/>
        <v>700</v>
      </c>
      <c r="CQ38" s="1388">
        <f t="shared" si="153"/>
        <v>1000</v>
      </c>
      <c r="CR38" s="1388">
        <f t="shared" si="153"/>
        <v>2000</v>
      </c>
      <c r="CS38" s="1387">
        <f t="shared" si="153"/>
        <v>3000</v>
      </c>
      <c r="CT38" s="1390">
        <f t="shared" si="154"/>
        <v>8000</v>
      </c>
      <c r="CU38" s="552">
        <f t="shared" si="15"/>
        <v>0</v>
      </c>
      <c r="CV38" s="553">
        <f t="shared" si="16"/>
        <v>0</v>
      </c>
      <c r="CW38" s="554">
        <f t="shared" si="17"/>
        <v>0</v>
      </c>
      <c r="CX38" s="554">
        <f t="shared" si="18"/>
        <v>0</v>
      </c>
      <c r="CY38" s="554">
        <f t="shared" si="19"/>
        <v>0</v>
      </c>
      <c r="CZ38" s="554">
        <f t="shared" si="20"/>
        <v>0</v>
      </c>
      <c r="DA38" s="554">
        <f t="shared" si="21"/>
        <v>0</v>
      </c>
      <c r="DB38" s="555">
        <f t="shared" si="22"/>
        <v>0</v>
      </c>
      <c r="DC38" s="555">
        <f t="shared" si="23"/>
        <v>0</v>
      </c>
      <c r="DD38" s="555">
        <f t="shared" si="24"/>
        <v>0</v>
      </c>
      <c r="DE38" s="554">
        <f t="shared" si="25"/>
        <v>0</v>
      </c>
      <c r="DF38" s="554">
        <f t="shared" si="26"/>
        <v>500</v>
      </c>
      <c r="DG38" s="554">
        <f t="shared" si="27"/>
        <v>700</v>
      </c>
      <c r="DH38" s="554">
        <f t="shared" si="28"/>
        <v>1000</v>
      </c>
      <c r="DI38" s="554">
        <f t="shared" si="29"/>
        <v>2000</v>
      </c>
      <c r="DJ38" s="553">
        <f t="shared" si="30"/>
        <v>3000</v>
      </c>
      <c r="DK38" s="552">
        <f t="shared" si="31"/>
        <v>8000</v>
      </c>
      <c r="DL38" s="544">
        <f t="shared" si="165"/>
        <v>17</v>
      </c>
      <c r="DM38" s="514">
        <f t="shared" si="166"/>
        <v>17</v>
      </c>
      <c r="DN38" s="514">
        <f t="shared" si="167"/>
        <v>17</v>
      </c>
      <c r="DO38" s="514">
        <f t="shared" si="168"/>
        <v>17</v>
      </c>
      <c r="DP38" s="515"/>
      <c r="DQ38" s="545"/>
      <c r="DR38" s="545"/>
      <c r="DS38" s="545"/>
      <c r="DT38" s="545"/>
      <c r="DU38" s="545"/>
      <c r="DV38" s="545"/>
      <c r="DW38" s="545"/>
      <c r="DX38" s="545"/>
      <c r="DY38" s="514"/>
    </row>
    <row r="39" spans="1:135" s="517" customFormat="1" ht="15.75" customHeight="1">
      <c r="A39" s="504" t="s">
        <v>149</v>
      </c>
      <c r="B39" s="562">
        <f t="shared" ref="B39:E39" si="211">SUM(B996)</f>
        <v>0</v>
      </c>
      <c r="C39" s="562">
        <f t="shared" si="211"/>
        <v>0</v>
      </c>
      <c r="D39" s="562">
        <f t="shared" si="211"/>
        <v>0</v>
      </c>
      <c r="E39" s="562">
        <f t="shared" si="211"/>
        <v>0</v>
      </c>
      <c r="F39" s="562">
        <f t="shared" ref="F39:R39" si="212">SUM(F996)</f>
        <v>0</v>
      </c>
      <c r="G39" s="562">
        <f t="shared" si="212"/>
        <v>168</v>
      </c>
      <c r="H39" s="562">
        <f t="shared" si="212"/>
        <v>0</v>
      </c>
      <c r="I39" s="562">
        <f t="shared" si="212"/>
        <v>0</v>
      </c>
      <c r="J39" s="562">
        <f t="shared" si="212"/>
        <v>0</v>
      </c>
      <c r="K39" s="562">
        <f t="shared" si="212"/>
        <v>0</v>
      </c>
      <c r="L39" s="562">
        <f t="shared" si="212"/>
        <v>0</v>
      </c>
      <c r="M39" s="562">
        <f t="shared" si="212"/>
        <v>0</v>
      </c>
      <c r="N39" s="562">
        <f t="shared" si="212"/>
        <v>0</v>
      </c>
      <c r="O39" s="562">
        <f t="shared" si="212"/>
        <v>0</v>
      </c>
      <c r="P39" s="562">
        <f t="shared" si="212"/>
        <v>0</v>
      </c>
      <c r="Q39" s="562">
        <f t="shared" si="212"/>
        <v>0</v>
      </c>
      <c r="R39" s="562">
        <f t="shared" si="212"/>
        <v>0</v>
      </c>
      <c r="S39" s="563"/>
      <c r="T39" s="562">
        <f t="shared" ref="T39:AJ39" si="213">SUM(T996)</f>
        <v>0</v>
      </c>
      <c r="U39" s="562">
        <f t="shared" si="213"/>
        <v>0</v>
      </c>
      <c r="V39" s="562">
        <f t="shared" si="213"/>
        <v>0</v>
      </c>
      <c r="W39" s="562">
        <f t="shared" si="213"/>
        <v>0</v>
      </c>
      <c r="X39" s="562">
        <f t="shared" si="213"/>
        <v>0</v>
      </c>
      <c r="Y39" s="562">
        <f t="shared" si="213"/>
        <v>0</v>
      </c>
      <c r="Z39" s="562">
        <f t="shared" si="213"/>
        <v>2</v>
      </c>
      <c r="AA39" s="562">
        <f t="shared" si="213"/>
        <v>0</v>
      </c>
      <c r="AB39" s="562">
        <f t="shared" si="213"/>
        <v>0</v>
      </c>
      <c r="AC39" s="562">
        <f t="shared" si="213"/>
        <v>0</v>
      </c>
      <c r="AD39" s="562">
        <f t="shared" si="213"/>
        <v>0</v>
      </c>
      <c r="AE39" s="562">
        <f t="shared" si="213"/>
        <v>0</v>
      </c>
      <c r="AF39" s="562">
        <f t="shared" si="213"/>
        <v>0</v>
      </c>
      <c r="AG39" s="562">
        <f t="shared" si="213"/>
        <v>0</v>
      </c>
      <c r="AH39" s="562">
        <f t="shared" si="213"/>
        <v>0</v>
      </c>
      <c r="AI39" s="562">
        <f t="shared" si="213"/>
        <v>0</v>
      </c>
      <c r="AJ39" s="562">
        <f t="shared" si="213"/>
        <v>0</v>
      </c>
      <c r="AK39" s="563"/>
      <c r="AL39" s="562">
        <f t="shared" ref="AL39:BB39" si="214">SUM(AL996)</f>
        <v>0</v>
      </c>
      <c r="AM39" s="562">
        <f t="shared" si="214"/>
        <v>130</v>
      </c>
      <c r="AN39" s="562">
        <f t="shared" si="214"/>
        <v>0</v>
      </c>
      <c r="AO39" s="562">
        <f t="shared" si="214"/>
        <v>0</v>
      </c>
      <c r="AP39" s="562">
        <f t="shared" si="214"/>
        <v>0</v>
      </c>
      <c r="AQ39" s="562">
        <f t="shared" si="214"/>
        <v>120</v>
      </c>
      <c r="AR39" s="562">
        <f t="shared" si="214"/>
        <v>0</v>
      </c>
      <c r="AS39" s="562">
        <f t="shared" si="214"/>
        <v>150</v>
      </c>
      <c r="AT39" s="562">
        <f t="shared" si="214"/>
        <v>0</v>
      </c>
      <c r="AU39" s="562">
        <f t="shared" si="214"/>
        <v>0</v>
      </c>
      <c r="AV39" s="562">
        <f t="shared" si="214"/>
        <v>0</v>
      </c>
      <c r="AW39" s="562">
        <f t="shared" si="214"/>
        <v>0</v>
      </c>
      <c r="AX39" s="562">
        <f t="shared" si="214"/>
        <v>0</v>
      </c>
      <c r="AY39" s="562">
        <f t="shared" si="214"/>
        <v>0</v>
      </c>
      <c r="AZ39" s="562">
        <f t="shared" si="214"/>
        <v>0</v>
      </c>
      <c r="BA39" s="562">
        <f t="shared" si="214"/>
        <v>0</v>
      </c>
      <c r="BB39" s="562">
        <f t="shared" si="214"/>
        <v>0</v>
      </c>
      <c r="BC39" s="563"/>
      <c r="BD39" s="562">
        <f t="shared" ref="BD39:BT39" si="215">SUM(BD996)</f>
        <v>100</v>
      </c>
      <c r="BE39" s="562">
        <f t="shared" si="215"/>
        <v>0</v>
      </c>
      <c r="BF39" s="562">
        <f t="shared" si="215"/>
        <v>1500</v>
      </c>
      <c r="BG39" s="562">
        <f t="shared" si="215"/>
        <v>0</v>
      </c>
      <c r="BH39" s="562">
        <f t="shared" si="215"/>
        <v>0</v>
      </c>
      <c r="BI39" s="562">
        <f t="shared" si="215"/>
        <v>0</v>
      </c>
      <c r="BJ39" s="562">
        <f t="shared" si="215"/>
        <v>0</v>
      </c>
      <c r="BK39" s="562">
        <f t="shared" si="215"/>
        <v>1000</v>
      </c>
      <c r="BL39" s="562">
        <f t="shared" si="215"/>
        <v>250</v>
      </c>
      <c r="BM39" s="562">
        <f t="shared" si="215"/>
        <v>0</v>
      </c>
      <c r="BN39" s="562">
        <f t="shared" si="215"/>
        <v>0</v>
      </c>
      <c r="BO39" s="562">
        <f t="shared" si="215"/>
        <v>0</v>
      </c>
      <c r="BP39" s="562">
        <f t="shared" si="215"/>
        <v>0</v>
      </c>
      <c r="BQ39" s="562">
        <f t="shared" si="215"/>
        <v>0</v>
      </c>
      <c r="BR39" s="562">
        <f t="shared" si="215"/>
        <v>0</v>
      </c>
      <c r="BS39" s="562">
        <f t="shared" si="215"/>
        <v>0</v>
      </c>
      <c r="BT39" s="562">
        <f t="shared" si="215"/>
        <v>0</v>
      </c>
      <c r="BU39" s="563"/>
      <c r="BV39" s="562">
        <f t="shared" si="190"/>
        <v>148</v>
      </c>
      <c r="BW39" s="562">
        <f t="shared" si="190"/>
        <v>150</v>
      </c>
      <c r="BX39" s="562">
        <f t="shared" si="190"/>
        <v>130</v>
      </c>
      <c r="BY39" s="562">
        <f t="shared" si="190"/>
        <v>1000</v>
      </c>
      <c r="BZ39" s="551">
        <f t="shared" si="161"/>
        <v>0</v>
      </c>
      <c r="CA39" s="551">
        <f t="shared" si="162"/>
        <v>0</v>
      </c>
      <c r="CB39" s="551">
        <f t="shared" si="163"/>
        <v>16.666666666666668</v>
      </c>
      <c r="CC39" s="551">
        <f t="shared" si="164"/>
        <v>90</v>
      </c>
      <c r="CD39" s="1386">
        <f t="shared" si="153"/>
        <v>0</v>
      </c>
      <c r="CE39" s="1387">
        <f t="shared" si="153"/>
        <v>0</v>
      </c>
      <c r="CF39" s="1388">
        <f t="shared" si="153"/>
        <v>0</v>
      </c>
      <c r="CG39" s="1388">
        <f t="shared" si="153"/>
        <v>0</v>
      </c>
      <c r="CH39" s="1388">
        <f t="shared" si="153"/>
        <v>0</v>
      </c>
      <c r="CI39" s="1388">
        <f t="shared" si="153"/>
        <v>0</v>
      </c>
      <c r="CJ39" s="1388">
        <f t="shared" si="153"/>
        <v>0</v>
      </c>
      <c r="CK39" s="1389">
        <f t="shared" si="153"/>
        <v>0</v>
      </c>
      <c r="CL39" s="1389">
        <f t="shared" si="153"/>
        <v>0</v>
      </c>
      <c r="CM39" s="1389">
        <f t="shared" si="153"/>
        <v>0</v>
      </c>
      <c r="CN39" s="1388">
        <f t="shared" si="153"/>
        <v>0</v>
      </c>
      <c r="CO39" s="1388">
        <f t="shared" si="153"/>
        <v>0</v>
      </c>
      <c r="CP39" s="1388">
        <f t="shared" si="153"/>
        <v>0</v>
      </c>
      <c r="CQ39" s="1388">
        <f t="shared" si="153"/>
        <v>100</v>
      </c>
      <c r="CR39" s="1388">
        <f t="shared" si="153"/>
        <v>250</v>
      </c>
      <c r="CS39" s="1387">
        <f t="shared" si="153"/>
        <v>1000</v>
      </c>
      <c r="CT39" s="1390">
        <f t="shared" si="154"/>
        <v>1500</v>
      </c>
      <c r="CU39" s="552">
        <f t="shared" si="15"/>
        <v>0</v>
      </c>
      <c r="CV39" s="553">
        <f t="shared" si="16"/>
        <v>0</v>
      </c>
      <c r="CW39" s="554">
        <f t="shared" si="17"/>
        <v>0</v>
      </c>
      <c r="CX39" s="554">
        <f t="shared" si="18"/>
        <v>0</v>
      </c>
      <c r="CY39" s="554">
        <f t="shared" si="19"/>
        <v>0</v>
      </c>
      <c r="CZ39" s="554">
        <f t="shared" si="20"/>
        <v>0</v>
      </c>
      <c r="DA39" s="554">
        <f t="shared" si="21"/>
        <v>0</v>
      </c>
      <c r="DB39" s="555">
        <f t="shared" si="22"/>
        <v>0</v>
      </c>
      <c r="DC39" s="555">
        <f t="shared" si="23"/>
        <v>0</v>
      </c>
      <c r="DD39" s="555">
        <f t="shared" si="24"/>
        <v>0</v>
      </c>
      <c r="DE39" s="554">
        <f t="shared" si="25"/>
        <v>0</v>
      </c>
      <c r="DF39" s="554">
        <f t="shared" si="26"/>
        <v>0</v>
      </c>
      <c r="DG39" s="554">
        <f t="shared" si="27"/>
        <v>0</v>
      </c>
      <c r="DH39" s="554">
        <f t="shared" si="28"/>
        <v>100</v>
      </c>
      <c r="DI39" s="554">
        <f t="shared" si="29"/>
        <v>250</v>
      </c>
      <c r="DJ39" s="553">
        <f t="shared" si="30"/>
        <v>1000</v>
      </c>
      <c r="DK39" s="552">
        <f t="shared" si="31"/>
        <v>1500</v>
      </c>
      <c r="DL39" s="544">
        <f t="shared" si="165"/>
        <v>17</v>
      </c>
      <c r="DM39" s="514">
        <f t="shared" si="166"/>
        <v>17</v>
      </c>
      <c r="DN39" s="514">
        <f t="shared" si="167"/>
        <v>17</v>
      </c>
      <c r="DO39" s="514">
        <f t="shared" si="168"/>
        <v>17</v>
      </c>
      <c r="DP39" s="515"/>
      <c r="DQ39" s="545"/>
      <c r="DR39" s="545"/>
      <c r="DS39" s="545"/>
      <c r="DT39" s="545"/>
      <c r="DU39" s="545"/>
      <c r="DV39" s="545"/>
      <c r="DW39" s="545"/>
      <c r="DX39" s="545"/>
      <c r="DY39" s="514"/>
    </row>
    <row r="40" spans="1:135" s="517" customFormat="1" ht="15.75" customHeight="1">
      <c r="A40" s="504" t="s">
        <v>809</v>
      </c>
      <c r="B40" s="562">
        <f t="shared" ref="B40:E40" si="216">SUM(B997)</f>
        <v>70</v>
      </c>
      <c r="C40" s="562">
        <f t="shared" si="216"/>
        <v>350</v>
      </c>
      <c r="D40" s="562">
        <f t="shared" si="216"/>
        <v>104</v>
      </c>
      <c r="E40" s="562">
        <f t="shared" si="216"/>
        <v>60</v>
      </c>
      <c r="F40" s="562">
        <f t="shared" ref="F40:R40" si="217">SUM(F997)</f>
        <v>320</v>
      </c>
      <c r="G40" s="562">
        <f t="shared" si="217"/>
        <v>200</v>
      </c>
      <c r="H40" s="562">
        <f t="shared" si="217"/>
        <v>306</v>
      </c>
      <c r="I40" s="562">
        <f t="shared" si="217"/>
        <v>100</v>
      </c>
      <c r="J40" s="562">
        <f t="shared" si="217"/>
        <v>350</v>
      </c>
      <c r="K40" s="562">
        <f t="shared" si="217"/>
        <v>0</v>
      </c>
      <c r="L40" s="562">
        <f t="shared" si="217"/>
        <v>0</v>
      </c>
      <c r="M40" s="562">
        <f t="shared" si="217"/>
        <v>0</v>
      </c>
      <c r="N40" s="562">
        <f t="shared" si="217"/>
        <v>0</v>
      </c>
      <c r="O40" s="562">
        <f t="shared" si="217"/>
        <v>0</v>
      </c>
      <c r="P40" s="562">
        <f t="shared" si="217"/>
        <v>0</v>
      </c>
      <c r="Q40" s="562">
        <f t="shared" si="217"/>
        <v>0</v>
      </c>
      <c r="R40" s="562">
        <f t="shared" si="217"/>
        <v>0</v>
      </c>
      <c r="S40" s="563"/>
      <c r="T40" s="562">
        <f t="shared" ref="T40:AJ40" si="218">SUM(T997)</f>
        <v>1264</v>
      </c>
      <c r="U40" s="562">
        <f t="shared" si="218"/>
        <v>260</v>
      </c>
      <c r="V40" s="562">
        <f t="shared" si="218"/>
        <v>30</v>
      </c>
      <c r="W40" s="562">
        <f t="shared" si="218"/>
        <v>456</v>
      </c>
      <c r="X40" s="562">
        <f t="shared" si="218"/>
        <v>1520</v>
      </c>
      <c r="Y40" s="562">
        <f t="shared" si="218"/>
        <v>336</v>
      </c>
      <c r="Z40" s="562">
        <f t="shared" si="218"/>
        <v>130</v>
      </c>
      <c r="AA40" s="562">
        <f t="shared" si="218"/>
        <v>204</v>
      </c>
      <c r="AB40" s="562">
        <f t="shared" si="218"/>
        <v>413</v>
      </c>
      <c r="AC40" s="562">
        <f t="shared" si="218"/>
        <v>0</v>
      </c>
      <c r="AD40" s="562">
        <f t="shared" si="218"/>
        <v>0</v>
      </c>
      <c r="AE40" s="562">
        <f t="shared" si="218"/>
        <v>0</v>
      </c>
      <c r="AF40" s="562">
        <f t="shared" si="218"/>
        <v>0</v>
      </c>
      <c r="AG40" s="562">
        <f t="shared" si="218"/>
        <v>0</v>
      </c>
      <c r="AH40" s="562">
        <f t="shared" si="218"/>
        <v>0</v>
      </c>
      <c r="AI40" s="562">
        <f t="shared" si="218"/>
        <v>0</v>
      </c>
      <c r="AJ40" s="562">
        <f t="shared" si="218"/>
        <v>0</v>
      </c>
      <c r="AK40" s="563"/>
      <c r="AL40" s="562">
        <f t="shared" ref="AL40:BB40" si="219">SUM(AL997)</f>
        <v>600</v>
      </c>
      <c r="AM40" s="562">
        <f t="shared" si="219"/>
        <v>420</v>
      </c>
      <c r="AN40" s="562">
        <f t="shared" si="219"/>
        <v>1740</v>
      </c>
      <c r="AO40" s="562">
        <f t="shared" si="219"/>
        <v>1488</v>
      </c>
      <c r="AP40" s="562">
        <f t="shared" si="219"/>
        <v>1020</v>
      </c>
      <c r="AQ40" s="562">
        <f t="shared" si="219"/>
        <v>960</v>
      </c>
      <c r="AR40" s="562">
        <f t="shared" si="219"/>
        <v>2500</v>
      </c>
      <c r="AS40" s="562">
        <f t="shared" si="219"/>
        <v>960</v>
      </c>
      <c r="AT40" s="562">
        <f t="shared" si="219"/>
        <v>1600</v>
      </c>
      <c r="AU40" s="562">
        <f t="shared" si="219"/>
        <v>0</v>
      </c>
      <c r="AV40" s="562">
        <f t="shared" si="219"/>
        <v>0</v>
      </c>
      <c r="AW40" s="562">
        <f t="shared" si="219"/>
        <v>0</v>
      </c>
      <c r="AX40" s="562">
        <f t="shared" si="219"/>
        <v>0</v>
      </c>
      <c r="AY40" s="562">
        <f t="shared" si="219"/>
        <v>0</v>
      </c>
      <c r="AZ40" s="562">
        <f t="shared" si="219"/>
        <v>0</v>
      </c>
      <c r="BA40" s="562">
        <f t="shared" si="219"/>
        <v>0</v>
      </c>
      <c r="BB40" s="562">
        <f t="shared" si="219"/>
        <v>0</v>
      </c>
      <c r="BC40" s="563"/>
      <c r="BD40" s="562">
        <f t="shared" ref="BD40:BT40" si="220">SUM(BD997)</f>
        <v>1100</v>
      </c>
      <c r="BE40" s="562">
        <f t="shared" si="220"/>
        <v>380</v>
      </c>
      <c r="BF40" s="562">
        <f t="shared" si="220"/>
        <v>4200</v>
      </c>
      <c r="BG40" s="562">
        <f t="shared" si="220"/>
        <v>4000</v>
      </c>
      <c r="BH40" s="562">
        <f t="shared" si="220"/>
        <v>1900</v>
      </c>
      <c r="BI40" s="562">
        <f t="shared" si="220"/>
        <v>10800</v>
      </c>
      <c r="BJ40" s="562">
        <f t="shared" si="220"/>
        <v>7000</v>
      </c>
      <c r="BK40" s="562">
        <f t="shared" si="220"/>
        <v>6056</v>
      </c>
      <c r="BL40" s="562">
        <f t="shared" si="220"/>
        <v>960</v>
      </c>
      <c r="BM40" s="562">
        <f t="shared" si="220"/>
        <v>0</v>
      </c>
      <c r="BN40" s="562">
        <f t="shared" si="220"/>
        <v>0</v>
      </c>
      <c r="BO40" s="562">
        <f t="shared" si="220"/>
        <v>0</v>
      </c>
      <c r="BP40" s="562">
        <f t="shared" si="220"/>
        <v>0</v>
      </c>
      <c r="BQ40" s="562">
        <f t="shared" si="220"/>
        <v>0</v>
      </c>
      <c r="BR40" s="562">
        <f t="shared" si="220"/>
        <v>0</v>
      </c>
      <c r="BS40" s="562">
        <f t="shared" si="220"/>
        <v>0</v>
      </c>
      <c r="BT40" s="562">
        <f t="shared" si="220"/>
        <v>0</v>
      </c>
      <c r="BU40" s="563"/>
      <c r="BV40" s="562">
        <f t="shared" si="190"/>
        <v>350</v>
      </c>
      <c r="BW40" s="562">
        <f t="shared" si="190"/>
        <v>550</v>
      </c>
      <c r="BX40" s="562">
        <f t="shared" si="190"/>
        <v>900</v>
      </c>
      <c r="BY40" s="562">
        <f t="shared" si="190"/>
        <v>4600</v>
      </c>
      <c r="BZ40" s="551">
        <f t="shared" si="161"/>
        <v>100.66666666666667</v>
      </c>
      <c r="CA40" s="551">
        <f t="shared" si="162"/>
        <v>206.2</v>
      </c>
      <c r="CB40" s="551">
        <f t="shared" si="163"/>
        <v>585.86666666666667</v>
      </c>
      <c r="CC40" s="551">
        <f t="shared" si="164"/>
        <v>1706.4</v>
      </c>
      <c r="CD40" s="1386">
        <f t="shared" si="153"/>
        <v>0</v>
      </c>
      <c r="CE40" s="1387">
        <f t="shared" si="153"/>
        <v>0</v>
      </c>
      <c r="CF40" s="1388">
        <f t="shared" si="153"/>
        <v>0</v>
      </c>
      <c r="CG40" s="1388">
        <f t="shared" si="153"/>
        <v>0</v>
      </c>
      <c r="CH40" s="1388">
        <f t="shared" si="153"/>
        <v>0</v>
      </c>
      <c r="CI40" s="1388">
        <f t="shared" si="153"/>
        <v>0</v>
      </c>
      <c r="CJ40" s="1388">
        <f t="shared" si="153"/>
        <v>0</v>
      </c>
      <c r="CK40" s="1389">
        <f t="shared" si="153"/>
        <v>0</v>
      </c>
      <c r="CL40" s="1389">
        <f t="shared" si="153"/>
        <v>380</v>
      </c>
      <c r="CM40" s="1389">
        <f t="shared" si="153"/>
        <v>960</v>
      </c>
      <c r="CN40" s="1388">
        <f t="shared" si="153"/>
        <v>1100</v>
      </c>
      <c r="CO40" s="1388">
        <f t="shared" si="153"/>
        <v>1900</v>
      </c>
      <c r="CP40" s="1388">
        <f t="shared" si="153"/>
        <v>4000</v>
      </c>
      <c r="CQ40" s="1388">
        <f t="shared" si="153"/>
        <v>4200</v>
      </c>
      <c r="CR40" s="1388">
        <f t="shared" si="153"/>
        <v>6056</v>
      </c>
      <c r="CS40" s="1387">
        <f t="shared" si="153"/>
        <v>7000</v>
      </c>
      <c r="CT40" s="1390">
        <f t="shared" si="154"/>
        <v>10800</v>
      </c>
      <c r="CU40" s="552">
        <f t="shared" si="15"/>
        <v>0</v>
      </c>
      <c r="CV40" s="553">
        <f t="shared" si="16"/>
        <v>0</v>
      </c>
      <c r="CW40" s="554">
        <f t="shared" si="17"/>
        <v>0</v>
      </c>
      <c r="CX40" s="554">
        <f t="shared" si="18"/>
        <v>0</v>
      </c>
      <c r="CY40" s="554">
        <f t="shared" si="19"/>
        <v>0</v>
      </c>
      <c r="CZ40" s="554">
        <f t="shared" si="20"/>
        <v>0</v>
      </c>
      <c r="DA40" s="554">
        <f t="shared" si="21"/>
        <v>0</v>
      </c>
      <c r="DB40" s="555">
        <f t="shared" si="22"/>
        <v>0</v>
      </c>
      <c r="DC40" s="555">
        <f t="shared" si="23"/>
        <v>380</v>
      </c>
      <c r="DD40" s="555">
        <f t="shared" si="24"/>
        <v>960</v>
      </c>
      <c r="DE40" s="554">
        <f t="shared" si="25"/>
        <v>1100</v>
      </c>
      <c r="DF40" s="554">
        <f t="shared" si="26"/>
        <v>1900</v>
      </c>
      <c r="DG40" s="554">
        <f t="shared" si="27"/>
        <v>4000</v>
      </c>
      <c r="DH40" s="554">
        <f t="shared" si="28"/>
        <v>4200</v>
      </c>
      <c r="DI40" s="554">
        <f t="shared" si="29"/>
        <v>6056</v>
      </c>
      <c r="DJ40" s="553">
        <f t="shared" si="30"/>
        <v>7000</v>
      </c>
      <c r="DK40" s="552">
        <f t="shared" si="31"/>
        <v>10800</v>
      </c>
      <c r="DL40" s="544">
        <f t="shared" si="165"/>
        <v>17</v>
      </c>
      <c r="DM40" s="514">
        <f t="shared" si="166"/>
        <v>17</v>
      </c>
      <c r="DN40" s="514">
        <f t="shared" si="167"/>
        <v>17</v>
      </c>
      <c r="DO40" s="514">
        <f t="shared" si="168"/>
        <v>17</v>
      </c>
      <c r="DP40" s="515"/>
      <c r="DQ40" s="545"/>
      <c r="DR40" s="545"/>
      <c r="DS40" s="545"/>
      <c r="DT40" s="545"/>
      <c r="DU40" s="545"/>
      <c r="DV40" s="545"/>
      <c r="DW40" s="545"/>
      <c r="DX40" s="545"/>
      <c r="DY40" s="514"/>
    </row>
    <row r="41" spans="1:135" s="517" customFormat="1" ht="15.75" customHeight="1">
      <c r="A41" s="504" t="s">
        <v>810</v>
      </c>
      <c r="B41" s="562">
        <f t="shared" ref="B41:E41" si="221">SUM(B998)</f>
        <v>50</v>
      </c>
      <c r="C41" s="562">
        <f t="shared" si="221"/>
        <v>0</v>
      </c>
      <c r="D41" s="562">
        <f t="shared" si="221"/>
        <v>0</v>
      </c>
      <c r="E41" s="562">
        <f t="shared" si="221"/>
        <v>0</v>
      </c>
      <c r="F41" s="562">
        <f t="shared" ref="F41:R41" si="222">SUM(F998)</f>
        <v>150</v>
      </c>
      <c r="G41" s="562">
        <f t="shared" si="222"/>
        <v>0</v>
      </c>
      <c r="H41" s="562">
        <f t="shared" si="222"/>
        <v>260</v>
      </c>
      <c r="I41" s="562">
        <f t="shared" si="222"/>
        <v>0</v>
      </c>
      <c r="J41" s="562">
        <f t="shared" si="222"/>
        <v>100</v>
      </c>
      <c r="K41" s="562">
        <f t="shared" si="222"/>
        <v>0</v>
      </c>
      <c r="L41" s="562">
        <f t="shared" si="222"/>
        <v>0</v>
      </c>
      <c r="M41" s="562">
        <f t="shared" si="222"/>
        <v>0</v>
      </c>
      <c r="N41" s="562">
        <f t="shared" si="222"/>
        <v>0</v>
      </c>
      <c r="O41" s="562">
        <f t="shared" si="222"/>
        <v>0</v>
      </c>
      <c r="P41" s="562">
        <f t="shared" si="222"/>
        <v>0</v>
      </c>
      <c r="Q41" s="562">
        <f t="shared" si="222"/>
        <v>0</v>
      </c>
      <c r="R41" s="562">
        <f t="shared" si="222"/>
        <v>0</v>
      </c>
      <c r="S41" s="564"/>
      <c r="T41" s="562">
        <f t="shared" ref="T41:AJ41" si="223">SUM(T998)</f>
        <v>360</v>
      </c>
      <c r="U41" s="562">
        <f t="shared" si="223"/>
        <v>365</v>
      </c>
      <c r="V41" s="562">
        <f t="shared" si="223"/>
        <v>0</v>
      </c>
      <c r="W41" s="562">
        <f t="shared" si="223"/>
        <v>871</v>
      </c>
      <c r="X41" s="562">
        <f t="shared" si="223"/>
        <v>60</v>
      </c>
      <c r="Y41" s="562">
        <f t="shared" si="223"/>
        <v>288</v>
      </c>
      <c r="Z41" s="562">
        <f t="shared" si="223"/>
        <v>0</v>
      </c>
      <c r="AA41" s="562">
        <f t="shared" si="223"/>
        <v>112</v>
      </c>
      <c r="AB41" s="562">
        <f t="shared" si="223"/>
        <v>230</v>
      </c>
      <c r="AC41" s="562">
        <f t="shared" si="223"/>
        <v>0</v>
      </c>
      <c r="AD41" s="562">
        <f t="shared" si="223"/>
        <v>0</v>
      </c>
      <c r="AE41" s="562">
        <f t="shared" si="223"/>
        <v>0</v>
      </c>
      <c r="AF41" s="562">
        <f t="shared" si="223"/>
        <v>0</v>
      </c>
      <c r="AG41" s="562">
        <f t="shared" si="223"/>
        <v>0</v>
      </c>
      <c r="AH41" s="562">
        <f t="shared" si="223"/>
        <v>0</v>
      </c>
      <c r="AI41" s="562">
        <f t="shared" si="223"/>
        <v>0</v>
      </c>
      <c r="AJ41" s="562">
        <f t="shared" si="223"/>
        <v>0</v>
      </c>
      <c r="AK41" s="564"/>
      <c r="AL41" s="562">
        <f t="shared" ref="AL41:BB41" si="224">SUM(AL998)</f>
        <v>0</v>
      </c>
      <c r="AM41" s="562">
        <f t="shared" si="224"/>
        <v>982.5</v>
      </c>
      <c r="AN41" s="562">
        <f t="shared" si="224"/>
        <v>687</v>
      </c>
      <c r="AO41" s="562">
        <f t="shared" si="224"/>
        <v>588</v>
      </c>
      <c r="AP41" s="562">
        <f t="shared" si="224"/>
        <v>500</v>
      </c>
      <c r="AQ41" s="562">
        <f t="shared" si="224"/>
        <v>3740</v>
      </c>
      <c r="AR41" s="562">
        <f t="shared" si="224"/>
        <v>4500</v>
      </c>
      <c r="AS41" s="562">
        <f t="shared" si="224"/>
        <v>2056</v>
      </c>
      <c r="AT41" s="562">
        <f t="shared" si="224"/>
        <v>4720</v>
      </c>
      <c r="AU41" s="562">
        <f t="shared" si="224"/>
        <v>0</v>
      </c>
      <c r="AV41" s="562">
        <f t="shared" si="224"/>
        <v>0</v>
      </c>
      <c r="AW41" s="562">
        <f t="shared" si="224"/>
        <v>0</v>
      </c>
      <c r="AX41" s="562">
        <f t="shared" si="224"/>
        <v>0</v>
      </c>
      <c r="AY41" s="562">
        <f t="shared" si="224"/>
        <v>0</v>
      </c>
      <c r="AZ41" s="562">
        <f t="shared" si="224"/>
        <v>0</v>
      </c>
      <c r="BA41" s="562">
        <f t="shared" si="224"/>
        <v>0</v>
      </c>
      <c r="BB41" s="562">
        <f t="shared" si="224"/>
        <v>0</v>
      </c>
      <c r="BC41" s="564"/>
      <c r="BD41" s="562">
        <f t="shared" ref="BD41:BT41" si="225">SUM(BD998)</f>
        <v>4520</v>
      </c>
      <c r="BE41" s="562">
        <f t="shared" si="225"/>
        <v>0</v>
      </c>
      <c r="BF41" s="562">
        <f t="shared" si="225"/>
        <v>3240</v>
      </c>
      <c r="BG41" s="562">
        <f t="shared" si="225"/>
        <v>18000</v>
      </c>
      <c r="BH41" s="562">
        <f t="shared" si="225"/>
        <v>0</v>
      </c>
      <c r="BI41" s="562">
        <f t="shared" si="225"/>
        <v>32860</v>
      </c>
      <c r="BJ41" s="562">
        <f t="shared" si="225"/>
        <v>0</v>
      </c>
      <c r="BK41" s="562">
        <f t="shared" si="225"/>
        <v>1500</v>
      </c>
      <c r="BL41" s="562">
        <f t="shared" si="225"/>
        <v>16000</v>
      </c>
      <c r="BM41" s="562">
        <f t="shared" si="225"/>
        <v>0</v>
      </c>
      <c r="BN41" s="562">
        <f t="shared" si="225"/>
        <v>0</v>
      </c>
      <c r="BO41" s="562">
        <f t="shared" si="225"/>
        <v>0</v>
      </c>
      <c r="BP41" s="562">
        <f t="shared" si="225"/>
        <v>0</v>
      </c>
      <c r="BQ41" s="562">
        <f t="shared" si="225"/>
        <v>0</v>
      </c>
      <c r="BR41" s="562">
        <f t="shared" si="225"/>
        <v>0</v>
      </c>
      <c r="BS41" s="562">
        <f t="shared" si="225"/>
        <v>0</v>
      </c>
      <c r="BT41" s="562">
        <f t="shared" si="225"/>
        <v>0</v>
      </c>
      <c r="BU41" s="564"/>
      <c r="BV41" s="562">
        <f t="shared" si="190"/>
        <v>310</v>
      </c>
      <c r="BW41" s="562">
        <f t="shared" si="190"/>
        <v>640</v>
      </c>
      <c r="BX41" s="562">
        <f t="shared" si="190"/>
        <v>5257</v>
      </c>
      <c r="BY41" s="562">
        <f t="shared" si="190"/>
        <v>21050</v>
      </c>
      <c r="BZ41" s="551">
        <f t="shared" si="161"/>
        <v>20</v>
      </c>
      <c r="CA41" s="551">
        <f t="shared" si="162"/>
        <v>94.333333333333329</v>
      </c>
      <c r="CB41" s="551">
        <f t="shared" si="163"/>
        <v>870.23333333333335</v>
      </c>
      <c r="CC41" s="551">
        <f t="shared" si="164"/>
        <v>2884</v>
      </c>
      <c r="CD41" s="1386">
        <f t="shared" si="153"/>
        <v>0</v>
      </c>
      <c r="CE41" s="1387">
        <f t="shared" si="153"/>
        <v>0</v>
      </c>
      <c r="CF41" s="1388">
        <f t="shared" si="153"/>
        <v>0</v>
      </c>
      <c r="CG41" s="1388">
        <f t="shared" si="153"/>
        <v>0</v>
      </c>
      <c r="CH41" s="1388">
        <f t="shared" si="153"/>
        <v>0</v>
      </c>
      <c r="CI41" s="1388">
        <f t="shared" si="153"/>
        <v>0</v>
      </c>
      <c r="CJ41" s="1388">
        <f t="shared" si="153"/>
        <v>0</v>
      </c>
      <c r="CK41" s="1389">
        <f t="shared" si="153"/>
        <v>0</v>
      </c>
      <c r="CL41" s="1389">
        <f t="shared" si="153"/>
        <v>0</v>
      </c>
      <c r="CM41" s="1389">
        <f t="shared" si="153"/>
        <v>0</v>
      </c>
      <c r="CN41" s="1388">
        <f t="shared" si="153"/>
        <v>0</v>
      </c>
      <c r="CO41" s="1388">
        <f t="shared" si="153"/>
        <v>1500</v>
      </c>
      <c r="CP41" s="1388">
        <f t="shared" si="153"/>
        <v>3240</v>
      </c>
      <c r="CQ41" s="1388">
        <f t="shared" si="153"/>
        <v>4520</v>
      </c>
      <c r="CR41" s="1388">
        <f t="shared" si="153"/>
        <v>16000</v>
      </c>
      <c r="CS41" s="1387">
        <f t="shared" si="153"/>
        <v>18000</v>
      </c>
      <c r="CT41" s="1390">
        <f t="shared" si="154"/>
        <v>32860</v>
      </c>
      <c r="CU41" s="552">
        <f t="shared" si="15"/>
        <v>0</v>
      </c>
      <c r="CV41" s="553">
        <f t="shared" si="16"/>
        <v>0</v>
      </c>
      <c r="CW41" s="554">
        <f t="shared" si="17"/>
        <v>0</v>
      </c>
      <c r="CX41" s="554">
        <f t="shared" si="18"/>
        <v>0</v>
      </c>
      <c r="CY41" s="554">
        <f t="shared" si="19"/>
        <v>0</v>
      </c>
      <c r="CZ41" s="554">
        <f t="shared" si="20"/>
        <v>0</v>
      </c>
      <c r="DA41" s="554">
        <f t="shared" si="21"/>
        <v>0</v>
      </c>
      <c r="DB41" s="555">
        <f t="shared" si="22"/>
        <v>0</v>
      </c>
      <c r="DC41" s="555">
        <f t="shared" si="23"/>
        <v>0</v>
      </c>
      <c r="DD41" s="555">
        <f t="shared" si="24"/>
        <v>0</v>
      </c>
      <c r="DE41" s="554">
        <f t="shared" si="25"/>
        <v>0</v>
      </c>
      <c r="DF41" s="554">
        <f t="shared" si="26"/>
        <v>1500</v>
      </c>
      <c r="DG41" s="554">
        <f t="shared" si="27"/>
        <v>3240</v>
      </c>
      <c r="DH41" s="554">
        <f t="shared" si="28"/>
        <v>4520</v>
      </c>
      <c r="DI41" s="554">
        <f t="shared" si="29"/>
        <v>16000</v>
      </c>
      <c r="DJ41" s="553">
        <f t="shared" si="30"/>
        <v>18000</v>
      </c>
      <c r="DK41" s="552">
        <f t="shared" si="31"/>
        <v>32860</v>
      </c>
      <c r="DL41" s="544">
        <f t="shared" si="165"/>
        <v>17</v>
      </c>
      <c r="DM41" s="514">
        <f t="shared" si="166"/>
        <v>17</v>
      </c>
      <c r="DN41" s="514">
        <f t="shared" si="167"/>
        <v>17</v>
      </c>
      <c r="DO41" s="514">
        <f t="shared" si="168"/>
        <v>17</v>
      </c>
      <c r="DP41" s="515"/>
      <c r="DQ41" s="545"/>
      <c r="DR41" s="545"/>
      <c r="DS41" s="545"/>
      <c r="DT41" s="545"/>
      <c r="DU41" s="545"/>
      <c r="DV41" s="545"/>
      <c r="DW41" s="545"/>
      <c r="DX41" s="545"/>
      <c r="DY41" s="514"/>
    </row>
    <row r="42" spans="1:135" s="517" customFormat="1" ht="15.75" customHeight="1">
      <c r="A42" s="504" t="s">
        <v>151</v>
      </c>
      <c r="B42" s="547">
        <f>IF(B20=0,"",B32/B20)</f>
        <v>0.19580693436271834</v>
      </c>
      <c r="C42" s="547">
        <f t="shared" ref="C42:F42" si="226">IF(C20=0,"",C32/C20)</f>
        <v>2.8849484536082479E-2</v>
      </c>
      <c r="D42" s="547">
        <f t="shared" si="226"/>
        <v>0.37220843672456577</v>
      </c>
      <c r="E42" s="547">
        <f t="shared" si="226"/>
        <v>0.18148148148148149</v>
      </c>
      <c r="F42" s="547">
        <f t="shared" si="226"/>
        <v>0.10296645411699473</v>
      </c>
      <c r="G42" s="547">
        <f t="shared" ref="G42:R42" si="227">IF(G20=0,"",G32/G20)</f>
        <v>3.8809831824062092E-2</v>
      </c>
      <c r="H42" s="547">
        <f t="shared" si="227"/>
        <v>0</v>
      </c>
      <c r="I42" s="547">
        <f t="shared" si="227"/>
        <v>4.784688995215311E-2</v>
      </c>
      <c r="J42" s="547">
        <f t="shared" si="227"/>
        <v>0</v>
      </c>
      <c r="K42" s="547" t="str">
        <f t="shared" si="227"/>
        <v/>
      </c>
      <c r="L42" s="547" t="str">
        <f t="shared" si="227"/>
        <v/>
      </c>
      <c r="M42" s="547" t="str">
        <f t="shared" si="227"/>
        <v/>
      </c>
      <c r="N42" s="547" t="str">
        <f t="shared" si="227"/>
        <v/>
      </c>
      <c r="O42" s="547" t="str">
        <f t="shared" si="227"/>
        <v/>
      </c>
      <c r="P42" s="547" t="str">
        <f t="shared" si="227"/>
        <v/>
      </c>
      <c r="Q42" s="547" t="str">
        <f t="shared" si="227"/>
        <v/>
      </c>
      <c r="R42" s="547" t="str">
        <f t="shared" si="227"/>
        <v/>
      </c>
      <c r="S42" s="548"/>
      <c r="T42" s="547">
        <f>IF(T20=0,"",T32/T20)</f>
        <v>3.3157894736842108E-2</v>
      </c>
      <c r="U42" s="547">
        <f t="shared" ref="U42:AJ42" si="228">IF(U20=0,"",U32/U20)</f>
        <v>0.19900497512437812</v>
      </c>
      <c r="V42" s="547">
        <f t="shared" si="228"/>
        <v>9.7350993377483444E-2</v>
      </c>
      <c r="W42" s="547">
        <f t="shared" si="228"/>
        <v>0</v>
      </c>
      <c r="X42" s="547">
        <f t="shared" si="228"/>
        <v>3.6036036036036036E-2</v>
      </c>
      <c r="Y42" s="547">
        <f t="shared" si="228"/>
        <v>0</v>
      </c>
      <c r="Z42" s="547">
        <f t="shared" si="228"/>
        <v>0</v>
      </c>
      <c r="AA42" s="547">
        <f t="shared" si="228"/>
        <v>0</v>
      </c>
      <c r="AB42" s="547">
        <f t="shared" si="228"/>
        <v>0</v>
      </c>
      <c r="AC42" s="547" t="str">
        <f t="shared" si="228"/>
        <v/>
      </c>
      <c r="AD42" s="547" t="str">
        <f t="shared" si="228"/>
        <v/>
      </c>
      <c r="AE42" s="547" t="str">
        <f t="shared" si="228"/>
        <v/>
      </c>
      <c r="AF42" s="547" t="str">
        <f t="shared" si="228"/>
        <v/>
      </c>
      <c r="AG42" s="547" t="str">
        <f t="shared" si="228"/>
        <v/>
      </c>
      <c r="AH42" s="547" t="str">
        <f t="shared" si="228"/>
        <v/>
      </c>
      <c r="AI42" s="547" t="str">
        <f t="shared" si="228"/>
        <v/>
      </c>
      <c r="AJ42" s="547" t="str">
        <f t="shared" si="228"/>
        <v/>
      </c>
      <c r="AK42" s="548"/>
      <c r="AL42" s="547">
        <f>IF(AL20=0,"",AL32/AL20)</f>
        <v>0</v>
      </c>
      <c r="AM42" s="547">
        <f t="shared" ref="AM42:BB42" si="229">IF(AM20=0,"",AM32/AM20)</f>
        <v>0</v>
      </c>
      <c r="AN42" s="547">
        <f t="shared" si="229"/>
        <v>0</v>
      </c>
      <c r="AO42" s="547">
        <f t="shared" si="229"/>
        <v>0</v>
      </c>
      <c r="AP42" s="547">
        <f t="shared" si="229"/>
        <v>0</v>
      </c>
      <c r="AQ42" s="547">
        <f t="shared" si="229"/>
        <v>0</v>
      </c>
      <c r="AR42" s="547">
        <f t="shared" si="229"/>
        <v>0</v>
      </c>
      <c r="AS42" s="547">
        <f t="shared" si="229"/>
        <v>0</v>
      </c>
      <c r="AT42" s="547">
        <f t="shared" si="229"/>
        <v>0</v>
      </c>
      <c r="AU42" s="547" t="str">
        <f t="shared" si="229"/>
        <v/>
      </c>
      <c r="AV42" s="547" t="str">
        <f t="shared" si="229"/>
        <v/>
      </c>
      <c r="AW42" s="547" t="str">
        <f t="shared" si="229"/>
        <v/>
      </c>
      <c r="AX42" s="547" t="str">
        <f t="shared" si="229"/>
        <v/>
      </c>
      <c r="AY42" s="547" t="str">
        <f t="shared" si="229"/>
        <v/>
      </c>
      <c r="AZ42" s="547" t="str">
        <f t="shared" si="229"/>
        <v/>
      </c>
      <c r="BA42" s="547" t="str">
        <f t="shared" si="229"/>
        <v/>
      </c>
      <c r="BB42" s="547" t="str">
        <f t="shared" si="229"/>
        <v/>
      </c>
      <c r="BC42" s="548"/>
      <c r="BD42" s="547">
        <f>IF(BD20=0,"",BD32/BD20)</f>
        <v>0</v>
      </c>
      <c r="BE42" s="547">
        <f t="shared" ref="BE42:BT42" si="230">IF(BE20=0,"",BE32/BE20)</f>
        <v>0</v>
      </c>
      <c r="BF42" s="547">
        <f t="shared" si="230"/>
        <v>0</v>
      </c>
      <c r="BG42" s="547">
        <f t="shared" si="230"/>
        <v>0</v>
      </c>
      <c r="BH42" s="547">
        <f t="shared" si="230"/>
        <v>0</v>
      </c>
      <c r="BI42" s="547">
        <f t="shared" si="230"/>
        <v>0</v>
      </c>
      <c r="BJ42" s="547">
        <f t="shared" si="230"/>
        <v>0</v>
      </c>
      <c r="BK42" s="547">
        <f t="shared" si="230"/>
        <v>0</v>
      </c>
      <c r="BL42" s="547">
        <f t="shared" si="230"/>
        <v>0</v>
      </c>
      <c r="BM42" s="547" t="str">
        <f t="shared" si="230"/>
        <v/>
      </c>
      <c r="BN42" s="547" t="str">
        <f t="shared" si="230"/>
        <v/>
      </c>
      <c r="BO42" s="547" t="str">
        <f t="shared" si="230"/>
        <v/>
      </c>
      <c r="BP42" s="547" t="str">
        <f t="shared" si="230"/>
        <v/>
      </c>
      <c r="BQ42" s="547" t="str">
        <f t="shared" si="230"/>
        <v/>
      </c>
      <c r="BR42" s="547" t="str">
        <f t="shared" si="230"/>
        <v/>
      </c>
      <c r="BS42" s="547" t="str">
        <f t="shared" si="230"/>
        <v/>
      </c>
      <c r="BT42" s="547" t="str">
        <f t="shared" si="230"/>
        <v/>
      </c>
      <c r="BU42" s="548"/>
      <c r="BV42" s="547">
        <f>IF(BV20=0,"",BV32/BV20)</f>
        <v>4.5283018867924525E-2</v>
      </c>
      <c r="BW42" s="547">
        <f t="shared" ref="BW42:BY42" si="231">IF(BW20=0,"",BW32/BW20)</f>
        <v>3.3195020746887967E-2</v>
      </c>
      <c r="BX42" s="547">
        <f t="shared" si="231"/>
        <v>0</v>
      </c>
      <c r="BY42" s="547">
        <f t="shared" si="231"/>
        <v>0</v>
      </c>
      <c r="BZ42" s="551">
        <f t="shared" si="161"/>
        <v>8.5108725181927455E-2</v>
      </c>
      <c r="CA42" s="535">
        <f t="shared" si="162"/>
        <v>2.3792132021480231E-2</v>
      </c>
      <c r="CB42" s="535">
        <f t="shared" si="163"/>
        <v>0</v>
      </c>
      <c r="CC42" s="535">
        <f t="shared" si="164"/>
        <v>0</v>
      </c>
      <c r="CD42" s="1386" t="str">
        <f t="shared" si="153"/>
        <v/>
      </c>
      <c r="CE42" s="1387" t="str">
        <f t="shared" si="153"/>
        <v/>
      </c>
      <c r="CF42" s="1388" t="str">
        <f t="shared" si="153"/>
        <v/>
      </c>
      <c r="CG42" s="1388" t="str">
        <f t="shared" si="153"/>
        <v/>
      </c>
      <c r="CH42" s="1388">
        <f t="shared" si="153"/>
        <v>0</v>
      </c>
      <c r="CI42" s="1388">
        <f t="shared" si="153"/>
        <v>0</v>
      </c>
      <c r="CJ42" s="1388">
        <f t="shared" si="153"/>
        <v>0</v>
      </c>
      <c r="CK42" s="1389">
        <f t="shared" si="153"/>
        <v>0</v>
      </c>
      <c r="CL42" s="1389">
        <f t="shared" si="153"/>
        <v>0</v>
      </c>
      <c r="CM42" s="1389">
        <f t="shared" si="153"/>
        <v>0</v>
      </c>
      <c r="CN42" s="1388">
        <f t="shared" si="153"/>
        <v>0</v>
      </c>
      <c r="CO42" s="1388">
        <f t="shared" si="153"/>
        <v>0</v>
      </c>
      <c r="CP42" s="1388">
        <f t="shared" si="153"/>
        <v>0</v>
      </c>
      <c r="CQ42" s="1388" t="str">
        <f t="shared" si="153"/>
        <v/>
      </c>
      <c r="CR42" s="1388" t="str">
        <f t="shared" si="153"/>
        <v/>
      </c>
      <c r="CS42" s="1387" t="str">
        <f t="shared" si="153"/>
        <v/>
      </c>
      <c r="CT42" s="1390" t="str">
        <f t="shared" si="154"/>
        <v/>
      </c>
      <c r="CU42" s="540" t="str">
        <f t="shared" si="15"/>
        <v/>
      </c>
      <c r="CV42" s="541" t="str">
        <f t="shared" si="16"/>
        <v/>
      </c>
      <c r="CW42" s="542" t="str">
        <f t="shared" si="17"/>
        <v/>
      </c>
      <c r="CX42" s="542" t="str">
        <f t="shared" si="18"/>
        <v/>
      </c>
      <c r="CY42" s="542">
        <f t="shared" si="19"/>
        <v>0</v>
      </c>
      <c r="CZ42" s="542">
        <f t="shared" si="20"/>
        <v>0</v>
      </c>
      <c r="DA42" s="542">
        <f t="shared" si="21"/>
        <v>0</v>
      </c>
      <c r="DB42" s="543">
        <f t="shared" si="22"/>
        <v>0</v>
      </c>
      <c r="DC42" s="543">
        <f t="shared" si="23"/>
        <v>0</v>
      </c>
      <c r="DD42" s="543">
        <f t="shared" si="24"/>
        <v>0</v>
      </c>
      <c r="DE42" s="542">
        <f t="shared" si="25"/>
        <v>0</v>
      </c>
      <c r="DF42" s="542">
        <f t="shared" si="26"/>
        <v>0</v>
      </c>
      <c r="DG42" s="542">
        <f t="shared" si="27"/>
        <v>0</v>
      </c>
      <c r="DH42" s="542" t="str">
        <f t="shared" si="28"/>
        <v/>
      </c>
      <c r="DI42" s="542" t="str">
        <f t="shared" si="29"/>
        <v/>
      </c>
      <c r="DJ42" s="541" t="str">
        <f t="shared" si="30"/>
        <v/>
      </c>
      <c r="DK42" s="540" t="str">
        <f t="shared" si="31"/>
        <v/>
      </c>
      <c r="DL42" s="544">
        <f t="shared" si="165"/>
        <v>9</v>
      </c>
      <c r="DM42" s="514">
        <f t="shared" si="166"/>
        <v>9</v>
      </c>
      <c r="DN42" s="514">
        <f t="shared" si="167"/>
        <v>9</v>
      </c>
      <c r="DO42" s="514">
        <f t="shared" si="168"/>
        <v>9</v>
      </c>
      <c r="DP42" s="515"/>
      <c r="DQ42" s="545"/>
      <c r="DR42" s="545"/>
      <c r="DS42" s="545"/>
      <c r="DT42" s="545"/>
      <c r="DU42" s="545"/>
      <c r="DV42" s="545"/>
      <c r="DW42" s="545"/>
      <c r="DX42" s="545"/>
      <c r="DY42" s="514"/>
    </row>
    <row r="43" spans="1:135" s="517" customFormat="1" ht="15.75" customHeight="1">
      <c r="A43" s="565" t="s">
        <v>152</v>
      </c>
      <c r="B43" s="566">
        <f>B20-B31</f>
        <v>118.98000000000002</v>
      </c>
      <c r="C43" s="566">
        <f t="shared" ref="C43:F43" si="232">C20-C31</f>
        <v>530.31999999999971</v>
      </c>
      <c r="D43" s="566">
        <f t="shared" si="232"/>
        <v>51.072799999999916</v>
      </c>
      <c r="E43" s="566">
        <f t="shared" si="232"/>
        <v>343</v>
      </c>
      <c r="F43" s="566">
        <f t="shared" si="232"/>
        <v>188.7199999999998</v>
      </c>
      <c r="G43" s="566">
        <f t="shared" ref="G43:R43" si="233">G20-G31</f>
        <v>1828</v>
      </c>
      <c r="H43" s="566">
        <f t="shared" si="233"/>
        <v>268</v>
      </c>
      <c r="I43" s="566">
        <f t="shared" si="233"/>
        <v>596.07299999999987</v>
      </c>
      <c r="J43" s="566">
        <f t="shared" si="233"/>
        <v>65.046000000000049</v>
      </c>
      <c r="K43" s="566">
        <f t="shared" si="233"/>
        <v>0</v>
      </c>
      <c r="L43" s="566">
        <f t="shared" si="233"/>
        <v>0</v>
      </c>
      <c r="M43" s="566">
        <f t="shared" si="233"/>
        <v>0</v>
      </c>
      <c r="N43" s="566">
        <f t="shared" si="233"/>
        <v>0</v>
      </c>
      <c r="O43" s="566">
        <f t="shared" si="233"/>
        <v>0</v>
      </c>
      <c r="P43" s="566">
        <f t="shared" si="233"/>
        <v>0</v>
      </c>
      <c r="Q43" s="566">
        <f t="shared" si="233"/>
        <v>0</v>
      </c>
      <c r="R43" s="566">
        <f t="shared" si="233"/>
        <v>0</v>
      </c>
      <c r="S43" s="567"/>
      <c r="T43" s="566">
        <f>T20-T31</f>
        <v>1888.1559999999999</v>
      </c>
      <c r="U43" s="566">
        <f t="shared" ref="U43:AJ43" si="234">U20-U31</f>
        <v>63.807999999999993</v>
      </c>
      <c r="V43" s="566">
        <f t="shared" si="234"/>
        <v>8.0839999999998327</v>
      </c>
      <c r="W43" s="566">
        <f t="shared" si="234"/>
        <v>185.07200000000012</v>
      </c>
      <c r="X43" s="566">
        <f t="shared" si="234"/>
        <v>710.03600000000006</v>
      </c>
      <c r="Y43" s="566">
        <f t="shared" si="234"/>
        <v>20.36200000000008</v>
      </c>
      <c r="Z43" s="566">
        <f t="shared" si="234"/>
        <v>186</v>
      </c>
      <c r="AA43" s="566">
        <f t="shared" si="234"/>
        <v>30.195200000000114</v>
      </c>
      <c r="AB43" s="566">
        <f t="shared" si="234"/>
        <v>287</v>
      </c>
      <c r="AC43" s="566">
        <f t="shared" si="234"/>
        <v>0</v>
      </c>
      <c r="AD43" s="566">
        <f t="shared" si="234"/>
        <v>0</v>
      </c>
      <c r="AE43" s="566">
        <f t="shared" si="234"/>
        <v>0</v>
      </c>
      <c r="AF43" s="566">
        <f t="shared" si="234"/>
        <v>0</v>
      </c>
      <c r="AG43" s="566">
        <f t="shared" si="234"/>
        <v>0</v>
      </c>
      <c r="AH43" s="566">
        <f t="shared" si="234"/>
        <v>0</v>
      </c>
      <c r="AI43" s="566">
        <f t="shared" si="234"/>
        <v>0</v>
      </c>
      <c r="AJ43" s="566">
        <f t="shared" si="234"/>
        <v>0</v>
      </c>
      <c r="AK43" s="567"/>
      <c r="AL43" s="566">
        <f>AL20-AL31</f>
        <v>3116</v>
      </c>
      <c r="AM43" s="566">
        <f t="shared" ref="AM43:BB43" si="235">AM20-AM31</f>
        <v>524.95100000000093</v>
      </c>
      <c r="AN43" s="566">
        <f t="shared" si="235"/>
        <v>2791.7000000000007</v>
      </c>
      <c r="AO43" s="566">
        <f t="shared" si="235"/>
        <v>4952.880000000001</v>
      </c>
      <c r="AP43" s="566">
        <f t="shared" si="235"/>
        <v>8501.9599999999991</v>
      </c>
      <c r="AQ43" s="566">
        <f t="shared" si="235"/>
        <v>624</v>
      </c>
      <c r="AR43" s="566">
        <f t="shared" si="235"/>
        <v>987.06399999999849</v>
      </c>
      <c r="AS43" s="566">
        <f t="shared" si="235"/>
        <v>6645.8220000000001</v>
      </c>
      <c r="AT43" s="566">
        <f t="shared" si="235"/>
        <v>270.21559999999954</v>
      </c>
      <c r="AU43" s="566">
        <f t="shared" si="235"/>
        <v>0</v>
      </c>
      <c r="AV43" s="566">
        <f t="shared" si="235"/>
        <v>0</v>
      </c>
      <c r="AW43" s="566">
        <f t="shared" si="235"/>
        <v>0</v>
      </c>
      <c r="AX43" s="566">
        <f t="shared" si="235"/>
        <v>0</v>
      </c>
      <c r="AY43" s="566">
        <f t="shared" si="235"/>
        <v>0</v>
      </c>
      <c r="AZ43" s="566">
        <f t="shared" si="235"/>
        <v>0</v>
      </c>
      <c r="BA43" s="566">
        <f t="shared" si="235"/>
        <v>0</v>
      </c>
      <c r="BB43" s="566">
        <f t="shared" si="235"/>
        <v>0</v>
      </c>
      <c r="BC43" s="567"/>
      <c r="BD43" s="566">
        <f>BD20-BD31</f>
        <v>12194.119999999995</v>
      </c>
      <c r="BE43" s="566">
        <f t="shared" ref="BE43:BT43" si="236">BE20-BE31</f>
        <v>6021</v>
      </c>
      <c r="BF43" s="566">
        <f t="shared" si="236"/>
        <v>392085.99800000002</v>
      </c>
      <c r="BG43" s="566">
        <f t="shared" si="236"/>
        <v>66173.074999999997</v>
      </c>
      <c r="BH43" s="566">
        <f t="shared" si="236"/>
        <v>522.08000000000175</v>
      </c>
      <c r="BI43" s="566">
        <f t="shared" si="236"/>
        <v>119671</v>
      </c>
      <c r="BJ43" s="566">
        <f t="shared" si="236"/>
        <v>155942</v>
      </c>
      <c r="BK43" s="566">
        <f t="shared" si="236"/>
        <v>6604.3000000000029</v>
      </c>
      <c r="BL43" s="566">
        <f t="shared" si="236"/>
        <v>24206.953999999998</v>
      </c>
      <c r="BM43" s="566">
        <f t="shared" si="236"/>
        <v>0</v>
      </c>
      <c r="BN43" s="566">
        <f t="shared" si="236"/>
        <v>0</v>
      </c>
      <c r="BO43" s="566">
        <f t="shared" si="236"/>
        <v>0</v>
      </c>
      <c r="BP43" s="566">
        <f t="shared" si="236"/>
        <v>0</v>
      </c>
      <c r="BQ43" s="566">
        <f t="shared" si="236"/>
        <v>0</v>
      </c>
      <c r="BR43" s="566">
        <f t="shared" si="236"/>
        <v>0</v>
      </c>
      <c r="BS43" s="566">
        <f t="shared" si="236"/>
        <v>0</v>
      </c>
      <c r="BT43" s="566">
        <f t="shared" si="236"/>
        <v>0</v>
      </c>
      <c r="BU43" s="567"/>
      <c r="BV43" s="566">
        <f>BV20-BV31</f>
        <v>428</v>
      </c>
      <c r="BW43" s="566">
        <f t="shared" ref="BW43:BY43" si="237">BW20-BW31</f>
        <v>874</v>
      </c>
      <c r="BX43" s="566">
        <f t="shared" si="237"/>
        <v>1482</v>
      </c>
      <c r="BY43" s="566">
        <f t="shared" si="237"/>
        <v>11904</v>
      </c>
      <c r="BZ43" s="551">
        <f t="shared" si="161"/>
        <v>144.0807866666666</v>
      </c>
      <c r="CA43" s="551">
        <f t="shared" si="162"/>
        <v>99.370480000000015</v>
      </c>
      <c r="CB43" s="551">
        <f t="shared" si="163"/>
        <v>1327.50884</v>
      </c>
      <c r="CC43" s="551">
        <f t="shared" si="164"/>
        <v>26088.968600000007</v>
      </c>
      <c r="CD43" s="1386">
        <f t="shared" si="153"/>
        <v>0</v>
      </c>
      <c r="CE43" s="1387">
        <f t="shared" si="153"/>
        <v>0</v>
      </c>
      <c r="CF43" s="1388">
        <f t="shared" si="153"/>
        <v>0</v>
      </c>
      <c r="CG43" s="1388">
        <f t="shared" si="153"/>
        <v>0</v>
      </c>
      <c r="CH43" s="1388">
        <f t="shared" si="153"/>
        <v>0</v>
      </c>
      <c r="CI43" s="1388">
        <f t="shared" si="153"/>
        <v>0</v>
      </c>
      <c r="CJ43" s="1388">
        <f t="shared" si="153"/>
        <v>0</v>
      </c>
      <c r="CK43" s="1389">
        <f t="shared" si="153"/>
        <v>0</v>
      </c>
      <c r="CL43" s="1389">
        <f t="shared" si="153"/>
        <v>522.08000000000175</v>
      </c>
      <c r="CM43" s="1389">
        <f t="shared" si="153"/>
        <v>6021</v>
      </c>
      <c r="CN43" s="1388">
        <f t="shared" si="153"/>
        <v>6604.3000000000029</v>
      </c>
      <c r="CO43" s="1388">
        <f t="shared" si="153"/>
        <v>12194.119999999995</v>
      </c>
      <c r="CP43" s="1388">
        <f t="shared" si="153"/>
        <v>24206.953999999998</v>
      </c>
      <c r="CQ43" s="1388">
        <f t="shared" si="153"/>
        <v>66173.074999999997</v>
      </c>
      <c r="CR43" s="1388">
        <f t="shared" si="153"/>
        <v>119671</v>
      </c>
      <c r="CS43" s="1387">
        <f t="shared" si="153"/>
        <v>155942</v>
      </c>
      <c r="CT43" s="1390">
        <f t="shared" si="154"/>
        <v>392085.99800000002</v>
      </c>
      <c r="CU43" s="552">
        <f t="shared" si="15"/>
        <v>0</v>
      </c>
      <c r="CV43" s="553">
        <f t="shared" si="16"/>
        <v>0</v>
      </c>
      <c r="CW43" s="554">
        <f t="shared" si="17"/>
        <v>0</v>
      </c>
      <c r="CX43" s="554">
        <f t="shared" si="18"/>
        <v>0</v>
      </c>
      <c r="CY43" s="554">
        <f t="shared" si="19"/>
        <v>0</v>
      </c>
      <c r="CZ43" s="554">
        <f t="shared" si="20"/>
        <v>0</v>
      </c>
      <c r="DA43" s="554">
        <f t="shared" si="21"/>
        <v>0</v>
      </c>
      <c r="DB43" s="555">
        <f t="shared" si="22"/>
        <v>0</v>
      </c>
      <c r="DC43" s="555">
        <f t="shared" si="23"/>
        <v>522.08000000000175</v>
      </c>
      <c r="DD43" s="555">
        <f t="shared" si="24"/>
        <v>6021</v>
      </c>
      <c r="DE43" s="554">
        <f t="shared" si="25"/>
        <v>6604.3000000000029</v>
      </c>
      <c r="DF43" s="554">
        <f t="shared" si="26"/>
        <v>12194.119999999995</v>
      </c>
      <c r="DG43" s="554">
        <f t="shared" si="27"/>
        <v>24206.953999999998</v>
      </c>
      <c r="DH43" s="554">
        <f t="shared" si="28"/>
        <v>66173.074999999997</v>
      </c>
      <c r="DI43" s="554">
        <f t="shared" si="29"/>
        <v>119671</v>
      </c>
      <c r="DJ43" s="553">
        <f t="shared" si="30"/>
        <v>155942</v>
      </c>
      <c r="DK43" s="552">
        <f t="shared" si="31"/>
        <v>392085.99800000002</v>
      </c>
      <c r="DL43" s="544">
        <f t="shared" si="165"/>
        <v>17</v>
      </c>
      <c r="DM43" s="514">
        <f t="shared" si="166"/>
        <v>17</v>
      </c>
      <c r="DN43" s="514">
        <f t="shared" si="167"/>
        <v>17</v>
      </c>
      <c r="DO43" s="514">
        <f t="shared" si="168"/>
        <v>17</v>
      </c>
      <c r="DP43" s="515"/>
      <c r="DQ43" s="545"/>
      <c r="DR43" s="545"/>
      <c r="DS43" s="545"/>
      <c r="DT43" s="545"/>
      <c r="DU43" s="545"/>
      <c r="DV43" s="545"/>
      <c r="DW43" s="545"/>
      <c r="DX43" s="545"/>
      <c r="DY43" s="514"/>
    </row>
    <row r="44" spans="1:135" s="573" customFormat="1" ht="15.75" customHeight="1">
      <c r="A44" s="568" t="s">
        <v>58</v>
      </c>
      <c r="B44" s="533"/>
      <c r="C44" s="533"/>
      <c r="D44" s="533"/>
      <c r="E44" s="533"/>
      <c r="F44" s="533"/>
      <c r="G44" s="533"/>
      <c r="H44" s="533"/>
      <c r="I44" s="533"/>
      <c r="J44" s="533"/>
      <c r="K44" s="533"/>
      <c r="L44" s="533"/>
      <c r="M44" s="533"/>
      <c r="N44" s="533"/>
      <c r="O44" s="533"/>
      <c r="P44" s="533"/>
      <c r="Q44" s="533"/>
      <c r="R44" s="533"/>
      <c r="S44" s="569"/>
      <c r="T44" s="533"/>
      <c r="U44" s="533"/>
      <c r="V44" s="533"/>
      <c r="W44" s="533"/>
      <c r="X44" s="533"/>
      <c r="Y44" s="533"/>
      <c r="Z44" s="533"/>
      <c r="AA44" s="533"/>
      <c r="AB44" s="533"/>
      <c r="AC44" s="533"/>
      <c r="AD44" s="533"/>
      <c r="AE44" s="533"/>
      <c r="AF44" s="533"/>
      <c r="AG44" s="533"/>
      <c r="AH44" s="533"/>
      <c r="AI44" s="533"/>
      <c r="AJ44" s="533"/>
      <c r="AK44" s="569"/>
      <c r="AL44" s="533"/>
      <c r="AM44" s="533"/>
      <c r="AN44" s="533"/>
      <c r="AO44" s="533"/>
      <c r="AP44" s="533"/>
      <c r="AQ44" s="533"/>
      <c r="AR44" s="533"/>
      <c r="AS44" s="533"/>
      <c r="AT44" s="533"/>
      <c r="AU44" s="533"/>
      <c r="AV44" s="533"/>
      <c r="AW44" s="533"/>
      <c r="AX44" s="533"/>
      <c r="AY44" s="533"/>
      <c r="AZ44" s="533"/>
      <c r="BA44" s="533"/>
      <c r="BB44" s="533"/>
      <c r="BC44" s="569"/>
      <c r="BD44" s="533"/>
      <c r="BE44" s="533"/>
      <c r="BF44" s="533"/>
      <c r="BG44" s="533"/>
      <c r="BH44" s="533"/>
      <c r="BI44" s="533"/>
      <c r="BJ44" s="533"/>
      <c r="BK44" s="533"/>
      <c r="BL44" s="533"/>
      <c r="BM44" s="533"/>
      <c r="BN44" s="533"/>
      <c r="BO44" s="533"/>
      <c r="BP44" s="533"/>
      <c r="BQ44" s="533"/>
      <c r="BR44" s="533"/>
      <c r="BS44" s="533"/>
      <c r="BT44" s="533"/>
      <c r="BU44" s="569"/>
      <c r="BV44" s="533"/>
      <c r="BW44" s="533"/>
      <c r="BX44" s="533"/>
      <c r="BY44" s="533"/>
      <c r="BZ44" s="551" t="str">
        <f t="shared" si="161"/>
        <v/>
      </c>
      <c r="CA44" s="551" t="str">
        <f t="shared" si="162"/>
        <v/>
      </c>
      <c r="CB44" s="551" t="str">
        <f t="shared" si="163"/>
        <v/>
      </c>
      <c r="CC44" s="551" t="str">
        <f t="shared" si="164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0.38</v>
      </c>
      <c r="BW45" s="576">
        <f>IF(WB!CK10="","",WB!CK10)</f>
        <v>0.33</v>
      </c>
      <c r="BX45" s="576">
        <f>IF(WB!CK11="","",WB!CK11)</f>
        <v>0.2</v>
      </c>
      <c r="BY45" s="576">
        <f>IF(WB!CK12="","",WB!CK12)</f>
        <v>0.09</v>
      </c>
      <c r="BZ45" s="551" t="str">
        <f t="shared" si="161"/>
        <v/>
      </c>
      <c r="CA45" s="535" t="str">
        <f t="shared" si="162"/>
        <v/>
      </c>
      <c r="CB45" s="535" t="str">
        <f t="shared" si="163"/>
        <v/>
      </c>
      <c r="CC45" s="535" t="str">
        <f t="shared" si="164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4</v>
      </c>
      <c r="C46" s="510">
        <f>IF(WB!U14="","",WB!U14)</f>
        <v>10</v>
      </c>
      <c r="D46" s="510">
        <f>IF(WB!V14="","",WB!V14)</f>
        <v>8</v>
      </c>
      <c r="E46" s="510">
        <f>IF(WB!W14="","",WB!W14)</f>
        <v>9</v>
      </c>
      <c r="F46" s="510">
        <f>IF(WB!X14="","",WB!X14)</f>
        <v>10</v>
      </c>
      <c r="G46" s="510">
        <f>IF(WB!Y14="","",WB!Y14)</f>
        <v>10</v>
      </c>
      <c r="H46" s="510">
        <f>IF(WB!Z14="","",WB!Z14)</f>
        <v>6</v>
      </c>
      <c r="I46" s="510">
        <f>IF(WB!AA14="","",WB!AA14)</f>
        <v>11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10</v>
      </c>
      <c r="U46" s="510">
        <f>IF(WB!AL15="","",WB!AL15)</f>
        <v>6</v>
      </c>
      <c r="V46" s="510">
        <f>IF(WB!AM15="","",WB!AM15)</f>
        <v>11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10</v>
      </c>
      <c r="Z46" s="510">
        <f>IF(WB!AQ15="","",WB!AQ15)</f>
        <v>10</v>
      </c>
      <c r="AA46" s="510">
        <f>IF(WB!AR15="","",WB!AR15)</f>
        <v>8</v>
      </c>
      <c r="AB46" s="510">
        <f>IF(WB!AS15="","",WB!AS15)</f>
        <v>7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12</v>
      </c>
      <c r="AM46" s="510">
        <f>IF(WB!BC16="","",WB!BC16)</f>
        <v>10</v>
      </c>
      <c r="AN46" s="510">
        <f>IF(WB!BD16="","",WB!BD16)</f>
        <v>9</v>
      </c>
      <c r="AO46" s="510">
        <f>IF(WB!BE16="","",WB!BE16)</f>
        <v>15</v>
      </c>
      <c r="AP46" s="510">
        <f>IF(WB!BF16="","",WB!BF16)</f>
        <v>10</v>
      </c>
      <c r="AQ46" s="510">
        <f>IF(WB!BG16="","",WB!BG16)</f>
        <v>8</v>
      </c>
      <c r="AR46" s="510">
        <f>IF(WB!BH16="","",WB!BH16)</f>
        <v>20</v>
      </c>
      <c r="AS46" s="510">
        <f>IF(WB!BI16="","",WB!BI16)</f>
        <v>12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40</v>
      </c>
      <c r="BF46" s="510">
        <f>IF(WB!BU17="","",WB!BU17)</f>
        <v>20</v>
      </c>
      <c r="BG46" s="510">
        <f>IF(WB!BV17="","",WB!BV17)</f>
        <v>18</v>
      </c>
      <c r="BH46" s="510">
        <f>IF(WB!BW17="","",WB!BW17)</f>
        <v>22</v>
      </c>
      <c r="BI46" s="510">
        <f>IF(WB!BX17="","",WB!BX17)</f>
        <v>16</v>
      </c>
      <c r="BJ46" s="510">
        <f>IF(WB!BY17="","",WB!BY17)</f>
        <v>10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9</v>
      </c>
      <c r="BX46" s="510">
        <f>IF(WB!CK16="","",WB!CK16)</f>
        <v>10</v>
      </c>
      <c r="BY46" s="510">
        <f>IF(WB!CK17="","",WB!CK17)</f>
        <v>10</v>
      </c>
      <c r="BZ46" s="551" t="str">
        <f t="shared" si="161"/>
        <v/>
      </c>
      <c r="CA46" s="551" t="str">
        <f t="shared" si="162"/>
        <v/>
      </c>
      <c r="CB46" s="551" t="str">
        <f t="shared" si="163"/>
        <v/>
      </c>
      <c r="CC46" s="551" t="str">
        <f t="shared" si="164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0.5</v>
      </c>
      <c r="C47" s="510">
        <f>IF(WB!U18="","",WB!U18)</f>
        <v>2</v>
      </c>
      <c r="D47" s="510">
        <f>IF(WB!V18="","",WB!V18)</f>
        <v>1.5</v>
      </c>
      <c r="E47" s="510">
        <f>IF(WB!W18="","",WB!W18)</f>
        <v>2</v>
      </c>
      <c r="F47" s="510">
        <f>IF(WB!X18="","",WB!X18)</f>
        <v>2</v>
      </c>
      <c r="G47" s="510">
        <f>IF(WB!Y18="","",WB!Y18)</f>
        <v>5</v>
      </c>
      <c r="H47" s="510">
        <f>IF(WB!Z18="","",WB!Z18)</f>
        <v>2</v>
      </c>
      <c r="I47" s="510">
        <f>IF(WB!AA18="","",WB!AA18)</f>
        <v>2</v>
      </c>
      <c r="J47" s="510">
        <f>IF(WB!AB18="","",WB!AB18)</f>
        <v>2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3</v>
      </c>
      <c r="U47" s="510">
        <f>IF(WB!AL19="","",WB!AL19)</f>
        <v>2</v>
      </c>
      <c r="V47" s="510">
        <f>IF(WB!AM19="","",WB!AM19)</f>
        <v>5</v>
      </c>
      <c r="W47" s="510">
        <f>IF(WB!AN19="","",WB!AN19)</f>
        <v>1.5</v>
      </c>
      <c r="X47" s="510">
        <f>IF(WB!AO19="","",WB!AO19)</f>
        <v>5</v>
      </c>
      <c r="Y47" s="510">
        <f>IF(WB!AP19="","",WB!AP19)</f>
        <v>2</v>
      </c>
      <c r="Z47" s="510">
        <f>IF(WB!AQ19="","",WB!AQ19)</f>
        <v>5</v>
      </c>
      <c r="AA47" s="510">
        <f>IF(WB!AR19="","",WB!AR19)</f>
        <v>5</v>
      </c>
      <c r="AB47" s="510">
        <f>IF(WB!AS19="","",WB!AS19)</f>
        <v>8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8</v>
      </c>
      <c r="AN47" s="510">
        <f>IF(WB!BD20="","",WB!BD20)</f>
        <v>5</v>
      </c>
      <c r="AO47" s="510">
        <f>IF(WB!BE20="","",WB!BE20)</f>
        <v>8</v>
      </c>
      <c r="AP47" s="510">
        <f>IF(WB!BF20="","",WB!BF20)</f>
        <v>5</v>
      </c>
      <c r="AQ47" s="510">
        <f>IF(WB!BG20="","",WB!BG20)</f>
        <v>5</v>
      </c>
      <c r="AR47" s="510">
        <f>IF(WB!BH20="","",WB!BH20)</f>
        <v>15</v>
      </c>
      <c r="AS47" s="510">
        <f>IF(WB!BI20="","",WB!BI20)</f>
        <v>15</v>
      </c>
      <c r="AT47" s="510">
        <f>IF(WB!BJ20="","",WB!BJ20)</f>
        <v>9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26</v>
      </c>
      <c r="BF47" s="510">
        <f>IF(WB!BU21="","",WB!BU21)</f>
        <v>20</v>
      </c>
      <c r="BG47" s="510">
        <f>IF(WB!BV21="","",WB!BV21)</f>
        <v>150</v>
      </c>
      <c r="BH47" s="510">
        <f>IF(WB!BW21="","",WB!BW21)</f>
        <v>15</v>
      </c>
      <c r="BI47" s="510">
        <f>IF(WB!BX21="","",WB!BX21)</f>
        <v>60</v>
      </c>
      <c r="BJ47" s="510">
        <f>IF(WB!BY21="","",WB!BY21)</f>
        <v>40</v>
      </c>
      <c r="BK47" s="510">
        <f>IF(WB!BZ21="","",WB!BZ21)</f>
        <v>30</v>
      </c>
      <c r="BL47" s="510">
        <f>IF(WB!CA21="","",WB!CA21)</f>
        <v>12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10</v>
      </c>
      <c r="BX47" s="510">
        <f>IF(WB!CK20="","",WB!CK20)</f>
        <v>12</v>
      </c>
      <c r="BY47" s="510">
        <f>IF(WB!CK21="","",WB!CK21)</f>
        <v>25</v>
      </c>
      <c r="BZ47" s="551" t="str">
        <f t="shared" si="161"/>
        <v/>
      </c>
      <c r="CA47" s="551" t="str">
        <f t="shared" si="162"/>
        <v/>
      </c>
      <c r="CB47" s="551" t="str">
        <f t="shared" si="163"/>
        <v/>
      </c>
      <c r="CC47" s="551" t="str">
        <f t="shared" si="164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0.25</v>
      </c>
      <c r="C48" s="510">
        <f>IF(WB!U22="","",WB!U22)</f>
        <v>2</v>
      </c>
      <c r="D48" s="510">
        <f>IF(WB!V22="","",WB!V22)</f>
        <v>1.5</v>
      </c>
      <c r="E48" s="510">
        <f>IF(WB!W22="","",WB!W22)</f>
        <v>2</v>
      </c>
      <c r="F48" s="510">
        <f>IF(WB!X22="","",WB!X22)</f>
        <v>2</v>
      </c>
      <c r="G48" s="510">
        <f>IF(WB!Y22="","",WB!Y22)</f>
        <v>3</v>
      </c>
      <c r="H48" s="510">
        <f>IF(WB!Z22="","",WB!Z22)</f>
        <v>1</v>
      </c>
      <c r="I48" s="510">
        <f>IF(WB!AA22="","",WB!AA22)</f>
        <v>2</v>
      </c>
      <c r="J48" s="510">
        <f>IF(WB!AB22="","",WB!AB22)</f>
        <v>2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1.5</v>
      </c>
      <c r="U48" s="510">
        <f>IF(WB!AL23="","",WB!AL23)</f>
        <v>1</v>
      </c>
      <c r="V48" s="510">
        <f>IF(WB!AM23="","",WB!AM23)</f>
        <v>5</v>
      </c>
      <c r="W48" s="510">
        <f>IF(WB!AN23="","",WB!AN23)</f>
        <v>0.75</v>
      </c>
      <c r="X48" s="510">
        <f>IF(WB!AO23="","",WB!AO23)</f>
        <v>3</v>
      </c>
      <c r="Y48" s="510">
        <f>IF(WB!AP23="","",WB!AP23)</f>
        <v>1</v>
      </c>
      <c r="Z48" s="510">
        <f>IF(WB!AQ23="","",WB!AQ23)</f>
        <v>3</v>
      </c>
      <c r="AA48" s="510">
        <f>IF(WB!AR23="","",WB!AR23)</f>
        <v>1.5</v>
      </c>
      <c r="AB48" s="510">
        <f>IF(WB!AS23="","",WB!AS23)</f>
        <v>2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10</v>
      </c>
      <c r="AM48" s="510">
        <f>IF(WB!BC24="","",WB!BC24)</f>
        <v>4</v>
      </c>
      <c r="AN48" s="510">
        <f>IF(WB!BD24="","",WB!BD24)</f>
        <v>3</v>
      </c>
      <c r="AO48" s="510">
        <f>IF(WB!BE24="","",WB!BE24)</f>
        <v>7</v>
      </c>
      <c r="AP48" s="510">
        <f>IF(WB!BF24="","",WB!BF24)</f>
        <v>5</v>
      </c>
      <c r="AQ48" s="510">
        <f>IF(WB!BG24="","",WB!BG24)</f>
        <v>5</v>
      </c>
      <c r="AR48" s="510">
        <f>IF(WB!BH24="","",WB!BH24)</f>
        <v>15</v>
      </c>
      <c r="AS48" s="510">
        <f>IF(WB!BI24="","",WB!BI24)</f>
        <v>8</v>
      </c>
      <c r="AT48" s="510">
        <f>IF(WB!BJ24="","",WB!BJ24)</f>
        <v>6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10</v>
      </c>
      <c r="BE48" s="510">
        <f>IF(WB!BT25="","",WB!BT25)</f>
        <v>26</v>
      </c>
      <c r="BF48" s="510">
        <f>IF(WB!BU25="","",WB!BU25)</f>
        <v>20</v>
      </c>
      <c r="BG48" s="510">
        <f>IF(WB!BV25="","",WB!BV25)</f>
        <v>25</v>
      </c>
      <c r="BH48" s="510">
        <f>IF(WB!BW25="","",WB!BW25)</f>
        <v>15</v>
      </c>
      <c r="BI48" s="510">
        <f>IF(WB!BX25="","",WB!BX25)</f>
        <v>60</v>
      </c>
      <c r="BJ48" s="510">
        <f>IF(WB!BY25="","",WB!BY25)</f>
        <v>40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1</v>
      </c>
      <c r="BW48" s="510">
        <f>IF(WB!CK23="","",WB!CK23)</f>
        <v>2</v>
      </c>
      <c r="BX48" s="510">
        <f>IF(WB!CK24="","",WB!CK24)</f>
        <v>6</v>
      </c>
      <c r="BY48" s="510">
        <f>IF(WB!CK25="","",WB!CK25)</f>
        <v>25</v>
      </c>
      <c r="BZ48" s="551" t="str">
        <f t="shared" si="161"/>
        <v/>
      </c>
      <c r="CA48" s="551" t="str">
        <f t="shared" si="162"/>
        <v/>
      </c>
      <c r="CB48" s="551" t="str">
        <f t="shared" si="163"/>
        <v/>
      </c>
      <c r="CC48" s="551" t="str">
        <f t="shared" si="164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0.125</v>
      </c>
      <c r="C49" s="510">
        <f>IF(WB!U26="","",WB!U26)</f>
        <v>1</v>
      </c>
      <c r="D49" s="510">
        <f>IF(WB!V26="","",WB!V26)</f>
        <v>1.5</v>
      </c>
      <c r="E49" s="510">
        <f>IF(WB!W26="","",WB!W26)</f>
        <v>2</v>
      </c>
      <c r="F49" s="510">
        <f>IF(WB!X26="","",WB!X26)</f>
        <v>2</v>
      </c>
      <c r="G49" s="510">
        <f>IF(WB!Y26="","",WB!Y26)</f>
        <v>3</v>
      </c>
      <c r="H49" s="510">
        <f>IF(WB!Z26="","",WB!Z26)</f>
        <v>0.5</v>
      </c>
      <c r="I49" s="510">
        <f>IF(WB!AA26="","",WB!AA26)</f>
        <v>2</v>
      </c>
      <c r="J49" s="510">
        <f>IF(WB!AB26="","",WB!AB26)</f>
        <v>2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1.5</v>
      </c>
      <c r="U49" s="510">
        <f>IF(WB!AL27="","",WB!AL27)</f>
        <v>0.25</v>
      </c>
      <c r="V49" s="510">
        <f>IF(WB!AM27="","",WB!AM27)</f>
        <v>3</v>
      </c>
      <c r="W49" s="510">
        <f>IF(WB!AN27="","",WB!AN27)</f>
        <v>0.5</v>
      </c>
      <c r="X49" s="510">
        <f>IF(WB!AO27="","",WB!AO27)</f>
        <v>3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1</v>
      </c>
      <c r="AB49" s="510">
        <f>IF(WB!AS27="","",WB!AS27)</f>
        <v>2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8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5</v>
      </c>
      <c r="AP49" s="510">
        <f>IF(WB!BF28="","",WB!BF28)</f>
        <v>3</v>
      </c>
      <c r="AQ49" s="510">
        <f>IF(WB!BG28="","",WB!BG28)</f>
        <v>2</v>
      </c>
      <c r="AR49" s="510">
        <f>IF(WB!BH28="","",WB!BH28)</f>
        <v>8</v>
      </c>
      <c r="AS49" s="510">
        <f>IF(WB!BI28="","",WB!BI28)</f>
        <v>4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26</v>
      </c>
      <c r="BF49" s="510">
        <f>IF(WB!BU29="","",WB!BU29)</f>
        <v>5</v>
      </c>
      <c r="BG49" s="510">
        <f>IF(WB!BV29="","",WB!BV29)</f>
        <v>25</v>
      </c>
      <c r="BH49" s="510">
        <f>IF(WB!BW29="","",WB!BW29)</f>
        <v>14.75</v>
      </c>
      <c r="BI49" s="510">
        <f>IF(WB!BX29="","",WB!BX29)</f>
        <v>30</v>
      </c>
      <c r="BJ49" s="510">
        <f>IF(WB!BY29="","",WB!BY29)</f>
        <v>20</v>
      </c>
      <c r="BK49" s="510">
        <f>IF(WB!BZ29="","",WB!BZ29)</f>
        <v>5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1</v>
      </c>
      <c r="BW49" s="510">
        <f>IF(WB!CK27="","",WB!CK27)</f>
        <v>2</v>
      </c>
      <c r="BX49" s="510">
        <f>IF(WB!CK28="","",WB!CK28)</f>
        <v>3</v>
      </c>
      <c r="BY49" s="510">
        <f>IF(WB!CK29="","",WB!CK29)</f>
        <v>10</v>
      </c>
      <c r="BZ49" s="551" t="str">
        <f t="shared" si="161"/>
        <v/>
      </c>
      <c r="CA49" s="551" t="str">
        <f t="shared" si="162"/>
        <v/>
      </c>
      <c r="CB49" s="551" t="str">
        <f t="shared" si="163"/>
        <v/>
      </c>
      <c r="CC49" s="551" t="str">
        <f t="shared" si="164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0.125</v>
      </c>
      <c r="C50" s="510">
        <f>IF(WB!U30="","",WB!U30)</f>
        <v>1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0.5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0.25</v>
      </c>
      <c r="V50" s="510">
        <f>IF(WB!AM31="","",WB!AM31)</f>
        <v>2</v>
      </c>
      <c r="W50" s="510">
        <f>IF(WB!AN31="","",WB!AN31)</f>
        <v>0.25</v>
      </c>
      <c r="X50" s="510">
        <f>IF(WB!AO31="","",WB!AO31)</f>
        <v>0</v>
      </c>
      <c r="Y50" s="510">
        <f>IF(WB!AP31="","",WB!AP31)</f>
        <v>0.5</v>
      </c>
      <c r="Z50" s="510">
        <f>IF(WB!AQ31="","",WB!AQ31)</f>
        <v>0</v>
      </c>
      <c r="AA50" s="510">
        <f>IF(WB!AR31="","",WB!AR31)</f>
        <v>0.5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2</v>
      </c>
      <c r="AM50" s="510">
        <f>IF(WB!BC32="","",WB!BC32)</f>
        <v>2</v>
      </c>
      <c r="AN50" s="510">
        <f>IF(WB!BD32="","",WB!BD32)</f>
        <v>1</v>
      </c>
      <c r="AO50" s="510">
        <f>IF(WB!BE32="","",WB!BE32)</f>
        <v>2</v>
      </c>
      <c r="AP50" s="510">
        <f>IF(WB!BF32="","",WB!BF32)</f>
        <v>2</v>
      </c>
      <c r="AQ50" s="510">
        <f>IF(WB!BG32="","",WB!BG32)</f>
        <v>3</v>
      </c>
      <c r="AR50" s="510">
        <f>IF(WB!BH32="","",WB!BH32)</f>
        <v>7</v>
      </c>
      <c r="AS50" s="510">
        <f>IF(WB!BI32="","",WB!BI32)</f>
        <v>4</v>
      </c>
      <c r="AT50" s="510">
        <f>IF(WB!BJ32="","",WB!BJ32)</f>
        <v>2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5</v>
      </c>
      <c r="BE50" s="510">
        <f>IF(WB!BT33="","",WB!BT33)</f>
        <v>0</v>
      </c>
      <c r="BF50" s="510">
        <f>IF(WB!BU33="","",WB!BU33)</f>
        <v>5</v>
      </c>
      <c r="BG50" s="510">
        <f>IF(WB!BV33="","",WB!BV33)</f>
        <v>0</v>
      </c>
      <c r="BH50" s="510">
        <f>IF(WB!BW33="","",WB!BW33)</f>
        <v>0.25</v>
      </c>
      <c r="BI50" s="510">
        <f>IF(WB!BX33="","",WB!BX33)</f>
        <v>30</v>
      </c>
      <c r="BJ50" s="510">
        <f>IF(WB!BY33="","",WB!BY33)</f>
        <v>20</v>
      </c>
      <c r="BK50" s="510">
        <f>IF(WB!BZ33="","",WB!BZ33)</f>
        <v>10</v>
      </c>
      <c r="BL50" s="510">
        <f>IF(WB!CA33="","",WB!CA33)</f>
        <v>6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0.5</v>
      </c>
      <c r="BX50" s="510">
        <f>IF(WB!CK32="","",WB!CK32)</f>
        <v>2</v>
      </c>
      <c r="BY50" s="510">
        <f>IF(WB!CK33="","",WB!CK33)</f>
        <v>15</v>
      </c>
      <c r="BZ50" s="551" t="str">
        <f t="shared" si="161"/>
        <v/>
      </c>
      <c r="CA50" s="551" t="str">
        <f t="shared" si="162"/>
        <v/>
      </c>
      <c r="CB50" s="551" t="str">
        <f t="shared" si="163"/>
        <v/>
      </c>
      <c r="CC50" s="551" t="str">
        <f t="shared" si="164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1" t="str">
        <f t="shared" si="161"/>
        <v/>
      </c>
      <c r="CA51" s="551" t="str">
        <f t="shared" si="162"/>
        <v/>
      </c>
      <c r="CB51" s="551" t="str">
        <f t="shared" si="163"/>
        <v/>
      </c>
      <c r="CC51" s="551" t="str">
        <f t="shared" si="164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2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7</v>
      </c>
      <c r="AA52" s="510">
        <f>IF(WB!AR78="","",WB!AR78)</f>
        <v>0</v>
      </c>
      <c r="AB52" s="510">
        <f>IF(WB!AS78="","",WB!AS78)</f>
        <v>3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12</v>
      </c>
      <c r="AM52" s="510">
        <f>IF(WB!BC86="","",WB!BC86)</f>
        <v>18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22</v>
      </c>
      <c r="AQ52" s="510">
        <f>IF(WB!BG86="","",WB!BG86)</f>
        <v>10</v>
      </c>
      <c r="AR52" s="510">
        <f>IF(WB!BH86="","",WB!BH86)</f>
        <v>12</v>
      </c>
      <c r="AS52" s="510">
        <f>IF(WB!BI86="","",WB!BI86)</f>
        <v>24</v>
      </c>
      <c r="AT52" s="510">
        <f>IF(WB!BJ86="","",WB!BJ86)</f>
        <v>8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32</v>
      </c>
      <c r="BE52" s="510">
        <f>IF(WB!BT94="","",WB!BT94)</f>
        <v>100</v>
      </c>
      <c r="BF52" s="510">
        <f>IF(WB!BU94="","",WB!BU94)</f>
        <v>210</v>
      </c>
      <c r="BG52" s="510">
        <f>IF(WB!BV94="","",WB!BV94)</f>
        <v>68</v>
      </c>
      <c r="BH52" s="510">
        <f>IF(WB!BW94="","",WB!BW94)</f>
        <v>40</v>
      </c>
      <c r="BI52" s="510">
        <f>IF(WB!BX94="","",WB!BX94)</f>
        <v>45</v>
      </c>
      <c r="BJ52" s="510">
        <f>IF(WB!BY94="","",WB!BY94)</f>
        <v>100</v>
      </c>
      <c r="BK52" s="510">
        <f>IF(WB!BZ94="","",WB!BZ94)</f>
        <v>50</v>
      </c>
      <c r="BL52" s="510">
        <f>IF(WB!CA94="","",WB!CA94)</f>
        <v>20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>
        <f>IF(WB!CK78="","",WB!CK78)</f>
        <v>2</v>
      </c>
      <c r="BX52" s="510">
        <f>IF(WB!CK86="","",WB!CK86)</f>
        <v>18</v>
      </c>
      <c r="BY52" s="510">
        <f>IF(WB!CK94="","",WB!CK94)</f>
        <v>100</v>
      </c>
      <c r="BZ52" s="551" t="str">
        <f t="shared" si="161"/>
        <v/>
      </c>
      <c r="CA52" s="551" t="str">
        <f t="shared" si="162"/>
        <v/>
      </c>
      <c r="CB52" s="551" t="str">
        <f t="shared" si="163"/>
        <v/>
      </c>
      <c r="CC52" s="551" t="str">
        <f t="shared" si="164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2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2</v>
      </c>
      <c r="AM53" s="510">
        <f>IF(WB!BC68="","",WB!BC68)</f>
        <v>7</v>
      </c>
      <c r="AN53" s="510">
        <f>IF(WB!BD68="","",WB!BD68)</f>
        <v>2</v>
      </c>
      <c r="AO53" s="510">
        <f>IF(WB!BE68="","",WB!BE68)</f>
        <v>4</v>
      </c>
      <c r="AP53" s="510">
        <f>IF(WB!BF68="","",WB!BF68)</f>
        <v>4</v>
      </c>
      <c r="AQ53" s="510">
        <f>IF(WB!BG68="","",WB!BG68)</f>
        <v>4</v>
      </c>
      <c r="AR53" s="510">
        <f>IF(WB!BH68="","",WB!BH68)</f>
        <v>2</v>
      </c>
      <c r="AS53" s="510">
        <f>IF(WB!BI68="","",WB!BI68)</f>
        <v>4</v>
      </c>
      <c r="AT53" s="510">
        <f>IF(WB!BJ68="","",WB!BJ68)</f>
        <v>4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8</v>
      </c>
      <c r="BE53" s="510">
        <f>IF(WB!BT69="","",WB!BT69)</f>
        <v>16</v>
      </c>
      <c r="BF53" s="510">
        <f>IF(WB!BU69="","",WB!BU69)</f>
        <v>40</v>
      </c>
      <c r="BG53" s="510">
        <f>IF(WB!BV69="","",WB!BV69)</f>
        <v>10</v>
      </c>
      <c r="BH53" s="510">
        <f>IF(WB!BW69="","",WB!BW69)</f>
        <v>6</v>
      </c>
      <c r="BI53" s="510">
        <f>IF(WB!BX69="","",WB!BX69)</f>
        <v>18</v>
      </c>
      <c r="BJ53" s="510">
        <f>IF(WB!BY69="","",WB!BY69)</f>
        <v>16</v>
      </c>
      <c r="BK53" s="510">
        <f>IF(WB!BZ69="","",WB!BZ69)</f>
        <v>4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1</v>
      </c>
      <c r="BX53" s="510">
        <f>IF(WB!CK68="","",WB!CK68)</f>
        <v>5</v>
      </c>
      <c r="BY53" s="510">
        <f>IF(WB!CK69="","",WB!CK69)</f>
        <v>20</v>
      </c>
      <c r="BZ53" s="551" t="str">
        <f t="shared" si="161"/>
        <v/>
      </c>
      <c r="CA53" s="551" t="str">
        <f t="shared" si="162"/>
        <v/>
      </c>
      <c r="CB53" s="551" t="str">
        <f t="shared" si="163"/>
        <v/>
      </c>
      <c r="CC53" s="551" t="str">
        <f t="shared" si="164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4</v>
      </c>
      <c r="C54" s="510">
        <f>IF(WB!U102="","",WB!U102)</f>
        <v>4</v>
      </c>
      <c r="D54" s="510">
        <f>IF(WB!V102="","",WB!V102)</f>
        <v>0</v>
      </c>
      <c r="E54" s="510">
        <f>IF(WB!W102="","",WB!W102)</f>
        <v>3</v>
      </c>
      <c r="F54" s="510">
        <f>IF(WB!X102="","",WB!X102)</f>
        <v>0</v>
      </c>
      <c r="G54" s="510">
        <f>IF(WB!Y102="","",WB!Y102)</f>
        <v>6</v>
      </c>
      <c r="H54" s="510">
        <f>IF(WB!Z102="","",WB!Z102)</f>
        <v>2</v>
      </c>
      <c r="I54" s="510">
        <f>IF(WB!AA102="","",WB!AA102)</f>
        <v>1</v>
      </c>
      <c r="J54" s="510">
        <f>IF(WB!AB102="","",WB!AB102)</f>
        <v>2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7</v>
      </c>
      <c r="U54" s="510">
        <f>IF(WB!AL110="","",WB!AL110)</f>
        <v>5</v>
      </c>
      <c r="V54" s="510">
        <f>IF(WB!AM110="","",WB!AM110)</f>
        <v>6</v>
      </c>
      <c r="W54" s="510">
        <f>IF(WB!AN110="","",WB!AN110)</f>
        <v>3</v>
      </c>
      <c r="X54" s="510">
        <f>IF(WB!AO110="","",WB!AO110)</f>
        <v>7</v>
      </c>
      <c r="Y54" s="510">
        <f>IF(WB!AP110="","",WB!AP110)</f>
        <v>0</v>
      </c>
      <c r="Z54" s="510">
        <f>IF(WB!AQ110="","",WB!AQ110)</f>
        <v>8</v>
      </c>
      <c r="AA54" s="510">
        <f>IF(WB!AR110="","",WB!AR110)</f>
        <v>2</v>
      </c>
      <c r="AB54" s="510">
        <f>IF(WB!AS110="","",WB!AS110)</f>
        <v>10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15</v>
      </c>
      <c r="AM54" s="510">
        <f>IF(WB!BC118="","",WB!BC118)</f>
        <v>15</v>
      </c>
      <c r="AN54" s="510">
        <f>IF(WB!BD118="","",WB!BD118)</f>
        <v>10</v>
      </c>
      <c r="AO54" s="510">
        <f>IF(WB!BE118="","",WB!BE118)</f>
        <v>40</v>
      </c>
      <c r="AP54" s="510">
        <f>IF(WB!BF118="","",WB!BF118)</f>
        <v>30</v>
      </c>
      <c r="AQ54" s="510">
        <f>IF(WB!BG118="","",WB!BG118)</f>
        <v>10</v>
      </c>
      <c r="AR54" s="510">
        <f>IF(WB!BH118="","",WB!BH118)</f>
        <v>39</v>
      </c>
      <c r="AS54" s="510">
        <f>IF(WB!BI118="","",WB!BI118)</f>
        <v>10</v>
      </c>
      <c r="AT54" s="510">
        <f>IF(WB!BJ118="","",WB!BJ118)</f>
        <v>3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27</v>
      </c>
      <c r="BE54" s="510">
        <f>IF(WB!BT126="","",WB!BT126)</f>
        <v>10</v>
      </c>
      <c r="BF54" s="510">
        <f>IF(WB!BU126="","",WB!BU126)</f>
        <v>70</v>
      </c>
      <c r="BG54" s="510">
        <f>IF(WB!BV126="","",WB!BV126)</f>
        <v>8</v>
      </c>
      <c r="BH54" s="510">
        <f>IF(WB!BW126="","",WB!BW126)</f>
        <v>6</v>
      </c>
      <c r="BI54" s="510">
        <f>IF(WB!BX126="","",WB!BX126)</f>
        <v>20</v>
      </c>
      <c r="BJ54" s="510">
        <f>IF(WB!BY126="","",WB!BY126)</f>
        <v>15</v>
      </c>
      <c r="BK54" s="510">
        <f>IF(WB!BZ126="","",WB!BZ126)</f>
        <v>70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2</v>
      </c>
      <c r="BW54" s="510">
        <f>IF(WB!CK110="","",WB!CK110)</f>
        <v>6</v>
      </c>
      <c r="BX54" s="510">
        <f>IF(WB!CK118="","",WB!CK118)</f>
        <v>15</v>
      </c>
      <c r="BY54" s="510">
        <f>IF(WB!CK126="","",WB!CK126)</f>
        <v>20</v>
      </c>
      <c r="BZ54" s="551" t="str">
        <f t="shared" si="161"/>
        <v/>
      </c>
      <c r="CA54" s="551" t="str">
        <f t="shared" si="162"/>
        <v/>
      </c>
      <c r="CB54" s="551" t="str">
        <f t="shared" si="163"/>
        <v/>
      </c>
      <c r="CC54" s="551" t="str">
        <f t="shared" si="164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>
        <f>IF(WB!T134="","",WB!T134)</f>
        <v>0</v>
      </c>
      <c r="C55" s="510">
        <f>IF(WB!U134="","",WB!U134)</f>
        <v>0</v>
      </c>
      <c r="D55" s="510">
        <f>IF(WB!V134="","",WB!V134)</f>
        <v>0</v>
      </c>
      <c r="E55" s="510">
        <f>IF(WB!W134="","",WB!W134)</f>
        <v>0</v>
      </c>
      <c r="F55" s="510">
        <f>IF(WB!X134="","",WB!X134)</f>
        <v>0</v>
      </c>
      <c r="G55" s="510">
        <f>IF(WB!Y134="","",WB!Y134)</f>
        <v>0</v>
      </c>
      <c r="H55" s="510">
        <f>IF(WB!Z134="","",WB!Z134)</f>
        <v>0</v>
      </c>
      <c r="I55" s="510">
        <f>IF(WB!AA134="","",WB!AA134)</f>
        <v>0</v>
      </c>
      <c r="J55" s="510">
        <f>IF(WB!AB134="","",WB!AB134)</f>
        <v>0</v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>
        <f>IF(WB!AK142="","",WB!AK142)</f>
        <v>0</v>
      </c>
      <c r="U55" s="510">
        <f>IF(WB!AL142="","",WB!AL142)</f>
        <v>0</v>
      </c>
      <c r="V55" s="510">
        <f>IF(WB!AM142="","",WB!AM142)</f>
        <v>0</v>
      </c>
      <c r="W55" s="510">
        <f>IF(WB!AN142="","",WB!AN142)</f>
        <v>0</v>
      </c>
      <c r="X55" s="510">
        <f>IF(WB!AO142="","",WB!AO142)</f>
        <v>0</v>
      </c>
      <c r="Y55" s="510">
        <f>IF(WB!AP142="","",WB!AP142)</f>
        <v>0</v>
      </c>
      <c r="Z55" s="510">
        <f>IF(WB!AQ142="","",WB!AQ142)</f>
        <v>0</v>
      </c>
      <c r="AA55" s="510">
        <f>IF(WB!AR142="","",WB!AR142)</f>
        <v>0</v>
      </c>
      <c r="AB55" s="510">
        <f>IF(WB!AS142="","",WB!AS142)</f>
        <v>0</v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5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0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9</v>
      </c>
      <c r="BE55" s="510">
        <f>IF(WB!BT158="","",WB!BT158)</f>
        <v>0</v>
      </c>
      <c r="BF55" s="510">
        <f>IF(WB!BU158="","",WB!BU158)</f>
        <v>28</v>
      </c>
      <c r="BG55" s="510">
        <f>IF(WB!BV158="","",WB!BV158)</f>
        <v>0</v>
      </c>
      <c r="BH55" s="510">
        <f>IF(WB!BW158="","",WB!BW158)</f>
        <v>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20</v>
      </c>
      <c r="BL55" s="510">
        <f>IF(WB!CA158="","",WB!CA158)</f>
        <v>15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>
        <f>IF(WB!CK150="","",WB!CK150)</f>
        <v>3</v>
      </c>
      <c r="BY55" s="510">
        <f>IF(WB!CK158="","",WB!CK158)</f>
        <v>9</v>
      </c>
      <c r="BZ55" s="551" t="str">
        <f t="shared" si="161"/>
        <v/>
      </c>
      <c r="CA55" s="551" t="str">
        <f t="shared" si="162"/>
        <v/>
      </c>
      <c r="CB55" s="551" t="str">
        <f t="shared" si="163"/>
        <v/>
      </c>
      <c r="CC55" s="551" t="str">
        <f t="shared" si="164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0</v>
      </c>
      <c r="AP56" s="510">
        <f>IF(WB!BF168="","",WB!BF168)</f>
        <v>8</v>
      </c>
      <c r="AQ56" s="510">
        <f>IF(WB!BG168="","",WB!BG168)</f>
        <v>0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0</v>
      </c>
      <c r="BE56" s="510">
        <f>IF(WB!BT169="","",WB!BT169)</f>
        <v>6</v>
      </c>
      <c r="BF56" s="510">
        <f>IF(WB!BU169="","",WB!BU169)</f>
        <v>0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1" t="str">
        <f t="shared" si="161"/>
        <v/>
      </c>
      <c r="CA56" s="551" t="str">
        <f t="shared" si="162"/>
        <v/>
      </c>
      <c r="CB56" s="551" t="str">
        <f t="shared" si="163"/>
        <v/>
      </c>
      <c r="CC56" s="551" t="str">
        <f t="shared" si="164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10</v>
      </c>
      <c r="D57" s="510">
        <f>IF(WB!V170="","",WB!V170)</f>
        <v>2</v>
      </c>
      <c r="E57" s="510">
        <f>IF(WB!W170="","",WB!W170)</f>
        <v>7</v>
      </c>
      <c r="F57" s="510">
        <f>IF(WB!X170="","",WB!X170)</f>
        <v>5</v>
      </c>
      <c r="G57" s="510">
        <f>IF(WB!Y170="","",WB!Y170)</f>
        <v>0</v>
      </c>
      <c r="H57" s="510">
        <f>IF(WB!Z170="","",WB!Z170)</f>
        <v>4</v>
      </c>
      <c r="I57" s="510">
        <f>IF(WB!AA170="","",WB!AA170)</f>
        <v>16</v>
      </c>
      <c r="J57" s="510">
        <f>IF(WB!AB170="","",WB!AB170)</f>
        <v>10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8</v>
      </c>
      <c r="U57" s="510">
        <f>IF(WB!AL171="","",WB!AL171)</f>
        <v>10</v>
      </c>
      <c r="V57" s="510">
        <f>IF(WB!AM171="","",WB!AM171)</f>
        <v>20</v>
      </c>
      <c r="W57" s="510">
        <f>IF(WB!AN171="","",WB!AN171)</f>
        <v>7</v>
      </c>
      <c r="X57" s="510">
        <f>IF(WB!AO171="","",WB!AO171)</f>
        <v>10</v>
      </c>
      <c r="Y57" s="510">
        <f>IF(WB!AP171="","",WB!AP171)</f>
        <v>4</v>
      </c>
      <c r="Z57" s="510">
        <f>IF(WB!AQ171="","",WB!AQ171)</f>
        <v>15</v>
      </c>
      <c r="AA57" s="510">
        <f>IF(WB!AR171="","",WB!AR171)</f>
        <v>7</v>
      </c>
      <c r="AB57" s="510">
        <f>IF(WB!AS171="","",WB!AS171)</f>
        <v>20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12</v>
      </c>
      <c r="AM57" s="510">
        <f>IF(WB!BC172="","",WB!BC172)</f>
        <v>15</v>
      </c>
      <c r="AN57" s="510">
        <f>IF(WB!BD172="","",WB!BD172)</f>
        <v>5</v>
      </c>
      <c r="AO57" s="510">
        <f>IF(WB!BE172="","",WB!BE172)</f>
        <v>30</v>
      </c>
      <c r="AP57" s="510">
        <f>IF(WB!BF172="","",WB!BF172)</f>
        <v>5</v>
      </c>
      <c r="AQ57" s="510">
        <f>IF(WB!BG172="","",WB!BG172)</f>
        <v>20</v>
      </c>
      <c r="AR57" s="510">
        <f>IF(WB!BH172="","",WB!BH172)</f>
        <v>30</v>
      </c>
      <c r="AS57" s="510">
        <f>IF(WB!BI172="","",WB!BI172)</f>
        <v>25</v>
      </c>
      <c r="AT57" s="510">
        <f>IF(WB!BJ172="","",WB!BJ172)</f>
        <v>60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0</v>
      </c>
      <c r="BE57" s="510">
        <f>IF(WB!BT173="","",WB!BT173)</f>
        <v>60</v>
      </c>
      <c r="BF57" s="510">
        <f>IF(WB!BU173="","",WB!BU173)</f>
        <v>10</v>
      </c>
      <c r="BG57" s="510">
        <f>IF(WB!BV173="","",WB!BV173)</f>
        <v>0</v>
      </c>
      <c r="BH57" s="510">
        <f>IF(WB!BW173="","",WB!BW173)</f>
        <v>0</v>
      </c>
      <c r="BI57" s="510">
        <f>IF(WB!BX173="","",WB!BX173)</f>
        <v>0</v>
      </c>
      <c r="BJ57" s="510">
        <f>IF(WB!BY173="","",WB!BY173)</f>
        <v>0</v>
      </c>
      <c r="BK57" s="510">
        <f>IF(WB!BZ173="","",WB!BZ173)</f>
        <v>60</v>
      </c>
      <c r="BL57" s="510">
        <f>IF(WB!CA173="","",WB!CA173)</f>
        <v>30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5</v>
      </c>
      <c r="BW57" s="510">
        <f>IF(WB!CK171="","",WB!CK171)</f>
        <v>10</v>
      </c>
      <c r="BX57" s="510">
        <f>IF(WB!CK172="","",WB!CK172)</f>
        <v>20</v>
      </c>
      <c r="BY57" s="510">
        <f>IF(WB!CK173="","",WB!CK173)</f>
        <v>35</v>
      </c>
      <c r="BZ57" s="551" t="str">
        <f t="shared" si="161"/>
        <v/>
      </c>
      <c r="CA57" s="551" t="str">
        <f t="shared" si="162"/>
        <v/>
      </c>
      <c r="CB57" s="551" t="str">
        <f t="shared" si="163"/>
        <v/>
      </c>
      <c r="CC57" s="551" t="str">
        <f t="shared" si="164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>
        <f>IF(WB!AK175="","",WB!AK175)</f>
        <v>0</v>
      </c>
      <c r="U58" s="510">
        <f>IF(WB!AL175="","",WB!AL175)</f>
        <v>0</v>
      </c>
      <c r="V58" s="510">
        <f>IF(WB!AM175="","",WB!AM175)</f>
        <v>0</v>
      </c>
      <c r="W58" s="510">
        <f>IF(WB!AN175="","",WB!AN175)</f>
        <v>0</v>
      </c>
      <c r="X58" s="510">
        <f>IF(WB!AO175="","",WB!AO175)</f>
        <v>0</v>
      </c>
      <c r="Y58" s="510">
        <f>IF(WB!AP175="","",WB!AP175)</f>
        <v>0</v>
      </c>
      <c r="Z58" s="510">
        <f>IF(WB!AQ175="","",WB!AQ175)</f>
        <v>0</v>
      </c>
      <c r="AA58" s="510">
        <f>IF(WB!AR175="","",WB!AR175)</f>
        <v>0</v>
      </c>
      <c r="AB58" s="510">
        <f>IF(WB!AS175="","",WB!AS175)</f>
        <v>0</v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>
        <f>IF(WB!BB176="","",WB!BB176)</f>
        <v>0</v>
      </c>
      <c r="AM58" s="510">
        <f>IF(WB!BC176="","",WB!BC176)</f>
        <v>0</v>
      </c>
      <c r="AN58" s="510">
        <f>IF(WB!BD176="","",WB!BD176)</f>
        <v>0</v>
      </c>
      <c r="AO58" s="510">
        <f>IF(WB!BE176="","",WB!BE176)</f>
        <v>0</v>
      </c>
      <c r="AP58" s="510">
        <f>IF(WB!BF176="","",WB!BF176)</f>
        <v>0</v>
      </c>
      <c r="AQ58" s="510">
        <f>IF(WB!BG176="","",WB!BG176)</f>
        <v>0</v>
      </c>
      <c r="AR58" s="510">
        <f>IF(WB!BH176="","",WB!BH176)</f>
        <v>0</v>
      </c>
      <c r="AS58" s="510">
        <f>IF(WB!BI176="","",WB!BI176)</f>
        <v>0</v>
      </c>
      <c r="AT58" s="510">
        <f>IF(WB!BJ176="","",WB!BJ176)</f>
        <v>0</v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>
        <f>IF(WB!BS177="","",WB!BS177)</f>
        <v>0</v>
      </c>
      <c r="BE58" s="510">
        <f>IF(WB!BT177="","",WB!BT177)</f>
        <v>0</v>
      </c>
      <c r="BF58" s="510">
        <f>IF(WB!BU177="","",WB!BU177)</f>
        <v>0</v>
      </c>
      <c r="BG58" s="510">
        <f>IF(WB!BV177="","",WB!BV177)</f>
        <v>0</v>
      </c>
      <c r="BH58" s="510">
        <f>IF(WB!BW177="","",WB!BW177)</f>
        <v>0</v>
      </c>
      <c r="BI58" s="510">
        <f>IF(WB!BX177="","",WB!BX177)</f>
        <v>4</v>
      </c>
      <c r="BJ58" s="510">
        <f>IF(WB!BY177="","",WB!BY177)</f>
        <v>0</v>
      </c>
      <c r="BK58" s="510">
        <f>IF(WB!BZ177="","",WB!BZ177)</f>
        <v>0</v>
      </c>
      <c r="BL58" s="510">
        <f>IF(WB!CA177="","",WB!CA177)</f>
        <v>0</v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1" t="str">
        <f t="shared" si="161"/>
        <v/>
      </c>
      <c r="CA58" s="551" t="str">
        <f t="shared" si="162"/>
        <v/>
      </c>
      <c r="CB58" s="551" t="str">
        <f t="shared" si="163"/>
        <v/>
      </c>
      <c r="CC58" s="551" t="str">
        <f t="shared" si="164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>
        <f>IF(WB!BB180="","",WB!BB180)</f>
        <v>1</v>
      </c>
      <c r="AM59" s="510">
        <f>IF(WB!BC180="","",WB!BC180)</f>
        <v>1</v>
      </c>
      <c r="AN59" s="510">
        <f>IF(WB!BD180="","",WB!BD180)</f>
        <v>1</v>
      </c>
      <c r="AO59" s="510">
        <f>IF(WB!BE180="","",WB!BE180)</f>
        <v>0</v>
      </c>
      <c r="AP59" s="510">
        <f>IF(WB!BF180="","",WB!BF180)</f>
        <v>1</v>
      </c>
      <c r="AQ59" s="510">
        <f>IF(WB!BG180="","",WB!BG180)</f>
        <v>0</v>
      </c>
      <c r="AR59" s="510">
        <f>IF(WB!BH180="","",WB!BH180)</f>
        <v>1</v>
      </c>
      <c r="AS59" s="510">
        <f>IF(WB!BI180="","",WB!BI180)</f>
        <v>2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>
        <f>IF(WB!BS181="","",WB!BS181)</f>
        <v>2</v>
      </c>
      <c r="BE59" s="510">
        <f>IF(WB!BT181="","",WB!BT181)</f>
        <v>4</v>
      </c>
      <c r="BF59" s="510">
        <f>IF(WB!BU181="","",WB!BU181)</f>
        <v>6</v>
      </c>
      <c r="BG59" s="510">
        <f>IF(WB!BV181="","",WB!BV181)</f>
        <v>2</v>
      </c>
      <c r="BH59" s="510">
        <f>IF(WB!BW181="","",WB!BW181)</f>
        <v>3</v>
      </c>
      <c r="BI59" s="510">
        <f>IF(WB!BX181="","",WB!BX181)</f>
        <v>4</v>
      </c>
      <c r="BJ59" s="510">
        <f>IF(WB!BY181="","",WB!BY181)</f>
        <v>10</v>
      </c>
      <c r="BK59" s="510">
        <f>IF(WB!BZ181="","",WB!BZ181)</f>
        <v>1</v>
      </c>
      <c r="BL59" s="510">
        <f>IF(WB!CA181="","",WB!CA181)</f>
        <v>2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>
        <f>IF(WB!CK180="","",WB!CK180)</f>
        <v>1</v>
      </c>
      <c r="BY59" s="510">
        <f>IF(WB!CK181="","",WB!CK181)</f>
        <v>3</v>
      </c>
      <c r="BZ59" s="551" t="str">
        <f t="shared" si="161"/>
        <v/>
      </c>
      <c r="CA59" s="551" t="str">
        <f t="shared" si="162"/>
        <v/>
      </c>
      <c r="CB59" s="551" t="str">
        <f t="shared" si="163"/>
        <v/>
      </c>
      <c r="CC59" s="551" t="str">
        <f t="shared" si="164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1</v>
      </c>
      <c r="G60" s="510">
        <f>IF(WB!Y182="","",WB!Y182)</f>
        <v>1</v>
      </c>
      <c r="H60" s="510">
        <f>IF(WB!Z182="","",WB!Z182)</f>
        <v>1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>
        <f>IF(WB!AK183="","",WB!AK183)</f>
        <v>0</v>
      </c>
      <c r="U60" s="510">
        <f>IF(WB!AL183="","",WB!AL183)</f>
        <v>0</v>
      </c>
      <c r="V60" s="510">
        <f>IF(WB!AM183="","",WB!AM183)</f>
        <v>1</v>
      </c>
      <c r="W60" s="510">
        <f>IF(WB!AN183="","",WB!AN183)</f>
        <v>1</v>
      </c>
      <c r="X60" s="510">
        <f>IF(WB!AO183="","",WB!AO183)</f>
        <v>1</v>
      </c>
      <c r="Y60" s="510">
        <f>IF(WB!AP183="","",WB!AP183)</f>
        <v>0</v>
      </c>
      <c r="Z60" s="510">
        <f>IF(WB!AQ183="","",WB!AQ183)</f>
        <v>1</v>
      </c>
      <c r="AA60" s="510">
        <f>IF(WB!AR183="","",WB!AR183)</f>
        <v>0</v>
      </c>
      <c r="AB60" s="510">
        <f>IF(WB!AS183="","",WB!AS183)</f>
        <v>1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2</v>
      </c>
      <c r="AM60" s="510">
        <f>IF(WB!BC184="","",WB!BC184)</f>
        <v>2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2</v>
      </c>
      <c r="AQ60" s="510">
        <f>IF(WB!BG184="","",WB!BG184)</f>
        <v>2</v>
      </c>
      <c r="AR60" s="510">
        <f>IF(WB!BH184="","",WB!BH184)</f>
        <v>3</v>
      </c>
      <c r="AS60" s="510">
        <f>IF(WB!BI184="","",WB!BI184)</f>
        <v>2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4</v>
      </c>
      <c r="BE60" s="510">
        <f>IF(WB!BT185="","",WB!BT185)</f>
        <v>8</v>
      </c>
      <c r="BF60" s="510">
        <f>IF(WB!BU185="","",WB!BU185)</f>
        <v>10</v>
      </c>
      <c r="BG60" s="510">
        <f>IF(WB!BV185="","",WB!BV185)</f>
        <v>9</v>
      </c>
      <c r="BH60" s="510">
        <f>IF(WB!BW185="","",WB!BW185)</f>
        <v>3</v>
      </c>
      <c r="BI60" s="510">
        <f>IF(WB!BX185="","",WB!BX185)</f>
        <v>9</v>
      </c>
      <c r="BJ60" s="510">
        <f>IF(WB!BY185="","",WB!BY185)</f>
        <v>12</v>
      </c>
      <c r="BK60" s="510">
        <f>IF(WB!BZ185="","",WB!BZ185)</f>
        <v>5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0.5</v>
      </c>
      <c r="BX60" s="510">
        <f>IF(WB!CK184="","",WB!CK184)</f>
        <v>2</v>
      </c>
      <c r="BY60" s="510">
        <f>IF(WB!CK185="","",WB!CK185)</f>
        <v>8</v>
      </c>
      <c r="BZ60" s="551" t="str">
        <f t="shared" si="161"/>
        <v/>
      </c>
      <c r="CA60" s="551" t="str">
        <f t="shared" si="162"/>
        <v/>
      </c>
      <c r="CB60" s="551" t="str">
        <f t="shared" si="163"/>
        <v/>
      </c>
      <c r="CC60" s="551" t="str">
        <f t="shared" si="164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>
        <f>IF(WB!AK187="","",WB!AK187)</f>
        <v>0</v>
      </c>
      <c r="U61" s="510">
        <f>IF(WB!AL187="","",WB!AL187)</f>
        <v>0</v>
      </c>
      <c r="V61" s="510">
        <f>IF(WB!AM187="","",WB!AM187)</f>
        <v>0</v>
      </c>
      <c r="W61" s="510">
        <f>IF(WB!AN187="","",WB!AN187)</f>
        <v>0</v>
      </c>
      <c r="X61" s="510">
        <f>IF(WB!AO187="","",WB!AO187)</f>
        <v>0</v>
      </c>
      <c r="Y61" s="510">
        <f>IF(WB!AP187="","",WB!AP187)</f>
        <v>0</v>
      </c>
      <c r="Z61" s="510">
        <f>IF(WB!AQ187="","",WB!AQ187)</f>
        <v>0</v>
      </c>
      <c r="AA61" s="510">
        <f>IF(WB!AR187="","",WB!AR187)</f>
        <v>0</v>
      </c>
      <c r="AB61" s="510">
        <f>IF(WB!AS187="","",WB!AS187)</f>
        <v>0</v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4</v>
      </c>
      <c r="BE61" s="510">
        <f>IF(WB!BT189="","",WB!BT189)</f>
        <v>3</v>
      </c>
      <c r="BF61" s="510">
        <f>IF(WB!BU189="","",WB!BU189)</f>
        <v>6</v>
      </c>
      <c r="BG61" s="510">
        <f>IF(WB!BV189="","",WB!BV189)</f>
        <v>1</v>
      </c>
      <c r="BH61" s="510">
        <f>IF(WB!BW189="","",WB!BW189)</f>
        <v>2</v>
      </c>
      <c r="BI61" s="510">
        <f>IF(WB!BX189="","",WB!BX189)</f>
        <v>2</v>
      </c>
      <c r="BJ61" s="510">
        <f>IF(WB!BY189="","",WB!BY189)</f>
        <v>4</v>
      </c>
      <c r="BK61" s="510">
        <f>IF(WB!BZ189="","",WB!BZ189)</f>
        <v>0</v>
      </c>
      <c r="BL61" s="510">
        <f>IF(WB!CA189="","",WB!CA189)</f>
        <v>0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>
        <f>IF(WB!CK189="","",WB!CK189)</f>
        <v>2</v>
      </c>
      <c r="BZ61" s="551" t="str">
        <f t="shared" si="161"/>
        <v/>
      </c>
      <c r="CA61" s="551" t="str">
        <f t="shared" si="162"/>
        <v/>
      </c>
      <c r="CB61" s="551" t="str">
        <f t="shared" si="163"/>
        <v/>
      </c>
      <c r="CC61" s="551" t="str">
        <f t="shared" si="164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>
        <f>IF(WB!AK191="","",WB!AK191)</f>
        <v>0</v>
      </c>
      <c r="U62" s="510">
        <f>IF(WB!AL191="","",WB!AL191)</f>
        <v>0</v>
      </c>
      <c r="V62" s="510">
        <f>IF(WB!AM191="","",WB!AM191)</f>
        <v>0</v>
      </c>
      <c r="W62" s="510">
        <f>IF(WB!AN191="","",WB!AN191)</f>
        <v>0</v>
      </c>
      <c r="X62" s="510">
        <f>IF(WB!AO191="","",WB!AO191)</f>
        <v>0</v>
      </c>
      <c r="Y62" s="510">
        <f>IF(WB!AP191="","",WB!AP191)</f>
        <v>0</v>
      </c>
      <c r="Z62" s="510">
        <f>IF(WB!AQ191="","",WB!AQ191)</f>
        <v>0</v>
      </c>
      <c r="AA62" s="510">
        <f>IF(WB!AR191="","",WB!AR191)</f>
        <v>0</v>
      </c>
      <c r="AB62" s="510">
        <f>IF(WB!AS191="","",WB!AS191)</f>
        <v>0</v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>
        <f>IF(WB!BB192="","",WB!BB192)</f>
        <v>0</v>
      </c>
      <c r="AM62" s="510">
        <f>IF(WB!BC192="","",WB!BC192)</f>
        <v>0</v>
      </c>
      <c r="AN62" s="510">
        <f>IF(WB!BD192="","",WB!BD192)</f>
        <v>0</v>
      </c>
      <c r="AO62" s="510">
        <f>IF(WB!BE192="","",WB!BE192)</f>
        <v>0</v>
      </c>
      <c r="AP62" s="510">
        <f>IF(WB!BF192="","",WB!BF192)</f>
        <v>0</v>
      </c>
      <c r="AQ62" s="510">
        <f>IF(WB!BG192="","",WB!BG192)</f>
        <v>0</v>
      </c>
      <c r="AR62" s="510">
        <f>IF(WB!BH192="","",WB!BH192)</f>
        <v>0</v>
      </c>
      <c r="AS62" s="510">
        <f>IF(WB!BI192="","",WB!BI192)</f>
        <v>0</v>
      </c>
      <c r="AT62" s="510">
        <f>IF(WB!BJ192="","",WB!BJ192)</f>
        <v>0</v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>
        <f>IF(WB!BS193="","",WB!BS193)</f>
        <v>0</v>
      </c>
      <c r="BE62" s="510">
        <f>IF(WB!BT193="","",WB!BT193)</f>
        <v>0</v>
      </c>
      <c r="BF62" s="510">
        <f>IF(WB!BU193="","",WB!BU193)</f>
        <v>4</v>
      </c>
      <c r="BG62" s="510">
        <f>IF(WB!BV193="","",WB!BV193)</f>
        <v>0</v>
      </c>
      <c r="BH62" s="510">
        <f>IF(WB!BW193="","",WB!BW193)</f>
        <v>0</v>
      </c>
      <c r="BI62" s="510">
        <f>IF(WB!BX193="","",WB!BX193)</f>
        <v>0</v>
      </c>
      <c r="BJ62" s="510">
        <f>IF(WB!BY193="","",WB!BY193)</f>
        <v>0</v>
      </c>
      <c r="BK62" s="510">
        <f>IF(WB!BZ193="","",WB!BZ193)</f>
        <v>0</v>
      </c>
      <c r="BL62" s="510">
        <f>IF(WB!CA193="","",WB!CA193)</f>
        <v>0</v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>
        <f>IF(WB!CK193="","",WB!CK193)</f>
        <v>0.5</v>
      </c>
      <c r="BZ62" s="551" t="str">
        <f t="shared" si="161"/>
        <v/>
      </c>
      <c r="CA62" s="551" t="str">
        <f t="shared" si="162"/>
        <v/>
      </c>
      <c r="CB62" s="551" t="str">
        <f t="shared" si="163"/>
        <v/>
      </c>
      <c r="CC62" s="551" t="str">
        <f t="shared" si="164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Hoes</v>
      </c>
      <c r="B63" s="510">
        <f>IF(WB!T194="","",WB!T194)</f>
        <v>3</v>
      </c>
      <c r="C63" s="510">
        <f>IF(WB!U194="","",WB!U194)</f>
        <v>5</v>
      </c>
      <c r="D63" s="510">
        <f>IF(WB!V194="","",WB!V194)</f>
        <v>3</v>
      </c>
      <c r="E63" s="510">
        <f>IF(WB!W194="","",WB!W194)</f>
        <v>2</v>
      </c>
      <c r="F63" s="510">
        <f>IF(WB!X194="","",WB!X194)</f>
        <v>7</v>
      </c>
      <c r="G63" s="510">
        <f>IF(WB!Y194="","",WB!Y194)</f>
        <v>6</v>
      </c>
      <c r="H63" s="510">
        <f>IF(WB!Z194="","",WB!Z194)</f>
        <v>4</v>
      </c>
      <c r="I63" s="510">
        <f>IF(WB!AA194="","",WB!AA194)</f>
        <v>0</v>
      </c>
      <c r="J63" s="510">
        <f>IF(WB!AB194="","",WB!AB194)</f>
        <v>4</v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>
        <f>IF(WB!AK195="","",WB!AK195)</f>
        <v>6</v>
      </c>
      <c r="U63" s="510">
        <f>IF(WB!AL195="","",WB!AL195)</f>
        <v>4</v>
      </c>
      <c r="V63" s="510">
        <f>IF(WB!AM195="","",WB!AM195)</f>
        <v>7</v>
      </c>
      <c r="W63" s="510">
        <f>IF(WB!AN195="","",WB!AN195)</f>
        <v>5</v>
      </c>
      <c r="X63" s="510">
        <f>IF(WB!AO195="","",WB!AO195)</f>
        <v>6</v>
      </c>
      <c r="Y63" s="510">
        <f>IF(WB!AP195="","",WB!AP195)</f>
        <v>5</v>
      </c>
      <c r="Z63" s="510">
        <f>IF(WB!AQ195="","",WB!AQ195)</f>
        <v>6</v>
      </c>
      <c r="AA63" s="510">
        <f>IF(WB!AR195="","",WB!AR195)</f>
        <v>4</v>
      </c>
      <c r="AB63" s="510">
        <f>IF(WB!AS195="","",WB!AS195)</f>
        <v>4</v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6</v>
      </c>
      <c r="AM63" s="510">
        <f>IF(WB!BC196="","",WB!BC196)</f>
        <v>6</v>
      </c>
      <c r="AN63" s="510">
        <f>IF(WB!BD196="","",WB!BD196)</f>
        <v>5</v>
      </c>
      <c r="AO63" s="510">
        <f>IF(WB!BE196="","",WB!BE196)</f>
        <v>9</v>
      </c>
      <c r="AP63" s="510">
        <f>IF(WB!BF196="","",WB!BF196)</f>
        <v>5</v>
      </c>
      <c r="AQ63" s="510">
        <f>IF(WB!BG196="","",WB!BG196)</f>
        <v>5</v>
      </c>
      <c r="AR63" s="510">
        <f>IF(WB!BH196="","",WB!BH196)</f>
        <v>12</v>
      </c>
      <c r="AS63" s="510">
        <f>IF(WB!BI196="","",WB!BI196)</f>
        <v>8</v>
      </c>
      <c r="AT63" s="510">
        <f>IF(WB!BJ196="","",WB!BJ196)</f>
        <v>7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6</v>
      </c>
      <c r="BE63" s="510">
        <f>IF(WB!BT197="","",WB!BT197)</f>
        <v>22</v>
      </c>
      <c r="BF63" s="510">
        <f>IF(WB!BU197="","",WB!BU197)</f>
        <v>13</v>
      </c>
      <c r="BG63" s="510">
        <f>IF(WB!BV197="","",WB!BV197)</f>
        <v>10</v>
      </c>
      <c r="BH63" s="510">
        <f>IF(WB!BW197="","",WB!BW197)</f>
        <v>18</v>
      </c>
      <c r="BI63" s="510">
        <f>IF(WB!BX197="","",WB!BX197)</f>
        <v>15</v>
      </c>
      <c r="BJ63" s="510">
        <f>IF(WB!BY197="","",WB!BY197)</f>
        <v>8</v>
      </c>
      <c r="BK63" s="510">
        <f>IF(WB!BZ197="","",WB!BZ197)</f>
        <v>10</v>
      </c>
      <c r="BL63" s="510">
        <f>IF(WB!CA197="","",WB!CA197)</f>
        <v>9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4</v>
      </c>
      <c r="BW63" s="510">
        <f>IF(WB!CK195="","",WB!CK195)</f>
        <v>5</v>
      </c>
      <c r="BX63" s="510">
        <f>IF(WB!CK196="","",WB!CK196)</f>
        <v>6</v>
      </c>
      <c r="BY63" s="510">
        <f>IF(WB!CK197="","",WB!CK197)</f>
        <v>10</v>
      </c>
      <c r="BZ63" s="551" t="str">
        <f t="shared" si="161"/>
        <v/>
      </c>
      <c r="CA63" s="551" t="str">
        <f t="shared" si="162"/>
        <v/>
      </c>
      <c r="CB63" s="551" t="str">
        <f t="shared" si="163"/>
        <v/>
      </c>
      <c r="CC63" s="551" t="str">
        <f t="shared" si="164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61"/>
        <v/>
      </c>
      <c r="CA64" s="592" t="str">
        <f t="shared" si="162"/>
        <v/>
      </c>
      <c r="CB64" s="592" t="str">
        <f t="shared" si="163"/>
        <v/>
      </c>
      <c r="CC64" s="592" t="str">
        <f t="shared" si="164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61"/>
        <v/>
      </c>
      <c r="CA65" s="592" t="str">
        <f t="shared" si="162"/>
        <v/>
      </c>
      <c r="CB65" s="592" t="str">
        <f t="shared" si="163"/>
        <v/>
      </c>
      <c r="CC65" s="592" t="str">
        <f t="shared" si="164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61"/>
        <v>0</v>
      </c>
      <c r="CA66" s="600">
        <f t="shared" si="162"/>
        <v>0</v>
      </c>
      <c r="CB66" s="600">
        <f t="shared" si="163"/>
        <v>0</v>
      </c>
      <c r="CC66" s="600">
        <f t="shared" si="164"/>
        <v>0</v>
      </c>
      <c r="CD66" s="1337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2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3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4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4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4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4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4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5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5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5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4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4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4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4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4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3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2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61"/>
        <v/>
      </c>
      <c r="CA67" s="600" t="str">
        <f t="shared" si="162"/>
        <v/>
      </c>
      <c r="CB67" s="600" t="str">
        <f t="shared" si="163"/>
        <v/>
      </c>
      <c r="CC67" s="600" t="str">
        <f t="shared" si="164"/>
        <v/>
      </c>
      <c r="CD67" s="1337" t="str">
        <f t="shared" si="238"/>
        <v/>
      </c>
      <c r="CE67" s="1338" t="str">
        <f t="shared" si="239"/>
        <v/>
      </c>
      <c r="CF67" s="1339" t="str">
        <f t="shared" si="240"/>
        <v/>
      </c>
      <c r="CG67" s="1339" t="str">
        <f t="shared" si="241"/>
        <v/>
      </c>
      <c r="CH67" s="1339" t="str">
        <f t="shared" si="242"/>
        <v/>
      </c>
      <c r="CI67" s="1339" t="str">
        <f t="shared" si="243"/>
        <v/>
      </c>
      <c r="CJ67" s="1339" t="str">
        <f t="shared" si="244"/>
        <v/>
      </c>
      <c r="CK67" s="1340" t="str">
        <f t="shared" si="245"/>
        <v/>
      </c>
      <c r="CL67" s="1340" t="str">
        <f t="shared" si="246"/>
        <v/>
      </c>
      <c r="CM67" s="1340" t="str">
        <f t="shared" si="247"/>
        <v/>
      </c>
      <c r="CN67" s="1339" t="str">
        <f t="shared" si="248"/>
        <v/>
      </c>
      <c r="CO67" s="1339" t="str">
        <f t="shared" si="249"/>
        <v/>
      </c>
      <c r="CP67" s="1339" t="str">
        <f t="shared" si="250"/>
        <v/>
      </c>
      <c r="CQ67" s="1339" t="str">
        <f t="shared" si="251"/>
        <v/>
      </c>
      <c r="CR67" s="1339" t="str">
        <f t="shared" si="252"/>
        <v/>
      </c>
      <c r="CS67" s="1338" t="str">
        <f t="shared" si="253"/>
        <v/>
      </c>
      <c r="CT67" s="1341" t="str">
        <f t="shared" si="254"/>
        <v/>
      </c>
      <c r="CU67" s="552" t="str">
        <f t="shared" si="255"/>
        <v/>
      </c>
      <c r="CV67" s="553" t="str">
        <f t="shared" si="256"/>
        <v/>
      </c>
      <c r="CW67" s="554" t="str">
        <f t="shared" si="257"/>
        <v/>
      </c>
      <c r="CX67" s="554" t="str">
        <f t="shared" si="258"/>
        <v/>
      </c>
      <c r="CY67" s="554" t="str">
        <f t="shared" si="259"/>
        <v/>
      </c>
      <c r="CZ67" s="554" t="str">
        <f t="shared" si="260"/>
        <v/>
      </c>
      <c r="DA67" s="554" t="str">
        <f t="shared" si="261"/>
        <v/>
      </c>
      <c r="DB67" s="555" t="str">
        <f t="shared" si="262"/>
        <v/>
      </c>
      <c r="DC67" s="555" t="str">
        <f t="shared" si="263"/>
        <v/>
      </c>
      <c r="DD67" s="555" t="str">
        <f t="shared" si="264"/>
        <v/>
      </c>
      <c r="DE67" s="554" t="str">
        <f t="shared" si="265"/>
        <v/>
      </c>
      <c r="DF67" s="554" t="str">
        <f t="shared" si="266"/>
        <v/>
      </c>
      <c r="DG67" s="554" t="str">
        <f t="shared" si="267"/>
        <v/>
      </c>
      <c r="DH67" s="554" t="str">
        <f t="shared" si="268"/>
        <v/>
      </c>
      <c r="DI67" s="554" t="str">
        <f t="shared" si="269"/>
        <v/>
      </c>
      <c r="DJ67" s="553" t="str">
        <f t="shared" si="270"/>
        <v/>
      </c>
      <c r="DK67" s="552" t="str">
        <f t="shared" si="271"/>
        <v/>
      </c>
      <c r="DL67" s="601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94"/>
      <c r="DQ67" s="203"/>
      <c r="DR67" s="602" t="s">
        <v>171</v>
      </c>
      <c r="DS67" s="603"/>
      <c r="DT67" s="606">
        <f>BV$45</f>
        <v>0.38</v>
      </c>
      <c r="DU67" s="606">
        <f>BW$45</f>
        <v>0.33</v>
      </c>
      <c r="DV67" s="606">
        <f>BX$45</f>
        <v>0.2</v>
      </c>
      <c r="DW67" s="606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61"/>
        <v/>
      </c>
      <c r="CA68" s="600" t="str">
        <f t="shared" si="162"/>
        <v/>
      </c>
      <c r="CB68" s="600" t="str">
        <f t="shared" si="163"/>
        <v/>
      </c>
      <c r="CC68" s="600" t="str">
        <f t="shared" si="164"/>
        <v/>
      </c>
      <c r="CD68" s="1337" t="str">
        <f t="shared" si="238"/>
        <v/>
      </c>
      <c r="CE68" s="1338" t="str">
        <f t="shared" si="239"/>
        <v/>
      </c>
      <c r="CF68" s="1339" t="str">
        <f t="shared" si="240"/>
        <v/>
      </c>
      <c r="CG68" s="1339" t="str">
        <f t="shared" si="241"/>
        <v/>
      </c>
      <c r="CH68" s="1339" t="str">
        <f t="shared" si="242"/>
        <v/>
      </c>
      <c r="CI68" s="1339" t="str">
        <f t="shared" si="243"/>
        <v/>
      </c>
      <c r="CJ68" s="1339" t="str">
        <f t="shared" si="244"/>
        <v/>
      </c>
      <c r="CK68" s="1340" t="str">
        <f t="shared" si="245"/>
        <v/>
      </c>
      <c r="CL68" s="1340" t="str">
        <f t="shared" si="246"/>
        <v/>
      </c>
      <c r="CM68" s="1340" t="str">
        <f t="shared" si="247"/>
        <v/>
      </c>
      <c r="CN68" s="1339" t="str">
        <f t="shared" si="248"/>
        <v/>
      </c>
      <c r="CO68" s="1339" t="str">
        <f t="shared" si="249"/>
        <v/>
      </c>
      <c r="CP68" s="1339" t="str">
        <f t="shared" si="250"/>
        <v/>
      </c>
      <c r="CQ68" s="1339" t="str">
        <f t="shared" si="251"/>
        <v/>
      </c>
      <c r="CR68" s="1339" t="str">
        <f t="shared" si="252"/>
        <v/>
      </c>
      <c r="CS68" s="1338" t="str">
        <f t="shared" si="253"/>
        <v/>
      </c>
      <c r="CT68" s="1341" t="str">
        <f t="shared" si="254"/>
        <v/>
      </c>
      <c r="CU68" s="552" t="str">
        <f t="shared" si="255"/>
        <v/>
      </c>
      <c r="CV68" s="553" t="str">
        <f t="shared" si="256"/>
        <v/>
      </c>
      <c r="CW68" s="554" t="str">
        <f t="shared" si="257"/>
        <v/>
      </c>
      <c r="CX68" s="554" t="str">
        <f t="shared" si="258"/>
        <v/>
      </c>
      <c r="CY68" s="554" t="str">
        <f t="shared" si="259"/>
        <v/>
      </c>
      <c r="CZ68" s="554" t="str">
        <f t="shared" si="260"/>
        <v/>
      </c>
      <c r="DA68" s="554" t="str">
        <f t="shared" si="261"/>
        <v/>
      </c>
      <c r="DB68" s="555" t="str">
        <f t="shared" si="262"/>
        <v/>
      </c>
      <c r="DC68" s="555" t="str">
        <f t="shared" si="263"/>
        <v/>
      </c>
      <c r="DD68" s="555" t="str">
        <f t="shared" si="264"/>
        <v/>
      </c>
      <c r="DE68" s="554" t="str">
        <f t="shared" si="265"/>
        <v/>
      </c>
      <c r="DF68" s="554" t="str">
        <f t="shared" si="266"/>
        <v/>
      </c>
      <c r="DG68" s="554" t="str">
        <f t="shared" si="267"/>
        <v/>
      </c>
      <c r="DH68" s="554" t="str">
        <f t="shared" si="268"/>
        <v/>
      </c>
      <c r="DI68" s="554" t="str">
        <f t="shared" si="269"/>
        <v/>
      </c>
      <c r="DJ68" s="553" t="str">
        <f t="shared" si="270"/>
        <v/>
      </c>
      <c r="DK68" s="552" t="str">
        <f t="shared" si="271"/>
        <v/>
      </c>
      <c r="DL68" s="601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76">IF(B68="","",B66*B67*B68)</f>
        <v/>
      </c>
      <c r="C69" s="609" t="str">
        <f t="shared" si="276"/>
        <v/>
      </c>
      <c r="D69" s="609" t="str">
        <f t="shared" si="276"/>
        <v/>
      </c>
      <c r="E69" s="609" t="str">
        <f t="shared" si="276"/>
        <v/>
      </c>
      <c r="F69" s="609" t="str">
        <f t="shared" si="276"/>
        <v/>
      </c>
      <c r="G69" s="609" t="str">
        <f t="shared" si="276"/>
        <v/>
      </c>
      <c r="H69" s="609" t="str">
        <f t="shared" si="276"/>
        <v/>
      </c>
      <c r="I69" s="609" t="str">
        <f t="shared" si="276"/>
        <v/>
      </c>
      <c r="J69" s="609" t="str">
        <f t="shared" si="276"/>
        <v/>
      </c>
      <c r="K69" s="609" t="str">
        <f t="shared" si="276"/>
        <v/>
      </c>
      <c r="L69" s="609" t="str">
        <f t="shared" si="276"/>
        <v/>
      </c>
      <c r="M69" s="609" t="str">
        <f t="shared" si="276"/>
        <v/>
      </c>
      <c r="N69" s="609" t="str">
        <f t="shared" si="276"/>
        <v/>
      </c>
      <c r="O69" s="609" t="str">
        <f t="shared" si="276"/>
        <v/>
      </c>
      <c r="P69" s="609" t="str">
        <f t="shared" si="276"/>
        <v/>
      </c>
      <c r="Q69" s="609" t="str">
        <f t="shared" si="276"/>
        <v/>
      </c>
      <c r="R69" s="609" t="str">
        <f t="shared" si="276"/>
        <v/>
      </c>
      <c r="S69" s="591"/>
      <c r="T69" s="609" t="str">
        <f t="shared" ref="T69:AJ69" si="277">IF(T68="","",T66*T67*T68)</f>
        <v/>
      </c>
      <c r="U69" s="609" t="str">
        <f t="shared" si="277"/>
        <v/>
      </c>
      <c r="V69" s="609" t="str">
        <f t="shared" si="277"/>
        <v/>
      </c>
      <c r="W69" s="609" t="str">
        <f t="shared" si="277"/>
        <v/>
      </c>
      <c r="X69" s="609" t="str">
        <f t="shared" si="277"/>
        <v/>
      </c>
      <c r="Y69" s="609" t="str">
        <f t="shared" si="277"/>
        <v/>
      </c>
      <c r="Z69" s="609" t="str">
        <f t="shared" si="277"/>
        <v/>
      </c>
      <c r="AA69" s="609" t="str">
        <f t="shared" si="277"/>
        <v/>
      </c>
      <c r="AB69" s="609" t="str">
        <f t="shared" si="277"/>
        <v/>
      </c>
      <c r="AC69" s="609" t="str">
        <f t="shared" si="277"/>
        <v/>
      </c>
      <c r="AD69" s="609" t="str">
        <f t="shared" si="277"/>
        <v/>
      </c>
      <c r="AE69" s="609" t="str">
        <f t="shared" si="277"/>
        <v/>
      </c>
      <c r="AF69" s="609" t="str">
        <f t="shared" si="277"/>
        <v/>
      </c>
      <c r="AG69" s="609" t="str">
        <f t="shared" si="277"/>
        <v/>
      </c>
      <c r="AH69" s="609" t="str">
        <f t="shared" si="277"/>
        <v/>
      </c>
      <c r="AI69" s="609" t="str">
        <f t="shared" si="277"/>
        <v/>
      </c>
      <c r="AJ69" s="609" t="str">
        <f t="shared" si="277"/>
        <v/>
      </c>
      <c r="AK69" s="591"/>
      <c r="AL69" s="609" t="str">
        <f t="shared" ref="AL69:BB69" si="278">IF(AL68="","",AL66*AL67*AL68)</f>
        <v/>
      </c>
      <c r="AM69" s="609" t="str">
        <f t="shared" si="278"/>
        <v/>
      </c>
      <c r="AN69" s="609" t="str">
        <f t="shared" si="278"/>
        <v/>
      </c>
      <c r="AO69" s="609" t="str">
        <f t="shared" si="278"/>
        <v/>
      </c>
      <c r="AP69" s="609" t="str">
        <f t="shared" si="278"/>
        <v/>
      </c>
      <c r="AQ69" s="609" t="str">
        <f t="shared" si="278"/>
        <v/>
      </c>
      <c r="AR69" s="609" t="str">
        <f t="shared" si="278"/>
        <v/>
      </c>
      <c r="AS69" s="609" t="str">
        <f t="shared" si="278"/>
        <v/>
      </c>
      <c r="AT69" s="609" t="str">
        <f t="shared" si="278"/>
        <v/>
      </c>
      <c r="AU69" s="609" t="str">
        <f t="shared" si="278"/>
        <v/>
      </c>
      <c r="AV69" s="609" t="str">
        <f t="shared" si="278"/>
        <v/>
      </c>
      <c r="AW69" s="609" t="str">
        <f t="shared" si="278"/>
        <v/>
      </c>
      <c r="AX69" s="609" t="str">
        <f t="shared" si="278"/>
        <v/>
      </c>
      <c r="AY69" s="609" t="str">
        <f t="shared" si="278"/>
        <v/>
      </c>
      <c r="AZ69" s="609" t="str">
        <f t="shared" si="278"/>
        <v/>
      </c>
      <c r="BA69" s="609" t="str">
        <f t="shared" si="278"/>
        <v/>
      </c>
      <c r="BB69" s="609" t="str">
        <f t="shared" si="278"/>
        <v/>
      </c>
      <c r="BC69" s="591"/>
      <c r="BD69" s="609" t="str">
        <f t="shared" ref="BD69:BT69" si="279">IF(BD68="","",BD66*BD67*BD68)</f>
        <v/>
      </c>
      <c r="BE69" s="609" t="str">
        <f t="shared" si="279"/>
        <v/>
      </c>
      <c r="BF69" s="609" t="str">
        <f t="shared" si="279"/>
        <v/>
      </c>
      <c r="BG69" s="609" t="str">
        <f t="shared" si="279"/>
        <v/>
      </c>
      <c r="BH69" s="609" t="str">
        <f t="shared" si="279"/>
        <v/>
      </c>
      <c r="BI69" s="609" t="str">
        <f t="shared" si="279"/>
        <v/>
      </c>
      <c r="BJ69" s="609" t="str">
        <f t="shared" si="279"/>
        <v/>
      </c>
      <c r="BK69" s="609" t="str">
        <f t="shared" si="279"/>
        <v/>
      </c>
      <c r="BL69" s="609" t="str">
        <f t="shared" si="279"/>
        <v/>
      </c>
      <c r="BM69" s="609" t="str">
        <f t="shared" si="279"/>
        <v/>
      </c>
      <c r="BN69" s="609" t="str">
        <f t="shared" si="279"/>
        <v/>
      </c>
      <c r="BO69" s="609" t="str">
        <f t="shared" si="279"/>
        <v/>
      </c>
      <c r="BP69" s="609" t="str">
        <f t="shared" si="279"/>
        <v/>
      </c>
      <c r="BQ69" s="609" t="str">
        <f t="shared" si="279"/>
        <v/>
      </c>
      <c r="BR69" s="609" t="str">
        <f t="shared" si="279"/>
        <v/>
      </c>
      <c r="BS69" s="609" t="str">
        <f t="shared" si="279"/>
        <v/>
      </c>
      <c r="BT69" s="609" t="str">
        <f t="shared" si="27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61"/>
        <v/>
      </c>
      <c r="CA69" s="600" t="str">
        <f t="shared" si="162"/>
        <v/>
      </c>
      <c r="CB69" s="600" t="str">
        <f t="shared" si="163"/>
        <v/>
      </c>
      <c r="CC69" s="600" t="str">
        <f t="shared" si="164"/>
        <v/>
      </c>
      <c r="CD69" s="1337" t="str">
        <f t="shared" si="238"/>
        <v/>
      </c>
      <c r="CE69" s="1338" t="str">
        <f t="shared" si="239"/>
        <v/>
      </c>
      <c r="CF69" s="1339" t="str">
        <f t="shared" si="240"/>
        <v/>
      </c>
      <c r="CG69" s="1339" t="str">
        <f t="shared" si="241"/>
        <v/>
      </c>
      <c r="CH69" s="1339" t="str">
        <f t="shared" si="242"/>
        <v/>
      </c>
      <c r="CI69" s="1339" t="str">
        <f t="shared" si="243"/>
        <v/>
      </c>
      <c r="CJ69" s="1339" t="str">
        <f t="shared" si="244"/>
        <v/>
      </c>
      <c r="CK69" s="1340" t="str">
        <f t="shared" si="245"/>
        <v/>
      </c>
      <c r="CL69" s="1340" t="str">
        <f t="shared" si="246"/>
        <v/>
      </c>
      <c r="CM69" s="1340" t="str">
        <f t="shared" si="247"/>
        <v/>
      </c>
      <c r="CN69" s="1339" t="str">
        <f t="shared" si="248"/>
        <v/>
      </c>
      <c r="CO69" s="1339" t="str">
        <f t="shared" si="249"/>
        <v/>
      </c>
      <c r="CP69" s="1339" t="str">
        <f t="shared" si="250"/>
        <v/>
      </c>
      <c r="CQ69" s="1339" t="str">
        <f t="shared" si="251"/>
        <v/>
      </c>
      <c r="CR69" s="1339" t="str">
        <f t="shared" si="252"/>
        <v/>
      </c>
      <c r="CS69" s="1338" t="str">
        <f t="shared" si="253"/>
        <v/>
      </c>
      <c r="CT69" s="1341" t="str">
        <f t="shared" si="254"/>
        <v/>
      </c>
      <c r="CU69" s="552" t="str">
        <f t="shared" si="255"/>
        <v/>
      </c>
      <c r="CV69" s="553" t="str">
        <f t="shared" si="256"/>
        <v/>
      </c>
      <c r="CW69" s="554" t="str">
        <f t="shared" si="257"/>
        <v/>
      </c>
      <c r="CX69" s="554" t="str">
        <f t="shared" si="258"/>
        <v/>
      </c>
      <c r="CY69" s="554" t="str">
        <f t="shared" si="259"/>
        <v/>
      </c>
      <c r="CZ69" s="554" t="str">
        <f t="shared" si="260"/>
        <v/>
      </c>
      <c r="DA69" s="554" t="str">
        <f t="shared" si="261"/>
        <v/>
      </c>
      <c r="DB69" s="555" t="str">
        <f t="shared" si="262"/>
        <v/>
      </c>
      <c r="DC69" s="555" t="str">
        <f t="shared" si="263"/>
        <v/>
      </c>
      <c r="DD69" s="555" t="str">
        <f t="shared" si="264"/>
        <v/>
      </c>
      <c r="DE69" s="554" t="str">
        <f t="shared" si="265"/>
        <v/>
      </c>
      <c r="DF69" s="554" t="str">
        <f t="shared" si="266"/>
        <v/>
      </c>
      <c r="DG69" s="554" t="str">
        <f t="shared" si="267"/>
        <v/>
      </c>
      <c r="DH69" s="554" t="str">
        <f t="shared" si="268"/>
        <v/>
      </c>
      <c r="DI69" s="554" t="str">
        <f t="shared" si="269"/>
        <v/>
      </c>
      <c r="DJ69" s="553" t="str">
        <f t="shared" si="270"/>
        <v/>
      </c>
      <c r="DK69" s="552" t="str">
        <f t="shared" si="271"/>
        <v/>
      </c>
      <c r="DL69" s="601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61"/>
        <v/>
      </c>
      <c r="CA70" s="600" t="str">
        <f t="shared" si="162"/>
        <v/>
      </c>
      <c r="CB70" s="600" t="str">
        <f t="shared" si="163"/>
        <v/>
      </c>
      <c r="CC70" s="600" t="str">
        <f t="shared" si="164"/>
        <v/>
      </c>
      <c r="CD70" s="1337" t="str">
        <f t="shared" si="238"/>
        <v/>
      </c>
      <c r="CE70" s="1338" t="str">
        <f t="shared" si="239"/>
        <v/>
      </c>
      <c r="CF70" s="1339" t="str">
        <f t="shared" si="240"/>
        <v/>
      </c>
      <c r="CG70" s="1339" t="str">
        <f t="shared" si="241"/>
        <v/>
      </c>
      <c r="CH70" s="1339" t="str">
        <f t="shared" si="242"/>
        <v/>
      </c>
      <c r="CI70" s="1339" t="str">
        <f t="shared" si="243"/>
        <v/>
      </c>
      <c r="CJ70" s="1339" t="str">
        <f t="shared" si="244"/>
        <v/>
      </c>
      <c r="CK70" s="1340" t="str">
        <f t="shared" si="245"/>
        <v/>
      </c>
      <c r="CL70" s="1340" t="str">
        <f t="shared" si="246"/>
        <v/>
      </c>
      <c r="CM70" s="1340" t="str">
        <f t="shared" si="247"/>
        <v/>
      </c>
      <c r="CN70" s="1339" t="str">
        <f t="shared" si="248"/>
        <v/>
      </c>
      <c r="CO70" s="1339" t="str">
        <f t="shared" si="249"/>
        <v/>
      </c>
      <c r="CP70" s="1339" t="str">
        <f t="shared" si="250"/>
        <v/>
      </c>
      <c r="CQ70" s="1339" t="str">
        <f t="shared" si="251"/>
        <v/>
      </c>
      <c r="CR70" s="1339" t="str">
        <f t="shared" si="252"/>
        <v/>
      </c>
      <c r="CS70" s="1338" t="str">
        <f t="shared" si="253"/>
        <v/>
      </c>
      <c r="CT70" s="1341" t="str">
        <f t="shared" si="254"/>
        <v/>
      </c>
      <c r="CU70" s="552" t="str">
        <f t="shared" si="255"/>
        <v/>
      </c>
      <c r="CV70" s="553" t="str">
        <f t="shared" si="256"/>
        <v/>
      </c>
      <c r="CW70" s="554" t="str">
        <f t="shared" si="257"/>
        <v/>
      </c>
      <c r="CX70" s="554" t="str">
        <f t="shared" si="258"/>
        <v/>
      </c>
      <c r="CY70" s="554" t="str">
        <f t="shared" si="259"/>
        <v/>
      </c>
      <c r="CZ70" s="554" t="str">
        <f t="shared" si="260"/>
        <v/>
      </c>
      <c r="DA70" s="554" t="str">
        <f t="shared" si="261"/>
        <v/>
      </c>
      <c r="DB70" s="555" t="str">
        <f t="shared" si="262"/>
        <v/>
      </c>
      <c r="DC70" s="555" t="str">
        <f t="shared" si="263"/>
        <v/>
      </c>
      <c r="DD70" s="555" t="str">
        <f t="shared" si="264"/>
        <v/>
      </c>
      <c r="DE70" s="554" t="str">
        <f t="shared" si="265"/>
        <v/>
      </c>
      <c r="DF70" s="554" t="str">
        <f t="shared" si="266"/>
        <v/>
      </c>
      <c r="DG70" s="554" t="str">
        <f t="shared" si="267"/>
        <v/>
      </c>
      <c r="DH70" s="554" t="str">
        <f t="shared" si="268"/>
        <v/>
      </c>
      <c r="DI70" s="554" t="str">
        <f t="shared" si="269"/>
        <v/>
      </c>
      <c r="DJ70" s="553" t="str">
        <f t="shared" si="270"/>
        <v/>
      </c>
      <c r="DK70" s="552" t="str">
        <f t="shared" si="271"/>
        <v/>
      </c>
      <c r="DL70" s="601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500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61"/>
        <v/>
      </c>
      <c r="CA71" s="600" t="str">
        <f t="shared" si="162"/>
        <v/>
      </c>
      <c r="CB71" s="600" t="str">
        <f t="shared" si="163"/>
        <v/>
      </c>
      <c r="CC71" s="600" t="str">
        <f t="shared" si="164"/>
        <v/>
      </c>
      <c r="CD71" s="1337" t="str">
        <f t="shared" si="238"/>
        <v/>
      </c>
      <c r="CE71" s="1338" t="str">
        <f t="shared" si="239"/>
        <v/>
      </c>
      <c r="CF71" s="1339" t="str">
        <f t="shared" si="240"/>
        <v/>
      </c>
      <c r="CG71" s="1339" t="str">
        <f t="shared" si="241"/>
        <v/>
      </c>
      <c r="CH71" s="1339" t="str">
        <f t="shared" si="242"/>
        <v/>
      </c>
      <c r="CI71" s="1339" t="str">
        <f t="shared" si="243"/>
        <v/>
      </c>
      <c r="CJ71" s="1339" t="str">
        <f t="shared" si="244"/>
        <v/>
      </c>
      <c r="CK71" s="1340" t="str">
        <f t="shared" si="245"/>
        <v/>
      </c>
      <c r="CL71" s="1340" t="str">
        <f t="shared" si="246"/>
        <v/>
      </c>
      <c r="CM71" s="1340" t="str">
        <f t="shared" si="247"/>
        <v/>
      </c>
      <c r="CN71" s="1339" t="str">
        <f t="shared" si="248"/>
        <v/>
      </c>
      <c r="CO71" s="1339" t="str">
        <f t="shared" si="249"/>
        <v/>
      </c>
      <c r="CP71" s="1339" t="str">
        <f t="shared" si="250"/>
        <v/>
      </c>
      <c r="CQ71" s="1339" t="str">
        <f t="shared" si="251"/>
        <v/>
      </c>
      <c r="CR71" s="1339" t="str">
        <f t="shared" si="252"/>
        <v/>
      </c>
      <c r="CS71" s="1338" t="str">
        <f t="shared" si="253"/>
        <v/>
      </c>
      <c r="CT71" s="1341" t="str">
        <f t="shared" si="254"/>
        <v/>
      </c>
      <c r="CU71" s="552" t="str">
        <f t="shared" si="255"/>
        <v/>
      </c>
      <c r="CV71" s="553" t="str">
        <f t="shared" si="256"/>
        <v/>
      </c>
      <c r="CW71" s="554" t="str">
        <f t="shared" si="257"/>
        <v/>
      </c>
      <c r="CX71" s="554" t="str">
        <f t="shared" si="258"/>
        <v/>
      </c>
      <c r="CY71" s="554" t="str">
        <f t="shared" si="259"/>
        <v/>
      </c>
      <c r="CZ71" s="554" t="str">
        <f t="shared" si="260"/>
        <v/>
      </c>
      <c r="DA71" s="554" t="str">
        <f t="shared" si="261"/>
        <v/>
      </c>
      <c r="DB71" s="555" t="str">
        <f t="shared" si="262"/>
        <v/>
      </c>
      <c r="DC71" s="555" t="str">
        <f t="shared" si="263"/>
        <v/>
      </c>
      <c r="DD71" s="555" t="str">
        <f t="shared" si="264"/>
        <v/>
      </c>
      <c r="DE71" s="554" t="str">
        <f t="shared" si="265"/>
        <v/>
      </c>
      <c r="DF71" s="554" t="str">
        <f t="shared" si="266"/>
        <v/>
      </c>
      <c r="DG71" s="554" t="str">
        <f t="shared" si="267"/>
        <v/>
      </c>
      <c r="DH71" s="554" t="str">
        <f t="shared" si="268"/>
        <v/>
      </c>
      <c r="DI71" s="554" t="str">
        <f t="shared" si="269"/>
        <v/>
      </c>
      <c r="DJ71" s="553" t="str">
        <f t="shared" si="270"/>
        <v/>
      </c>
      <c r="DK71" s="552" t="str">
        <f t="shared" si="271"/>
        <v/>
      </c>
      <c r="DL71" s="601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200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80">IF(B70="","",B70*B71)</f>
        <v/>
      </c>
      <c r="C72" s="610" t="str">
        <f t="shared" si="280"/>
        <v/>
      </c>
      <c r="D72" s="610" t="str">
        <f t="shared" si="280"/>
        <v/>
      </c>
      <c r="E72" s="610" t="str">
        <f t="shared" si="280"/>
        <v/>
      </c>
      <c r="F72" s="610" t="str">
        <f t="shared" si="280"/>
        <v/>
      </c>
      <c r="G72" s="610" t="str">
        <f t="shared" si="280"/>
        <v/>
      </c>
      <c r="H72" s="610" t="str">
        <f t="shared" si="280"/>
        <v/>
      </c>
      <c r="I72" s="610" t="str">
        <f t="shared" si="280"/>
        <v/>
      </c>
      <c r="J72" s="610" t="str">
        <f t="shared" si="280"/>
        <v/>
      </c>
      <c r="K72" s="610" t="str">
        <f t="shared" si="280"/>
        <v/>
      </c>
      <c r="L72" s="610" t="str">
        <f t="shared" si="280"/>
        <v/>
      </c>
      <c r="M72" s="610" t="str">
        <f t="shared" si="280"/>
        <v/>
      </c>
      <c r="N72" s="610" t="str">
        <f t="shared" si="280"/>
        <v/>
      </c>
      <c r="O72" s="610" t="str">
        <f t="shared" si="280"/>
        <v/>
      </c>
      <c r="P72" s="610" t="str">
        <f t="shared" si="280"/>
        <v/>
      </c>
      <c r="Q72" s="610" t="str">
        <f t="shared" si="280"/>
        <v/>
      </c>
      <c r="R72" s="610" t="str">
        <f t="shared" si="280"/>
        <v/>
      </c>
      <c r="S72" s="611"/>
      <c r="T72" s="610" t="str">
        <f t="shared" ref="T72:AJ72" si="281">IF(T70="","",T70*T71)</f>
        <v/>
      </c>
      <c r="U72" s="610" t="str">
        <f t="shared" si="281"/>
        <v/>
      </c>
      <c r="V72" s="610" t="str">
        <f t="shared" si="281"/>
        <v/>
      </c>
      <c r="W72" s="610" t="str">
        <f t="shared" si="281"/>
        <v/>
      </c>
      <c r="X72" s="610" t="str">
        <f t="shared" si="281"/>
        <v/>
      </c>
      <c r="Y72" s="610" t="str">
        <f t="shared" si="281"/>
        <v/>
      </c>
      <c r="Z72" s="610" t="str">
        <f t="shared" si="281"/>
        <v/>
      </c>
      <c r="AA72" s="610" t="str">
        <f t="shared" si="281"/>
        <v/>
      </c>
      <c r="AB72" s="610" t="str">
        <f t="shared" si="281"/>
        <v/>
      </c>
      <c r="AC72" s="610" t="str">
        <f t="shared" si="281"/>
        <v/>
      </c>
      <c r="AD72" s="610" t="str">
        <f t="shared" si="281"/>
        <v/>
      </c>
      <c r="AE72" s="610" t="str">
        <f t="shared" si="281"/>
        <v/>
      </c>
      <c r="AF72" s="610" t="str">
        <f t="shared" si="281"/>
        <v/>
      </c>
      <c r="AG72" s="610" t="str">
        <f t="shared" si="281"/>
        <v/>
      </c>
      <c r="AH72" s="610" t="str">
        <f t="shared" si="281"/>
        <v/>
      </c>
      <c r="AI72" s="610" t="str">
        <f t="shared" si="281"/>
        <v/>
      </c>
      <c r="AJ72" s="610" t="str">
        <f t="shared" si="281"/>
        <v/>
      </c>
      <c r="AK72" s="611"/>
      <c r="AL72" s="610" t="str">
        <f t="shared" ref="AL72:BB72" si="282">IF(AL70="","",AL70*AL71)</f>
        <v/>
      </c>
      <c r="AM72" s="610" t="str">
        <f t="shared" si="282"/>
        <v/>
      </c>
      <c r="AN72" s="610" t="str">
        <f t="shared" si="282"/>
        <v/>
      </c>
      <c r="AO72" s="610" t="str">
        <f t="shared" si="282"/>
        <v/>
      </c>
      <c r="AP72" s="610" t="str">
        <f t="shared" si="282"/>
        <v/>
      </c>
      <c r="AQ72" s="610" t="str">
        <f t="shared" si="282"/>
        <v/>
      </c>
      <c r="AR72" s="610" t="str">
        <f t="shared" si="282"/>
        <v/>
      </c>
      <c r="AS72" s="610" t="str">
        <f t="shared" si="282"/>
        <v/>
      </c>
      <c r="AT72" s="610" t="str">
        <f t="shared" si="282"/>
        <v/>
      </c>
      <c r="AU72" s="610" t="str">
        <f t="shared" si="282"/>
        <v/>
      </c>
      <c r="AV72" s="610" t="str">
        <f t="shared" si="282"/>
        <v/>
      </c>
      <c r="AW72" s="610" t="str">
        <f t="shared" si="282"/>
        <v/>
      </c>
      <c r="AX72" s="610" t="str">
        <f t="shared" si="282"/>
        <v/>
      </c>
      <c r="AY72" s="610" t="str">
        <f t="shared" si="282"/>
        <v/>
      </c>
      <c r="AZ72" s="610" t="str">
        <f t="shared" si="282"/>
        <v/>
      </c>
      <c r="BA72" s="610" t="str">
        <f t="shared" si="282"/>
        <v/>
      </c>
      <c r="BB72" s="610" t="str">
        <f t="shared" si="282"/>
        <v/>
      </c>
      <c r="BC72" s="611"/>
      <c r="BD72" s="610" t="str">
        <f t="shared" ref="BD72:BT72" si="283">IF(BD70="","",BD70*BD71)</f>
        <v/>
      </c>
      <c r="BE72" s="610" t="str">
        <f t="shared" si="283"/>
        <v/>
      </c>
      <c r="BF72" s="610" t="str">
        <f t="shared" si="283"/>
        <v/>
      </c>
      <c r="BG72" s="610" t="str">
        <f t="shared" si="283"/>
        <v/>
      </c>
      <c r="BH72" s="610" t="str">
        <f t="shared" si="283"/>
        <v/>
      </c>
      <c r="BI72" s="610" t="str">
        <f t="shared" si="283"/>
        <v/>
      </c>
      <c r="BJ72" s="610" t="str">
        <f t="shared" si="283"/>
        <v/>
      </c>
      <c r="BK72" s="610" t="str">
        <f t="shared" si="283"/>
        <v/>
      </c>
      <c r="BL72" s="610" t="str">
        <f t="shared" si="283"/>
        <v/>
      </c>
      <c r="BM72" s="610" t="str">
        <f t="shared" si="283"/>
        <v/>
      </c>
      <c r="BN72" s="610" t="str">
        <f t="shared" si="283"/>
        <v/>
      </c>
      <c r="BO72" s="610" t="str">
        <f t="shared" si="283"/>
        <v/>
      </c>
      <c r="BP72" s="610" t="str">
        <f t="shared" si="283"/>
        <v/>
      </c>
      <c r="BQ72" s="610" t="str">
        <f t="shared" si="283"/>
        <v/>
      </c>
      <c r="BR72" s="610" t="str">
        <f t="shared" si="283"/>
        <v/>
      </c>
      <c r="BS72" s="610" t="str">
        <f t="shared" si="283"/>
        <v/>
      </c>
      <c r="BT72" s="610" t="str">
        <f t="shared" si="28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61"/>
        <v/>
      </c>
      <c r="CA72" s="600" t="str">
        <f t="shared" si="162"/>
        <v/>
      </c>
      <c r="CB72" s="600" t="str">
        <f t="shared" si="163"/>
        <v/>
      </c>
      <c r="CC72" s="600" t="str">
        <f t="shared" si="164"/>
        <v/>
      </c>
      <c r="CD72" s="1337" t="str">
        <f t="shared" si="238"/>
        <v/>
      </c>
      <c r="CE72" s="1338" t="str">
        <f t="shared" si="239"/>
        <v/>
      </c>
      <c r="CF72" s="1339" t="str">
        <f t="shared" si="240"/>
        <v/>
      </c>
      <c r="CG72" s="1339" t="str">
        <f t="shared" si="241"/>
        <v/>
      </c>
      <c r="CH72" s="1339" t="str">
        <f t="shared" si="242"/>
        <v/>
      </c>
      <c r="CI72" s="1339" t="str">
        <f t="shared" si="243"/>
        <v/>
      </c>
      <c r="CJ72" s="1339" t="str">
        <f t="shared" si="244"/>
        <v/>
      </c>
      <c r="CK72" s="1340" t="str">
        <f t="shared" si="245"/>
        <v/>
      </c>
      <c r="CL72" s="1340" t="str">
        <f t="shared" si="246"/>
        <v/>
      </c>
      <c r="CM72" s="1340" t="str">
        <f t="shared" si="247"/>
        <v/>
      </c>
      <c r="CN72" s="1339" t="str">
        <f t="shared" si="248"/>
        <v/>
      </c>
      <c r="CO72" s="1339" t="str">
        <f t="shared" si="249"/>
        <v/>
      </c>
      <c r="CP72" s="1339" t="str">
        <f t="shared" si="250"/>
        <v/>
      </c>
      <c r="CQ72" s="1339" t="str">
        <f t="shared" si="251"/>
        <v/>
      </c>
      <c r="CR72" s="1339" t="str">
        <f t="shared" si="252"/>
        <v/>
      </c>
      <c r="CS72" s="1338" t="str">
        <f t="shared" si="253"/>
        <v/>
      </c>
      <c r="CT72" s="1341" t="str">
        <f t="shared" si="254"/>
        <v/>
      </c>
      <c r="CU72" s="552" t="str">
        <f t="shared" si="255"/>
        <v/>
      </c>
      <c r="CV72" s="553" t="str">
        <f t="shared" si="256"/>
        <v/>
      </c>
      <c r="CW72" s="554" t="str">
        <f t="shared" si="257"/>
        <v/>
      </c>
      <c r="CX72" s="554" t="str">
        <f t="shared" si="258"/>
        <v/>
      </c>
      <c r="CY72" s="554" t="str">
        <f t="shared" si="259"/>
        <v/>
      </c>
      <c r="CZ72" s="554" t="str">
        <f t="shared" si="260"/>
        <v/>
      </c>
      <c r="DA72" s="554" t="str">
        <f t="shared" si="261"/>
        <v/>
      </c>
      <c r="DB72" s="555" t="str">
        <f t="shared" si="262"/>
        <v/>
      </c>
      <c r="DC72" s="555" t="str">
        <f t="shared" si="263"/>
        <v/>
      </c>
      <c r="DD72" s="555" t="str">
        <f t="shared" si="264"/>
        <v/>
      </c>
      <c r="DE72" s="554" t="str">
        <f t="shared" si="265"/>
        <v/>
      </c>
      <c r="DF72" s="554" t="str">
        <f t="shared" si="266"/>
        <v/>
      </c>
      <c r="DG72" s="554" t="str">
        <f t="shared" si="267"/>
        <v/>
      </c>
      <c r="DH72" s="554" t="str">
        <f t="shared" si="268"/>
        <v/>
      </c>
      <c r="DI72" s="554" t="str">
        <f t="shared" si="269"/>
        <v/>
      </c>
      <c r="DJ72" s="553" t="str">
        <f t="shared" si="270"/>
        <v/>
      </c>
      <c r="DK72" s="552" t="str">
        <f t="shared" si="271"/>
        <v/>
      </c>
      <c r="DL72" s="601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61"/>
        <v/>
      </c>
      <c r="CA73" s="600" t="str">
        <f t="shared" si="162"/>
        <v/>
      </c>
      <c r="CB73" s="600" t="str">
        <f t="shared" si="163"/>
        <v/>
      </c>
      <c r="CC73" s="600" t="str">
        <f t="shared" si="164"/>
        <v/>
      </c>
      <c r="CD73" s="1337" t="str">
        <f t="shared" si="238"/>
        <v/>
      </c>
      <c r="CE73" s="1338" t="str">
        <f t="shared" si="239"/>
        <v/>
      </c>
      <c r="CF73" s="1339" t="str">
        <f t="shared" si="240"/>
        <v/>
      </c>
      <c r="CG73" s="1339" t="str">
        <f t="shared" si="241"/>
        <v/>
      </c>
      <c r="CH73" s="1339" t="str">
        <f t="shared" si="242"/>
        <v/>
      </c>
      <c r="CI73" s="1339" t="str">
        <f t="shared" si="243"/>
        <v/>
      </c>
      <c r="CJ73" s="1339" t="str">
        <f t="shared" si="244"/>
        <v/>
      </c>
      <c r="CK73" s="1340" t="str">
        <f t="shared" si="245"/>
        <v/>
      </c>
      <c r="CL73" s="1340" t="str">
        <f t="shared" si="246"/>
        <v/>
      </c>
      <c r="CM73" s="1340" t="str">
        <f t="shared" si="247"/>
        <v/>
      </c>
      <c r="CN73" s="1339" t="str">
        <f t="shared" si="248"/>
        <v/>
      </c>
      <c r="CO73" s="1339" t="str">
        <f t="shared" si="249"/>
        <v/>
      </c>
      <c r="CP73" s="1339" t="str">
        <f t="shared" si="250"/>
        <v/>
      </c>
      <c r="CQ73" s="1339" t="str">
        <f t="shared" si="251"/>
        <v/>
      </c>
      <c r="CR73" s="1339" t="str">
        <f t="shared" si="252"/>
        <v/>
      </c>
      <c r="CS73" s="1338" t="str">
        <f t="shared" si="253"/>
        <v/>
      </c>
      <c r="CT73" s="1341" t="str">
        <f t="shared" si="254"/>
        <v/>
      </c>
      <c r="CU73" s="552" t="str">
        <f t="shared" si="255"/>
        <v/>
      </c>
      <c r="CV73" s="553" t="str">
        <f t="shared" si="256"/>
        <v/>
      </c>
      <c r="CW73" s="554" t="str">
        <f t="shared" si="257"/>
        <v/>
      </c>
      <c r="CX73" s="554" t="str">
        <f t="shared" si="258"/>
        <v/>
      </c>
      <c r="CY73" s="554" t="str">
        <f t="shared" si="259"/>
        <v/>
      </c>
      <c r="CZ73" s="554" t="str">
        <f t="shared" si="260"/>
        <v/>
      </c>
      <c r="DA73" s="554" t="str">
        <f t="shared" si="261"/>
        <v/>
      </c>
      <c r="DB73" s="555" t="str">
        <f t="shared" si="262"/>
        <v/>
      </c>
      <c r="DC73" s="555" t="str">
        <f t="shared" si="263"/>
        <v/>
      </c>
      <c r="DD73" s="555" t="str">
        <f t="shared" si="264"/>
        <v/>
      </c>
      <c r="DE73" s="554" t="str">
        <f t="shared" si="265"/>
        <v/>
      </c>
      <c r="DF73" s="554" t="str">
        <f t="shared" si="266"/>
        <v/>
      </c>
      <c r="DG73" s="554" t="str">
        <f t="shared" si="267"/>
        <v/>
      </c>
      <c r="DH73" s="554" t="str">
        <f t="shared" si="268"/>
        <v/>
      </c>
      <c r="DI73" s="554" t="str">
        <f t="shared" si="269"/>
        <v/>
      </c>
      <c r="DJ73" s="553" t="str">
        <f t="shared" si="270"/>
        <v/>
      </c>
      <c r="DK73" s="552" t="str">
        <f t="shared" si="271"/>
        <v/>
      </c>
      <c r="DL73" s="601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61"/>
        <v/>
      </c>
      <c r="CA74" s="600" t="str">
        <f t="shared" si="162"/>
        <v/>
      </c>
      <c r="CB74" s="600" t="str">
        <f t="shared" si="163"/>
        <v/>
      </c>
      <c r="CC74" s="600" t="str">
        <f t="shared" si="164"/>
        <v/>
      </c>
      <c r="CD74" s="1337" t="str">
        <f t="shared" si="238"/>
        <v/>
      </c>
      <c r="CE74" s="1338" t="str">
        <f t="shared" si="239"/>
        <v/>
      </c>
      <c r="CF74" s="1339" t="str">
        <f t="shared" si="240"/>
        <v/>
      </c>
      <c r="CG74" s="1339" t="str">
        <f t="shared" si="241"/>
        <v/>
      </c>
      <c r="CH74" s="1339" t="str">
        <f t="shared" si="242"/>
        <v/>
      </c>
      <c r="CI74" s="1339" t="str">
        <f t="shared" si="243"/>
        <v/>
      </c>
      <c r="CJ74" s="1339" t="str">
        <f t="shared" si="244"/>
        <v/>
      </c>
      <c r="CK74" s="1340" t="str">
        <f t="shared" si="245"/>
        <v/>
      </c>
      <c r="CL74" s="1340" t="str">
        <f t="shared" si="246"/>
        <v/>
      </c>
      <c r="CM74" s="1340" t="str">
        <f t="shared" si="247"/>
        <v/>
      </c>
      <c r="CN74" s="1339" t="str">
        <f t="shared" si="248"/>
        <v/>
      </c>
      <c r="CO74" s="1339" t="str">
        <f t="shared" si="249"/>
        <v/>
      </c>
      <c r="CP74" s="1339" t="str">
        <f t="shared" si="250"/>
        <v/>
      </c>
      <c r="CQ74" s="1339" t="str">
        <f t="shared" si="251"/>
        <v/>
      </c>
      <c r="CR74" s="1339" t="str">
        <f t="shared" si="252"/>
        <v/>
      </c>
      <c r="CS74" s="1338" t="str">
        <f t="shared" si="253"/>
        <v/>
      </c>
      <c r="CT74" s="1341" t="str">
        <f t="shared" si="254"/>
        <v/>
      </c>
      <c r="CU74" s="552" t="str">
        <f t="shared" si="255"/>
        <v/>
      </c>
      <c r="CV74" s="553" t="str">
        <f t="shared" si="256"/>
        <v/>
      </c>
      <c r="CW74" s="554" t="str">
        <f t="shared" si="257"/>
        <v/>
      </c>
      <c r="CX74" s="554" t="str">
        <f t="shared" si="258"/>
        <v/>
      </c>
      <c r="CY74" s="554" t="str">
        <f t="shared" si="259"/>
        <v/>
      </c>
      <c r="CZ74" s="554" t="str">
        <f t="shared" si="260"/>
        <v/>
      </c>
      <c r="DA74" s="554" t="str">
        <f t="shared" si="261"/>
        <v/>
      </c>
      <c r="DB74" s="555" t="str">
        <f t="shared" si="262"/>
        <v/>
      </c>
      <c r="DC74" s="555" t="str">
        <f t="shared" si="263"/>
        <v/>
      </c>
      <c r="DD74" s="555" t="str">
        <f t="shared" si="264"/>
        <v/>
      </c>
      <c r="DE74" s="554" t="str">
        <f t="shared" si="265"/>
        <v/>
      </c>
      <c r="DF74" s="554" t="str">
        <f t="shared" si="266"/>
        <v/>
      </c>
      <c r="DG74" s="554" t="str">
        <f t="shared" si="267"/>
        <v/>
      </c>
      <c r="DH74" s="554" t="str">
        <f t="shared" si="268"/>
        <v/>
      </c>
      <c r="DI74" s="554" t="str">
        <f t="shared" si="269"/>
        <v/>
      </c>
      <c r="DJ74" s="553" t="str">
        <f t="shared" si="270"/>
        <v/>
      </c>
      <c r="DK74" s="552" t="str">
        <f t="shared" si="271"/>
        <v/>
      </c>
      <c r="DL74" s="601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61"/>
        <v/>
      </c>
      <c r="CA75" s="600" t="str">
        <f t="shared" si="162"/>
        <v/>
      </c>
      <c r="CB75" s="600" t="str">
        <f t="shared" si="163"/>
        <v/>
      </c>
      <c r="CC75" s="600" t="str">
        <f t="shared" si="164"/>
        <v/>
      </c>
      <c r="CD75" s="1337" t="str">
        <f t="shared" si="238"/>
        <v/>
      </c>
      <c r="CE75" s="1338" t="str">
        <f t="shared" si="239"/>
        <v/>
      </c>
      <c r="CF75" s="1339" t="str">
        <f t="shared" si="240"/>
        <v/>
      </c>
      <c r="CG75" s="1339" t="str">
        <f t="shared" si="241"/>
        <v/>
      </c>
      <c r="CH75" s="1339" t="str">
        <f t="shared" si="242"/>
        <v/>
      </c>
      <c r="CI75" s="1339" t="str">
        <f t="shared" si="243"/>
        <v/>
      </c>
      <c r="CJ75" s="1339" t="str">
        <f t="shared" si="244"/>
        <v/>
      </c>
      <c r="CK75" s="1340" t="str">
        <f t="shared" si="245"/>
        <v/>
      </c>
      <c r="CL75" s="1340" t="str">
        <f t="shared" si="246"/>
        <v/>
      </c>
      <c r="CM75" s="1340" t="str">
        <f t="shared" si="247"/>
        <v/>
      </c>
      <c r="CN75" s="1339" t="str">
        <f t="shared" si="248"/>
        <v/>
      </c>
      <c r="CO75" s="1339" t="str">
        <f t="shared" si="249"/>
        <v/>
      </c>
      <c r="CP75" s="1339" t="str">
        <f t="shared" si="250"/>
        <v/>
      </c>
      <c r="CQ75" s="1339" t="str">
        <f t="shared" si="251"/>
        <v/>
      </c>
      <c r="CR75" s="1339" t="str">
        <f t="shared" si="252"/>
        <v/>
      </c>
      <c r="CS75" s="1338" t="str">
        <f t="shared" si="253"/>
        <v/>
      </c>
      <c r="CT75" s="1341" t="str">
        <f t="shared" si="254"/>
        <v/>
      </c>
      <c r="CU75" s="552" t="str">
        <f t="shared" si="255"/>
        <v/>
      </c>
      <c r="CV75" s="553" t="str">
        <f t="shared" si="256"/>
        <v/>
      </c>
      <c r="CW75" s="554" t="str">
        <f t="shared" si="257"/>
        <v/>
      </c>
      <c r="CX75" s="554" t="str">
        <f t="shared" si="258"/>
        <v/>
      </c>
      <c r="CY75" s="554" t="str">
        <f t="shared" si="259"/>
        <v/>
      </c>
      <c r="CZ75" s="554" t="str">
        <f t="shared" si="260"/>
        <v/>
      </c>
      <c r="DA75" s="554" t="str">
        <f t="shared" si="261"/>
        <v/>
      </c>
      <c r="DB75" s="555" t="str">
        <f t="shared" si="262"/>
        <v/>
      </c>
      <c r="DC75" s="555" t="str">
        <f t="shared" si="263"/>
        <v/>
      </c>
      <c r="DD75" s="555" t="str">
        <f t="shared" si="264"/>
        <v/>
      </c>
      <c r="DE75" s="554" t="str">
        <f t="shared" si="265"/>
        <v/>
      </c>
      <c r="DF75" s="554" t="str">
        <f t="shared" si="266"/>
        <v/>
      </c>
      <c r="DG75" s="554" t="str">
        <f t="shared" si="267"/>
        <v/>
      </c>
      <c r="DH75" s="554" t="str">
        <f t="shared" si="268"/>
        <v/>
      </c>
      <c r="DI75" s="554" t="str">
        <f t="shared" si="269"/>
        <v/>
      </c>
      <c r="DJ75" s="553" t="str">
        <f t="shared" si="270"/>
        <v/>
      </c>
      <c r="DK75" s="552" t="str">
        <f t="shared" si="271"/>
        <v/>
      </c>
      <c r="DL75" s="601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61"/>
        <v/>
      </c>
      <c r="CA76" s="600" t="str">
        <f t="shared" si="162"/>
        <v/>
      </c>
      <c r="CB76" s="600" t="str">
        <f t="shared" si="163"/>
        <v/>
      </c>
      <c r="CC76" s="600" t="str">
        <f t="shared" si="164"/>
        <v/>
      </c>
      <c r="CD76" s="1337" t="str">
        <f t="shared" si="238"/>
        <v/>
      </c>
      <c r="CE76" s="1338" t="str">
        <f t="shared" si="239"/>
        <v/>
      </c>
      <c r="CF76" s="1339" t="str">
        <f t="shared" si="240"/>
        <v/>
      </c>
      <c r="CG76" s="1339" t="str">
        <f t="shared" si="241"/>
        <v/>
      </c>
      <c r="CH76" s="1339" t="str">
        <f t="shared" si="242"/>
        <v/>
      </c>
      <c r="CI76" s="1339" t="str">
        <f t="shared" si="243"/>
        <v/>
      </c>
      <c r="CJ76" s="1339" t="str">
        <f t="shared" si="244"/>
        <v/>
      </c>
      <c r="CK76" s="1340" t="str">
        <f t="shared" si="245"/>
        <v/>
      </c>
      <c r="CL76" s="1340" t="str">
        <f t="shared" si="246"/>
        <v/>
      </c>
      <c r="CM76" s="1340" t="str">
        <f t="shared" si="247"/>
        <v/>
      </c>
      <c r="CN76" s="1339" t="str">
        <f t="shared" si="248"/>
        <v/>
      </c>
      <c r="CO76" s="1339" t="str">
        <f t="shared" si="249"/>
        <v/>
      </c>
      <c r="CP76" s="1339" t="str">
        <f t="shared" si="250"/>
        <v/>
      </c>
      <c r="CQ76" s="1339" t="str">
        <f t="shared" si="251"/>
        <v/>
      </c>
      <c r="CR76" s="1339" t="str">
        <f t="shared" si="252"/>
        <v/>
      </c>
      <c r="CS76" s="1338" t="str">
        <f t="shared" si="253"/>
        <v/>
      </c>
      <c r="CT76" s="1341" t="str">
        <f t="shared" si="254"/>
        <v/>
      </c>
      <c r="CU76" s="552" t="str">
        <f t="shared" si="255"/>
        <v/>
      </c>
      <c r="CV76" s="553" t="str">
        <f t="shared" si="256"/>
        <v/>
      </c>
      <c r="CW76" s="554" t="str">
        <f t="shared" si="257"/>
        <v/>
      </c>
      <c r="CX76" s="554" t="str">
        <f t="shared" si="258"/>
        <v/>
      </c>
      <c r="CY76" s="554" t="str">
        <f t="shared" si="259"/>
        <v/>
      </c>
      <c r="CZ76" s="554" t="str">
        <f t="shared" si="260"/>
        <v/>
      </c>
      <c r="DA76" s="554" t="str">
        <f t="shared" si="261"/>
        <v/>
      </c>
      <c r="DB76" s="555" t="str">
        <f t="shared" si="262"/>
        <v/>
      </c>
      <c r="DC76" s="555" t="str">
        <f t="shared" si="263"/>
        <v/>
      </c>
      <c r="DD76" s="555" t="str">
        <f t="shared" si="264"/>
        <v/>
      </c>
      <c r="DE76" s="554" t="str">
        <f t="shared" si="265"/>
        <v/>
      </c>
      <c r="DF76" s="554" t="str">
        <f t="shared" si="266"/>
        <v/>
      </c>
      <c r="DG76" s="554" t="str">
        <f t="shared" si="267"/>
        <v/>
      </c>
      <c r="DH76" s="554" t="str">
        <f t="shared" si="268"/>
        <v/>
      </c>
      <c r="DI76" s="554" t="str">
        <f t="shared" si="269"/>
        <v/>
      </c>
      <c r="DJ76" s="553" t="str">
        <f t="shared" si="270"/>
        <v/>
      </c>
      <c r="DK76" s="552" t="str">
        <f t="shared" si="271"/>
        <v/>
      </c>
      <c r="DL76" s="601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700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84">IF(B76="","",B66*B75*B76)</f>
        <v/>
      </c>
      <c r="C77" s="610" t="str">
        <f t="shared" si="284"/>
        <v/>
      </c>
      <c r="D77" s="610" t="str">
        <f t="shared" si="284"/>
        <v/>
      </c>
      <c r="E77" s="610" t="str">
        <f t="shared" si="284"/>
        <v/>
      </c>
      <c r="F77" s="610" t="str">
        <f t="shared" si="284"/>
        <v/>
      </c>
      <c r="G77" s="610" t="str">
        <f t="shared" si="284"/>
        <v/>
      </c>
      <c r="H77" s="610" t="str">
        <f t="shared" si="284"/>
        <v/>
      </c>
      <c r="I77" s="610" t="str">
        <f t="shared" si="284"/>
        <v/>
      </c>
      <c r="J77" s="610" t="str">
        <f t="shared" si="284"/>
        <v/>
      </c>
      <c r="K77" s="610" t="str">
        <f t="shared" si="284"/>
        <v/>
      </c>
      <c r="L77" s="610" t="str">
        <f t="shared" si="284"/>
        <v/>
      </c>
      <c r="M77" s="610" t="str">
        <f t="shared" si="284"/>
        <v/>
      </c>
      <c r="N77" s="610" t="str">
        <f t="shared" si="284"/>
        <v/>
      </c>
      <c r="O77" s="610" t="str">
        <f t="shared" si="284"/>
        <v/>
      </c>
      <c r="P77" s="610" t="str">
        <f t="shared" si="284"/>
        <v/>
      </c>
      <c r="Q77" s="610" t="str">
        <f t="shared" si="284"/>
        <v/>
      </c>
      <c r="R77" s="610" t="str">
        <f t="shared" si="284"/>
        <v/>
      </c>
      <c r="S77" s="616"/>
      <c r="T77" s="610" t="str">
        <f t="shared" ref="T77:AJ77" si="285">IF(T76="","",T66*T75*T76)</f>
        <v/>
      </c>
      <c r="U77" s="610" t="str">
        <f t="shared" si="285"/>
        <v/>
      </c>
      <c r="V77" s="610" t="str">
        <f t="shared" si="285"/>
        <v/>
      </c>
      <c r="W77" s="610" t="str">
        <f t="shared" si="285"/>
        <v/>
      </c>
      <c r="X77" s="610" t="str">
        <f t="shared" si="285"/>
        <v/>
      </c>
      <c r="Y77" s="610" t="str">
        <f t="shared" si="285"/>
        <v/>
      </c>
      <c r="Z77" s="610" t="str">
        <f t="shared" si="285"/>
        <v/>
      </c>
      <c r="AA77" s="610" t="str">
        <f t="shared" si="285"/>
        <v/>
      </c>
      <c r="AB77" s="610" t="str">
        <f t="shared" si="285"/>
        <v/>
      </c>
      <c r="AC77" s="610" t="str">
        <f t="shared" si="285"/>
        <v/>
      </c>
      <c r="AD77" s="610" t="str">
        <f t="shared" si="285"/>
        <v/>
      </c>
      <c r="AE77" s="610" t="str">
        <f t="shared" si="285"/>
        <v/>
      </c>
      <c r="AF77" s="610" t="str">
        <f t="shared" si="285"/>
        <v/>
      </c>
      <c r="AG77" s="610" t="str">
        <f t="shared" si="285"/>
        <v/>
      </c>
      <c r="AH77" s="610" t="str">
        <f t="shared" si="285"/>
        <v/>
      </c>
      <c r="AI77" s="610" t="str">
        <f t="shared" si="285"/>
        <v/>
      </c>
      <c r="AJ77" s="610" t="str">
        <f t="shared" si="285"/>
        <v/>
      </c>
      <c r="AK77" s="616"/>
      <c r="AL77" s="610" t="str">
        <f t="shared" ref="AL77:BB77" si="286">IF(AL76="","",AL66*AL75*AL76)</f>
        <v/>
      </c>
      <c r="AM77" s="610" t="str">
        <f t="shared" si="286"/>
        <v/>
      </c>
      <c r="AN77" s="610" t="str">
        <f t="shared" si="286"/>
        <v/>
      </c>
      <c r="AO77" s="610" t="str">
        <f t="shared" si="286"/>
        <v/>
      </c>
      <c r="AP77" s="610" t="str">
        <f t="shared" si="286"/>
        <v/>
      </c>
      <c r="AQ77" s="610" t="str">
        <f t="shared" si="286"/>
        <v/>
      </c>
      <c r="AR77" s="610" t="str">
        <f t="shared" si="286"/>
        <v/>
      </c>
      <c r="AS77" s="610" t="str">
        <f t="shared" si="286"/>
        <v/>
      </c>
      <c r="AT77" s="610" t="str">
        <f t="shared" si="286"/>
        <v/>
      </c>
      <c r="AU77" s="610" t="str">
        <f t="shared" si="286"/>
        <v/>
      </c>
      <c r="AV77" s="610" t="str">
        <f t="shared" si="286"/>
        <v/>
      </c>
      <c r="AW77" s="610" t="str">
        <f t="shared" si="286"/>
        <v/>
      </c>
      <c r="AX77" s="610" t="str">
        <f t="shared" si="286"/>
        <v/>
      </c>
      <c r="AY77" s="610" t="str">
        <f t="shared" si="286"/>
        <v/>
      </c>
      <c r="AZ77" s="610" t="str">
        <f t="shared" si="286"/>
        <v/>
      </c>
      <c r="BA77" s="610" t="str">
        <f t="shared" si="286"/>
        <v/>
      </c>
      <c r="BB77" s="610" t="str">
        <f t="shared" si="286"/>
        <v/>
      </c>
      <c r="BC77" s="616"/>
      <c r="BD77" s="610" t="str">
        <f t="shared" ref="BD77:BT77" si="287">IF(BD76="","",BD66*BD75*BD76)</f>
        <v/>
      </c>
      <c r="BE77" s="610" t="str">
        <f t="shared" si="287"/>
        <v/>
      </c>
      <c r="BF77" s="610" t="str">
        <f t="shared" si="287"/>
        <v/>
      </c>
      <c r="BG77" s="610" t="str">
        <f t="shared" si="287"/>
        <v/>
      </c>
      <c r="BH77" s="610" t="str">
        <f t="shared" si="287"/>
        <v/>
      </c>
      <c r="BI77" s="610" t="str">
        <f t="shared" si="287"/>
        <v/>
      </c>
      <c r="BJ77" s="610" t="str">
        <f t="shared" si="287"/>
        <v/>
      </c>
      <c r="BK77" s="610" t="str">
        <f t="shared" si="287"/>
        <v/>
      </c>
      <c r="BL77" s="610" t="str">
        <f t="shared" si="287"/>
        <v/>
      </c>
      <c r="BM77" s="610" t="str">
        <f t="shared" si="287"/>
        <v/>
      </c>
      <c r="BN77" s="610" t="str">
        <f t="shared" si="287"/>
        <v/>
      </c>
      <c r="BO77" s="610" t="str">
        <f t="shared" si="287"/>
        <v/>
      </c>
      <c r="BP77" s="610" t="str">
        <f t="shared" si="287"/>
        <v/>
      </c>
      <c r="BQ77" s="610" t="str">
        <f t="shared" si="287"/>
        <v/>
      </c>
      <c r="BR77" s="610" t="str">
        <f t="shared" si="287"/>
        <v/>
      </c>
      <c r="BS77" s="610" t="str">
        <f t="shared" si="287"/>
        <v/>
      </c>
      <c r="BT77" s="610" t="str">
        <f t="shared" si="28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61"/>
        <v/>
      </c>
      <c r="CA77" s="600" t="str">
        <f t="shared" si="162"/>
        <v/>
      </c>
      <c r="CB77" s="600" t="str">
        <f t="shared" si="163"/>
        <v/>
      </c>
      <c r="CC77" s="600" t="str">
        <f t="shared" si="164"/>
        <v/>
      </c>
      <c r="CD77" s="1337" t="str">
        <f t="shared" si="238"/>
        <v/>
      </c>
      <c r="CE77" s="1338" t="str">
        <f t="shared" si="239"/>
        <v/>
      </c>
      <c r="CF77" s="1339" t="str">
        <f t="shared" si="240"/>
        <v/>
      </c>
      <c r="CG77" s="1339" t="str">
        <f t="shared" si="241"/>
        <v/>
      </c>
      <c r="CH77" s="1339" t="str">
        <f t="shared" si="242"/>
        <v/>
      </c>
      <c r="CI77" s="1339" t="str">
        <f t="shared" si="243"/>
        <v/>
      </c>
      <c r="CJ77" s="1339" t="str">
        <f t="shared" si="244"/>
        <v/>
      </c>
      <c r="CK77" s="1340" t="str">
        <f t="shared" si="245"/>
        <v/>
      </c>
      <c r="CL77" s="1340" t="str">
        <f t="shared" si="246"/>
        <v/>
      </c>
      <c r="CM77" s="1340" t="str">
        <f t="shared" si="247"/>
        <v/>
      </c>
      <c r="CN77" s="1339" t="str">
        <f t="shared" si="248"/>
        <v/>
      </c>
      <c r="CO77" s="1339" t="str">
        <f t="shared" si="249"/>
        <v/>
      </c>
      <c r="CP77" s="1339" t="str">
        <f t="shared" si="250"/>
        <v/>
      </c>
      <c r="CQ77" s="1339" t="str">
        <f t="shared" si="251"/>
        <v/>
      </c>
      <c r="CR77" s="1339" t="str">
        <f t="shared" si="252"/>
        <v/>
      </c>
      <c r="CS77" s="1338" t="str">
        <f t="shared" si="253"/>
        <v/>
      </c>
      <c r="CT77" s="1341" t="str">
        <f t="shared" si="254"/>
        <v/>
      </c>
      <c r="CU77" s="552" t="str">
        <f t="shared" si="255"/>
        <v/>
      </c>
      <c r="CV77" s="553" t="str">
        <f t="shared" si="256"/>
        <v/>
      </c>
      <c r="CW77" s="554" t="str">
        <f t="shared" si="257"/>
        <v/>
      </c>
      <c r="CX77" s="554" t="str">
        <f t="shared" si="258"/>
        <v/>
      </c>
      <c r="CY77" s="554" t="str">
        <f t="shared" si="259"/>
        <v/>
      </c>
      <c r="CZ77" s="554" t="str">
        <f t="shared" si="260"/>
        <v/>
      </c>
      <c r="DA77" s="554" t="str">
        <f t="shared" si="261"/>
        <v/>
      </c>
      <c r="DB77" s="555" t="str">
        <f t="shared" si="262"/>
        <v/>
      </c>
      <c r="DC77" s="555" t="str">
        <f t="shared" si="263"/>
        <v/>
      </c>
      <c r="DD77" s="555" t="str">
        <f t="shared" si="264"/>
        <v/>
      </c>
      <c r="DE77" s="554" t="str">
        <f t="shared" si="265"/>
        <v/>
      </c>
      <c r="DF77" s="554" t="str">
        <f t="shared" si="266"/>
        <v/>
      </c>
      <c r="DG77" s="554" t="str">
        <f t="shared" si="267"/>
        <v/>
      </c>
      <c r="DH77" s="554" t="str">
        <f t="shared" si="268"/>
        <v/>
      </c>
      <c r="DI77" s="554" t="str">
        <f t="shared" si="269"/>
        <v/>
      </c>
      <c r="DJ77" s="553" t="str">
        <f t="shared" si="270"/>
        <v/>
      </c>
      <c r="DK77" s="552" t="str">
        <f t="shared" si="271"/>
        <v/>
      </c>
      <c r="DL77" s="601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63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61"/>
        <v/>
      </c>
      <c r="CA78" s="600" t="str">
        <f t="shared" si="162"/>
        <v/>
      </c>
      <c r="CB78" s="600" t="str">
        <f t="shared" si="163"/>
        <v/>
      </c>
      <c r="CC78" s="600" t="str">
        <f t="shared" si="164"/>
        <v/>
      </c>
      <c r="CD78" s="1337" t="str">
        <f t="shared" si="238"/>
        <v/>
      </c>
      <c r="CE78" s="1338" t="str">
        <f t="shared" si="239"/>
        <v/>
      </c>
      <c r="CF78" s="1339" t="str">
        <f t="shared" si="240"/>
        <v/>
      </c>
      <c r="CG78" s="1339" t="str">
        <f t="shared" si="241"/>
        <v/>
      </c>
      <c r="CH78" s="1339" t="str">
        <f t="shared" si="242"/>
        <v/>
      </c>
      <c r="CI78" s="1339" t="str">
        <f t="shared" si="243"/>
        <v/>
      </c>
      <c r="CJ78" s="1339" t="str">
        <f t="shared" si="244"/>
        <v/>
      </c>
      <c r="CK78" s="1340" t="str">
        <f t="shared" si="245"/>
        <v/>
      </c>
      <c r="CL78" s="1340" t="str">
        <f t="shared" si="246"/>
        <v/>
      </c>
      <c r="CM78" s="1340" t="str">
        <f t="shared" si="247"/>
        <v/>
      </c>
      <c r="CN78" s="1339" t="str">
        <f t="shared" si="248"/>
        <v/>
      </c>
      <c r="CO78" s="1339" t="str">
        <f t="shared" si="249"/>
        <v/>
      </c>
      <c r="CP78" s="1339" t="str">
        <f t="shared" si="250"/>
        <v/>
      </c>
      <c r="CQ78" s="1339" t="str">
        <f t="shared" si="251"/>
        <v/>
      </c>
      <c r="CR78" s="1339" t="str">
        <f t="shared" si="252"/>
        <v/>
      </c>
      <c r="CS78" s="1338" t="str">
        <f t="shared" si="253"/>
        <v/>
      </c>
      <c r="CT78" s="1341" t="str">
        <f t="shared" si="254"/>
        <v/>
      </c>
      <c r="CU78" s="552" t="str">
        <f t="shared" si="255"/>
        <v/>
      </c>
      <c r="CV78" s="553" t="str">
        <f t="shared" si="256"/>
        <v/>
      </c>
      <c r="CW78" s="554" t="str">
        <f t="shared" si="257"/>
        <v/>
      </c>
      <c r="CX78" s="554" t="str">
        <f t="shared" si="258"/>
        <v/>
      </c>
      <c r="CY78" s="554" t="str">
        <f t="shared" si="259"/>
        <v/>
      </c>
      <c r="CZ78" s="554" t="str">
        <f t="shared" si="260"/>
        <v/>
      </c>
      <c r="DA78" s="554" t="str">
        <f t="shared" si="261"/>
        <v/>
      </c>
      <c r="DB78" s="555" t="str">
        <f t="shared" si="262"/>
        <v/>
      </c>
      <c r="DC78" s="555" t="str">
        <f t="shared" si="263"/>
        <v/>
      </c>
      <c r="DD78" s="555" t="str">
        <f t="shared" si="264"/>
        <v/>
      </c>
      <c r="DE78" s="554" t="str">
        <f t="shared" si="265"/>
        <v/>
      </c>
      <c r="DF78" s="554" t="str">
        <f t="shared" si="266"/>
        <v/>
      </c>
      <c r="DG78" s="554" t="str">
        <f t="shared" si="267"/>
        <v/>
      </c>
      <c r="DH78" s="554" t="str">
        <f t="shared" si="268"/>
        <v/>
      </c>
      <c r="DI78" s="554" t="str">
        <f t="shared" si="269"/>
        <v/>
      </c>
      <c r="DJ78" s="553" t="str">
        <f t="shared" si="270"/>
        <v/>
      </c>
      <c r="DK78" s="552" t="str">
        <f t="shared" si="271"/>
        <v/>
      </c>
      <c r="DL78" s="601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94"/>
      <c r="DQ78" s="203"/>
      <c r="DR78" s="602" t="s">
        <v>190</v>
      </c>
      <c r="DS78" s="603"/>
      <c r="DT78" s="608">
        <f>SUM(DV77:DW77)</f>
        <v>63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61"/>
        <v/>
      </c>
      <c r="CA79" s="600" t="str">
        <f t="shared" si="162"/>
        <v/>
      </c>
      <c r="CB79" s="600" t="str">
        <f t="shared" si="163"/>
        <v/>
      </c>
      <c r="CC79" s="600" t="str">
        <f t="shared" si="164"/>
        <v/>
      </c>
      <c r="CD79" s="1337" t="str">
        <f t="shared" si="238"/>
        <v/>
      </c>
      <c r="CE79" s="1338" t="str">
        <f t="shared" si="239"/>
        <v/>
      </c>
      <c r="CF79" s="1339" t="str">
        <f t="shared" si="240"/>
        <v/>
      </c>
      <c r="CG79" s="1339" t="str">
        <f t="shared" si="241"/>
        <v/>
      </c>
      <c r="CH79" s="1339" t="str">
        <f t="shared" si="242"/>
        <v/>
      </c>
      <c r="CI79" s="1339" t="str">
        <f t="shared" si="243"/>
        <v/>
      </c>
      <c r="CJ79" s="1339" t="str">
        <f t="shared" si="244"/>
        <v/>
      </c>
      <c r="CK79" s="1340" t="str">
        <f t="shared" si="245"/>
        <v/>
      </c>
      <c r="CL79" s="1340" t="str">
        <f t="shared" si="246"/>
        <v/>
      </c>
      <c r="CM79" s="1340" t="str">
        <f t="shared" si="247"/>
        <v/>
      </c>
      <c r="CN79" s="1339" t="str">
        <f t="shared" si="248"/>
        <v/>
      </c>
      <c r="CO79" s="1339" t="str">
        <f t="shared" si="249"/>
        <v/>
      </c>
      <c r="CP79" s="1339" t="str">
        <f t="shared" si="250"/>
        <v/>
      </c>
      <c r="CQ79" s="1339" t="str">
        <f t="shared" si="251"/>
        <v/>
      </c>
      <c r="CR79" s="1339" t="str">
        <f t="shared" si="252"/>
        <v/>
      </c>
      <c r="CS79" s="1338" t="str">
        <f t="shared" si="253"/>
        <v/>
      </c>
      <c r="CT79" s="1341" t="str">
        <f t="shared" si="254"/>
        <v/>
      </c>
      <c r="CU79" s="552" t="str">
        <f t="shared" si="255"/>
        <v/>
      </c>
      <c r="CV79" s="553" t="str">
        <f t="shared" si="256"/>
        <v/>
      </c>
      <c r="CW79" s="554" t="str">
        <f t="shared" si="257"/>
        <v/>
      </c>
      <c r="CX79" s="554" t="str">
        <f t="shared" si="258"/>
        <v/>
      </c>
      <c r="CY79" s="554" t="str">
        <f t="shared" si="259"/>
        <v/>
      </c>
      <c r="CZ79" s="554" t="str">
        <f t="shared" si="260"/>
        <v/>
      </c>
      <c r="DA79" s="554" t="str">
        <f t="shared" si="261"/>
        <v/>
      </c>
      <c r="DB79" s="555" t="str">
        <f t="shared" si="262"/>
        <v/>
      </c>
      <c r="DC79" s="555" t="str">
        <f t="shared" si="263"/>
        <v/>
      </c>
      <c r="DD79" s="555" t="str">
        <f t="shared" si="264"/>
        <v/>
      </c>
      <c r="DE79" s="554" t="str">
        <f t="shared" si="265"/>
        <v/>
      </c>
      <c r="DF79" s="554" t="str">
        <f t="shared" si="266"/>
        <v/>
      </c>
      <c r="DG79" s="554" t="str">
        <f t="shared" si="267"/>
        <v/>
      </c>
      <c r="DH79" s="554" t="str">
        <f t="shared" si="268"/>
        <v/>
      </c>
      <c r="DI79" s="554" t="str">
        <f t="shared" si="269"/>
        <v/>
      </c>
      <c r="DJ79" s="553" t="str">
        <f t="shared" si="270"/>
        <v/>
      </c>
      <c r="DK79" s="552" t="str">
        <f t="shared" si="271"/>
        <v/>
      </c>
      <c r="DL79" s="601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88">IF(B78="","",B78*B79)</f>
        <v/>
      </c>
      <c r="C80" s="610" t="str">
        <f t="shared" si="288"/>
        <v/>
      </c>
      <c r="D80" s="610" t="str">
        <f t="shared" si="288"/>
        <v/>
      </c>
      <c r="E80" s="610" t="str">
        <f t="shared" si="288"/>
        <v/>
      </c>
      <c r="F80" s="610" t="str">
        <f t="shared" si="288"/>
        <v/>
      </c>
      <c r="G80" s="610" t="str">
        <f t="shared" si="288"/>
        <v/>
      </c>
      <c r="H80" s="610" t="str">
        <f t="shared" si="288"/>
        <v/>
      </c>
      <c r="I80" s="610" t="str">
        <f t="shared" si="288"/>
        <v/>
      </c>
      <c r="J80" s="610" t="str">
        <f t="shared" si="288"/>
        <v/>
      </c>
      <c r="K80" s="610" t="str">
        <f t="shared" si="288"/>
        <v/>
      </c>
      <c r="L80" s="610" t="str">
        <f t="shared" si="288"/>
        <v/>
      </c>
      <c r="M80" s="610" t="str">
        <f t="shared" si="288"/>
        <v/>
      </c>
      <c r="N80" s="610" t="str">
        <f t="shared" si="288"/>
        <v/>
      </c>
      <c r="O80" s="610" t="str">
        <f t="shared" si="288"/>
        <v/>
      </c>
      <c r="P80" s="610" t="str">
        <f t="shared" si="288"/>
        <v/>
      </c>
      <c r="Q80" s="610" t="str">
        <f t="shared" si="288"/>
        <v/>
      </c>
      <c r="R80" s="610" t="str">
        <f t="shared" si="288"/>
        <v/>
      </c>
      <c r="S80" s="599"/>
      <c r="T80" s="610" t="str">
        <f t="shared" ref="T80:AJ80" si="289">IF(T78="","",T78*T79)</f>
        <v/>
      </c>
      <c r="U80" s="610" t="str">
        <f t="shared" si="289"/>
        <v/>
      </c>
      <c r="V80" s="610" t="str">
        <f t="shared" si="289"/>
        <v/>
      </c>
      <c r="W80" s="610" t="str">
        <f t="shared" si="289"/>
        <v/>
      </c>
      <c r="X80" s="610" t="str">
        <f t="shared" si="289"/>
        <v/>
      </c>
      <c r="Y80" s="610" t="str">
        <f t="shared" si="289"/>
        <v/>
      </c>
      <c r="Z80" s="610" t="str">
        <f t="shared" si="289"/>
        <v/>
      </c>
      <c r="AA80" s="610" t="str">
        <f t="shared" si="289"/>
        <v/>
      </c>
      <c r="AB80" s="610" t="str">
        <f t="shared" si="289"/>
        <v/>
      </c>
      <c r="AC80" s="610" t="str">
        <f t="shared" si="289"/>
        <v/>
      </c>
      <c r="AD80" s="610" t="str">
        <f t="shared" si="289"/>
        <v/>
      </c>
      <c r="AE80" s="610" t="str">
        <f t="shared" si="289"/>
        <v/>
      </c>
      <c r="AF80" s="610" t="str">
        <f t="shared" si="289"/>
        <v/>
      </c>
      <c r="AG80" s="610" t="str">
        <f t="shared" si="289"/>
        <v/>
      </c>
      <c r="AH80" s="610" t="str">
        <f t="shared" si="289"/>
        <v/>
      </c>
      <c r="AI80" s="610" t="str">
        <f t="shared" si="289"/>
        <v/>
      </c>
      <c r="AJ80" s="610" t="str">
        <f t="shared" si="289"/>
        <v/>
      </c>
      <c r="AK80" s="599"/>
      <c r="AL80" s="610" t="str">
        <f t="shared" ref="AL80:BB80" si="290">IF(AL78="","",AL78*AL79)</f>
        <v/>
      </c>
      <c r="AM80" s="610" t="str">
        <f t="shared" si="290"/>
        <v/>
      </c>
      <c r="AN80" s="610" t="str">
        <f t="shared" si="290"/>
        <v/>
      </c>
      <c r="AO80" s="610" t="str">
        <f t="shared" si="290"/>
        <v/>
      </c>
      <c r="AP80" s="610" t="str">
        <f t="shared" si="290"/>
        <v/>
      </c>
      <c r="AQ80" s="610" t="str">
        <f t="shared" si="290"/>
        <v/>
      </c>
      <c r="AR80" s="610" t="str">
        <f t="shared" si="290"/>
        <v/>
      </c>
      <c r="AS80" s="610" t="str">
        <f t="shared" si="290"/>
        <v/>
      </c>
      <c r="AT80" s="610" t="str">
        <f t="shared" si="290"/>
        <v/>
      </c>
      <c r="AU80" s="610" t="str">
        <f t="shared" si="290"/>
        <v/>
      </c>
      <c r="AV80" s="610" t="str">
        <f t="shared" si="290"/>
        <v/>
      </c>
      <c r="AW80" s="610" t="str">
        <f t="shared" si="290"/>
        <v/>
      </c>
      <c r="AX80" s="610" t="str">
        <f t="shared" si="290"/>
        <v/>
      </c>
      <c r="AY80" s="610" t="str">
        <f t="shared" si="290"/>
        <v/>
      </c>
      <c r="AZ80" s="610" t="str">
        <f t="shared" si="290"/>
        <v/>
      </c>
      <c r="BA80" s="610" t="str">
        <f t="shared" si="290"/>
        <v/>
      </c>
      <c r="BB80" s="610" t="str">
        <f t="shared" si="290"/>
        <v/>
      </c>
      <c r="BC80" s="599"/>
      <c r="BD80" s="610" t="str">
        <f t="shared" ref="BD80:BT80" si="291">IF(BD78="","",BD78*BD79)</f>
        <v/>
      </c>
      <c r="BE80" s="610" t="str">
        <f t="shared" si="291"/>
        <v/>
      </c>
      <c r="BF80" s="610" t="str">
        <f t="shared" si="291"/>
        <v/>
      </c>
      <c r="BG80" s="610" t="str">
        <f t="shared" si="291"/>
        <v/>
      </c>
      <c r="BH80" s="610" t="str">
        <f t="shared" si="291"/>
        <v/>
      </c>
      <c r="BI80" s="610" t="str">
        <f t="shared" si="291"/>
        <v/>
      </c>
      <c r="BJ80" s="610" t="str">
        <f t="shared" si="291"/>
        <v/>
      </c>
      <c r="BK80" s="610" t="str">
        <f t="shared" si="291"/>
        <v/>
      </c>
      <c r="BL80" s="610" t="str">
        <f t="shared" si="291"/>
        <v/>
      </c>
      <c r="BM80" s="610" t="str">
        <f t="shared" si="291"/>
        <v/>
      </c>
      <c r="BN80" s="610" t="str">
        <f t="shared" si="291"/>
        <v/>
      </c>
      <c r="BO80" s="610" t="str">
        <f t="shared" si="291"/>
        <v/>
      </c>
      <c r="BP80" s="610" t="str">
        <f t="shared" si="291"/>
        <v/>
      </c>
      <c r="BQ80" s="610" t="str">
        <f t="shared" si="291"/>
        <v/>
      </c>
      <c r="BR80" s="610" t="str">
        <f t="shared" si="291"/>
        <v/>
      </c>
      <c r="BS80" s="610" t="str">
        <f t="shared" si="291"/>
        <v/>
      </c>
      <c r="BT80" s="610" t="str">
        <f t="shared" si="29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61"/>
        <v/>
      </c>
      <c r="CA80" s="600" t="str">
        <f t="shared" si="162"/>
        <v/>
      </c>
      <c r="CB80" s="600" t="str">
        <f t="shared" si="163"/>
        <v/>
      </c>
      <c r="CC80" s="600" t="str">
        <f t="shared" si="164"/>
        <v/>
      </c>
      <c r="CD80" s="1337" t="str">
        <f t="shared" si="238"/>
        <v/>
      </c>
      <c r="CE80" s="1338" t="str">
        <f t="shared" si="239"/>
        <v/>
      </c>
      <c r="CF80" s="1339" t="str">
        <f t="shared" si="240"/>
        <v/>
      </c>
      <c r="CG80" s="1339" t="str">
        <f t="shared" si="241"/>
        <v/>
      </c>
      <c r="CH80" s="1339" t="str">
        <f t="shared" si="242"/>
        <v/>
      </c>
      <c r="CI80" s="1339" t="str">
        <f t="shared" si="243"/>
        <v/>
      </c>
      <c r="CJ80" s="1339" t="str">
        <f t="shared" si="244"/>
        <v/>
      </c>
      <c r="CK80" s="1340" t="str">
        <f t="shared" si="245"/>
        <v/>
      </c>
      <c r="CL80" s="1340" t="str">
        <f t="shared" si="246"/>
        <v/>
      </c>
      <c r="CM80" s="1340" t="str">
        <f t="shared" si="247"/>
        <v/>
      </c>
      <c r="CN80" s="1339" t="str">
        <f t="shared" si="248"/>
        <v/>
      </c>
      <c r="CO80" s="1339" t="str">
        <f t="shared" si="249"/>
        <v/>
      </c>
      <c r="CP80" s="1339" t="str">
        <f t="shared" si="250"/>
        <v/>
      </c>
      <c r="CQ80" s="1339" t="str">
        <f t="shared" si="251"/>
        <v/>
      </c>
      <c r="CR80" s="1339" t="str">
        <f t="shared" si="252"/>
        <v/>
      </c>
      <c r="CS80" s="1338" t="str">
        <f t="shared" si="253"/>
        <v/>
      </c>
      <c r="CT80" s="1341" t="str">
        <f t="shared" si="254"/>
        <v/>
      </c>
      <c r="CU80" s="552" t="str">
        <f t="shared" si="255"/>
        <v/>
      </c>
      <c r="CV80" s="553" t="str">
        <f t="shared" si="256"/>
        <v/>
      </c>
      <c r="CW80" s="554" t="str">
        <f t="shared" si="257"/>
        <v/>
      </c>
      <c r="CX80" s="554" t="str">
        <f t="shared" si="258"/>
        <v/>
      </c>
      <c r="CY80" s="554" t="str">
        <f t="shared" si="259"/>
        <v/>
      </c>
      <c r="CZ80" s="554" t="str">
        <f t="shared" si="260"/>
        <v/>
      </c>
      <c r="DA80" s="554" t="str">
        <f t="shared" si="261"/>
        <v/>
      </c>
      <c r="DB80" s="555" t="str">
        <f t="shared" si="262"/>
        <v/>
      </c>
      <c r="DC80" s="555" t="str">
        <f t="shared" si="263"/>
        <v/>
      </c>
      <c r="DD80" s="555" t="str">
        <f t="shared" si="264"/>
        <v/>
      </c>
      <c r="DE80" s="554" t="str">
        <f t="shared" si="265"/>
        <v/>
      </c>
      <c r="DF80" s="554" t="str">
        <f t="shared" si="266"/>
        <v/>
      </c>
      <c r="DG80" s="554" t="str">
        <f t="shared" si="267"/>
        <v/>
      </c>
      <c r="DH80" s="554" t="str">
        <f t="shared" si="268"/>
        <v/>
      </c>
      <c r="DI80" s="554" t="str">
        <f t="shared" si="269"/>
        <v/>
      </c>
      <c r="DJ80" s="553" t="str">
        <f t="shared" si="270"/>
        <v/>
      </c>
      <c r="DK80" s="552" t="str">
        <f t="shared" si="271"/>
        <v/>
      </c>
      <c r="DL80" s="601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61"/>
        <v>1</v>
      </c>
      <c r="CA81" s="600">
        <f t="shared" si="162"/>
        <v>1</v>
      </c>
      <c r="CB81" s="600">
        <f t="shared" si="163"/>
        <v>1</v>
      </c>
      <c r="CC81" s="600">
        <f t="shared" si="164"/>
        <v>1</v>
      </c>
      <c r="CD81" s="1337">
        <f t="shared" si="238"/>
        <v>1</v>
      </c>
      <c r="CE81" s="1338">
        <f t="shared" si="239"/>
        <v>1</v>
      </c>
      <c r="CF81" s="1339">
        <f t="shared" si="240"/>
        <v>1</v>
      </c>
      <c r="CG81" s="1339">
        <f t="shared" si="241"/>
        <v>1</v>
      </c>
      <c r="CH81" s="1339">
        <f t="shared" si="242"/>
        <v>1</v>
      </c>
      <c r="CI81" s="1339">
        <f t="shared" si="243"/>
        <v>1</v>
      </c>
      <c r="CJ81" s="1339">
        <f t="shared" si="244"/>
        <v>1</v>
      </c>
      <c r="CK81" s="1340">
        <f t="shared" si="245"/>
        <v>1</v>
      </c>
      <c r="CL81" s="1340">
        <f t="shared" si="246"/>
        <v>1</v>
      </c>
      <c r="CM81" s="1340">
        <f t="shared" si="247"/>
        <v>1</v>
      </c>
      <c r="CN81" s="1339">
        <f t="shared" si="248"/>
        <v>1</v>
      </c>
      <c r="CO81" s="1339">
        <f t="shared" si="249"/>
        <v>1</v>
      </c>
      <c r="CP81" s="1339">
        <f t="shared" si="250"/>
        <v>1</v>
      </c>
      <c r="CQ81" s="1339">
        <f t="shared" si="251"/>
        <v>1</v>
      </c>
      <c r="CR81" s="1339">
        <f t="shared" si="252"/>
        <v>1</v>
      </c>
      <c r="CS81" s="1338">
        <f t="shared" si="253"/>
        <v>1</v>
      </c>
      <c r="CT81" s="1341">
        <f t="shared" si="254"/>
        <v>1</v>
      </c>
      <c r="CU81" s="552">
        <f t="shared" si="255"/>
        <v>1</v>
      </c>
      <c r="CV81" s="553">
        <f t="shared" si="256"/>
        <v>1</v>
      </c>
      <c r="CW81" s="554">
        <f t="shared" si="257"/>
        <v>1</v>
      </c>
      <c r="CX81" s="554">
        <f t="shared" si="258"/>
        <v>1</v>
      </c>
      <c r="CY81" s="554">
        <f t="shared" si="259"/>
        <v>1</v>
      </c>
      <c r="CZ81" s="554">
        <f t="shared" si="260"/>
        <v>1</v>
      </c>
      <c r="DA81" s="554">
        <f t="shared" si="261"/>
        <v>1</v>
      </c>
      <c r="DB81" s="555">
        <f t="shared" si="262"/>
        <v>1</v>
      </c>
      <c r="DC81" s="555">
        <f t="shared" si="263"/>
        <v>1</v>
      </c>
      <c r="DD81" s="555">
        <f t="shared" si="264"/>
        <v>1</v>
      </c>
      <c r="DE81" s="554">
        <f t="shared" si="265"/>
        <v>1</v>
      </c>
      <c r="DF81" s="554">
        <f t="shared" si="266"/>
        <v>1</v>
      </c>
      <c r="DG81" s="554">
        <f t="shared" si="267"/>
        <v>1</v>
      </c>
      <c r="DH81" s="554">
        <f t="shared" si="268"/>
        <v>1</v>
      </c>
      <c r="DI81" s="554">
        <f t="shared" si="269"/>
        <v>1</v>
      </c>
      <c r="DJ81" s="553">
        <f t="shared" si="270"/>
        <v>1</v>
      </c>
      <c r="DK81" s="552">
        <f t="shared" si="271"/>
        <v>1</v>
      </c>
      <c r="DL81" s="601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61"/>
        <v/>
      </c>
      <c r="CA82" s="600" t="str">
        <f t="shared" si="162"/>
        <v/>
      </c>
      <c r="CB82" s="600" t="str">
        <f t="shared" si="163"/>
        <v/>
      </c>
      <c r="CC82" s="600" t="str">
        <f t="shared" si="164"/>
        <v/>
      </c>
      <c r="CD82" s="1337" t="str">
        <f t="shared" si="238"/>
        <v/>
      </c>
      <c r="CE82" s="1338" t="str">
        <f t="shared" si="239"/>
        <v/>
      </c>
      <c r="CF82" s="1339" t="str">
        <f t="shared" si="240"/>
        <v/>
      </c>
      <c r="CG82" s="1339" t="str">
        <f t="shared" si="241"/>
        <v/>
      </c>
      <c r="CH82" s="1339" t="str">
        <f t="shared" si="242"/>
        <v/>
      </c>
      <c r="CI82" s="1339" t="str">
        <f t="shared" si="243"/>
        <v/>
      </c>
      <c r="CJ82" s="1339" t="str">
        <f t="shared" si="244"/>
        <v/>
      </c>
      <c r="CK82" s="1340" t="str">
        <f t="shared" si="245"/>
        <v/>
      </c>
      <c r="CL82" s="1340" t="str">
        <f t="shared" si="246"/>
        <v/>
      </c>
      <c r="CM82" s="1340" t="str">
        <f t="shared" si="247"/>
        <v/>
      </c>
      <c r="CN82" s="1339" t="str">
        <f t="shared" si="248"/>
        <v/>
      </c>
      <c r="CO82" s="1339" t="str">
        <f t="shared" si="249"/>
        <v/>
      </c>
      <c r="CP82" s="1339" t="str">
        <f t="shared" si="250"/>
        <v/>
      </c>
      <c r="CQ82" s="1339" t="str">
        <f t="shared" si="251"/>
        <v/>
      </c>
      <c r="CR82" s="1339" t="str">
        <f t="shared" si="252"/>
        <v/>
      </c>
      <c r="CS82" s="1338" t="str">
        <f t="shared" si="253"/>
        <v/>
      </c>
      <c r="CT82" s="1341" t="str">
        <f t="shared" si="254"/>
        <v/>
      </c>
      <c r="CU82" s="552" t="str">
        <f t="shared" si="255"/>
        <v/>
      </c>
      <c r="CV82" s="553" t="str">
        <f t="shared" si="256"/>
        <v/>
      </c>
      <c r="CW82" s="554" t="str">
        <f t="shared" si="257"/>
        <v/>
      </c>
      <c r="CX82" s="554" t="str">
        <f t="shared" si="258"/>
        <v/>
      </c>
      <c r="CY82" s="554" t="str">
        <f t="shared" si="259"/>
        <v/>
      </c>
      <c r="CZ82" s="554" t="str">
        <f t="shared" si="260"/>
        <v/>
      </c>
      <c r="DA82" s="554" t="str">
        <f t="shared" si="261"/>
        <v/>
      </c>
      <c r="DB82" s="555" t="str">
        <f t="shared" si="262"/>
        <v/>
      </c>
      <c r="DC82" s="555" t="str">
        <f t="shared" si="263"/>
        <v/>
      </c>
      <c r="DD82" s="555" t="str">
        <f t="shared" si="264"/>
        <v/>
      </c>
      <c r="DE82" s="554" t="str">
        <f t="shared" si="265"/>
        <v/>
      </c>
      <c r="DF82" s="554" t="str">
        <f t="shared" si="266"/>
        <v/>
      </c>
      <c r="DG82" s="554" t="str">
        <f t="shared" si="267"/>
        <v/>
      </c>
      <c r="DH82" s="554" t="str">
        <f t="shared" si="268"/>
        <v/>
      </c>
      <c r="DI82" s="554" t="str">
        <f t="shared" si="269"/>
        <v/>
      </c>
      <c r="DJ82" s="553" t="str">
        <f t="shared" si="270"/>
        <v/>
      </c>
      <c r="DK82" s="552" t="str">
        <f t="shared" si="271"/>
        <v/>
      </c>
      <c r="DL82" s="601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92">IF(SUM(B69,B77)&gt;0,SUM(B70,B78)/SUM(B69,B77),"")</f>
        <v/>
      </c>
      <c r="C83" s="623" t="str">
        <f t="shared" si="292"/>
        <v/>
      </c>
      <c r="D83" s="623" t="str">
        <f t="shared" si="292"/>
        <v/>
      </c>
      <c r="E83" s="623" t="str">
        <f t="shared" si="292"/>
        <v/>
      </c>
      <c r="F83" s="623" t="str">
        <f t="shared" si="292"/>
        <v/>
      </c>
      <c r="G83" s="623" t="str">
        <f t="shared" si="292"/>
        <v/>
      </c>
      <c r="H83" s="623" t="str">
        <f t="shared" si="292"/>
        <v/>
      </c>
      <c r="I83" s="623" t="str">
        <f t="shared" si="292"/>
        <v/>
      </c>
      <c r="J83" s="623" t="str">
        <f t="shared" si="292"/>
        <v/>
      </c>
      <c r="K83" s="623" t="str">
        <f t="shared" si="292"/>
        <v/>
      </c>
      <c r="L83" s="623" t="str">
        <f t="shared" si="292"/>
        <v/>
      </c>
      <c r="M83" s="623" t="str">
        <f t="shared" si="292"/>
        <v/>
      </c>
      <c r="N83" s="623" t="str">
        <f t="shared" si="292"/>
        <v/>
      </c>
      <c r="O83" s="623" t="str">
        <f t="shared" si="292"/>
        <v/>
      </c>
      <c r="P83" s="623" t="str">
        <f t="shared" si="292"/>
        <v/>
      </c>
      <c r="Q83" s="623" t="str">
        <f t="shared" si="292"/>
        <v/>
      </c>
      <c r="R83" s="623" t="str">
        <f t="shared" si="292"/>
        <v/>
      </c>
      <c r="S83" s="624"/>
      <c r="T83" s="623" t="str">
        <f t="shared" ref="T83:AJ83" si="293">IF(SUM(T69,T77)&gt;0,SUM(T70,T78)/SUM(T69,T77),"")</f>
        <v/>
      </c>
      <c r="U83" s="623" t="str">
        <f t="shared" si="293"/>
        <v/>
      </c>
      <c r="V83" s="623" t="str">
        <f t="shared" si="293"/>
        <v/>
      </c>
      <c r="W83" s="623" t="str">
        <f t="shared" si="293"/>
        <v/>
      </c>
      <c r="X83" s="623" t="str">
        <f t="shared" si="293"/>
        <v/>
      </c>
      <c r="Y83" s="623" t="str">
        <f t="shared" si="293"/>
        <v/>
      </c>
      <c r="Z83" s="623" t="str">
        <f t="shared" si="293"/>
        <v/>
      </c>
      <c r="AA83" s="623" t="str">
        <f t="shared" si="293"/>
        <v/>
      </c>
      <c r="AB83" s="623" t="str">
        <f t="shared" si="293"/>
        <v/>
      </c>
      <c r="AC83" s="623" t="str">
        <f t="shared" si="293"/>
        <v/>
      </c>
      <c r="AD83" s="623" t="str">
        <f t="shared" si="293"/>
        <v/>
      </c>
      <c r="AE83" s="623" t="str">
        <f t="shared" si="293"/>
        <v/>
      </c>
      <c r="AF83" s="623" t="str">
        <f t="shared" si="293"/>
        <v/>
      </c>
      <c r="AG83" s="623" t="str">
        <f t="shared" si="293"/>
        <v/>
      </c>
      <c r="AH83" s="623" t="str">
        <f t="shared" si="293"/>
        <v/>
      </c>
      <c r="AI83" s="623" t="str">
        <f t="shared" si="293"/>
        <v/>
      </c>
      <c r="AJ83" s="623" t="str">
        <f t="shared" si="293"/>
        <v/>
      </c>
      <c r="AK83" s="624"/>
      <c r="AL83" s="623" t="str">
        <f t="shared" ref="AL83:BB83" si="294">IF(SUM(AL69,AL77)&gt;0,SUM(AL70,AL78)/SUM(AL69,AL77),"")</f>
        <v/>
      </c>
      <c r="AM83" s="623" t="str">
        <f t="shared" si="294"/>
        <v/>
      </c>
      <c r="AN83" s="623" t="str">
        <f t="shared" si="294"/>
        <v/>
      </c>
      <c r="AO83" s="623" t="str">
        <f t="shared" si="294"/>
        <v/>
      </c>
      <c r="AP83" s="623" t="str">
        <f t="shared" si="294"/>
        <v/>
      </c>
      <c r="AQ83" s="623" t="str">
        <f t="shared" si="294"/>
        <v/>
      </c>
      <c r="AR83" s="623" t="str">
        <f t="shared" si="294"/>
        <v/>
      </c>
      <c r="AS83" s="623" t="str">
        <f t="shared" si="294"/>
        <v/>
      </c>
      <c r="AT83" s="623" t="str">
        <f t="shared" si="294"/>
        <v/>
      </c>
      <c r="AU83" s="623" t="str">
        <f t="shared" si="294"/>
        <v/>
      </c>
      <c r="AV83" s="623" t="str">
        <f t="shared" si="294"/>
        <v/>
      </c>
      <c r="AW83" s="623" t="str">
        <f t="shared" si="294"/>
        <v/>
      </c>
      <c r="AX83" s="623" t="str">
        <f t="shared" si="294"/>
        <v/>
      </c>
      <c r="AY83" s="623" t="str">
        <f t="shared" si="294"/>
        <v/>
      </c>
      <c r="AZ83" s="623" t="str">
        <f t="shared" si="294"/>
        <v/>
      </c>
      <c r="BA83" s="623" t="str">
        <f t="shared" si="294"/>
        <v/>
      </c>
      <c r="BB83" s="623" t="str">
        <f t="shared" si="294"/>
        <v/>
      </c>
      <c r="BC83" s="624"/>
      <c r="BD83" s="623" t="str">
        <f t="shared" ref="BD83:BT83" si="295">IF(SUM(BD69,BD77)&gt;0,SUM(BD70,BD78)/SUM(BD69,BD77),"")</f>
        <v/>
      </c>
      <c r="BE83" s="623" t="str">
        <f t="shared" si="295"/>
        <v/>
      </c>
      <c r="BF83" s="623" t="str">
        <f t="shared" si="295"/>
        <v/>
      </c>
      <c r="BG83" s="623" t="str">
        <f t="shared" si="295"/>
        <v/>
      </c>
      <c r="BH83" s="623" t="str">
        <f t="shared" si="295"/>
        <v/>
      </c>
      <c r="BI83" s="623" t="str">
        <f t="shared" si="295"/>
        <v/>
      </c>
      <c r="BJ83" s="623" t="str">
        <f t="shared" si="295"/>
        <v/>
      </c>
      <c r="BK83" s="623" t="str">
        <f t="shared" si="295"/>
        <v/>
      </c>
      <c r="BL83" s="623" t="str">
        <f t="shared" si="295"/>
        <v/>
      </c>
      <c r="BM83" s="623" t="str">
        <f t="shared" si="295"/>
        <v/>
      </c>
      <c r="BN83" s="623" t="str">
        <f t="shared" si="295"/>
        <v/>
      </c>
      <c r="BO83" s="623" t="str">
        <f t="shared" si="295"/>
        <v/>
      </c>
      <c r="BP83" s="623" t="str">
        <f t="shared" si="295"/>
        <v/>
      </c>
      <c r="BQ83" s="623" t="str">
        <f t="shared" si="295"/>
        <v/>
      </c>
      <c r="BR83" s="623" t="str">
        <f t="shared" si="295"/>
        <v/>
      </c>
      <c r="BS83" s="623" t="str">
        <f t="shared" si="295"/>
        <v/>
      </c>
      <c r="BT83" s="623" t="str">
        <f t="shared" si="29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61"/>
        <v/>
      </c>
      <c r="CA83" s="625" t="str">
        <f t="shared" si="162"/>
        <v/>
      </c>
      <c r="CB83" s="625" t="str">
        <f t="shared" si="163"/>
        <v/>
      </c>
      <c r="CC83" s="625" t="str">
        <f t="shared" si="164"/>
        <v/>
      </c>
      <c r="CD83" s="1356" t="str">
        <f t="shared" si="238"/>
        <v/>
      </c>
      <c r="CE83" s="1357" t="str">
        <f t="shared" si="239"/>
        <v/>
      </c>
      <c r="CF83" s="1358" t="str">
        <f t="shared" si="240"/>
        <v/>
      </c>
      <c r="CG83" s="1358" t="str">
        <f t="shared" si="241"/>
        <v/>
      </c>
      <c r="CH83" s="1358" t="str">
        <f t="shared" si="242"/>
        <v/>
      </c>
      <c r="CI83" s="1358" t="str">
        <f t="shared" si="243"/>
        <v/>
      </c>
      <c r="CJ83" s="1358" t="str">
        <f t="shared" si="244"/>
        <v/>
      </c>
      <c r="CK83" s="1359" t="str">
        <f t="shared" si="245"/>
        <v/>
      </c>
      <c r="CL83" s="1359" t="str">
        <f t="shared" si="246"/>
        <v/>
      </c>
      <c r="CM83" s="1359" t="str">
        <f t="shared" si="247"/>
        <v/>
      </c>
      <c r="CN83" s="1358" t="str">
        <f t="shared" si="248"/>
        <v/>
      </c>
      <c r="CO83" s="1358" t="str">
        <f t="shared" si="249"/>
        <v/>
      </c>
      <c r="CP83" s="1358" t="str">
        <f t="shared" si="250"/>
        <v/>
      </c>
      <c r="CQ83" s="1358" t="str">
        <f t="shared" si="251"/>
        <v/>
      </c>
      <c r="CR83" s="1358" t="str">
        <f t="shared" si="252"/>
        <v/>
      </c>
      <c r="CS83" s="1357" t="str">
        <f t="shared" si="253"/>
        <v/>
      </c>
      <c r="CT83" s="1360" t="str">
        <f t="shared" si="254"/>
        <v/>
      </c>
      <c r="CU83" s="540" t="str">
        <f t="shared" si="255"/>
        <v/>
      </c>
      <c r="CV83" s="541" t="str">
        <f t="shared" si="256"/>
        <v/>
      </c>
      <c r="CW83" s="542" t="str">
        <f t="shared" si="257"/>
        <v/>
      </c>
      <c r="CX83" s="542" t="str">
        <f t="shared" si="258"/>
        <v/>
      </c>
      <c r="CY83" s="542" t="str">
        <f t="shared" si="259"/>
        <v/>
      </c>
      <c r="CZ83" s="542" t="str">
        <f t="shared" si="260"/>
        <v/>
      </c>
      <c r="DA83" s="542" t="str">
        <f t="shared" si="261"/>
        <v/>
      </c>
      <c r="DB83" s="543" t="str">
        <f t="shared" si="262"/>
        <v/>
      </c>
      <c r="DC83" s="543" t="str">
        <f t="shared" si="263"/>
        <v/>
      </c>
      <c r="DD83" s="543" t="str">
        <f t="shared" si="264"/>
        <v/>
      </c>
      <c r="DE83" s="542" t="str">
        <f t="shared" si="265"/>
        <v/>
      </c>
      <c r="DF83" s="542" t="str">
        <f t="shared" si="266"/>
        <v/>
      </c>
      <c r="DG83" s="542" t="str">
        <f t="shared" si="267"/>
        <v/>
      </c>
      <c r="DH83" s="542" t="str">
        <f t="shared" si="268"/>
        <v/>
      </c>
      <c r="DI83" s="542" t="str">
        <f t="shared" si="269"/>
        <v/>
      </c>
      <c r="DJ83" s="541" t="str">
        <f t="shared" si="270"/>
        <v/>
      </c>
      <c r="DK83" s="540" t="str">
        <f t="shared" si="271"/>
        <v/>
      </c>
      <c r="DL83" s="601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96">IF(SUM(B69,B77)=0,"",SUM(B69,-B70*B73,-B74*B73,B77,-B78*B81,-B82*B81)*0.049)</f>
        <v/>
      </c>
      <c r="C84" s="628" t="str">
        <f t="shared" si="296"/>
        <v/>
      </c>
      <c r="D84" s="628" t="str">
        <f t="shared" si="296"/>
        <v/>
      </c>
      <c r="E84" s="628" t="str">
        <f t="shared" si="296"/>
        <v/>
      </c>
      <c r="F84" s="628" t="str">
        <f t="shared" si="296"/>
        <v/>
      </c>
      <c r="G84" s="628" t="str">
        <f t="shared" si="296"/>
        <v/>
      </c>
      <c r="H84" s="628" t="str">
        <f t="shared" si="296"/>
        <v/>
      </c>
      <c r="I84" s="628" t="str">
        <f t="shared" si="296"/>
        <v/>
      </c>
      <c r="J84" s="628" t="str">
        <f t="shared" si="296"/>
        <v/>
      </c>
      <c r="K84" s="628" t="str">
        <f t="shared" si="296"/>
        <v/>
      </c>
      <c r="L84" s="628" t="str">
        <f t="shared" si="296"/>
        <v/>
      </c>
      <c r="M84" s="628" t="str">
        <f t="shared" si="296"/>
        <v/>
      </c>
      <c r="N84" s="628" t="str">
        <f t="shared" si="296"/>
        <v/>
      </c>
      <c r="O84" s="628" t="str">
        <f t="shared" si="296"/>
        <v/>
      </c>
      <c r="P84" s="628" t="str">
        <f t="shared" si="296"/>
        <v/>
      </c>
      <c r="Q84" s="628" t="str">
        <f t="shared" si="296"/>
        <v/>
      </c>
      <c r="R84" s="628" t="str">
        <f t="shared" si="296"/>
        <v/>
      </c>
      <c r="S84" s="605"/>
      <c r="T84" s="628" t="str">
        <f t="shared" ref="T84:AJ84" si="297">IF(SUM(T69,T77)=0,"",SUM(T69,-T70*T73,-T74*T73,T77,-T78*T81,-T82*T81)*0.049)</f>
        <v/>
      </c>
      <c r="U84" s="628" t="str">
        <f t="shared" si="297"/>
        <v/>
      </c>
      <c r="V84" s="628" t="str">
        <f t="shared" si="297"/>
        <v/>
      </c>
      <c r="W84" s="628" t="str">
        <f t="shared" si="297"/>
        <v/>
      </c>
      <c r="X84" s="628" t="str">
        <f t="shared" si="297"/>
        <v/>
      </c>
      <c r="Y84" s="628" t="str">
        <f t="shared" si="297"/>
        <v/>
      </c>
      <c r="Z84" s="628" t="str">
        <f t="shared" si="297"/>
        <v/>
      </c>
      <c r="AA84" s="628" t="str">
        <f t="shared" si="297"/>
        <v/>
      </c>
      <c r="AB84" s="628" t="str">
        <f t="shared" si="297"/>
        <v/>
      </c>
      <c r="AC84" s="628" t="str">
        <f t="shared" si="297"/>
        <v/>
      </c>
      <c r="AD84" s="628" t="str">
        <f t="shared" si="297"/>
        <v/>
      </c>
      <c r="AE84" s="628" t="str">
        <f t="shared" si="297"/>
        <v/>
      </c>
      <c r="AF84" s="628" t="str">
        <f t="shared" si="297"/>
        <v/>
      </c>
      <c r="AG84" s="628" t="str">
        <f t="shared" si="297"/>
        <v/>
      </c>
      <c r="AH84" s="628" t="str">
        <f t="shared" si="297"/>
        <v/>
      </c>
      <c r="AI84" s="628" t="str">
        <f t="shared" si="297"/>
        <v/>
      </c>
      <c r="AJ84" s="628" t="str">
        <f t="shared" si="297"/>
        <v/>
      </c>
      <c r="AK84" s="605"/>
      <c r="AL84" s="628" t="str">
        <f t="shared" ref="AL84:BB84" si="298">IF(SUM(AL69,AL77)=0,"",SUM(AL69,-AL70*AL73,-AL74*AL73,AL77,-AL78*AL81,-AL82*AL81)*0.049)</f>
        <v/>
      </c>
      <c r="AM84" s="628" t="str">
        <f t="shared" si="298"/>
        <v/>
      </c>
      <c r="AN84" s="628" t="str">
        <f t="shared" si="298"/>
        <v/>
      </c>
      <c r="AO84" s="628" t="str">
        <f t="shared" si="298"/>
        <v/>
      </c>
      <c r="AP84" s="628" t="str">
        <f t="shared" si="298"/>
        <v/>
      </c>
      <c r="AQ84" s="628" t="str">
        <f t="shared" si="298"/>
        <v/>
      </c>
      <c r="AR84" s="628" t="str">
        <f t="shared" si="298"/>
        <v/>
      </c>
      <c r="AS84" s="628" t="str">
        <f t="shared" si="298"/>
        <v/>
      </c>
      <c r="AT84" s="628" t="str">
        <f t="shared" si="298"/>
        <v/>
      </c>
      <c r="AU84" s="628" t="str">
        <f t="shared" si="298"/>
        <v/>
      </c>
      <c r="AV84" s="628" t="str">
        <f t="shared" si="298"/>
        <v/>
      </c>
      <c r="AW84" s="628" t="str">
        <f t="shared" si="298"/>
        <v/>
      </c>
      <c r="AX84" s="628" t="str">
        <f t="shared" si="298"/>
        <v/>
      </c>
      <c r="AY84" s="628" t="str">
        <f t="shared" si="298"/>
        <v/>
      </c>
      <c r="AZ84" s="628" t="str">
        <f t="shared" si="298"/>
        <v/>
      </c>
      <c r="BA84" s="628" t="str">
        <f t="shared" si="298"/>
        <v/>
      </c>
      <c r="BB84" s="628" t="str">
        <f t="shared" si="298"/>
        <v/>
      </c>
      <c r="BC84" s="605"/>
      <c r="BD84" s="628" t="str">
        <f t="shared" ref="BD84:BT84" si="299">IF(SUM(BD69,BD77)=0,"",SUM(BD69,-BD70*BD73,-BD74*BD73,BD77,-BD78*BD81,-BD82*BD81)*0.049)</f>
        <v/>
      </c>
      <c r="BE84" s="628" t="str">
        <f t="shared" si="299"/>
        <v/>
      </c>
      <c r="BF84" s="628" t="str">
        <f t="shared" si="299"/>
        <v/>
      </c>
      <c r="BG84" s="628" t="str">
        <f t="shared" si="299"/>
        <v/>
      </c>
      <c r="BH84" s="628" t="str">
        <f t="shared" si="299"/>
        <v/>
      </c>
      <c r="BI84" s="628" t="str">
        <f t="shared" si="299"/>
        <v/>
      </c>
      <c r="BJ84" s="628" t="str">
        <f t="shared" si="299"/>
        <v/>
      </c>
      <c r="BK84" s="628" t="str">
        <f t="shared" si="299"/>
        <v/>
      </c>
      <c r="BL84" s="628" t="str">
        <f t="shared" si="299"/>
        <v/>
      </c>
      <c r="BM84" s="628" t="str">
        <f t="shared" si="299"/>
        <v/>
      </c>
      <c r="BN84" s="628" t="str">
        <f t="shared" si="299"/>
        <v/>
      </c>
      <c r="BO84" s="628" t="str">
        <f t="shared" si="299"/>
        <v/>
      </c>
      <c r="BP84" s="628" t="str">
        <f t="shared" si="299"/>
        <v/>
      </c>
      <c r="BQ84" s="628" t="str">
        <f t="shared" si="299"/>
        <v/>
      </c>
      <c r="BR84" s="628" t="str">
        <f t="shared" si="299"/>
        <v/>
      </c>
      <c r="BS84" s="628" t="str">
        <f t="shared" si="299"/>
        <v/>
      </c>
      <c r="BT84" s="628" t="str">
        <f t="shared" si="29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61"/>
        <v/>
      </c>
      <c r="CA84" s="600" t="str">
        <f t="shared" si="162"/>
        <v/>
      </c>
      <c r="CB84" s="600" t="str">
        <f t="shared" si="163"/>
        <v/>
      </c>
      <c r="CC84" s="600" t="str">
        <f t="shared" si="164"/>
        <v/>
      </c>
      <c r="CD84" s="1337" t="str">
        <f t="shared" si="238"/>
        <v/>
      </c>
      <c r="CE84" s="1338" t="str">
        <f t="shared" si="239"/>
        <v/>
      </c>
      <c r="CF84" s="1339" t="str">
        <f t="shared" si="240"/>
        <v/>
      </c>
      <c r="CG84" s="1339" t="str">
        <f t="shared" si="241"/>
        <v/>
      </c>
      <c r="CH84" s="1339" t="str">
        <f t="shared" si="242"/>
        <v/>
      </c>
      <c r="CI84" s="1339" t="str">
        <f t="shared" si="243"/>
        <v/>
      </c>
      <c r="CJ84" s="1339" t="str">
        <f t="shared" si="244"/>
        <v/>
      </c>
      <c r="CK84" s="1340" t="str">
        <f t="shared" si="245"/>
        <v/>
      </c>
      <c r="CL84" s="1340" t="str">
        <f t="shared" si="246"/>
        <v/>
      </c>
      <c r="CM84" s="1340" t="str">
        <f t="shared" si="247"/>
        <v/>
      </c>
      <c r="CN84" s="1339" t="str">
        <f t="shared" si="248"/>
        <v/>
      </c>
      <c r="CO84" s="1339" t="str">
        <f t="shared" si="249"/>
        <v/>
      </c>
      <c r="CP84" s="1339" t="str">
        <f t="shared" si="250"/>
        <v/>
      </c>
      <c r="CQ84" s="1339" t="str">
        <f t="shared" si="251"/>
        <v/>
      </c>
      <c r="CR84" s="1339" t="str">
        <f t="shared" si="252"/>
        <v/>
      </c>
      <c r="CS84" s="1338" t="str">
        <f t="shared" si="253"/>
        <v/>
      </c>
      <c r="CT84" s="1341" t="str">
        <f t="shared" si="254"/>
        <v/>
      </c>
      <c r="CU84" s="552" t="str">
        <f t="shared" si="255"/>
        <v/>
      </c>
      <c r="CV84" s="553" t="str">
        <f t="shared" si="256"/>
        <v/>
      </c>
      <c r="CW84" s="554" t="str">
        <f t="shared" si="257"/>
        <v/>
      </c>
      <c r="CX84" s="554" t="str">
        <f t="shared" si="258"/>
        <v/>
      </c>
      <c r="CY84" s="554" t="str">
        <f t="shared" si="259"/>
        <v/>
      </c>
      <c r="CZ84" s="554" t="str">
        <f t="shared" si="260"/>
        <v/>
      </c>
      <c r="DA84" s="554" t="str">
        <f t="shared" si="261"/>
        <v/>
      </c>
      <c r="DB84" s="555" t="str">
        <f t="shared" si="262"/>
        <v/>
      </c>
      <c r="DC84" s="555" t="str">
        <f t="shared" si="263"/>
        <v/>
      </c>
      <c r="DD84" s="555" t="str">
        <f t="shared" si="264"/>
        <v/>
      </c>
      <c r="DE84" s="554" t="str">
        <f t="shared" si="265"/>
        <v/>
      </c>
      <c r="DF84" s="554" t="str">
        <f t="shared" si="266"/>
        <v/>
      </c>
      <c r="DG84" s="554" t="str">
        <f t="shared" si="267"/>
        <v/>
      </c>
      <c r="DH84" s="554" t="str">
        <f t="shared" si="268"/>
        <v/>
      </c>
      <c r="DI84" s="554" t="str">
        <f t="shared" si="269"/>
        <v/>
      </c>
      <c r="DJ84" s="553" t="str">
        <f t="shared" si="270"/>
        <v/>
      </c>
      <c r="DK84" s="552" t="str">
        <f t="shared" si="271"/>
        <v/>
      </c>
      <c r="DL84" s="601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61"/>
        <v/>
      </c>
      <c r="CA85" s="600" t="str">
        <f t="shared" si="162"/>
        <v/>
      </c>
      <c r="CB85" s="600" t="str">
        <f t="shared" si="163"/>
        <v/>
      </c>
      <c r="CC85" s="600" t="str">
        <f t="shared" si="164"/>
        <v/>
      </c>
      <c r="CD85" s="1337" t="str">
        <f t="shared" si="238"/>
        <v/>
      </c>
      <c r="CE85" s="1338" t="str">
        <f t="shared" si="239"/>
        <v/>
      </c>
      <c r="CF85" s="1339" t="str">
        <f t="shared" si="240"/>
        <v/>
      </c>
      <c r="CG85" s="1339" t="str">
        <f t="shared" si="241"/>
        <v/>
      </c>
      <c r="CH85" s="1339" t="str">
        <f t="shared" si="242"/>
        <v/>
      </c>
      <c r="CI85" s="1339" t="str">
        <f t="shared" si="243"/>
        <v/>
      </c>
      <c r="CJ85" s="1339" t="str">
        <f t="shared" si="244"/>
        <v/>
      </c>
      <c r="CK85" s="1340" t="str">
        <f t="shared" si="245"/>
        <v/>
      </c>
      <c r="CL85" s="1340" t="str">
        <f t="shared" si="246"/>
        <v/>
      </c>
      <c r="CM85" s="1340" t="str">
        <f t="shared" si="247"/>
        <v/>
      </c>
      <c r="CN85" s="1339" t="str">
        <f t="shared" si="248"/>
        <v/>
      </c>
      <c r="CO85" s="1339" t="str">
        <f t="shared" si="249"/>
        <v/>
      </c>
      <c r="CP85" s="1339" t="str">
        <f t="shared" si="250"/>
        <v/>
      </c>
      <c r="CQ85" s="1339" t="str">
        <f t="shared" si="251"/>
        <v/>
      </c>
      <c r="CR85" s="1339" t="str">
        <f t="shared" si="252"/>
        <v/>
      </c>
      <c r="CS85" s="1338" t="str">
        <f t="shared" si="253"/>
        <v/>
      </c>
      <c r="CT85" s="1341" t="str">
        <f t="shared" si="254"/>
        <v/>
      </c>
      <c r="CU85" s="552" t="str">
        <f t="shared" si="255"/>
        <v/>
      </c>
      <c r="CV85" s="553" t="str">
        <f t="shared" si="256"/>
        <v/>
      </c>
      <c r="CW85" s="554" t="str">
        <f t="shared" si="257"/>
        <v/>
      </c>
      <c r="CX85" s="554" t="str">
        <f t="shared" si="258"/>
        <v/>
      </c>
      <c r="CY85" s="554" t="str">
        <f t="shared" si="259"/>
        <v/>
      </c>
      <c r="CZ85" s="554" t="str">
        <f t="shared" si="260"/>
        <v/>
      </c>
      <c r="DA85" s="554" t="str">
        <f t="shared" si="261"/>
        <v/>
      </c>
      <c r="DB85" s="555" t="str">
        <f t="shared" si="262"/>
        <v/>
      </c>
      <c r="DC85" s="555" t="str">
        <f t="shared" si="263"/>
        <v/>
      </c>
      <c r="DD85" s="555" t="str">
        <f t="shared" si="264"/>
        <v/>
      </c>
      <c r="DE85" s="554" t="str">
        <f t="shared" si="265"/>
        <v/>
      </c>
      <c r="DF85" s="554" t="str">
        <f t="shared" si="266"/>
        <v/>
      </c>
      <c r="DG85" s="554" t="str">
        <f t="shared" si="267"/>
        <v/>
      </c>
      <c r="DH85" s="554" t="str">
        <f t="shared" si="268"/>
        <v/>
      </c>
      <c r="DI85" s="554" t="str">
        <f t="shared" si="269"/>
        <v/>
      </c>
      <c r="DJ85" s="553" t="str">
        <f t="shared" si="270"/>
        <v/>
      </c>
      <c r="DK85" s="552" t="str">
        <f t="shared" si="271"/>
        <v/>
      </c>
      <c r="DL85" s="601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94"/>
      <c r="DQ85" s="620"/>
      <c r="DR85" s="602" t="s">
        <v>171</v>
      </c>
      <c r="DS85" s="603"/>
      <c r="DT85" s="606">
        <f>BV$45</f>
        <v>0.38</v>
      </c>
      <c r="DU85" s="606">
        <f>BW$45</f>
        <v>0.33</v>
      </c>
      <c r="DV85" s="606">
        <f>BX$45</f>
        <v>0.2</v>
      </c>
      <c r="DW85" s="606">
        <f>BY$45</f>
        <v>0.09</v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61"/>
        <v/>
      </c>
      <c r="CA86" s="600" t="str">
        <f t="shared" si="162"/>
        <v/>
      </c>
      <c r="CB86" s="600" t="str">
        <f t="shared" si="163"/>
        <v/>
      </c>
      <c r="CC86" s="600" t="str">
        <f t="shared" si="164"/>
        <v/>
      </c>
      <c r="CD86" s="1337" t="str">
        <f t="shared" si="238"/>
        <v/>
      </c>
      <c r="CE86" s="1338" t="str">
        <f t="shared" si="239"/>
        <v/>
      </c>
      <c r="CF86" s="1339" t="str">
        <f t="shared" si="240"/>
        <v/>
      </c>
      <c r="CG86" s="1339" t="str">
        <f t="shared" si="241"/>
        <v/>
      </c>
      <c r="CH86" s="1339" t="str">
        <f t="shared" si="242"/>
        <v/>
      </c>
      <c r="CI86" s="1339" t="str">
        <f t="shared" si="243"/>
        <v/>
      </c>
      <c r="CJ86" s="1339" t="str">
        <f t="shared" si="244"/>
        <v/>
      </c>
      <c r="CK86" s="1340" t="str">
        <f t="shared" si="245"/>
        <v/>
      </c>
      <c r="CL86" s="1340">
        <f t="shared" si="246"/>
        <v>1549</v>
      </c>
      <c r="CM86" s="1340" t="str">
        <f t="shared" si="247"/>
        <v/>
      </c>
      <c r="CN86" s="1339" t="str">
        <f t="shared" si="248"/>
        <v/>
      </c>
      <c r="CO86" s="1339" t="str">
        <f t="shared" si="249"/>
        <v/>
      </c>
      <c r="CP86" s="1339" t="str">
        <f t="shared" si="250"/>
        <v/>
      </c>
      <c r="CQ86" s="1339" t="str">
        <f t="shared" si="251"/>
        <v/>
      </c>
      <c r="CR86" s="1339" t="str">
        <f t="shared" si="252"/>
        <v/>
      </c>
      <c r="CS86" s="1338" t="str">
        <f t="shared" si="253"/>
        <v/>
      </c>
      <c r="CT86" s="1341" t="str">
        <f t="shared" si="254"/>
        <v/>
      </c>
      <c r="CU86" s="552" t="str">
        <f t="shared" si="255"/>
        <v/>
      </c>
      <c r="CV86" s="553" t="str">
        <f t="shared" si="256"/>
        <v/>
      </c>
      <c r="CW86" s="554" t="str">
        <f t="shared" si="257"/>
        <v/>
      </c>
      <c r="CX86" s="554" t="str">
        <f t="shared" si="258"/>
        <v/>
      </c>
      <c r="CY86" s="554" t="str">
        <f t="shared" si="259"/>
        <v/>
      </c>
      <c r="CZ86" s="554" t="str">
        <f t="shared" si="260"/>
        <v/>
      </c>
      <c r="DA86" s="554" t="str">
        <f t="shared" si="261"/>
        <v/>
      </c>
      <c r="DB86" s="555" t="str">
        <f t="shared" si="262"/>
        <v/>
      </c>
      <c r="DC86" s="555" t="str">
        <f t="shared" si="263"/>
        <v/>
      </c>
      <c r="DD86" s="555" t="str">
        <f t="shared" si="264"/>
        <v/>
      </c>
      <c r="DE86" s="554" t="str">
        <f t="shared" si="265"/>
        <v/>
      </c>
      <c r="DF86" s="554" t="str">
        <f t="shared" si="266"/>
        <v/>
      </c>
      <c r="DG86" s="554" t="str">
        <f t="shared" si="267"/>
        <v/>
      </c>
      <c r="DH86" s="554" t="str">
        <f t="shared" si="268"/>
        <v/>
      </c>
      <c r="DI86" s="554" t="str">
        <f t="shared" si="269"/>
        <v/>
      </c>
      <c r="DJ86" s="553" t="str">
        <f t="shared" si="270"/>
        <v/>
      </c>
      <c r="DK86" s="552" t="str">
        <f t="shared" si="271"/>
        <v/>
      </c>
      <c r="DL86" s="601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150</v>
      </c>
      <c r="DW86" s="608">
        <f>SUM(BY241,BY248,BY255,BY262,BY283,BY290,BY297)</f>
        <v>1000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61"/>
        <v/>
      </c>
      <c r="CA87" s="600" t="str">
        <f t="shared" si="162"/>
        <v/>
      </c>
      <c r="CB87" s="600" t="str">
        <f t="shared" si="163"/>
        <v/>
      </c>
      <c r="CC87" s="600" t="str">
        <f t="shared" si="164"/>
        <v/>
      </c>
      <c r="CD87" s="1337" t="str">
        <f t="shared" si="238"/>
        <v/>
      </c>
      <c r="CE87" s="1338" t="str">
        <f t="shared" si="239"/>
        <v/>
      </c>
      <c r="CF87" s="1339" t="str">
        <f t="shared" si="240"/>
        <v/>
      </c>
      <c r="CG87" s="1339" t="str">
        <f t="shared" si="241"/>
        <v/>
      </c>
      <c r="CH87" s="1339" t="str">
        <f t="shared" si="242"/>
        <v/>
      </c>
      <c r="CI87" s="1339" t="str">
        <f t="shared" si="243"/>
        <v/>
      </c>
      <c r="CJ87" s="1339" t="str">
        <f t="shared" si="244"/>
        <v/>
      </c>
      <c r="CK87" s="1340" t="str">
        <f t="shared" si="245"/>
        <v/>
      </c>
      <c r="CL87" s="1340" t="str">
        <f t="shared" si="246"/>
        <v/>
      </c>
      <c r="CM87" s="1340" t="str">
        <f t="shared" si="247"/>
        <v/>
      </c>
      <c r="CN87" s="1339" t="str">
        <f t="shared" si="248"/>
        <v/>
      </c>
      <c r="CO87" s="1339" t="str">
        <f t="shared" si="249"/>
        <v/>
      </c>
      <c r="CP87" s="1339" t="str">
        <f t="shared" si="250"/>
        <v/>
      </c>
      <c r="CQ87" s="1339" t="str">
        <f t="shared" si="251"/>
        <v/>
      </c>
      <c r="CR87" s="1339" t="str">
        <f t="shared" si="252"/>
        <v/>
      </c>
      <c r="CS87" s="1338" t="str">
        <f t="shared" si="253"/>
        <v/>
      </c>
      <c r="CT87" s="1341" t="str">
        <f t="shared" si="254"/>
        <v/>
      </c>
      <c r="CU87" s="552" t="str">
        <f t="shared" si="255"/>
        <v/>
      </c>
      <c r="CV87" s="553" t="str">
        <f t="shared" si="256"/>
        <v/>
      </c>
      <c r="CW87" s="554" t="str">
        <f t="shared" si="257"/>
        <v/>
      </c>
      <c r="CX87" s="554" t="str">
        <f t="shared" si="258"/>
        <v/>
      </c>
      <c r="CY87" s="554" t="str">
        <f t="shared" si="259"/>
        <v/>
      </c>
      <c r="CZ87" s="554" t="str">
        <f t="shared" si="260"/>
        <v/>
      </c>
      <c r="DA87" s="554" t="str">
        <f t="shared" si="261"/>
        <v/>
      </c>
      <c r="DB87" s="555" t="str">
        <f t="shared" si="262"/>
        <v/>
      </c>
      <c r="DC87" s="555" t="str">
        <f t="shared" si="263"/>
        <v/>
      </c>
      <c r="DD87" s="555" t="str">
        <f t="shared" si="264"/>
        <v/>
      </c>
      <c r="DE87" s="554" t="str">
        <f t="shared" si="265"/>
        <v/>
      </c>
      <c r="DF87" s="554" t="str">
        <f t="shared" si="266"/>
        <v/>
      </c>
      <c r="DG87" s="554" t="str">
        <f t="shared" si="267"/>
        <v/>
      </c>
      <c r="DH87" s="554" t="str">
        <f t="shared" si="268"/>
        <v/>
      </c>
      <c r="DI87" s="554" t="str">
        <f t="shared" si="269"/>
        <v/>
      </c>
      <c r="DJ87" s="553" t="str">
        <f t="shared" si="270"/>
        <v/>
      </c>
      <c r="DK87" s="552" t="str">
        <f t="shared" si="271"/>
        <v/>
      </c>
      <c r="DL87" s="601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30</v>
      </c>
      <c r="DW87" s="608">
        <f>DW86*SUM(DW85)</f>
        <v>90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300">IF(B86="","",B86*B87)</f>
        <v/>
      </c>
      <c r="C88" s="632" t="str">
        <f t="shared" si="300"/>
        <v/>
      </c>
      <c r="D88" s="632" t="str">
        <f t="shared" si="300"/>
        <v/>
      </c>
      <c r="E88" s="632" t="str">
        <f t="shared" si="300"/>
        <v/>
      </c>
      <c r="F88" s="632" t="str">
        <f t="shared" si="300"/>
        <v/>
      </c>
      <c r="G88" s="632" t="str">
        <f t="shared" si="300"/>
        <v/>
      </c>
      <c r="H88" s="632" t="str">
        <f t="shared" si="300"/>
        <v/>
      </c>
      <c r="I88" s="632" t="str">
        <f t="shared" si="300"/>
        <v/>
      </c>
      <c r="J88" s="632" t="str">
        <f t="shared" si="300"/>
        <v/>
      </c>
      <c r="K88" s="632" t="str">
        <f t="shared" si="300"/>
        <v/>
      </c>
      <c r="L88" s="632" t="str">
        <f t="shared" si="300"/>
        <v/>
      </c>
      <c r="M88" s="632" t="str">
        <f t="shared" si="300"/>
        <v/>
      </c>
      <c r="N88" s="632" t="str">
        <f t="shared" si="300"/>
        <v/>
      </c>
      <c r="O88" s="632" t="str">
        <f t="shared" si="300"/>
        <v/>
      </c>
      <c r="P88" s="632" t="str">
        <f t="shared" si="300"/>
        <v/>
      </c>
      <c r="Q88" s="632" t="str">
        <f t="shared" si="300"/>
        <v/>
      </c>
      <c r="R88" s="632" t="str">
        <f t="shared" si="300"/>
        <v/>
      </c>
      <c r="S88" s="599"/>
      <c r="T88" s="632" t="str">
        <f t="shared" ref="T88:AJ88" si="301">IF(T86="","",T86*T87)</f>
        <v/>
      </c>
      <c r="U88" s="632" t="str">
        <f t="shared" si="301"/>
        <v/>
      </c>
      <c r="V88" s="632" t="str">
        <f t="shared" si="301"/>
        <v/>
      </c>
      <c r="W88" s="632" t="str">
        <f t="shared" si="301"/>
        <v/>
      </c>
      <c r="X88" s="632" t="str">
        <f t="shared" si="301"/>
        <v/>
      </c>
      <c r="Y88" s="632" t="str">
        <f t="shared" si="301"/>
        <v/>
      </c>
      <c r="Z88" s="632" t="str">
        <f t="shared" si="301"/>
        <v/>
      </c>
      <c r="AA88" s="632" t="str">
        <f t="shared" si="301"/>
        <v/>
      </c>
      <c r="AB88" s="632" t="str">
        <f t="shared" si="301"/>
        <v/>
      </c>
      <c r="AC88" s="632" t="str">
        <f t="shared" si="301"/>
        <v/>
      </c>
      <c r="AD88" s="632" t="str">
        <f t="shared" si="301"/>
        <v/>
      </c>
      <c r="AE88" s="632" t="str">
        <f t="shared" si="301"/>
        <v/>
      </c>
      <c r="AF88" s="632" t="str">
        <f t="shared" si="301"/>
        <v/>
      </c>
      <c r="AG88" s="632" t="str">
        <f t="shared" si="301"/>
        <v/>
      </c>
      <c r="AH88" s="632" t="str">
        <f t="shared" si="301"/>
        <v/>
      </c>
      <c r="AI88" s="632" t="str">
        <f t="shared" si="301"/>
        <v/>
      </c>
      <c r="AJ88" s="632" t="str">
        <f t="shared" si="301"/>
        <v/>
      </c>
      <c r="AK88" s="599"/>
      <c r="AL88" s="632" t="str">
        <f t="shared" ref="AL88:BB88" si="302">IF(AL86="","",AL86*AL87)</f>
        <v/>
      </c>
      <c r="AM88" s="632" t="str">
        <f t="shared" si="302"/>
        <v/>
      </c>
      <c r="AN88" s="632" t="str">
        <f t="shared" si="302"/>
        <v/>
      </c>
      <c r="AO88" s="632" t="str">
        <f t="shared" si="302"/>
        <v/>
      </c>
      <c r="AP88" s="632" t="str">
        <f t="shared" si="302"/>
        <v/>
      </c>
      <c r="AQ88" s="632" t="str">
        <f t="shared" si="302"/>
        <v/>
      </c>
      <c r="AR88" s="632" t="str">
        <f t="shared" si="302"/>
        <v/>
      </c>
      <c r="AS88" s="632" t="str">
        <f t="shared" si="302"/>
        <v/>
      </c>
      <c r="AT88" s="632" t="str">
        <f t="shared" si="302"/>
        <v/>
      </c>
      <c r="AU88" s="632" t="str">
        <f t="shared" si="302"/>
        <v/>
      </c>
      <c r="AV88" s="632" t="str">
        <f t="shared" si="302"/>
        <v/>
      </c>
      <c r="AW88" s="632" t="str">
        <f t="shared" si="302"/>
        <v/>
      </c>
      <c r="AX88" s="632" t="str">
        <f t="shared" si="302"/>
        <v/>
      </c>
      <c r="AY88" s="632" t="str">
        <f t="shared" si="302"/>
        <v/>
      </c>
      <c r="AZ88" s="632">
        <f t="shared" si="302"/>
        <v>0</v>
      </c>
      <c r="BA88" s="632" t="str">
        <f t="shared" si="302"/>
        <v/>
      </c>
      <c r="BB88" s="632" t="str">
        <f t="shared" si="302"/>
        <v/>
      </c>
      <c r="BC88" s="599"/>
      <c r="BD88" s="632" t="str">
        <f t="shared" ref="BD88:BT88" si="303">IF(BD86="","",BD86*BD87)</f>
        <v/>
      </c>
      <c r="BE88" s="632" t="str">
        <f t="shared" si="303"/>
        <v/>
      </c>
      <c r="BF88" s="632" t="str">
        <f t="shared" si="303"/>
        <v/>
      </c>
      <c r="BG88" s="632" t="str">
        <f t="shared" si="303"/>
        <v/>
      </c>
      <c r="BH88" s="632" t="str">
        <f t="shared" si="303"/>
        <v/>
      </c>
      <c r="BI88" s="632" t="str">
        <f t="shared" si="303"/>
        <v/>
      </c>
      <c r="BJ88" s="632" t="str">
        <f t="shared" si="303"/>
        <v/>
      </c>
      <c r="BK88" s="632" t="str">
        <f t="shared" si="303"/>
        <v/>
      </c>
      <c r="BL88" s="632" t="str">
        <f t="shared" si="303"/>
        <v/>
      </c>
      <c r="BM88" s="632" t="str">
        <f t="shared" si="303"/>
        <v/>
      </c>
      <c r="BN88" s="632" t="str">
        <f t="shared" si="303"/>
        <v/>
      </c>
      <c r="BO88" s="632" t="str">
        <f t="shared" si="303"/>
        <v/>
      </c>
      <c r="BP88" s="632" t="str">
        <f t="shared" si="303"/>
        <v/>
      </c>
      <c r="BQ88" s="632" t="str">
        <f t="shared" si="303"/>
        <v/>
      </c>
      <c r="BR88" s="632" t="str">
        <f t="shared" si="303"/>
        <v/>
      </c>
      <c r="BS88" s="632" t="str">
        <f t="shared" si="303"/>
        <v/>
      </c>
      <c r="BT88" s="632" t="str">
        <f t="shared" si="30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61"/>
        <v/>
      </c>
      <c r="CA88" s="600" t="str">
        <f t="shared" si="162"/>
        <v/>
      </c>
      <c r="CB88" s="600" t="str">
        <f t="shared" si="163"/>
        <v/>
      </c>
      <c r="CC88" s="600" t="str">
        <f t="shared" si="164"/>
        <v/>
      </c>
      <c r="CD88" s="1337" t="str">
        <f t="shared" si="238"/>
        <v/>
      </c>
      <c r="CE88" s="1338" t="str">
        <f t="shared" si="239"/>
        <v/>
      </c>
      <c r="CF88" s="1339" t="str">
        <f t="shared" si="240"/>
        <v/>
      </c>
      <c r="CG88" s="1339" t="str">
        <f t="shared" si="241"/>
        <v/>
      </c>
      <c r="CH88" s="1339" t="str">
        <f t="shared" si="242"/>
        <v/>
      </c>
      <c r="CI88" s="1339" t="str">
        <f t="shared" si="243"/>
        <v/>
      </c>
      <c r="CJ88" s="1339" t="str">
        <f t="shared" si="244"/>
        <v/>
      </c>
      <c r="CK88" s="1340" t="str">
        <f t="shared" si="245"/>
        <v/>
      </c>
      <c r="CL88" s="1340">
        <f t="shared" si="246"/>
        <v>0</v>
      </c>
      <c r="CM88" s="1340" t="str">
        <f t="shared" si="247"/>
        <v/>
      </c>
      <c r="CN88" s="1339" t="str">
        <f t="shared" si="248"/>
        <v/>
      </c>
      <c r="CO88" s="1339" t="str">
        <f t="shared" si="249"/>
        <v/>
      </c>
      <c r="CP88" s="1339" t="str">
        <f t="shared" si="250"/>
        <v/>
      </c>
      <c r="CQ88" s="1339" t="str">
        <f t="shared" si="251"/>
        <v/>
      </c>
      <c r="CR88" s="1339" t="str">
        <f t="shared" si="252"/>
        <v/>
      </c>
      <c r="CS88" s="1338" t="str">
        <f t="shared" si="253"/>
        <v/>
      </c>
      <c r="CT88" s="1341" t="str">
        <f t="shared" si="254"/>
        <v/>
      </c>
      <c r="CU88" s="552" t="str">
        <f t="shared" si="255"/>
        <v/>
      </c>
      <c r="CV88" s="553" t="str">
        <f t="shared" si="256"/>
        <v/>
      </c>
      <c r="CW88" s="554" t="str">
        <f t="shared" si="257"/>
        <v/>
      </c>
      <c r="CX88" s="554" t="str">
        <f t="shared" si="258"/>
        <v/>
      </c>
      <c r="CY88" s="554" t="str">
        <f t="shared" si="259"/>
        <v/>
      </c>
      <c r="CZ88" s="554" t="str">
        <f t="shared" si="260"/>
        <v/>
      </c>
      <c r="DA88" s="554" t="str">
        <f t="shared" si="261"/>
        <v/>
      </c>
      <c r="DB88" s="555" t="str">
        <f t="shared" si="262"/>
        <v/>
      </c>
      <c r="DC88" s="555" t="str">
        <f t="shared" si="263"/>
        <v/>
      </c>
      <c r="DD88" s="555" t="str">
        <f t="shared" si="264"/>
        <v/>
      </c>
      <c r="DE88" s="554" t="str">
        <f t="shared" si="265"/>
        <v/>
      </c>
      <c r="DF88" s="554" t="str">
        <f t="shared" si="266"/>
        <v/>
      </c>
      <c r="DG88" s="554" t="str">
        <f t="shared" si="267"/>
        <v/>
      </c>
      <c r="DH88" s="554" t="str">
        <f t="shared" si="268"/>
        <v/>
      </c>
      <c r="DI88" s="554" t="str">
        <f t="shared" si="269"/>
        <v/>
      </c>
      <c r="DJ88" s="553" t="str">
        <f t="shared" si="270"/>
        <v/>
      </c>
      <c r="DK88" s="552" t="str">
        <f t="shared" si="271"/>
        <v/>
      </c>
      <c r="DL88" s="601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94"/>
      <c r="DQ88" s="633"/>
      <c r="DR88" s="602" t="s">
        <v>190</v>
      </c>
      <c r="DS88" s="603"/>
      <c r="DT88" s="608">
        <f>SUM(DV87:DW87)</f>
        <v>120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$G$1 &amp; " (%) - 1st season"</f>
        <v>milk+ghee/butter kcal (%) - 1st season</v>
      </c>
      <c r="B89" s="635" t="str">
        <f t="shared" ref="B89:R89" si="304">IF(B84="","",(SUM(B69)*710*$K$1-SUM(B70,B74)*(710*$K$1-370*$K$1*(B73=0))-SUM(B85,B86)*8280*$K$1+W72)/$F$1/365/B$46)</f>
        <v/>
      </c>
      <c r="C89" s="635" t="str">
        <f t="shared" si="304"/>
        <v/>
      </c>
      <c r="D89" s="635" t="str">
        <f t="shared" si="304"/>
        <v/>
      </c>
      <c r="E89" s="635" t="str">
        <f t="shared" si="304"/>
        <v/>
      </c>
      <c r="F89" s="635" t="str">
        <f t="shared" si="304"/>
        <v/>
      </c>
      <c r="G89" s="635" t="str">
        <f t="shared" si="304"/>
        <v/>
      </c>
      <c r="H89" s="635" t="str">
        <f t="shared" si="304"/>
        <v/>
      </c>
      <c r="I89" s="635" t="str">
        <f t="shared" si="304"/>
        <v/>
      </c>
      <c r="J89" s="635" t="str">
        <f t="shared" si="304"/>
        <v/>
      </c>
      <c r="K89" s="635" t="str">
        <f t="shared" si="304"/>
        <v/>
      </c>
      <c r="L89" s="635" t="str">
        <f t="shared" si="304"/>
        <v/>
      </c>
      <c r="M89" s="635" t="str">
        <f t="shared" si="304"/>
        <v/>
      </c>
      <c r="N89" s="635" t="str">
        <f t="shared" si="304"/>
        <v/>
      </c>
      <c r="O89" s="635" t="str">
        <f t="shared" si="304"/>
        <v/>
      </c>
      <c r="P89" s="635" t="str">
        <f t="shared" si="304"/>
        <v/>
      </c>
      <c r="Q89" s="635" t="str">
        <f t="shared" si="304"/>
        <v/>
      </c>
      <c r="R89" s="635" t="str">
        <f t="shared" si="304"/>
        <v/>
      </c>
      <c r="S89" s="605"/>
      <c r="T89" s="635" t="str">
        <f t="shared" ref="T89:AJ89" si="305">IF(T84="","",(SUM(T69)*710*$K$1-SUM(T70,T74)*(710*$K$1-370*$K$1*(T73=0))-SUM(T85,T86)*8280*$K$1+AO72)/$F$1/365/T$46)</f>
        <v/>
      </c>
      <c r="U89" s="635" t="str">
        <f t="shared" si="305"/>
        <v/>
      </c>
      <c r="V89" s="635" t="str">
        <f t="shared" si="305"/>
        <v/>
      </c>
      <c r="W89" s="635" t="str">
        <f t="shared" si="305"/>
        <v/>
      </c>
      <c r="X89" s="635" t="str">
        <f t="shared" si="305"/>
        <v/>
      </c>
      <c r="Y89" s="635" t="str">
        <f t="shared" si="305"/>
        <v/>
      </c>
      <c r="Z89" s="635" t="str">
        <f t="shared" si="305"/>
        <v/>
      </c>
      <c r="AA89" s="635" t="str">
        <f t="shared" si="305"/>
        <v/>
      </c>
      <c r="AB89" s="635" t="str">
        <f t="shared" si="305"/>
        <v/>
      </c>
      <c r="AC89" s="635" t="str">
        <f t="shared" si="305"/>
        <v/>
      </c>
      <c r="AD89" s="635" t="str">
        <f t="shared" si="305"/>
        <v/>
      </c>
      <c r="AE89" s="635" t="str">
        <f t="shared" si="305"/>
        <v/>
      </c>
      <c r="AF89" s="635" t="str">
        <f t="shared" si="305"/>
        <v/>
      </c>
      <c r="AG89" s="635" t="str">
        <f t="shared" si="305"/>
        <v/>
      </c>
      <c r="AH89" s="635" t="str">
        <f t="shared" si="305"/>
        <v/>
      </c>
      <c r="AI89" s="635" t="str">
        <f t="shared" si="305"/>
        <v/>
      </c>
      <c r="AJ89" s="635" t="str">
        <f t="shared" si="305"/>
        <v/>
      </c>
      <c r="AK89" s="605"/>
      <c r="AL89" s="635" t="str">
        <f t="shared" ref="AL89:BB89" si="306">IF(AL84="","",(SUM(AL69)*710*$K$1-SUM(AL70,AL74)*(710*$K$1-370*$K$1*(AL73=0))-SUM(AL85,AL86)*8280*$K$1+BG72)/$F$1/365/AL$46)</f>
        <v/>
      </c>
      <c r="AM89" s="635" t="str">
        <f t="shared" si="306"/>
        <v/>
      </c>
      <c r="AN89" s="635" t="str">
        <f t="shared" si="306"/>
        <v/>
      </c>
      <c r="AO89" s="635" t="str">
        <f t="shared" si="306"/>
        <v/>
      </c>
      <c r="AP89" s="635" t="str">
        <f t="shared" si="306"/>
        <v/>
      </c>
      <c r="AQ89" s="635" t="str">
        <f t="shared" si="306"/>
        <v/>
      </c>
      <c r="AR89" s="635" t="str">
        <f t="shared" si="306"/>
        <v/>
      </c>
      <c r="AS89" s="635" t="str">
        <f t="shared" si="306"/>
        <v/>
      </c>
      <c r="AT89" s="635" t="str">
        <f t="shared" si="306"/>
        <v/>
      </c>
      <c r="AU89" s="635" t="str">
        <f t="shared" si="306"/>
        <v/>
      </c>
      <c r="AV89" s="635" t="str">
        <f t="shared" si="306"/>
        <v/>
      </c>
      <c r="AW89" s="635" t="str">
        <f t="shared" si="306"/>
        <v/>
      </c>
      <c r="AX89" s="635" t="str">
        <f t="shared" si="306"/>
        <v/>
      </c>
      <c r="AY89" s="635" t="str">
        <f t="shared" si="306"/>
        <v/>
      </c>
      <c r="AZ89" s="635" t="str">
        <f t="shared" si="306"/>
        <v/>
      </c>
      <c r="BA89" s="635" t="str">
        <f t="shared" si="306"/>
        <v/>
      </c>
      <c r="BB89" s="635" t="str">
        <f t="shared" si="306"/>
        <v/>
      </c>
      <c r="BC89" s="605"/>
      <c r="BD89" s="635" t="str">
        <f t="shared" ref="BD89:BT89" si="307">IF(BD84="","",(SUM(BD69)*710*$K$1-SUM(BD70,BD74)*(710*$K$1-370*$K$1*(BD73=0))-SUM(BD85,BD86)*8280*$K$1+BY72)/$F$1/365/BD$46)</f>
        <v/>
      </c>
      <c r="BE89" s="635" t="str">
        <f t="shared" si="307"/>
        <v/>
      </c>
      <c r="BF89" s="635" t="str">
        <f t="shared" si="307"/>
        <v/>
      </c>
      <c r="BG89" s="635" t="str">
        <f t="shared" si="307"/>
        <v/>
      </c>
      <c r="BH89" s="635" t="str">
        <f t="shared" si="307"/>
        <v/>
      </c>
      <c r="BI89" s="635" t="str">
        <f t="shared" si="307"/>
        <v/>
      </c>
      <c r="BJ89" s="635" t="str">
        <f t="shared" si="307"/>
        <v/>
      </c>
      <c r="BK89" s="635" t="str">
        <f t="shared" si="307"/>
        <v/>
      </c>
      <c r="BL89" s="635" t="str">
        <f t="shared" si="307"/>
        <v/>
      </c>
      <c r="BM89" s="635" t="str">
        <f t="shared" si="307"/>
        <v/>
      </c>
      <c r="BN89" s="635" t="str">
        <f t="shared" si="307"/>
        <v/>
      </c>
      <c r="BO89" s="635" t="str">
        <f t="shared" si="307"/>
        <v/>
      </c>
      <c r="BP89" s="635" t="str">
        <f t="shared" si="307"/>
        <v/>
      </c>
      <c r="BQ89" s="635" t="str">
        <f t="shared" si="307"/>
        <v/>
      </c>
      <c r="BR89" s="635" t="str">
        <f t="shared" si="307"/>
        <v/>
      </c>
      <c r="BS89" s="635" t="str">
        <f t="shared" si="307"/>
        <v/>
      </c>
      <c r="BT89" s="635" t="str">
        <f t="shared" si="307"/>
        <v/>
      </c>
      <c r="BU89" s="605"/>
      <c r="BV89" s="635" t="str">
        <f>IF(BV84="","",(SUM(BV69)*710*$K$1-SUM(BV70,BV74)*(710*$K$1-370*$K$1*(BV73=0))-SUM(BV85,BV86)*8280*$K$1+CQ72)/$F$1/365/BV$46)</f>
        <v/>
      </c>
      <c r="BW89" s="635" t="str">
        <f>IF(BW84="","",(SUM(BW69)*710*$K$1-SUM(BW70,BW74)*(710*$K$1-370*$K$1*(BW73=0))-SUM(BW85,BW86)*8280*$K$1+CR72)/$F$1/365/BW$46)</f>
        <v/>
      </c>
      <c r="BX89" s="635" t="str">
        <f>IF(BX84="","",(SUM(BX69)*710*$K$1-SUM(BX70,BX74)*(710*$K$1-370*$K$1*(BX73=0))-SUM(BX85,BX86)*8280*$K$1+CS72)/$F$1/365/BX$46)</f>
        <v/>
      </c>
      <c r="BY89" s="635" t="str">
        <f>IF(BY84="","",(SUM(BY69)*710*$K$1-SUM(BY70,BY74)*(710*$K$1-370*$K$1*(BY73=0))-SUM(BY85,BY86)*8280*$K$1+CT72)/$F$1/365/BY$46)</f>
        <v/>
      </c>
      <c r="BZ89" s="600" t="str">
        <f t="shared" si="161"/>
        <v/>
      </c>
      <c r="CA89" s="625" t="str">
        <f t="shared" si="162"/>
        <v/>
      </c>
      <c r="CB89" s="625" t="str">
        <f t="shared" si="163"/>
        <v/>
      </c>
      <c r="CC89" s="625" t="str">
        <f t="shared" si="164"/>
        <v/>
      </c>
      <c r="CD89" s="1356" t="str">
        <f t="shared" si="238"/>
        <v/>
      </c>
      <c r="CE89" s="1357" t="str">
        <f t="shared" si="239"/>
        <v/>
      </c>
      <c r="CF89" s="1358" t="str">
        <f t="shared" si="240"/>
        <v/>
      </c>
      <c r="CG89" s="1358" t="str">
        <f t="shared" si="241"/>
        <v/>
      </c>
      <c r="CH89" s="1358" t="str">
        <f t="shared" si="242"/>
        <v/>
      </c>
      <c r="CI89" s="1358" t="str">
        <f t="shared" si="243"/>
        <v/>
      </c>
      <c r="CJ89" s="1358" t="str">
        <f t="shared" si="244"/>
        <v/>
      </c>
      <c r="CK89" s="1359" t="str">
        <f t="shared" si="245"/>
        <v/>
      </c>
      <c r="CL89" s="1359" t="str">
        <f t="shared" si="246"/>
        <v/>
      </c>
      <c r="CM89" s="1359" t="str">
        <f t="shared" si="247"/>
        <v/>
      </c>
      <c r="CN89" s="1358" t="str">
        <f t="shared" si="248"/>
        <v/>
      </c>
      <c r="CO89" s="1358" t="str">
        <f t="shared" si="249"/>
        <v/>
      </c>
      <c r="CP89" s="1358" t="str">
        <f t="shared" si="250"/>
        <v/>
      </c>
      <c r="CQ89" s="1358" t="str">
        <f t="shared" si="251"/>
        <v/>
      </c>
      <c r="CR89" s="1358" t="str">
        <f t="shared" si="252"/>
        <v/>
      </c>
      <c r="CS89" s="1357" t="str">
        <f t="shared" si="253"/>
        <v/>
      </c>
      <c r="CT89" s="1360" t="str">
        <f t="shared" si="254"/>
        <v/>
      </c>
      <c r="CU89" s="540" t="str">
        <f t="shared" si="255"/>
        <v/>
      </c>
      <c r="CV89" s="541" t="str">
        <f t="shared" si="256"/>
        <v/>
      </c>
      <c r="CW89" s="542" t="str">
        <f t="shared" si="257"/>
        <v/>
      </c>
      <c r="CX89" s="542" t="str">
        <f t="shared" si="258"/>
        <v/>
      </c>
      <c r="CY89" s="542" t="str">
        <f t="shared" si="259"/>
        <v/>
      </c>
      <c r="CZ89" s="542" t="str">
        <f t="shared" si="260"/>
        <v/>
      </c>
      <c r="DA89" s="542" t="str">
        <f t="shared" si="261"/>
        <v/>
      </c>
      <c r="DB89" s="543" t="str">
        <f t="shared" si="262"/>
        <v/>
      </c>
      <c r="DC89" s="543" t="str">
        <f t="shared" si="263"/>
        <v/>
      </c>
      <c r="DD89" s="543" t="str">
        <f t="shared" si="264"/>
        <v/>
      </c>
      <c r="DE89" s="542" t="str">
        <f t="shared" si="265"/>
        <v/>
      </c>
      <c r="DF89" s="542" t="str">
        <f t="shared" si="266"/>
        <v/>
      </c>
      <c r="DG89" s="542" t="str">
        <f t="shared" si="267"/>
        <v/>
      </c>
      <c r="DH89" s="542" t="str">
        <f t="shared" si="268"/>
        <v/>
      </c>
      <c r="DI89" s="542" t="str">
        <f t="shared" si="269"/>
        <v/>
      </c>
      <c r="DJ89" s="541" t="str">
        <f t="shared" si="270"/>
        <v/>
      </c>
      <c r="DK89" s="540" t="str">
        <f t="shared" si="271"/>
        <v/>
      </c>
      <c r="DL89" s="601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$G$1 &amp; " (%) - 2nd season"</f>
        <v>milk+ghee/butter kcal (%) - 2nd season</v>
      </c>
      <c r="B90" s="635" t="str">
        <f t="shared" ref="B90:R90" si="308">IF(B84="","",(SUM(B77)*710*$K$1-SUM(B78,B82)*(710*$K$1-370*$K$1*(B81=0)))/$F$1/365/B$46)</f>
        <v/>
      </c>
      <c r="C90" s="635" t="str">
        <f t="shared" si="308"/>
        <v/>
      </c>
      <c r="D90" s="635" t="str">
        <f t="shared" si="308"/>
        <v/>
      </c>
      <c r="E90" s="635" t="str">
        <f t="shared" si="308"/>
        <v/>
      </c>
      <c r="F90" s="635" t="str">
        <f t="shared" si="308"/>
        <v/>
      </c>
      <c r="G90" s="635" t="str">
        <f t="shared" si="308"/>
        <v/>
      </c>
      <c r="H90" s="635" t="str">
        <f t="shared" si="308"/>
        <v/>
      </c>
      <c r="I90" s="635" t="str">
        <f t="shared" si="308"/>
        <v/>
      </c>
      <c r="J90" s="635" t="str">
        <f t="shared" si="308"/>
        <v/>
      </c>
      <c r="K90" s="635" t="str">
        <f t="shared" si="308"/>
        <v/>
      </c>
      <c r="L90" s="635" t="str">
        <f t="shared" si="308"/>
        <v/>
      </c>
      <c r="M90" s="635" t="str">
        <f t="shared" si="308"/>
        <v/>
      </c>
      <c r="N90" s="635" t="str">
        <f t="shared" si="308"/>
        <v/>
      </c>
      <c r="O90" s="635" t="str">
        <f t="shared" si="308"/>
        <v/>
      </c>
      <c r="P90" s="635" t="str">
        <f t="shared" si="308"/>
        <v/>
      </c>
      <c r="Q90" s="635" t="str">
        <f t="shared" si="308"/>
        <v/>
      </c>
      <c r="R90" s="635" t="str">
        <f t="shared" si="308"/>
        <v/>
      </c>
      <c r="S90" s="605"/>
      <c r="T90" s="635" t="str">
        <f t="shared" ref="T90:AJ90" si="309">IF(T84="","",(SUM(T77)*710*$K$1-SUM(T78,T82)*(710*$K$1-370*$K$1*(T81=0)))/$F$1/365/T$46)</f>
        <v/>
      </c>
      <c r="U90" s="635" t="str">
        <f t="shared" si="309"/>
        <v/>
      </c>
      <c r="V90" s="635" t="str">
        <f t="shared" si="309"/>
        <v/>
      </c>
      <c r="W90" s="635" t="str">
        <f t="shared" si="309"/>
        <v/>
      </c>
      <c r="X90" s="635" t="str">
        <f t="shared" si="309"/>
        <v/>
      </c>
      <c r="Y90" s="635" t="str">
        <f t="shared" si="309"/>
        <v/>
      </c>
      <c r="Z90" s="635" t="str">
        <f t="shared" si="309"/>
        <v/>
      </c>
      <c r="AA90" s="635" t="str">
        <f t="shared" si="309"/>
        <v/>
      </c>
      <c r="AB90" s="635" t="str">
        <f t="shared" si="309"/>
        <v/>
      </c>
      <c r="AC90" s="635" t="str">
        <f t="shared" si="309"/>
        <v/>
      </c>
      <c r="AD90" s="635" t="str">
        <f t="shared" si="309"/>
        <v/>
      </c>
      <c r="AE90" s="635" t="str">
        <f t="shared" si="309"/>
        <v/>
      </c>
      <c r="AF90" s="635" t="str">
        <f t="shared" si="309"/>
        <v/>
      </c>
      <c r="AG90" s="635" t="str">
        <f t="shared" si="309"/>
        <v/>
      </c>
      <c r="AH90" s="635" t="str">
        <f t="shared" si="309"/>
        <v/>
      </c>
      <c r="AI90" s="635" t="str">
        <f t="shared" si="309"/>
        <v/>
      </c>
      <c r="AJ90" s="635" t="str">
        <f t="shared" si="309"/>
        <v/>
      </c>
      <c r="AK90" s="605"/>
      <c r="AL90" s="635" t="str">
        <f t="shared" ref="AL90:BB90" si="310">IF(AL84="","",(SUM(AL77)*710*$K$1-SUM(AL78,AL82)*(710*$K$1-370*$K$1*(AL81=0)))/$F$1/365/AL$46)</f>
        <v/>
      </c>
      <c r="AM90" s="635" t="str">
        <f t="shared" si="310"/>
        <v/>
      </c>
      <c r="AN90" s="635" t="str">
        <f t="shared" si="310"/>
        <v/>
      </c>
      <c r="AO90" s="635" t="str">
        <f t="shared" si="310"/>
        <v/>
      </c>
      <c r="AP90" s="635" t="str">
        <f t="shared" si="310"/>
        <v/>
      </c>
      <c r="AQ90" s="635" t="str">
        <f t="shared" si="310"/>
        <v/>
      </c>
      <c r="AR90" s="635" t="str">
        <f t="shared" si="310"/>
        <v/>
      </c>
      <c r="AS90" s="635" t="str">
        <f t="shared" si="310"/>
        <v/>
      </c>
      <c r="AT90" s="635" t="str">
        <f t="shared" si="310"/>
        <v/>
      </c>
      <c r="AU90" s="635" t="str">
        <f t="shared" si="310"/>
        <v/>
      </c>
      <c r="AV90" s="635" t="str">
        <f t="shared" si="310"/>
        <v/>
      </c>
      <c r="AW90" s="635" t="str">
        <f t="shared" si="310"/>
        <v/>
      </c>
      <c r="AX90" s="635" t="str">
        <f t="shared" si="310"/>
        <v/>
      </c>
      <c r="AY90" s="635" t="str">
        <f t="shared" si="310"/>
        <v/>
      </c>
      <c r="AZ90" s="635" t="str">
        <f t="shared" si="310"/>
        <v/>
      </c>
      <c r="BA90" s="635" t="str">
        <f t="shared" si="310"/>
        <v/>
      </c>
      <c r="BB90" s="635" t="str">
        <f t="shared" si="310"/>
        <v/>
      </c>
      <c r="BC90" s="605"/>
      <c r="BD90" s="635" t="str">
        <f t="shared" ref="BD90:BT90" si="311">IF(BD84="","",(SUM(BD77)*710*$K$1-SUM(BD78,BD82)*(710*$K$1-370*$K$1*(BD81=0)))/$F$1/365/BD$46)</f>
        <v/>
      </c>
      <c r="BE90" s="635" t="str">
        <f t="shared" si="311"/>
        <v/>
      </c>
      <c r="BF90" s="635" t="str">
        <f t="shared" si="311"/>
        <v/>
      </c>
      <c r="BG90" s="635" t="str">
        <f t="shared" si="311"/>
        <v/>
      </c>
      <c r="BH90" s="635" t="str">
        <f t="shared" si="311"/>
        <v/>
      </c>
      <c r="BI90" s="635" t="str">
        <f t="shared" si="311"/>
        <v/>
      </c>
      <c r="BJ90" s="635" t="str">
        <f t="shared" si="311"/>
        <v/>
      </c>
      <c r="BK90" s="635" t="str">
        <f t="shared" si="311"/>
        <v/>
      </c>
      <c r="BL90" s="635" t="str">
        <f t="shared" si="311"/>
        <v/>
      </c>
      <c r="BM90" s="635" t="str">
        <f t="shared" si="311"/>
        <v/>
      </c>
      <c r="BN90" s="635" t="str">
        <f t="shared" si="311"/>
        <v/>
      </c>
      <c r="BO90" s="635" t="str">
        <f t="shared" si="311"/>
        <v/>
      </c>
      <c r="BP90" s="635" t="str">
        <f t="shared" si="311"/>
        <v/>
      </c>
      <c r="BQ90" s="635" t="str">
        <f t="shared" si="311"/>
        <v/>
      </c>
      <c r="BR90" s="635" t="str">
        <f t="shared" si="311"/>
        <v/>
      </c>
      <c r="BS90" s="635" t="str">
        <f t="shared" si="311"/>
        <v/>
      </c>
      <c r="BT90" s="635" t="str">
        <f t="shared" si="311"/>
        <v/>
      </c>
      <c r="BU90" s="605"/>
      <c r="BV90" s="635" t="str">
        <f>IF(BV84="","",(SUM(BV77)*710*$K$1-SUM(BV78,BV82)*(710*$K$1-370*$K$1*(BV81=0)))/$F$1/365/BV$46)</f>
        <v/>
      </c>
      <c r="BW90" s="635" t="str">
        <f>IF(BW84="","",(SUM(BW77)*710*$K$1-SUM(BW78,BW82)*(710*$K$1-370*$K$1*(BW81=0)))/$F$1/365/BW$46)</f>
        <v/>
      </c>
      <c r="BX90" s="635" t="str">
        <f>IF(BX84="","",(SUM(BX77)*710*$K$1-SUM(BX78,BX82)*(710*$K$1-370*$K$1*(BX81=0)))/$F$1/365/BX$46)</f>
        <v/>
      </c>
      <c r="BY90" s="635" t="str">
        <f>IF(BY84="","",(SUM(BY77)*710*$K$1-SUM(BY78,BY82)*(710*$K$1-370*$K$1*(BY81=0)))/$F$1/365/BY$46)</f>
        <v/>
      </c>
      <c r="BZ90" s="600" t="str">
        <f t="shared" si="161"/>
        <v/>
      </c>
      <c r="CA90" s="625" t="str">
        <f t="shared" si="162"/>
        <v/>
      </c>
      <c r="CB90" s="625" t="str">
        <f t="shared" si="163"/>
        <v/>
      </c>
      <c r="CC90" s="625" t="str">
        <f t="shared" si="164"/>
        <v/>
      </c>
      <c r="CD90" s="1356" t="str">
        <f t="shared" si="238"/>
        <v/>
      </c>
      <c r="CE90" s="1357" t="str">
        <f t="shared" si="239"/>
        <v/>
      </c>
      <c r="CF90" s="1358" t="str">
        <f t="shared" si="240"/>
        <v/>
      </c>
      <c r="CG90" s="1358" t="str">
        <f t="shared" si="241"/>
        <v/>
      </c>
      <c r="CH90" s="1358" t="str">
        <f t="shared" si="242"/>
        <v/>
      </c>
      <c r="CI90" s="1358" t="str">
        <f t="shared" si="243"/>
        <v/>
      </c>
      <c r="CJ90" s="1358" t="str">
        <f t="shared" si="244"/>
        <v/>
      </c>
      <c r="CK90" s="1359" t="str">
        <f t="shared" si="245"/>
        <v/>
      </c>
      <c r="CL90" s="1359" t="str">
        <f t="shared" si="246"/>
        <v/>
      </c>
      <c r="CM90" s="1359" t="str">
        <f t="shared" si="247"/>
        <v/>
      </c>
      <c r="CN90" s="1358" t="str">
        <f t="shared" si="248"/>
        <v/>
      </c>
      <c r="CO90" s="1358" t="str">
        <f t="shared" si="249"/>
        <v/>
      </c>
      <c r="CP90" s="1358" t="str">
        <f t="shared" si="250"/>
        <v/>
      </c>
      <c r="CQ90" s="1358" t="str">
        <f t="shared" si="251"/>
        <v/>
      </c>
      <c r="CR90" s="1358" t="str">
        <f t="shared" si="252"/>
        <v/>
      </c>
      <c r="CS90" s="1357" t="str">
        <f t="shared" si="253"/>
        <v/>
      </c>
      <c r="CT90" s="1360" t="str">
        <f t="shared" si="254"/>
        <v/>
      </c>
      <c r="CU90" s="540" t="str">
        <f t="shared" si="255"/>
        <v/>
      </c>
      <c r="CV90" s="541" t="str">
        <f t="shared" si="256"/>
        <v/>
      </c>
      <c r="CW90" s="542" t="str">
        <f t="shared" si="257"/>
        <v/>
      </c>
      <c r="CX90" s="542" t="str">
        <f t="shared" si="258"/>
        <v/>
      </c>
      <c r="CY90" s="542" t="str">
        <f t="shared" si="259"/>
        <v/>
      </c>
      <c r="CZ90" s="542" t="str">
        <f t="shared" si="260"/>
        <v/>
      </c>
      <c r="DA90" s="542" t="str">
        <f t="shared" si="261"/>
        <v/>
      </c>
      <c r="DB90" s="543" t="str">
        <f t="shared" si="262"/>
        <v/>
      </c>
      <c r="DC90" s="543" t="str">
        <f t="shared" si="263"/>
        <v/>
      </c>
      <c r="DD90" s="543" t="str">
        <f t="shared" si="264"/>
        <v/>
      </c>
      <c r="DE90" s="542" t="str">
        <f t="shared" si="265"/>
        <v/>
      </c>
      <c r="DF90" s="542" t="str">
        <f t="shared" si="266"/>
        <v/>
      </c>
      <c r="DG90" s="542" t="str">
        <f t="shared" si="267"/>
        <v/>
      </c>
      <c r="DH90" s="542" t="str">
        <f t="shared" si="268"/>
        <v/>
      </c>
      <c r="DI90" s="542" t="str">
        <f t="shared" si="269"/>
        <v/>
      </c>
      <c r="DJ90" s="541" t="str">
        <f t="shared" si="270"/>
        <v/>
      </c>
      <c r="DK90" s="540" t="str">
        <f t="shared" si="271"/>
        <v/>
      </c>
      <c r="DL90" s="601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312">IF(SUM(B84)&gt;0,B86/B84,"")</f>
        <v/>
      </c>
      <c r="C91" s="623" t="str">
        <f t="shared" si="312"/>
        <v/>
      </c>
      <c r="D91" s="623" t="str">
        <f t="shared" si="312"/>
        <v/>
      </c>
      <c r="E91" s="623" t="str">
        <f t="shared" si="312"/>
        <v/>
      </c>
      <c r="F91" s="623" t="str">
        <f t="shared" si="312"/>
        <v/>
      </c>
      <c r="G91" s="623" t="str">
        <f t="shared" si="312"/>
        <v/>
      </c>
      <c r="H91" s="623" t="str">
        <f t="shared" si="312"/>
        <v/>
      </c>
      <c r="I91" s="623" t="str">
        <f t="shared" si="312"/>
        <v/>
      </c>
      <c r="J91" s="623" t="str">
        <f t="shared" si="312"/>
        <v/>
      </c>
      <c r="K91" s="623" t="str">
        <f t="shared" si="312"/>
        <v/>
      </c>
      <c r="L91" s="623" t="str">
        <f t="shared" si="312"/>
        <v/>
      </c>
      <c r="M91" s="623" t="str">
        <f t="shared" si="312"/>
        <v/>
      </c>
      <c r="N91" s="623" t="str">
        <f t="shared" si="312"/>
        <v/>
      </c>
      <c r="O91" s="623" t="str">
        <f t="shared" si="312"/>
        <v/>
      </c>
      <c r="P91" s="623" t="str">
        <f t="shared" si="312"/>
        <v/>
      </c>
      <c r="Q91" s="623" t="str">
        <f t="shared" si="312"/>
        <v/>
      </c>
      <c r="R91" s="623" t="str">
        <f t="shared" si="312"/>
        <v/>
      </c>
      <c r="S91" s="605"/>
      <c r="T91" s="623" t="str">
        <f t="shared" ref="T91:AJ91" si="313">IF(SUM(T84)&gt;0,T86/T84,"")</f>
        <v/>
      </c>
      <c r="U91" s="623" t="str">
        <f t="shared" si="313"/>
        <v/>
      </c>
      <c r="V91" s="623" t="str">
        <f t="shared" si="313"/>
        <v/>
      </c>
      <c r="W91" s="623" t="str">
        <f t="shared" si="313"/>
        <v/>
      </c>
      <c r="X91" s="623" t="str">
        <f t="shared" si="313"/>
        <v/>
      </c>
      <c r="Y91" s="623" t="str">
        <f t="shared" si="313"/>
        <v/>
      </c>
      <c r="Z91" s="623" t="str">
        <f t="shared" si="313"/>
        <v/>
      </c>
      <c r="AA91" s="623" t="str">
        <f t="shared" si="313"/>
        <v/>
      </c>
      <c r="AB91" s="623" t="str">
        <f t="shared" si="313"/>
        <v/>
      </c>
      <c r="AC91" s="623" t="str">
        <f t="shared" si="313"/>
        <v/>
      </c>
      <c r="AD91" s="623" t="str">
        <f t="shared" si="313"/>
        <v/>
      </c>
      <c r="AE91" s="623" t="str">
        <f t="shared" si="313"/>
        <v/>
      </c>
      <c r="AF91" s="623" t="str">
        <f t="shared" si="313"/>
        <v/>
      </c>
      <c r="AG91" s="623" t="str">
        <f t="shared" si="313"/>
        <v/>
      </c>
      <c r="AH91" s="623" t="str">
        <f t="shared" si="313"/>
        <v/>
      </c>
      <c r="AI91" s="623" t="str">
        <f t="shared" si="313"/>
        <v/>
      </c>
      <c r="AJ91" s="623" t="str">
        <f t="shared" si="313"/>
        <v/>
      </c>
      <c r="AK91" s="605"/>
      <c r="AL91" s="623" t="str">
        <f t="shared" ref="AL91:BB91" si="314">IF(SUM(AL84)&gt;0,AL86/AL84,"")</f>
        <v/>
      </c>
      <c r="AM91" s="623" t="str">
        <f t="shared" si="314"/>
        <v/>
      </c>
      <c r="AN91" s="623" t="str">
        <f t="shared" si="314"/>
        <v/>
      </c>
      <c r="AO91" s="623" t="str">
        <f t="shared" si="314"/>
        <v/>
      </c>
      <c r="AP91" s="623" t="str">
        <f t="shared" si="314"/>
        <v/>
      </c>
      <c r="AQ91" s="623" t="str">
        <f t="shared" si="314"/>
        <v/>
      </c>
      <c r="AR91" s="623" t="str">
        <f t="shared" si="314"/>
        <v/>
      </c>
      <c r="AS91" s="623" t="str">
        <f t="shared" si="314"/>
        <v/>
      </c>
      <c r="AT91" s="623" t="str">
        <f t="shared" si="314"/>
        <v/>
      </c>
      <c r="AU91" s="623" t="str">
        <f t="shared" si="314"/>
        <v/>
      </c>
      <c r="AV91" s="623" t="str">
        <f t="shared" si="314"/>
        <v/>
      </c>
      <c r="AW91" s="623" t="str">
        <f t="shared" si="314"/>
        <v/>
      </c>
      <c r="AX91" s="623" t="str">
        <f t="shared" si="314"/>
        <v/>
      </c>
      <c r="AY91" s="623" t="str">
        <f t="shared" si="314"/>
        <v/>
      </c>
      <c r="AZ91" s="623" t="str">
        <f t="shared" si="314"/>
        <v/>
      </c>
      <c r="BA91" s="623" t="str">
        <f t="shared" si="314"/>
        <v/>
      </c>
      <c r="BB91" s="623" t="str">
        <f t="shared" si="314"/>
        <v/>
      </c>
      <c r="BC91" s="605"/>
      <c r="BD91" s="623" t="str">
        <f t="shared" ref="BD91:BT91" si="315">IF(SUM(BD84)&gt;0,BD86/BD84,"")</f>
        <v/>
      </c>
      <c r="BE91" s="623" t="str">
        <f t="shared" si="315"/>
        <v/>
      </c>
      <c r="BF91" s="623" t="str">
        <f t="shared" si="315"/>
        <v/>
      </c>
      <c r="BG91" s="623" t="str">
        <f t="shared" si="315"/>
        <v/>
      </c>
      <c r="BH91" s="623" t="str">
        <f t="shared" si="315"/>
        <v/>
      </c>
      <c r="BI91" s="623" t="str">
        <f t="shared" si="315"/>
        <v/>
      </c>
      <c r="BJ91" s="623" t="str">
        <f t="shared" si="315"/>
        <v/>
      </c>
      <c r="BK91" s="623" t="str">
        <f t="shared" si="315"/>
        <v/>
      </c>
      <c r="BL91" s="623" t="str">
        <f t="shared" si="315"/>
        <v/>
      </c>
      <c r="BM91" s="623" t="str">
        <f t="shared" si="315"/>
        <v/>
      </c>
      <c r="BN91" s="623" t="str">
        <f t="shared" si="315"/>
        <v/>
      </c>
      <c r="BO91" s="623" t="str">
        <f t="shared" si="315"/>
        <v/>
      </c>
      <c r="BP91" s="623" t="str">
        <f t="shared" si="315"/>
        <v/>
      </c>
      <c r="BQ91" s="623" t="str">
        <f t="shared" si="315"/>
        <v/>
      </c>
      <c r="BR91" s="623" t="str">
        <f t="shared" si="315"/>
        <v/>
      </c>
      <c r="BS91" s="623" t="str">
        <f t="shared" si="315"/>
        <v/>
      </c>
      <c r="BT91" s="623" t="str">
        <f t="shared" si="31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61"/>
        <v/>
      </c>
      <c r="CA91" s="625" t="str">
        <f t="shared" si="162"/>
        <v/>
      </c>
      <c r="CB91" s="625" t="str">
        <f t="shared" si="163"/>
        <v/>
      </c>
      <c r="CC91" s="625" t="str">
        <f t="shared" si="164"/>
        <v/>
      </c>
      <c r="CD91" s="1356" t="str">
        <f t="shared" si="238"/>
        <v/>
      </c>
      <c r="CE91" s="1357" t="str">
        <f t="shared" si="239"/>
        <v/>
      </c>
      <c r="CF91" s="1358" t="str">
        <f t="shared" si="240"/>
        <v/>
      </c>
      <c r="CG91" s="1358" t="str">
        <f t="shared" si="241"/>
        <v/>
      </c>
      <c r="CH91" s="1358" t="str">
        <f t="shared" si="242"/>
        <v/>
      </c>
      <c r="CI91" s="1358" t="str">
        <f t="shared" si="243"/>
        <v/>
      </c>
      <c r="CJ91" s="1358" t="str">
        <f t="shared" si="244"/>
        <v/>
      </c>
      <c r="CK91" s="1359" t="str">
        <f t="shared" si="245"/>
        <v/>
      </c>
      <c r="CL91" s="1359" t="str">
        <f t="shared" si="246"/>
        <v/>
      </c>
      <c r="CM91" s="1359" t="str">
        <f t="shared" si="247"/>
        <v/>
      </c>
      <c r="CN91" s="1358" t="str">
        <f t="shared" si="248"/>
        <v/>
      </c>
      <c r="CO91" s="1358" t="str">
        <f t="shared" si="249"/>
        <v/>
      </c>
      <c r="CP91" s="1358" t="str">
        <f t="shared" si="250"/>
        <v/>
      </c>
      <c r="CQ91" s="1358" t="str">
        <f t="shared" si="251"/>
        <v/>
      </c>
      <c r="CR91" s="1358" t="str">
        <f t="shared" si="252"/>
        <v/>
      </c>
      <c r="CS91" s="1357" t="str">
        <f t="shared" si="253"/>
        <v/>
      </c>
      <c r="CT91" s="1360" t="str">
        <f t="shared" si="254"/>
        <v/>
      </c>
      <c r="CU91" s="540" t="str">
        <f t="shared" si="255"/>
        <v/>
      </c>
      <c r="CV91" s="541" t="str">
        <f t="shared" si="256"/>
        <v/>
      </c>
      <c r="CW91" s="542" t="str">
        <f t="shared" si="257"/>
        <v/>
      </c>
      <c r="CX91" s="542" t="str">
        <f t="shared" si="258"/>
        <v/>
      </c>
      <c r="CY91" s="542" t="str">
        <f t="shared" si="259"/>
        <v/>
      </c>
      <c r="CZ91" s="542" t="str">
        <f t="shared" si="260"/>
        <v/>
      </c>
      <c r="DA91" s="542" t="str">
        <f t="shared" si="261"/>
        <v/>
      </c>
      <c r="DB91" s="543" t="str">
        <f t="shared" si="262"/>
        <v/>
      </c>
      <c r="DC91" s="543" t="str">
        <f t="shared" si="263"/>
        <v/>
      </c>
      <c r="DD91" s="543" t="str">
        <f t="shared" si="264"/>
        <v/>
      </c>
      <c r="DE91" s="542" t="str">
        <f t="shared" si="265"/>
        <v/>
      </c>
      <c r="DF91" s="542" t="str">
        <f t="shared" si="266"/>
        <v/>
      </c>
      <c r="DG91" s="542" t="str">
        <f t="shared" si="267"/>
        <v/>
      </c>
      <c r="DH91" s="542" t="str">
        <f t="shared" si="268"/>
        <v/>
      </c>
      <c r="DI91" s="542" t="str">
        <f t="shared" si="269"/>
        <v/>
      </c>
      <c r="DJ91" s="541" t="str">
        <f t="shared" si="270"/>
        <v/>
      </c>
      <c r="DK91" s="540" t="str">
        <f t="shared" si="271"/>
        <v/>
      </c>
      <c r="DL91" s="601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02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61"/>
        <v/>
      </c>
      <c r="CA92" s="592" t="str">
        <f t="shared" si="162"/>
        <v/>
      </c>
      <c r="CB92" s="592" t="str">
        <f t="shared" si="163"/>
        <v/>
      </c>
      <c r="CC92" s="592" t="str">
        <f t="shared" si="164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1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3</v>
      </c>
      <c r="AA93" s="598">
        <f>WB!AR80</f>
        <v>0</v>
      </c>
      <c r="AB93" s="598">
        <f>WB!AS80</f>
        <v>1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5</v>
      </c>
      <c r="AM93" s="598">
        <f>WB!BC88</f>
        <v>5</v>
      </c>
      <c r="AN93" s="598">
        <f>WB!BD88</f>
        <v>2</v>
      </c>
      <c r="AO93" s="598">
        <f>WB!BE88</f>
        <v>2</v>
      </c>
      <c r="AP93" s="598">
        <f>WB!BF88</f>
        <v>4</v>
      </c>
      <c r="AQ93" s="598">
        <f>WB!BG88</f>
        <v>3</v>
      </c>
      <c r="AR93" s="598">
        <f>WB!BH88</f>
        <v>3</v>
      </c>
      <c r="AS93" s="598">
        <f>WB!BI88</f>
        <v>5</v>
      </c>
      <c r="AT93" s="598">
        <f>WB!BJ88</f>
        <v>3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6</v>
      </c>
      <c r="BE93" s="598">
        <f>WB!BT96</f>
        <v>22</v>
      </c>
      <c r="BF93" s="598">
        <f>WB!BU96</f>
        <v>50</v>
      </c>
      <c r="BG93" s="598">
        <f>WB!BV96</f>
        <v>14</v>
      </c>
      <c r="BH93" s="598">
        <f>WB!BW96</f>
        <v>5</v>
      </c>
      <c r="BI93" s="598">
        <f>WB!BX96</f>
        <v>6</v>
      </c>
      <c r="BJ93" s="598">
        <f>WB!BY96</f>
        <v>20</v>
      </c>
      <c r="BK93" s="598">
        <f>WB!BZ96</f>
        <v>10</v>
      </c>
      <c r="BL93" s="598">
        <f>WB!CA96</f>
        <v>5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1</v>
      </c>
      <c r="BX93" s="640">
        <f>WB!CK88</f>
        <v>6</v>
      </c>
      <c r="BY93" s="640">
        <f>WB!CK96</f>
        <v>21</v>
      </c>
      <c r="BZ93" s="600">
        <f t="shared" si="161"/>
        <v>0</v>
      </c>
      <c r="CA93" s="600">
        <f t="shared" si="162"/>
        <v>0.13333333333333333</v>
      </c>
      <c r="CB93" s="600">
        <f t="shared" si="163"/>
        <v>1.8</v>
      </c>
      <c r="CC93" s="600">
        <f t="shared" si="164"/>
        <v>5.8666666666666663</v>
      </c>
      <c r="CD93" s="1337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316"/>
        <v>0</v>
      </c>
      <c r="CF93" s="1339">
        <f t="shared" si="316"/>
        <v>0</v>
      </c>
      <c r="CG93" s="1339">
        <f t="shared" si="316"/>
        <v>0</v>
      </c>
      <c r="CH93" s="1339">
        <f t="shared" si="316"/>
        <v>0</v>
      </c>
      <c r="CI93" s="1339">
        <f t="shared" si="316"/>
        <v>0</v>
      </c>
      <c r="CJ93" s="1339">
        <f t="shared" si="316"/>
        <v>0</v>
      </c>
      <c r="CK93" s="1340">
        <f t="shared" si="316"/>
        <v>0</v>
      </c>
      <c r="CL93" s="1340">
        <f t="shared" si="316"/>
        <v>5</v>
      </c>
      <c r="CM93" s="1340">
        <f t="shared" si="316"/>
        <v>5</v>
      </c>
      <c r="CN93" s="1339">
        <f t="shared" si="316"/>
        <v>6</v>
      </c>
      <c r="CO93" s="1339">
        <f t="shared" si="316"/>
        <v>6</v>
      </c>
      <c r="CP93" s="1339">
        <f t="shared" si="316"/>
        <v>10</v>
      </c>
      <c r="CQ93" s="1339">
        <f t="shared" si="316"/>
        <v>14</v>
      </c>
      <c r="CR93" s="1339">
        <f t="shared" si="316"/>
        <v>20</v>
      </c>
      <c r="CS93" s="1338">
        <f t="shared" si="316"/>
        <v>22</v>
      </c>
      <c r="CT93" s="1341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50</v>
      </c>
      <c r="CU93" s="552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3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4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4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4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4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4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5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5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5</v>
      </c>
      <c r="DD93" s="555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54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6</v>
      </c>
      <c r="DF93" s="554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54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54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14</v>
      </c>
      <c r="DI93" s="554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20</v>
      </c>
      <c r="DJ93" s="553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22</v>
      </c>
      <c r="DK93" s="552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50</v>
      </c>
      <c r="DL93" s="601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135</v>
      </c>
      <c r="AA94" s="323">
        <v>90</v>
      </c>
      <c r="AB94" s="323">
        <v>135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135</v>
      </c>
      <c r="AM94" s="323">
        <v>135</v>
      </c>
      <c r="AN94" s="323">
        <v>135</v>
      </c>
      <c r="AO94" s="323">
        <v>135</v>
      </c>
      <c r="AP94" s="323">
        <v>135</v>
      </c>
      <c r="AQ94" s="323">
        <v>135</v>
      </c>
      <c r="AR94" s="323">
        <v>135</v>
      </c>
      <c r="AS94" s="323">
        <v>135</v>
      </c>
      <c r="AT94" s="323">
        <v>135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135</v>
      </c>
      <c r="BX94" s="323">
        <v>135</v>
      </c>
      <c r="BY94" s="323">
        <v>125</v>
      </c>
      <c r="BZ94" s="600">
        <f t="shared" ref="BZ94:BZ157" si="339">IF(DL94&lt;3,"",(SUM(B94:R94)-MIN(B94:R94)-MAX(B94:R94))/(DL94-2))</f>
        <v>90</v>
      </c>
      <c r="CA94" s="600">
        <f t="shared" ref="CA94:CA157" si="340">IF(DM94&lt;3,"",(SUM(T94:AJ94)-MIN(T94:AJ94)-MAX(T94:AJ94))/(DM94-2))</f>
        <v>93</v>
      </c>
      <c r="CB94" s="600">
        <f t="shared" ref="CB94:CB157" si="341">IF(DN94&lt;3,"",(SUM(AL94:BB94)-MIN(AL94:BB94)-MAX(AL94:BB94))/(DN94-2))</f>
        <v>114</v>
      </c>
      <c r="CC94" s="600">
        <f t="shared" ref="CC94:CC157" si="342">IF(DO94&lt;3,"",(SUM(BD94:BT94)-MIN(BD94:BT94)-MAX(BD94:BT94))/(DO94-2))</f>
        <v>114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316"/>
        <v>90</v>
      </c>
      <c r="CF94" s="1339">
        <f t="shared" si="316"/>
        <v>90</v>
      </c>
      <c r="CG94" s="1339">
        <f t="shared" si="316"/>
        <v>90</v>
      </c>
      <c r="CH94" s="1339">
        <f t="shared" si="316"/>
        <v>90</v>
      </c>
      <c r="CI94" s="1339">
        <f t="shared" si="316"/>
        <v>90</v>
      </c>
      <c r="CJ94" s="1339">
        <f t="shared" si="316"/>
        <v>90</v>
      </c>
      <c r="CK94" s="1340">
        <f t="shared" si="316"/>
        <v>90</v>
      </c>
      <c r="CL94" s="1340">
        <f t="shared" si="316"/>
        <v>135</v>
      </c>
      <c r="CM94" s="1340">
        <f t="shared" si="316"/>
        <v>135</v>
      </c>
      <c r="CN94" s="1339">
        <f t="shared" si="316"/>
        <v>135</v>
      </c>
      <c r="CO94" s="1339">
        <f t="shared" si="316"/>
        <v>135</v>
      </c>
      <c r="CP94" s="1339">
        <f t="shared" si="316"/>
        <v>135</v>
      </c>
      <c r="CQ94" s="1339">
        <f t="shared" si="316"/>
        <v>135</v>
      </c>
      <c r="CR94" s="1339">
        <f t="shared" si="316"/>
        <v>135</v>
      </c>
      <c r="CS94" s="1338">
        <f t="shared" si="316"/>
        <v>135</v>
      </c>
      <c r="CT94" s="1341">
        <f t="shared" si="317"/>
        <v>135</v>
      </c>
      <c r="CU94" s="552">
        <f t="shared" si="318"/>
        <v>90</v>
      </c>
      <c r="CV94" s="553">
        <f t="shared" si="319"/>
        <v>90</v>
      </c>
      <c r="CW94" s="554">
        <f t="shared" si="320"/>
        <v>90</v>
      </c>
      <c r="CX94" s="554">
        <f t="shared" si="321"/>
        <v>90</v>
      </c>
      <c r="CY94" s="554">
        <f t="shared" si="322"/>
        <v>90</v>
      </c>
      <c r="CZ94" s="554">
        <f t="shared" si="323"/>
        <v>90</v>
      </c>
      <c r="DA94" s="554">
        <f t="shared" si="324"/>
        <v>90</v>
      </c>
      <c r="DB94" s="555">
        <f t="shared" si="325"/>
        <v>90</v>
      </c>
      <c r="DC94" s="555">
        <f t="shared" si="326"/>
        <v>135</v>
      </c>
      <c r="DD94" s="555">
        <f t="shared" si="327"/>
        <v>135</v>
      </c>
      <c r="DE94" s="554">
        <f t="shared" si="328"/>
        <v>135</v>
      </c>
      <c r="DF94" s="554">
        <f t="shared" si="329"/>
        <v>135</v>
      </c>
      <c r="DG94" s="554">
        <f t="shared" si="330"/>
        <v>135</v>
      </c>
      <c r="DH94" s="554">
        <f t="shared" si="331"/>
        <v>135</v>
      </c>
      <c r="DI94" s="554">
        <f t="shared" si="332"/>
        <v>135</v>
      </c>
      <c r="DJ94" s="553">
        <f t="shared" si="333"/>
        <v>135</v>
      </c>
      <c r="DK94" s="552">
        <f t="shared" si="334"/>
        <v>135</v>
      </c>
      <c r="DL94" s="601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>
        <v>5</v>
      </c>
      <c r="AA95" s="644"/>
      <c r="AB95" s="644">
        <v>4</v>
      </c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5</v>
      </c>
      <c r="AM95" s="644">
        <v>3</v>
      </c>
      <c r="AN95" s="644">
        <v>5</v>
      </c>
      <c r="AO95" s="644">
        <v>8</v>
      </c>
      <c r="AP95" s="644">
        <v>5</v>
      </c>
      <c r="AQ95" s="644">
        <v>5</v>
      </c>
      <c r="AR95" s="644">
        <v>5</v>
      </c>
      <c r="AS95" s="644">
        <v>5</v>
      </c>
      <c r="AT95" s="644">
        <v>5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</v>
      </c>
      <c r="BE95" s="644">
        <v>5</v>
      </c>
      <c r="BF95" s="644">
        <v>2.4</v>
      </c>
      <c r="BG95" s="644">
        <v>5</v>
      </c>
      <c r="BH95" s="644">
        <v>6</v>
      </c>
      <c r="BI95" s="644">
        <v>4</v>
      </c>
      <c r="BJ95" s="644">
        <v>5</v>
      </c>
      <c r="BK95" s="644">
        <v>5</v>
      </c>
      <c r="BL95" s="644">
        <v>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>
        <v>5</v>
      </c>
      <c r="BX95" s="644">
        <v>5</v>
      </c>
      <c r="BY95" s="644">
        <v>5</v>
      </c>
      <c r="BZ95" s="600" t="str">
        <f t="shared" si="339"/>
        <v/>
      </c>
      <c r="CA95" s="600" t="str">
        <f t="shared" si="340"/>
        <v/>
      </c>
      <c r="CB95" s="600">
        <f t="shared" si="341"/>
        <v>5</v>
      </c>
      <c r="CC95" s="600">
        <f t="shared" si="342"/>
        <v>4.4857142857142858</v>
      </c>
      <c r="CD95" s="1337" t="str">
        <f t="shared" si="316"/>
        <v/>
      </c>
      <c r="CE95" s="1338" t="str">
        <f t="shared" si="316"/>
        <v/>
      </c>
      <c r="CF95" s="1339" t="str">
        <f t="shared" si="316"/>
        <v/>
      </c>
      <c r="CG95" s="1339" t="str">
        <f t="shared" si="316"/>
        <v/>
      </c>
      <c r="CH95" s="1339">
        <f t="shared" si="316"/>
        <v>2</v>
      </c>
      <c r="CI95" s="1339">
        <f t="shared" si="316"/>
        <v>2.4</v>
      </c>
      <c r="CJ95" s="1339">
        <f t="shared" si="316"/>
        <v>4</v>
      </c>
      <c r="CK95" s="1340">
        <f t="shared" si="316"/>
        <v>5</v>
      </c>
      <c r="CL95" s="1340">
        <f t="shared" si="316"/>
        <v>5</v>
      </c>
      <c r="CM95" s="1340">
        <f t="shared" si="316"/>
        <v>5</v>
      </c>
      <c r="CN95" s="1339">
        <f t="shared" si="316"/>
        <v>5</v>
      </c>
      <c r="CO95" s="1339">
        <f t="shared" si="316"/>
        <v>5</v>
      </c>
      <c r="CP95" s="1339">
        <f t="shared" si="316"/>
        <v>6</v>
      </c>
      <c r="CQ95" s="1339" t="str">
        <f t="shared" si="316"/>
        <v/>
      </c>
      <c r="CR95" s="1339" t="str">
        <f t="shared" si="316"/>
        <v/>
      </c>
      <c r="CS95" s="1338" t="str">
        <f t="shared" si="316"/>
        <v/>
      </c>
      <c r="CT95" s="1341" t="str">
        <f t="shared" si="317"/>
        <v/>
      </c>
      <c r="CU95" s="552" t="str">
        <f t="shared" si="318"/>
        <v/>
      </c>
      <c r="CV95" s="553" t="str">
        <f t="shared" si="319"/>
        <v/>
      </c>
      <c r="CW95" s="554" t="str">
        <f t="shared" si="320"/>
        <v/>
      </c>
      <c r="CX95" s="554" t="str">
        <f t="shared" si="321"/>
        <v/>
      </c>
      <c r="CY95" s="554">
        <f t="shared" si="322"/>
        <v>2</v>
      </c>
      <c r="CZ95" s="554">
        <f t="shared" si="323"/>
        <v>2.4</v>
      </c>
      <c r="DA95" s="554">
        <f t="shared" si="324"/>
        <v>4</v>
      </c>
      <c r="DB95" s="555">
        <f t="shared" si="325"/>
        <v>5</v>
      </c>
      <c r="DC95" s="555">
        <f t="shared" si="326"/>
        <v>5</v>
      </c>
      <c r="DD95" s="555">
        <f t="shared" si="327"/>
        <v>5</v>
      </c>
      <c r="DE95" s="554">
        <f t="shared" si="328"/>
        <v>5</v>
      </c>
      <c r="DF95" s="554">
        <f t="shared" si="329"/>
        <v>5</v>
      </c>
      <c r="DG95" s="554">
        <f t="shared" si="330"/>
        <v>6</v>
      </c>
      <c r="DH95" s="554" t="str">
        <f t="shared" si="331"/>
        <v/>
      </c>
      <c r="DI95" s="554" t="str">
        <f t="shared" si="332"/>
        <v/>
      </c>
      <c r="DJ95" s="553" t="str">
        <f t="shared" si="333"/>
        <v/>
      </c>
      <c r="DK95" s="552" t="str">
        <f t="shared" si="334"/>
        <v/>
      </c>
      <c r="DL95" s="601">
        <f t="shared" si="335"/>
        <v>0</v>
      </c>
      <c r="DM95" s="108">
        <f t="shared" si="336"/>
        <v>2</v>
      </c>
      <c r="DN95" s="108">
        <f t="shared" si="337"/>
        <v>9</v>
      </c>
      <c r="DO95" s="108">
        <f t="shared" si="338"/>
        <v>9</v>
      </c>
      <c r="DP95" s="594"/>
      <c r="DQ95" s="203"/>
      <c r="DR95" s="602" t="s">
        <v>171</v>
      </c>
      <c r="DS95" s="603"/>
      <c r="DT95" s="606">
        <f>BV$45</f>
        <v>0.38</v>
      </c>
      <c r="DU95" s="606">
        <f>BW$45</f>
        <v>0.33</v>
      </c>
      <c r="DV95" s="606">
        <f>BX$45</f>
        <v>0.2</v>
      </c>
      <c r="DW95" s="606">
        <f>BY$45</f>
        <v>0.09</v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343">IF(B95="","",B93*B94*B95)</f>
        <v/>
      </c>
      <c r="C96" s="609" t="str">
        <f t="shared" si="343"/>
        <v/>
      </c>
      <c r="D96" s="609" t="str">
        <f t="shared" si="343"/>
        <v/>
      </c>
      <c r="E96" s="609" t="str">
        <f t="shared" si="343"/>
        <v/>
      </c>
      <c r="F96" s="609" t="str">
        <f t="shared" si="343"/>
        <v/>
      </c>
      <c r="G96" s="609" t="str">
        <f t="shared" si="343"/>
        <v/>
      </c>
      <c r="H96" s="609" t="str">
        <f t="shared" si="343"/>
        <v/>
      </c>
      <c r="I96" s="609" t="str">
        <f t="shared" si="343"/>
        <v/>
      </c>
      <c r="J96" s="609" t="str">
        <f t="shared" si="343"/>
        <v/>
      </c>
      <c r="K96" s="609" t="str">
        <f t="shared" si="343"/>
        <v/>
      </c>
      <c r="L96" s="609" t="str">
        <f t="shared" si="343"/>
        <v/>
      </c>
      <c r="M96" s="609" t="str">
        <f t="shared" si="343"/>
        <v/>
      </c>
      <c r="N96" s="609" t="str">
        <f t="shared" si="343"/>
        <v/>
      </c>
      <c r="O96" s="609" t="str">
        <f t="shared" si="343"/>
        <v/>
      </c>
      <c r="P96" s="609" t="str">
        <f t="shared" si="343"/>
        <v/>
      </c>
      <c r="Q96" s="609" t="str">
        <f t="shared" si="343"/>
        <v/>
      </c>
      <c r="R96" s="609" t="str">
        <f t="shared" si="343"/>
        <v/>
      </c>
      <c r="S96" s="647"/>
      <c r="T96" s="609" t="str">
        <f t="shared" ref="T96:AJ96" si="344">IF(T95="","",T93*T94*T95)</f>
        <v/>
      </c>
      <c r="U96" s="609" t="str">
        <f t="shared" si="344"/>
        <v/>
      </c>
      <c r="V96" s="609" t="str">
        <f t="shared" si="344"/>
        <v/>
      </c>
      <c r="W96" s="609" t="str">
        <f t="shared" si="344"/>
        <v/>
      </c>
      <c r="X96" s="609" t="str">
        <f t="shared" si="344"/>
        <v/>
      </c>
      <c r="Y96" s="609" t="str">
        <f t="shared" si="344"/>
        <v/>
      </c>
      <c r="Z96" s="609">
        <f t="shared" si="344"/>
        <v>2025</v>
      </c>
      <c r="AA96" s="609" t="str">
        <f t="shared" si="344"/>
        <v/>
      </c>
      <c r="AB96" s="609">
        <f t="shared" si="344"/>
        <v>540</v>
      </c>
      <c r="AC96" s="609" t="str">
        <f t="shared" si="344"/>
        <v/>
      </c>
      <c r="AD96" s="609" t="str">
        <f t="shared" si="344"/>
        <v/>
      </c>
      <c r="AE96" s="609" t="str">
        <f t="shared" si="344"/>
        <v/>
      </c>
      <c r="AF96" s="609" t="str">
        <f t="shared" si="344"/>
        <v/>
      </c>
      <c r="AG96" s="609" t="str">
        <f t="shared" si="344"/>
        <v/>
      </c>
      <c r="AH96" s="609" t="str">
        <f t="shared" si="344"/>
        <v/>
      </c>
      <c r="AI96" s="609" t="str">
        <f t="shared" si="344"/>
        <v/>
      </c>
      <c r="AJ96" s="609" t="str">
        <f t="shared" si="344"/>
        <v/>
      </c>
      <c r="AK96" s="647"/>
      <c r="AL96" s="609">
        <f t="shared" ref="AL96:BB96" si="345">IF(AL95="","",AL93*AL94*AL95)</f>
        <v>3375</v>
      </c>
      <c r="AM96" s="609">
        <f t="shared" si="345"/>
        <v>2025</v>
      </c>
      <c r="AN96" s="609">
        <f t="shared" si="345"/>
        <v>1350</v>
      </c>
      <c r="AO96" s="609">
        <f t="shared" si="345"/>
        <v>2160</v>
      </c>
      <c r="AP96" s="609">
        <f t="shared" si="345"/>
        <v>2700</v>
      </c>
      <c r="AQ96" s="609">
        <f t="shared" si="345"/>
        <v>2025</v>
      </c>
      <c r="AR96" s="609">
        <f t="shared" si="345"/>
        <v>2025</v>
      </c>
      <c r="AS96" s="609">
        <f t="shared" si="345"/>
        <v>3375</v>
      </c>
      <c r="AT96" s="609">
        <f t="shared" si="345"/>
        <v>2025</v>
      </c>
      <c r="AU96" s="609" t="str">
        <f t="shared" si="345"/>
        <v/>
      </c>
      <c r="AV96" s="609" t="str">
        <f t="shared" si="345"/>
        <v/>
      </c>
      <c r="AW96" s="609" t="str">
        <f t="shared" si="345"/>
        <v/>
      </c>
      <c r="AX96" s="609" t="str">
        <f t="shared" si="345"/>
        <v/>
      </c>
      <c r="AY96" s="609" t="str">
        <f t="shared" si="345"/>
        <v/>
      </c>
      <c r="AZ96" s="609" t="str">
        <f t="shared" si="345"/>
        <v/>
      </c>
      <c r="BA96" s="609" t="str">
        <f t="shared" si="345"/>
        <v/>
      </c>
      <c r="BB96" s="609" t="str">
        <f t="shared" si="345"/>
        <v/>
      </c>
      <c r="BC96" s="647"/>
      <c r="BD96" s="609">
        <f t="shared" ref="BD96:BT96" si="346">IF(BD95="","",BD93*BD94*BD95)</f>
        <v>1620</v>
      </c>
      <c r="BE96" s="609">
        <f t="shared" si="346"/>
        <v>14850</v>
      </c>
      <c r="BF96" s="609">
        <f t="shared" si="346"/>
        <v>16200</v>
      </c>
      <c r="BG96" s="609">
        <f t="shared" si="346"/>
        <v>9450</v>
      </c>
      <c r="BH96" s="609">
        <f t="shared" si="346"/>
        <v>4050</v>
      </c>
      <c r="BI96" s="609">
        <f t="shared" si="346"/>
        <v>3240</v>
      </c>
      <c r="BJ96" s="609">
        <f t="shared" si="346"/>
        <v>13500</v>
      </c>
      <c r="BK96" s="609">
        <f t="shared" si="346"/>
        <v>6750</v>
      </c>
      <c r="BL96" s="609">
        <f t="shared" si="346"/>
        <v>3375</v>
      </c>
      <c r="BM96" s="609" t="str">
        <f t="shared" si="346"/>
        <v/>
      </c>
      <c r="BN96" s="609" t="str">
        <f t="shared" si="346"/>
        <v/>
      </c>
      <c r="BO96" s="609" t="str">
        <f t="shared" si="346"/>
        <v/>
      </c>
      <c r="BP96" s="609" t="str">
        <f t="shared" si="346"/>
        <v/>
      </c>
      <c r="BQ96" s="609" t="str">
        <f t="shared" si="346"/>
        <v/>
      </c>
      <c r="BR96" s="609" t="str">
        <f t="shared" si="346"/>
        <v/>
      </c>
      <c r="BS96" s="609" t="str">
        <f t="shared" si="346"/>
        <v/>
      </c>
      <c r="BT96" s="609" t="str">
        <f t="shared" si="346"/>
        <v/>
      </c>
      <c r="BU96" s="647"/>
      <c r="BV96" s="609" t="str">
        <f>IF(BV95="","",BV93*BV94*BV95)</f>
        <v/>
      </c>
      <c r="BW96" s="609">
        <f>IF(BW95="","",BW93*BW94*BW95)</f>
        <v>675</v>
      </c>
      <c r="BX96" s="609">
        <f>IF(BX95="","",BX93*BX94*BX95)</f>
        <v>4050</v>
      </c>
      <c r="BY96" s="609">
        <f>IF(BY95="","",BY93*BY94*BY95)</f>
        <v>13125</v>
      </c>
      <c r="BZ96" s="600" t="str">
        <f t="shared" si="339"/>
        <v/>
      </c>
      <c r="CA96" s="600" t="str">
        <f t="shared" si="340"/>
        <v/>
      </c>
      <c r="CB96" s="600">
        <f t="shared" si="341"/>
        <v>2333.5714285714284</v>
      </c>
      <c r="CC96" s="600">
        <f t="shared" si="342"/>
        <v>7887.8571428571431</v>
      </c>
      <c r="CD96" s="1337" t="str">
        <f t="shared" si="316"/>
        <v/>
      </c>
      <c r="CE96" s="1338" t="str">
        <f t="shared" si="316"/>
        <v/>
      </c>
      <c r="CF96" s="1339" t="str">
        <f t="shared" si="316"/>
        <v/>
      </c>
      <c r="CG96" s="1339" t="str">
        <f t="shared" si="316"/>
        <v/>
      </c>
      <c r="CH96" s="1339">
        <f t="shared" si="316"/>
        <v>1620</v>
      </c>
      <c r="CI96" s="1339">
        <f t="shared" si="316"/>
        <v>3240</v>
      </c>
      <c r="CJ96" s="1339">
        <f t="shared" si="316"/>
        <v>3375</v>
      </c>
      <c r="CK96" s="1340">
        <f t="shared" si="316"/>
        <v>4050</v>
      </c>
      <c r="CL96" s="1340">
        <f t="shared" si="316"/>
        <v>6750</v>
      </c>
      <c r="CM96" s="1340">
        <f t="shared" si="316"/>
        <v>9450</v>
      </c>
      <c r="CN96" s="1339">
        <f t="shared" si="316"/>
        <v>13500</v>
      </c>
      <c r="CO96" s="1339">
        <f t="shared" si="316"/>
        <v>14850</v>
      </c>
      <c r="CP96" s="1339">
        <f t="shared" si="316"/>
        <v>16200</v>
      </c>
      <c r="CQ96" s="1339" t="str">
        <f t="shared" si="316"/>
        <v/>
      </c>
      <c r="CR96" s="1339" t="str">
        <f t="shared" si="316"/>
        <v/>
      </c>
      <c r="CS96" s="1338" t="str">
        <f t="shared" si="316"/>
        <v/>
      </c>
      <c r="CT96" s="1341" t="str">
        <f t="shared" si="317"/>
        <v/>
      </c>
      <c r="CU96" s="552" t="str">
        <f t="shared" si="318"/>
        <v/>
      </c>
      <c r="CV96" s="553" t="str">
        <f t="shared" si="319"/>
        <v/>
      </c>
      <c r="CW96" s="554" t="str">
        <f t="shared" si="320"/>
        <v/>
      </c>
      <c r="CX96" s="554" t="str">
        <f t="shared" si="321"/>
        <v/>
      </c>
      <c r="CY96" s="554">
        <f t="shared" si="322"/>
        <v>1620</v>
      </c>
      <c r="CZ96" s="554">
        <f t="shared" si="323"/>
        <v>3240</v>
      </c>
      <c r="DA96" s="554">
        <f t="shared" si="324"/>
        <v>3375</v>
      </c>
      <c r="DB96" s="555">
        <f t="shared" si="325"/>
        <v>4050</v>
      </c>
      <c r="DC96" s="555">
        <f t="shared" si="326"/>
        <v>6750</v>
      </c>
      <c r="DD96" s="555">
        <f t="shared" si="327"/>
        <v>9450</v>
      </c>
      <c r="DE96" s="554">
        <f t="shared" si="328"/>
        <v>13500</v>
      </c>
      <c r="DF96" s="554">
        <f t="shared" si="329"/>
        <v>14850</v>
      </c>
      <c r="DG96" s="554">
        <f t="shared" si="330"/>
        <v>16200</v>
      </c>
      <c r="DH96" s="554" t="str">
        <f t="shared" si="331"/>
        <v/>
      </c>
      <c r="DI96" s="554" t="str">
        <f t="shared" si="332"/>
        <v/>
      </c>
      <c r="DJ96" s="553" t="str">
        <f t="shared" si="333"/>
        <v/>
      </c>
      <c r="DK96" s="552" t="str">
        <f t="shared" si="334"/>
        <v/>
      </c>
      <c r="DL96" s="601">
        <f t="shared" si="335"/>
        <v>0</v>
      </c>
      <c r="DM96" s="108">
        <f t="shared" si="336"/>
        <v>2</v>
      </c>
      <c r="DN96" s="108">
        <f t="shared" si="337"/>
        <v>9</v>
      </c>
      <c r="DO96" s="108">
        <f t="shared" si="338"/>
        <v>9</v>
      </c>
      <c r="DP96" s="594"/>
      <c r="DQ96" s="203"/>
      <c r="DR96" s="602" t="s">
        <v>206</v>
      </c>
      <c r="DS96" s="603"/>
      <c r="DT96" s="603"/>
      <c r="DU96" s="269"/>
      <c r="DV96" s="608">
        <f>BX803</f>
        <v>130</v>
      </c>
      <c r="DW96" s="608">
        <f>BY803</f>
        <v>1000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>
        <v>0</v>
      </c>
      <c r="AA97" s="644"/>
      <c r="AB97" s="644">
        <v>0</v>
      </c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0</v>
      </c>
      <c r="AM97" s="644">
        <v>0</v>
      </c>
      <c r="AN97" s="644">
        <v>160</v>
      </c>
      <c r="AO97" s="644">
        <v>0</v>
      </c>
      <c r="AP97" s="644">
        <v>2100</v>
      </c>
      <c r="AQ97" s="644">
        <v>0</v>
      </c>
      <c r="AR97" s="644">
        <v>950</v>
      </c>
      <c r="AS97" s="644">
        <v>1375</v>
      </c>
      <c r="AT97" s="644">
        <v>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1000</v>
      </c>
      <c r="BE97" s="644">
        <v>0</v>
      </c>
      <c r="BF97" s="644">
        <v>10000</v>
      </c>
      <c r="BG97" s="644">
        <v>5000</v>
      </c>
      <c r="BH97" s="644">
        <v>1000</v>
      </c>
      <c r="BI97" s="644">
        <v>0</v>
      </c>
      <c r="BJ97" s="644">
        <v>10000</v>
      </c>
      <c r="BK97" s="644">
        <v>2000</v>
      </c>
      <c r="BL97" s="644">
        <v>1500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>
        <v>0</v>
      </c>
      <c r="BX97" s="644">
        <v>1300</v>
      </c>
      <c r="BY97" s="644">
        <v>10500</v>
      </c>
      <c r="BZ97" s="600" t="str">
        <f t="shared" si="339"/>
        <v/>
      </c>
      <c r="CA97" s="600" t="str">
        <f t="shared" si="340"/>
        <v/>
      </c>
      <c r="CB97" s="600">
        <f t="shared" si="341"/>
        <v>355</v>
      </c>
      <c r="CC97" s="600">
        <f t="shared" si="342"/>
        <v>2928.5714285714284</v>
      </c>
      <c r="CD97" s="1337" t="str">
        <f t="shared" si="316"/>
        <v/>
      </c>
      <c r="CE97" s="1338" t="str">
        <f t="shared" si="316"/>
        <v/>
      </c>
      <c r="CF97" s="1339" t="str">
        <f t="shared" si="316"/>
        <v/>
      </c>
      <c r="CG97" s="1339" t="str">
        <f t="shared" si="316"/>
        <v/>
      </c>
      <c r="CH97" s="1339">
        <f t="shared" si="316"/>
        <v>0</v>
      </c>
      <c r="CI97" s="1339">
        <f t="shared" si="316"/>
        <v>0</v>
      </c>
      <c r="CJ97" s="1339">
        <f t="shared" si="316"/>
        <v>1000</v>
      </c>
      <c r="CK97" s="1340">
        <f t="shared" si="316"/>
        <v>1000</v>
      </c>
      <c r="CL97" s="1340">
        <f t="shared" si="316"/>
        <v>1500</v>
      </c>
      <c r="CM97" s="1340">
        <f t="shared" si="316"/>
        <v>2000</v>
      </c>
      <c r="CN97" s="1339">
        <f t="shared" si="316"/>
        <v>5000</v>
      </c>
      <c r="CO97" s="1339">
        <f t="shared" si="316"/>
        <v>10000</v>
      </c>
      <c r="CP97" s="1339">
        <f t="shared" si="316"/>
        <v>10000</v>
      </c>
      <c r="CQ97" s="1339" t="str">
        <f t="shared" si="316"/>
        <v/>
      </c>
      <c r="CR97" s="1339" t="str">
        <f t="shared" si="316"/>
        <v/>
      </c>
      <c r="CS97" s="1338" t="str">
        <f t="shared" si="316"/>
        <v/>
      </c>
      <c r="CT97" s="1341" t="str">
        <f t="shared" si="317"/>
        <v/>
      </c>
      <c r="CU97" s="552" t="str">
        <f t="shared" si="318"/>
        <v/>
      </c>
      <c r="CV97" s="553" t="str">
        <f t="shared" si="319"/>
        <v/>
      </c>
      <c r="CW97" s="554" t="str">
        <f t="shared" si="320"/>
        <v/>
      </c>
      <c r="CX97" s="554" t="str">
        <f t="shared" si="321"/>
        <v/>
      </c>
      <c r="CY97" s="554">
        <f t="shared" si="322"/>
        <v>0</v>
      </c>
      <c r="CZ97" s="554">
        <f t="shared" si="323"/>
        <v>0</v>
      </c>
      <c r="DA97" s="554">
        <f t="shared" si="324"/>
        <v>1000</v>
      </c>
      <c r="DB97" s="555">
        <f t="shared" si="325"/>
        <v>1000</v>
      </c>
      <c r="DC97" s="555">
        <f t="shared" si="326"/>
        <v>1500</v>
      </c>
      <c r="DD97" s="555">
        <f t="shared" si="327"/>
        <v>2000</v>
      </c>
      <c r="DE97" s="554">
        <f t="shared" si="328"/>
        <v>5000</v>
      </c>
      <c r="DF97" s="554">
        <f t="shared" si="329"/>
        <v>10000</v>
      </c>
      <c r="DG97" s="554">
        <f t="shared" si="330"/>
        <v>10000</v>
      </c>
      <c r="DH97" s="554" t="str">
        <f t="shared" si="331"/>
        <v/>
      </c>
      <c r="DI97" s="554" t="str">
        <f t="shared" si="332"/>
        <v/>
      </c>
      <c r="DJ97" s="553" t="str">
        <f t="shared" si="333"/>
        <v/>
      </c>
      <c r="DK97" s="552" t="str">
        <f t="shared" si="334"/>
        <v/>
      </c>
      <c r="DL97" s="601">
        <f t="shared" si="335"/>
        <v>0</v>
      </c>
      <c r="DM97" s="108">
        <f t="shared" si="336"/>
        <v>2</v>
      </c>
      <c r="DN97" s="108">
        <f t="shared" si="337"/>
        <v>9</v>
      </c>
      <c r="DO97" s="108">
        <f t="shared" si="338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26</v>
      </c>
      <c r="DW97" s="608">
        <f>DW96*SUM(DW95)</f>
        <v>90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>
        <v>2</v>
      </c>
      <c r="AO98" s="644"/>
      <c r="AP98" s="644">
        <v>1</v>
      </c>
      <c r="AQ98" s="644"/>
      <c r="AR98" s="644">
        <v>1</v>
      </c>
      <c r="AS98" s="644">
        <v>1.2</v>
      </c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>
        <v>1.6</v>
      </c>
      <c r="BE98" s="644"/>
      <c r="BF98" s="644">
        <v>1.6</v>
      </c>
      <c r="BG98" s="644">
        <v>1.6</v>
      </c>
      <c r="BH98" s="644">
        <v>1.5</v>
      </c>
      <c r="BI98" s="644"/>
      <c r="BJ98" s="644">
        <v>1.2</v>
      </c>
      <c r="BK98" s="644">
        <v>2</v>
      </c>
      <c r="BL98" s="644">
        <v>2</v>
      </c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>
        <v>2</v>
      </c>
      <c r="BY98" s="644">
        <v>2</v>
      </c>
      <c r="BZ98" s="600" t="str">
        <f t="shared" si="339"/>
        <v/>
      </c>
      <c r="CA98" s="600" t="str">
        <f t="shared" si="340"/>
        <v/>
      </c>
      <c r="CB98" s="600">
        <f t="shared" si="341"/>
        <v>1.1000000000000001</v>
      </c>
      <c r="CC98" s="600">
        <f t="shared" si="342"/>
        <v>1.6600000000000001</v>
      </c>
      <c r="CD98" s="1337" t="str">
        <f t="shared" si="316"/>
        <v/>
      </c>
      <c r="CE98" s="1338" t="str">
        <f t="shared" si="316"/>
        <v/>
      </c>
      <c r="CF98" s="1339" t="str">
        <f t="shared" si="316"/>
        <v/>
      </c>
      <c r="CG98" s="1339" t="str">
        <f t="shared" si="316"/>
        <v/>
      </c>
      <c r="CH98" s="1339" t="str">
        <f t="shared" si="316"/>
        <v/>
      </c>
      <c r="CI98" s="1339">
        <f t="shared" si="316"/>
        <v>1.2</v>
      </c>
      <c r="CJ98" s="1339">
        <f t="shared" si="316"/>
        <v>1.5</v>
      </c>
      <c r="CK98" s="1340">
        <f t="shared" si="316"/>
        <v>1.6</v>
      </c>
      <c r="CL98" s="1340">
        <f t="shared" si="316"/>
        <v>1.6</v>
      </c>
      <c r="CM98" s="1340">
        <f t="shared" si="316"/>
        <v>1.6</v>
      </c>
      <c r="CN98" s="1339">
        <f t="shared" si="316"/>
        <v>2</v>
      </c>
      <c r="CO98" s="1339">
        <f t="shared" si="316"/>
        <v>2</v>
      </c>
      <c r="CP98" s="1339" t="str">
        <f t="shared" si="316"/>
        <v/>
      </c>
      <c r="CQ98" s="1339" t="str">
        <f t="shared" si="316"/>
        <v/>
      </c>
      <c r="CR98" s="1339" t="str">
        <f t="shared" si="316"/>
        <v/>
      </c>
      <c r="CS98" s="1338" t="str">
        <f t="shared" si="316"/>
        <v/>
      </c>
      <c r="CT98" s="1341" t="str">
        <f t="shared" si="317"/>
        <v/>
      </c>
      <c r="CU98" s="552" t="str">
        <f t="shared" si="318"/>
        <v/>
      </c>
      <c r="CV98" s="553" t="str">
        <f t="shared" si="319"/>
        <v/>
      </c>
      <c r="CW98" s="554" t="str">
        <f t="shared" si="320"/>
        <v/>
      </c>
      <c r="CX98" s="554" t="str">
        <f t="shared" si="321"/>
        <v/>
      </c>
      <c r="CY98" s="554" t="str">
        <f t="shared" si="322"/>
        <v/>
      </c>
      <c r="CZ98" s="554">
        <f t="shared" si="323"/>
        <v>1.2</v>
      </c>
      <c r="DA98" s="554">
        <f t="shared" si="324"/>
        <v>1.5</v>
      </c>
      <c r="DB98" s="555">
        <f t="shared" si="325"/>
        <v>1.6</v>
      </c>
      <c r="DC98" s="555">
        <f t="shared" si="326"/>
        <v>1.6</v>
      </c>
      <c r="DD98" s="555">
        <f t="shared" si="327"/>
        <v>1.6</v>
      </c>
      <c r="DE98" s="554">
        <f t="shared" si="328"/>
        <v>2</v>
      </c>
      <c r="DF98" s="554">
        <f t="shared" si="329"/>
        <v>2</v>
      </c>
      <c r="DG98" s="554" t="str">
        <f t="shared" si="330"/>
        <v/>
      </c>
      <c r="DH98" s="554" t="str">
        <f t="shared" si="331"/>
        <v/>
      </c>
      <c r="DI98" s="554" t="str">
        <f t="shared" si="332"/>
        <v/>
      </c>
      <c r="DJ98" s="553" t="str">
        <f t="shared" si="333"/>
        <v/>
      </c>
      <c r="DK98" s="552" t="str">
        <f t="shared" si="334"/>
        <v/>
      </c>
      <c r="DL98" s="601">
        <f t="shared" si="335"/>
        <v>0</v>
      </c>
      <c r="DM98" s="108">
        <f t="shared" si="336"/>
        <v>0</v>
      </c>
      <c r="DN98" s="108">
        <f t="shared" si="337"/>
        <v>4</v>
      </c>
      <c r="DO98" s="108">
        <f t="shared" si="338"/>
        <v>7</v>
      </c>
      <c r="DP98" s="594"/>
      <c r="DQ98" s="203"/>
      <c r="DR98" s="602" t="s">
        <v>190</v>
      </c>
      <c r="DS98" s="603"/>
      <c r="DT98" s="608">
        <f>SUM(DV97:DW97)</f>
        <v>116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347">IF(B97="","",B97*B98)</f>
        <v/>
      </c>
      <c r="C99" s="610" t="str">
        <f t="shared" si="347"/>
        <v/>
      </c>
      <c r="D99" s="610" t="str">
        <f t="shared" si="347"/>
        <v/>
      </c>
      <c r="E99" s="610" t="str">
        <f t="shared" si="347"/>
        <v/>
      </c>
      <c r="F99" s="610" t="str">
        <f t="shared" si="347"/>
        <v/>
      </c>
      <c r="G99" s="610" t="str">
        <f t="shared" si="347"/>
        <v/>
      </c>
      <c r="H99" s="610" t="str">
        <f t="shared" si="347"/>
        <v/>
      </c>
      <c r="I99" s="610" t="str">
        <f t="shared" si="347"/>
        <v/>
      </c>
      <c r="J99" s="610" t="str">
        <f t="shared" si="347"/>
        <v/>
      </c>
      <c r="K99" s="610" t="str">
        <f t="shared" si="347"/>
        <v/>
      </c>
      <c r="L99" s="610" t="str">
        <f t="shared" si="347"/>
        <v/>
      </c>
      <c r="M99" s="610" t="str">
        <f t="shared" si="347"/>
        <v/>
      </c>
      <c r="N99" s="610" t="str">
        <f t="shared" si="347"/>
        <v/>
      </c>
      <c r="O99" s="610" t="str">
        <f t="shared" si="347"/>
        <v/>
      </c>
      <c r="P99" s="610" t="str">
        <f t="shared" si="347"/>
        <v/>
      </c>
      <c r="Q99" s="610" t="str">
        <f t="shared" si="347"/>
        <v/>
      </c>
      <c r="R99" s="610" t="str">
        <f t="shared" si="347"/>
        <v/>
      </c>
      <c r="S99" s="650"/>
      <c r="T99" s="610" t="str">
        <f t="shared" ref="T99:AJ99" si="348">IF(T97="","",T97*T98)</f>
        <v/>
      </c>
      <c r="U99" s="610" t="str">
        <f t="shared" si="348"/>
        <v/>
      </c>
      <c r="V99" s="610" t="str">
        <f t="shared" si="348"/>
        <v/>
      </c>
      <c r="W99" s="610" t="str">
        <f t="shared" si="348"/>
        <v/>
      </c>
      <c r="X99" s="610" t="str">
        <f t="shared" si="348"/>
        <v/>
      </c>
      <c r="Y99" s="610" t="str">
        <f t="shared" si="348"/>
        <v/>
      </c>
      <c r="Z99" s="610">
        <f t="shared" si="348"/>
        <v>0</v>
      </c>
      <c r="AA99" s="610" t="str">
        <f t="shared" si="348"/>
        <v/>
      </c>
      <c r="AB99" s="610">
        <f t="shared" si="348"/>
        <v>0</v>
      </c>
      <c r="AC99" s="610" t="str">
        <f t="shared" si="348"/>
        <v/>
      </c>
      <c r="AD99" s="610" t="str">
        <f t="shared" si="348"/>
        <v/>
      </c>
      <c r="AE99" s="610" t="str">
        <f t="shared" si="348"/>
        <v/>
      </c>
      <c r="AF99" s="610" t="str">
        <f t="shared" si="348"/>
        <v/>
      </c>
      <c r="AG99" s="610" t="str">
        <f t="shared" si="348"/>
        <v/>
      </c>
      <c r="AH99" s="610" t="str">
        <f t="shared" si="348"/>
        <v/>
      </c>
      <c r="AI99" s="610" t="str">
        <f t="shared" si="348"/>
        <v/>
      </c>
      <c r="AJ99" s="610" t="str">
        <f t="shared" si="348"/>
        <v/>
      </c>
      <c r="AK99" s="650"/>
      <c r="AL99" s="610">
        <f t="shared" ref="AL99:BB99" si="349">IF(AL97="","",AL97*AL98)</f>
        <v>0</v>
      </c>
      <c r="AM99" s="610">
        <f t="shared" si="349"/>
        <v>0</v>
      </c>
      <c r="AN99" s="610">
        <f t="shared" si="349"/>
        <v>320</v>
      </c>
      <c r="AO99" s="610">
        <f t="shared" si="349"/>
        <v>0</v>
      </c>
      <c r="AP99" s="610">
        <f t="shared" si="349"/>
        <v>2100</v>
      </c>
      <c r="AQ99" s="610">
        <f t="shared" si="349"/>
        <v>0</v>
      </c>
      <c r="AR99" s="610">
        <f t="shared" si="349"/>
        <v>950</v>
      </c>
      <c r="AS99" s="610">
        <f t="shared" si="349"/>
        <v>1650</v>
      </c>
      <c r="AT99" s="610">
        <f t="shared" si="349"/>
        <v>0</v>
      </c>
      <c r="AU99" s="610" t="str">
        <f t="shared" si="349"/>
        <v/>
      </c>
      <c r="AV99" s="610" t="str">
        <f t="shared" si="349"/>
        <v/>
      </c>
      <c r="AW99" s="610" t="str">
        <f t="shared" si="349"/>
        <v/>
      </c>
      <c r="AX99" s="610" t="str">
        <f t="shared" si="349"/>
        <v/>
      </c>
      <c r="AY99" s="610" t="str">
        <f t="shared" si="349"/>
        <v/>
      </c>
      <c r="AZ99" s="610" t="str">
        <f t="shared" si="349"/>
        <v/>
      </c>
      <c r="BA99" s="610" t="str">
        <f t="shared" si="349"/>
        <v/>
      </c>
      <c r="BB99" s="610" t="str">
        <f t="shared" si="349"/>
        <v/>
      </c>
      <c r="BC99" s="650"/>
      <c r="BD99" s="610">
        <f t="shared" ref="BD99:BT99" si="350">IF(BD97="","",BD97*BD98)</f>
        <v>1600</v>
      </c>
      <c r="BE99" s="610">
        <f t="shared" si="350"/>
        <v>0</v>
      </c>
      <c r="BF99" s="610">
        <f t="shared" si="350"/>
        <v>16000</v>
      </c>
      <c r="BG99" s="610">
        <f t="shared" si="350"/>
        <v>8000</v>
      </c>
      <c r="BH99" s="610">
        <f t="shared" si="350"/>
        <v>1500</v>
      </c>
      <c r="BI99" s="610">
        <f t="shared" si="350"/>
        <v>0</v>
      </c>
      <c r="BJ99" s="610">
        <f t="shared" si="350"/>
        <v>12000</v>
      </c>
      <c r="BK99" s="610">
        <f t="shared" si="350"/>
        <v>4000</v>
      </c>
      <c r="BL99" s="610">
        <f t="shared" si="350"/>
        <v>3000</v>
      </c>
      <c r="BM99" s="610" t="str">
        <f t="shared" si="350"/>
        <v/>
      </c>
      <c r="BN99" s="610" t="str">
        <f t="shared" si="350"/>
        <v/>
      </c>
      <c r="BO99" s="610" t="str">
        <f t="shared" si="350"/>
        <v/>
      </c>
      <c r="BP99" s="610" t="str">
        <f t="shared" si="350"/>
        <v/>
      </c>
      <c r="BQ99" s="610" t="str">
        <f t="shared" si="350"/>
        <v/>
      </c>
      <c r="BR99" s="610" t="str">
        <f t="shared" si="350"/>
        <v/>
      </c>
      <c r="BS99" s="610" t="str">
        <f t="shared" si="350"/>
        <v/>
      </c>
      <c r="BT99" s="610" t="str">
        <f t="shared" si="350"/>
        <v/>
      </c>
      <c r="BU99" s="650"/>
      <c r="BV99" s="610" t="str">
        <f>IF(BV97="","",BV97*BV98)</f>
        <v/>
      </c>
      <c r="BW99" s="610">
        <f>IF(BW97="","",BW97*BW98)</f>
        <v>0</v>
      </c>
      <c r="BX99" s="610">
        <f>IF(BX97="","",BX97*BX98)</f>
        <v>2600</v>
      </c>
      <c r="BY99" s="610">
        <f>IF(BY97="","",BY97*BY98)</f>
        <v>21000</v>
      </c>
      <c r="BZ99" s="600" t="str">
        <f t="shared" si="339"/>
        <v/>
      </c>
      <c r="CA99" s="600" t="str">
        <f t="shared" si="340"/>
        <v/>
      </c>
      <c r="CB99" s="600">
        <f t="shared" si="341"/>
        <v>417.14285714285717</v>
      </c>
      <c r="CC99" s="600">
        <f t="shared" si="342"/>
        <v>4300</v>
      </c>
      <c r="CD99" s="1337" t="str">
        <f t="shared" si="316"/>
        <v/>
      </c>
      <c r="CE99" s="1338" t="str">
        <f t="shared" si="316"/>
        <v/>
      </c>
      <c r="CF99" s="1339" t="str">
        <f t="shared" si="316"/>
        <v/>
      </c>
      <c r="CG99" s="1339" t="str">
        <f t="shared" si="316"/>
        <v/>
      </c>
      <c r="CH99" s="1339">
        <f t="shared" si="316"/>
        <v>0</v>
      </c>
      <c r="CI99" s="1339">
        <f t="shared" si="316"/>
        <v>0</v>
      </c>
      <c r="CJ99" s="1339">
        <f t="shared" si="316"/>
        <v>1500</v>
      </c>
      <c r="CK99" s="1340">
        <f t="shared" si="316"/>
        <v>1600</v>
      </c>
      <c r="CL99" s="1340">
        <f t="shared" si="316"/>
        <v>3000</v>
      </c>
      <c r="CM99" s="1340">
        <f t="shared" si="316"/>
        <v>4000</v>
      </c>
      <c r="CN99" s="1339">
        <f t="shared" si="316"/>
        <v>8000</v>
      </c>
      <c r="CO99" s="1339">
        <f t="shared" si="316"/>
        <v>12000</v>
      </c>
      <c r="CP99" s="1339">
        <f t="shared" si="316"/>
        <v>16000</v>
      </c>
      <c r="CQ99" s="1339" t="str">
        <f t="shared" si="316"/>
        <v/>
      </c>
      <c r="CR99" s="1339" t="str">
        <f t="shared" si="316"/>
        <v/>
      </c>
      <c r="CS99" s="1338" t="str">
        <f t="shared" si="316"/>
        <v/>
      </c>
      <c r="CT99" s="1341" t="str">
        <f t="shared" si="317"/>
        <v/>
      </c>
      <c r="CU99" s="552" t="str">
        <f t="shared" si="318"/>
        <v/>
      </c>
      <c r="CV99" s="553" t="str">
        <f t="shared" si="319"/>
        <v/>
      </c>
      <c r="CW99" s="554" t="str">
        <f t="shared" si="320"/>
        <v/>
      </c>
      <c r="CX99" s="554" t="str">
        <f t="shared" si="321"/>
        <v/>
      </c>
      <c r="CY99" s="554">
        <f t="shared" si="322"/>
        <v>0</v>
      </c>
      <c r="CZ99" s="554">
        <f t="shared" si="323"/>
        <v>0</v>
      </c>
      <c r="DA99" s="554">
        <f t="shared" si="324"/>
        <v>1500</v>
      </c>
      <c r="DB99" s="555">
        <f t="shared" si="325"/>
        <v>1600</v>
      </c>
      <c r="DC99" s="555">
        <f t="shared" si="326"/>
        <v>3000</v>
      </c>
      <c r="DD99" s="555">
        <f t="shared" si="327"/>
        <v>4000</v>
      </c>
      <c r="DE99" s="554">
        <f t="shared" si="328"/>
        <v>8000</v>
      </c>
      <c r="DF99" s="554">
        <f t="shared" si="329"/>
        <v>12000</v>
      </c>
      <c r="DG99" s="554">
        <f t="shared" si="330"/>
        <v>16000</v>
      </c>
      <c r="DH99" s="554" t="str">
        <f t="shared" si="331"/>
        <v/>
      </c>
      <c r="DI99" s="554" t="str">
        <f t="shared" si="332"/>
        <v/>
      </c>
      <c r="DJ99" s="553" t="str">
        <f t="shared" si="333"/>
        <v/>
      </c>
      <c r="DK99" s="552" t="str">
        <f t="shared" si="334"/>
        <v/>
      </c>
      <c r="DL99" s="601">
        <f t="shared" si="335"/>
        <v>0</v>
      </c>
      <c r="DM99" s="108">
        <f t="shared" si="336"/>
        <v>2</v>
      </c>
      <c r="DN99" s="108">
        <f t="shared" si="337"/>
        <v>9</v>
      </c>
      <c r="DO99" s="108">
        <f t="shared" si="338"/>
        <v>9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339"/>
        <v>1</v>
      </c>
      <c r="CA100" s="600">
        <f t="shared" si="340"/>
        <v>1</v>
      </c>
      <c r="CB100" s="600">
        <f t="shared" si="341"/>
        <v>1</v>
      </c>
      <c r="CC100" s="600">
        <f t="shared" si="342"/>
        <v>1</v>
      </c>
      <c r="CD100" s="1337">
        <f t="shared" si="316"/>
        <v>1</v>
      </c>
      <c r="CE100" s="1338">
        <f t="shared" si="316"/>
        <v>1</v>
      </c>
      <c r="CF100" s="1339">
        <f t="shared" si="316"/>
        <v>1</v>
      </c>
      <c r="CG100" s="1339">
        <f t="shared" si="316"/>
        <v>1</v>
      </c>
      <c r="CH100" s="1339">
        <f t="shared" si="316"/>
        <v>1</v>
      </c>
      <c r="CI100" s="1339">
        <f t="shared" si="316"/>
        <v>1</v>
      </c>
      <c r="CJ100" s="1339">
        <f t="shared" si="316"/>
        <v>1</v>
      </c>
      <c r="CK100" s="1340">
        <f t="shared" si="316"/>
        <v>1</v>
      </c>
      <c r="CL100" s="1340">
        <f t="shared" si="316"/>
        <v>1</v>
      </c>
      <c r="CM100" s="1340">
        <f t="shared" si="316"/>
        <v>1</v>
      </c>
      <c r="CN100" s="1339">
        <f t="shared" si="316"/>
        <v>1</v>
      </c>
      <c r="CO100" s="1339">
        <f t="shared" si="316"/>
        <v>1</v>
      </c>
      <c r="CP100" s="1339">
        <f t="shared" si="316"/>
        <v>1</v>
      </c>
      <c r="CQ100" s="1339">
        <f t="shared" si="316"/>
        <v>1</v>
      </c>
      <c r="CR100" s="1339">
        <f t="shared" si="316"/>
        <v>1</v>
      </c>
      <c r="CS100" s="1338">
        <f t="shared" si="316"/>
        <v>1</v>
      </c>
      <c r="CT100" s="1341">
        <f t="shared" si="317"/>
        <v>1</v>
      </c>
      <c r="CU100" s="552">
        <f t="shared" si="318"/>
        <v>1</v>
      </c>
      <c r="CV100" s="553">
        <f t="shared" si="319"/>
        <v>1</v>
      </c>
      <c r="CW100" s="554">
        <f t="shared" si="320"/>
        <v>1</v>
      </c>
      <c r="CX100" s="554">
        <f t="shared" si="321"/>
        <v>1</v>
      </c>
      <c r="CY100" s="554">
        <f t="shared" si="322"/>
        <v>1</v>
      </c>
      <c r="CZ100" s="554">
        <f t="shared" si="323"/>
        <v>1</v>
      </c>
      <c r="DA100" s="554">
        <f t="shared" si="324"/>
        <v>1</v>
      </c>
      <c r="DB100" s="555">
        <f t="shared" si="325"/>
        <v>1</v>
      </c>
      <c r="DC100" s="555">
        <f t="shared" si="326"/>
        <v>1</v>
      </c>
      <c r="DD100" s="555">
        <f t="shared" si="327"/>
        <v>1</v>
      </c>
      <c r="DE100" s="554">
        <f t="shared" si="328"/>
        <v>1</v>
      </c>
      <c r="DF100" s="554">
        <f t="shared" si="329"/>
        <v>1</v>
      </c>
      <c r="DG100" s="554">
        <f t="shared" si="330"/>
        <v>1</v>
      </c>
      <c r="DH100" s="554">
        <f t="shared" si="331"/>
        <v>1</v>
      </c>
      <c r="DI100" s="554">
        <f t="shared" si="332"/>
        <v>1</v>
      </c>
      <c r="DJ100" s="553">
        <f t="shared" si="333"/>
        <v>1</v>
      </c>
      <c r="DK100" s="552">
        <f t="shared" si="334"/>
        <v>1</v>
      </c>
      <c r="DL100" s="601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>
        <v>0</v>
      </c>
      <c r="U101" s="613"/>
      <c r="V101" s="613"/>
      <c r="W101" s="613"/>
      <c r="X101" s="613"/>
      <c r="Y101" s="613"/>
      <c r="Z101" s="613">
        <v>0</v>
      </c>
      <c r="AA101" s="613">
        <v>0</v>
      </c>
      <c r="AB101" s="613">
        <v>0</v>
      </c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375</v>
      </c>
      <c r="AM101" s="613">
        <v>0</v>
      </c>
      <c r="AN101" s="613">
        <v>10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>
        <v>0</v>
      </c>
      <c r="BH101" s="613">
        <v>0</v>
      </c>
      <c r="BI101" s="613">
        <v>20</v>
      </c>
      <c r="BJ101" s="613">
        <v>1500</v>
      </c>
      <c r="BK101" s="613">
        <v>0</v>
      </c>
      <c r="BL101" s="613">
        <v>0</v>
      </c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>
        <v>500</v>
      </c>
      <c r="BZ101" s="600" t="str">
        <f t="shared" si="339"/>
        <v/>
      </c>
      <c r="CA101" s="600">
        <f t="shared" si="340"/>
        <v>0</v>
      </c>
      <c r="CB101" s="600">
        <f t="shared" si="341"/>
        <v>1.4285714285714286</v>
      </c>
      <c r="CC101" s="600">
        <f t="shared" si="342"/>
        <v>5</v>
      </c>
      <c r="CD101" s="1337" t="str">
        <f t="shared" si="316"/>
        <v/>
      </c>
      <c r="CE101" s="1338" t="str">
        <f t="shared" si="316"/>
        <v/>
      </c>
      <c r="CF101" s="1339" t="str">
        <f t="shared" si="316"/>
        <v/>
      </c>
      <c r="CG101" s="1339" t="str">
        <f t="shared" si="316"/>
        <v/>
      </c>
      <c r="CH101" s="1339" t="str">
        <f t="shared" si="316"/>
        <v/>
      </c>
      <c r="CI101" s="1339" t="str">
        <f t="shared" si="316"/>
        <v/>
      </c>
      <c r="CJ101" s="1339">
        <f t="shared" si="316"/>
        <v>0</v>
      </c>
      <c r="CK101" s="1340">
        <f t="shared" si="316"/>
        <v>0</v>
      </c>
      <c r="CL101" s="1340">
        <f t="shared" si="316"/>
        <v>0</v>
      </c>
      <c r="CM101" s="1340">
        <f t="shared" si="316"/>
        <v>0</v>
      </c>
      <c r="CN101" s="1339">
        <f t="shared" si="316"/>
        <v>20</v>
      </c>
      <c r="CO101" s="1339">
        <f t="shared" si="316"/>
        <v>1500</v>
      </c>
      <c r="CP101" s="1339" t="str">
        <f t="shared" si="316"/>
        <v/>
      </c>
      <c r="CQ101" s="1339" t="str">
        <f t="shared" si="316"/>
        <v/>
      </c>
      <c r="CR101" s="1339" t="str">
        <f t="shared" si="316"/>
        <v/>
      </c>
      <c r="CS101" s="1338" t="str">
        <f t="shared" si="316"/>
        <v/>
      </c>
      <c r="CT101" s="1341" t="str">
        <f t="shared" si="317"/>
        <v/>
      </c>
      <c r="CU101" s="552" t="str">
        <f t="shared" si="318"/>
        <v/>
      </c>
      <c r="CV101" s="553" t="str">
        <f t="shared" si="319"/>
        <v/>
      </c>
      <c r="CW101" s="554" t="str">
        <f t="shared" si="320"/>
        <v/>
      </c>
      <c r="CX101" s="554" t="str">
        <f t="shared" si="321"/>
        <v/>
      </c>
      <c r="CY101" s="554" t="str">
        <f t="shared" si="322"/>
        <v/>
      </c>
      <c r="CZ101" s="554" t="str">
        <f t="shared" si="323"/>
        <v/>
      </c>
      <c r="DA101" s="554">
        <f t="shared" si="324"/>
        <v>0</v>
      </c>
      <c r="DB101" s="555">
        <f t="shared" si="325"/>
        <v>0</v>
      </c>
      <c r="DC101" s="555">
        <f t="shared" si="326"/>
        <v>0</v>
      </c>
      <c r="DD101" s="555">
        <f t="shared" si="327"/>
        <v>0</v>
      </c>
      <c r="DE101" s="554">
        <f t="shared" si="328"/>
        <v>20</v>
      </c>
      <c r="DF101" s="554">
        <f t="shared" si="329"/>
        <v>1500</v>
      </c>
      <c r="DG101" s="554" t="str">
        <f t="shared" si="330"/>
        <v/>
      </c>
      <c r="DH101" s="554" t="str">
        <f t="shared" si="331"/>
        <v/>
      </c>
      <c r="DI101" s="554" t="str">
        <f t="shared" si="332"/>
        <v/>
      </c>
      <c r="DJ101" s="553" t="str">
        <f t="shared" si="333"/>
        <v/>
      </c>
      <c r="DK101" s="552" t="str">
        <f t="shared" si="334"/>
        <v/>
      </c>
      <c r="DL101" s="601">
        <f t="shared" si="335"/>
        <v>0</v>
      </c>
      <c r="DM101" s="108">
        <f t="shared" si="336"/>
        <v>4</v>
      </c>
      <c r="DN101" s="108">
        <f t="shared" si="337"/>
        <v>9</v>
      </c>
      <c r="DO101" s="108">
        <f t="shared" si="338"/>
        <v>6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135</v>
      </c>
      <c r="AA102" s="323">
        <v>90</v>
      </c>
      <c r="AB102" s="323">
        <v>135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135</v>
      </c>
      <c r="AM102" s="323">
        <v>135</v>
      </c>
      <c r="AN102" s="323">
        <v>135</v>
      </c>
      <c r="AO102" s="323">
        <v>135</v>
      </c>
      <c r="AP102" s="323">
        <v>135</v>
      </c>
      <c r="AQ102" s="323">
        <v>135</v>
      </c>
      <c r="AR102" s="323">
        <v>135</v>
      </c>
      <c r="AS102" s="323">
        <v>135</v>
      </c>
      <c r="AT102" s="323">
        <v>135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135</v>
      </c>
      <c r="BH102" s="323">
        <v>135</v>
      </c>
      <c r="BI102" s="323">
        <v>135</v>
      </c>
      <c r="BJ102" s="323">
        <v>135</v>
      </c>
      <c r="BK102" s="323">
        <v>135</v>
      </c>
      <c r="BL102" s="323">
        <v>135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339"/>
        <v>90</v>
      </c>
      <c r="CA102" s="600">
        <f t="shared" si="340"/>
        <v>93</v>
      </c>
      <c r="CB102" s="600">
        <f t="shared" si="341"/>
        <v>114</v>
      </c>
      <c r="CC102" s="600">
        <f t="shared" si="342"/>
        <v>105</v>
      </c>
      <c r="CD102" s="1337">
        <f t="shared" si="316"/>
        <v>90</v>
      </c>
      <c r="CE102" s="1338">
        <f t="shared" si="316"/>
        <v>90</v>
      </c>
      <c r="CF102" s="1339">
        <f t="shared" si="316"/>
        <v>90</v>
      </c>
      <c r="CG102" s="1339">
        <f t="shared" si="316"/>
        <v>90</v>
      </c>
      <c r="CH102" s="1339">
        <f t="shared" si="316"/>
        <v>90</v>
      </c>
      <c r="CI102" s="1339">
        <f t="shared" si="316"/>
        <v>90</v>
      </c>
      <c r="CJ102" s="1339">
        <f t="shared" si="316"/>
        <v>90</v>
      </c>
      <c r="CK102" s="1340">
        <f t="shared" si="316"/>
        <v>90</v>
      </c>
      <c r="CL102" s="1340">
        <f t="shared" si="316"/>
        <v>90</v>
      </c>
      <c r="CM102" s="1340">
        <f t="shared" si="316"/>
        <v>90</v>
      </c>
      <c r="CN102" s="1339">
        <f t="shared" si="316"/>
        <v>90</v>
      </c>
      <c r="CO102" s="1339">
        <f t="shared" si="316"/>
        <v>135</v>
      </c>
      <c r="CP102" s="1339">
        <f t="shared" si="316"/>
        <v>135</v>
      </c>
      <c r="CQ102" s="1339">
        <f t="shared" si="316"/>
        <v>135</v>
      </c>
      <c r="CR102" s="1339">
        <f t="shared" si="316"/>
        <v>135</v>
      </c>
      <c r="CS102" s="1338">
        <f t="shared" si="316"/>
        <v>135</v>
      </c>
      <c r="CT102" s="1341">
        <f t="shared" si="317"/>
        <v>135</v>
      </c>
      <c r="CU102" s="552">
        <f t="shared" si="318"/>
        <v>90</v>
      </c>
      <c r="CV102" s="553">
        <f t="shared" si="319"/>
        <v>90</v>
      </c>
      <c r="CW102" s="554">
        <f t="shared" si="320"/>
        <v>90</v>
      </c>
      <c r="CX102" s="554">
        <f t="shared" si="321"/>
        <v>90</v>
      </c>
      <c r="CY102" s="554">
        <f t="shared" si="322"/>
        <v>90</v>
      </c>
      <c r="CZ102" s="554">
        <f t="shared" si="323"/>
        <v>90</v>
      </c>
      <c r="DA102" s="554">
        <f t="shared" si="324"/>
        <v>90</v>
      </c>
      <c r="DB102" s="555">
        <f t="shared" si="325"/>
        <v>90</v>
      </c>
      <c r="DC102" s="555">
        <f t="shared" si="326"/>
        <v>90</v>
      </c>
      <c r="DD102" s="555">
        <f t="shared" si="327"/>
        <v>90</v>
      </c>
      <c r="DE102" s="554">
        <f t="shared" si="328"/>
        <v>90</v>
      </c>
      <c r="DF102" s="554">
        <f t="shared" si="329"/>
        <v>135</v>
      </c>
      <c r="DG102" s="554">
        <f t="shared" si="330"/>
        <v>135</v>
      </c>
      <c r="DH102" s="554">
        <f t="shared" si="331"/>
        <v>135</v>
      </c>
      <c r="DI102" s="554">
        <f t="shared" si="332"/>
        <v>135</v>
      </c>
      <c r="DJ102" s="553">
        <f t="shared" si="333"/>
        <v>135</v>
      </c>
      <c r="DK102" s="552">
        <f t="shared" si="334"/>
        <v>135</v>
      </c>
      <c r="DL102" s="601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>
        <v>0</v>
      </c>
      <c r="U103" s="644"/>
      <c r="V103" s="644"/>
      <c r="W103" s="644"/>
      <c r="X103" s="644"/>
      <c r="Y103" s="644"/>
      <c r="Z103" s="644">
        <v>3</v>
      </c>
      <c r="AA103" s="644">
        <v>0</v>
      </c>
      <c r="AB103" s="644">
        <v>2.6</v>
      </c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0</v>
      </c>
      <c r="AN103" s="644">
        <v>0</v>
      </c>
      <c r="AO103" s="644">
        <v>2</v>
      </c>
      <c r="AP103" s="644">
        <v>3</v>
      </c>
      <c r="AQ103" s="644">
        <v>3</v>
      </c>
      <c r="AR103" s="644">
        <v>2</v>
      </c>
      <c r="AS103" s="644">
        <v>2.4</v>
      </c>
      <c r="AT103" s="644">
        <v>3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3</v>
      </c>
      <c r="BH103" s="644">
        <v>2</v>
      </c>
      <c r="BI103" s="644">
        <v>1</v>
      </c>
      <c r="BJ103" s="644">
        <v>3</v>
      </c>
      <c r="BK103" s="644">
        <v>1</v>
      </c>
      <c r="BL103" s="644">
        <v>1</v>
      </c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>
        <v>1</v>
      </c>
      <c r="BX103" s="644">
        <v>1</v>
      </c>
      <c r="BY103" s="644">
        <v>1</v>
      </c>
      <c r="BZ103" s="600" t="str">
        <f t="shared" si="339"/>
        <v/>
      </c>
      <c r="CA103" s="600">
        <f t="shared" si="340"/>
        <v>1.2999999999999998</v>
      </c>
      <c r="CB103" s="600">
        <f t="shared" si="341"/>
        <v>1.9142857142857141</v>
      </c>
      <c r="CC103" s="600">
        <f t="shared" si="342"/>
        <v>1.1428571428571428</v>
      </c>
      <c r="CD103" s="1337" t="str">
        <f t="shared" si="316"/>
        <v/>
      </c>
      <c r="CE103" s="1338" t="str">
        <f t="shared" si="316"/>
        <v/>
      </c>
      <c r="CF103" s="1339" t="str">
        <f t="shared" si="316"/>
        <v/>
      </c>
      <c r="CG103" s="1339" t="str">
        <f t="shared" si="316"/>
        <v/>
      </c>
      <c r="CH103" s="1339">
        <f t="shared" si="316"/>
        <v>0</v>
      </c>
      <c r="CI103" s="1339">
        <f t="shared" si="316"/>
        <v>0</v>
      </c>
      <c r="CJ103" s="1339">
        <f t="shared" si="316"/>
        <v>0</v>
      </c>
      <c r="CK103" s="1340">
        <f t="shared" si="316"/>
        <v>1</v>
      </c>
      <c r="CL103" s="1340">
        <f t="shared" si="316"/>
        <v>1</v>
      </c>
      <c r="CM103" s="1340">
        <f t="shared" si="316"/>
        <v>1</v>
      </c>
      <c r="CN103" s="1339">
        <f t="shared" si="316"/>
        <v>2</v>
      </c>
      <c r="CO103" s="1339">
        <f t="shared" si="316"/>
        <v>3</v>
      </c>
      <c r="CP103" s="1339">
        <f t="shared" si="316"/>
        <v>3</v>
      </c>
      <c r="CQ103" s="1339" t="str">
        <f t="shared" si="316"/>
        <v/>
      </c>
      <c r="CR103" s="1339" t="str">
        <f t="shared" si="316"/>
        <v/>
      </c>
      <c r="CS103" s="1338" t="str">
        <f t="shared" si="316"/>
        <v/>
      </c>
      <c r="CT103" s="1341" t="str">
        <f t="shared" si="317"/>
        <v/>
      </c>
      <c r="CU103" s="552" t="str">
        <f t="shared" si="318"/>
        <v/>
      </c>
      <c r="CV103" s="553" t="str">
        <f t="shared" si="319"/>
        <v/>
      </c>
      <c r="CW103" s="554" t="str">
        <f t="shared" si="320"/>
        <v/>
      </c>
      <c r="CX103" s="554" t="str">
        <f t="shared" si="321"/>
        <v/>
      </c>
      <c r="CY103" s="554">
        <f t="shared" si="322"/>
        <v>0</v>
      </c>
      <c r="CZ103" s="554">
        <f t="shared" si="323"/>
        <v>0</v>
      </c>
      <c r="DA103" s="554">
        <f t="shared" si="324"/>
        <v>0</v>
      </c>
      <c r="DB103" s="555">
        <f t="shared" si="325"/>
        <v>1</v>
      </c>
      <c r="DC103" s="555">
        <f t="shared" si="326"/>
        <v>1</v>
      </c>
      <c r="DD103" s="555">
        <f t="shared" si="327"/>
        <v>1</v>
      </c>
      <c r="DE103" s="554">
        <f t="shared" si="328"/>
        <v>2</v>
      </c>
      <c r="DF103" s="554">
        <f t="shared" si="329"/>
        <v>3</v>
      </c>
      <c r="DG103" s="554">
        <f t="shared" si="330"/>
        <v>3</v>
      </c>
      <c r="DH103" s="554" t="str">
        <f t="shared" si="331"/>
        <v/>
      </c>
      <c r="DI103" s="554" t="str">
        <f t="shared" si="332"/>
        <v/>
      </c>
      <c r="DJ103" s="553" t="str">
        <f t="shared" si="333"/>
        <v/>
      </c>
      <c r="DK103" s="552" t="str">
        <f t="shared" si="334"/>
        <v/>
      </c>
      <c r="DL103" s="656">
        <f t="shared" si="335"/>
        <v>0</v>
      </c>
      <c r="DM103" s="106">
        <f t="shared" si="336"/>
        <v>4</v>
      </c>
      <c r="DN103" s="106">
        <f t="shared" si="337"/>
        <v>9</v>
      </c>
      <c r="DO103" s="106">
        <f t="shared" si="338"/>
        <v>9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51">IF(B103="","",B$93*B102*B103)</f>
        <v/>
      </c>
      <c r="C104" s="610" t="str">
        <f t="shared" si="351"/>
        <v/>
      </c>
      <c r="D104" s="610" t="str">
        <f t="shared" si="351"/>
        <v/>
      </c>
      <c r="E104" s="610" t="str">
        <f t="shared" si="351"/>
        <v/>
      </c>
      <c r="F104" s="610" t="str">
        <f t="shared" si="351"/>
        <v/>
      </c>
      <c r="G104" s="610" t="str">
        <f t="shared" si="351"/>
        <v/>
      </c>
      <c r="H104" s="610" t="str">
        <f t="shared" si="351"/>
        <v/>
      </c>
      <c r="I104" s="610" t="str">
        <f t="shared" si="351"/>
        <v/>
      </c>
      <c r="J104" s="610" t="str">
        <f t="shared" si="351"/>
        <v/>
      </c>
      <c r="K104" s="610" t="str">
        <f t="shared" si="351"/>
        <v/>
      </c>
      <c r="L104" s="610" t="str">
        <f t="shared" si="351"/>
        <v/>
      </c>
      <c r="M104" s="610" t="str">
        <f t="shared" si="351"/>
        <v/>
      </c>
      <c r="N104" s="610" t="str">
        <f t="shared" si="351"/>
        <v/>
      </c>
      <c r="O104" s="610" t="str">
        <f t="shared" si="351"/>
        <v/>
      </c>
      <c r="P104" s="610" t="str">
        <f t="shared" si="351"/>
        <v/>
      </c>
      <c r="Q104" s="610" t="str">
        <f t="shared" si="351"/>
        <v/>
      </c>
      <c r="R104" s="610" t="str">
        <f t="shared" si="351"/>
        <v/>
      </c>
      <c r="S104" s="650"/>
      <c r="T104" s="1448"/>
      <c r="U104" s="610" t="str">
        <f t="shared" ref="U104:AJ104" si="352">IF(U103="","",U$93*U102*U103)</f>
        <v/>
      </c>
      <c r="V104" s="610" t="str">
        <f t="shared" si="352"/>
        <v/>
      </c>
      <c r="W104" s="610" t="str">
        <f t="shared" si="352"/>
        <v/>
      </c>
      <c r="X104" s="610" t="str">
        <f t="shared" si="352"/>
        <v/>
      </c>
      <c r="Y104" s="610" t="str">
        <f t="shared" si="352"/>
        <v/>
      </c>
      <c r="Z104" s="610">
        <f t="shared" si="352"/>
        <v>1215</v>
      </c>
      <c r="AA104" s="610">
        <f t="shared" si="352"/>
        <v>0</v>
      </c>
      <c r="AB104" s="610">
        <f t="shared" si="352"/>
        <v>351</v>
      </c>
      <c r="AC104" s="610" t="str">
        <f t="shared" si="352"/>
        <v/>
      </c>
      <c r="AD104" s="610" t="str">
        <f t="shared" si="352"/>
        <v/>
      </c>
      <c r="AE104" s="610" t="str">
        <f t="shared" si="352"/>
        <v/>
      </c>
      <c r="AF104" s="610" t="str">
        <f t="shared" si="352"/>
        <v/>
      </c>
      <c r="AG104" s="610" t="str">
        <f t="shared" si="352"/>
        <v/>
      </c>
      <c r="AH104" s="610" t="str">
        <f t="shared" si="352"/>
        <v/>
      </c>
      <c r="AI104" s="610" t="str">
        <f t="shared" si="352"/>
        <v/>
      </c>
      <c r="AJ104" s="610" t="str">
        <f t="shared" si="352"/>
        <v/>
      </c>
      <c r="AK104" s="650"/>
      <c r="AL104" s="610">
        <f t="shared" ref="AL104:BB104" si="353">IF(AL103="","",AL$93*AL102*AL103)</f>
        <v>675</v>
      </c>
      <c r="AM104" s="610">
        <f t="shared" si="353"/>
        <v>0</v>
      </c>
      <c r="AN104" s="610">
        <f t="shared" si="353"/>
        <v>0</v>
      </c>
      <c r="AO104" s="610">
        <f t="shared" si="353"/>
        <v>540</v>
      </c>
      <c r="AP104" s="610">
        <f t="shared" si="353"/>
        <v>1620</v>
      </c>
      <c r="AQ104" s="610">
        <f t="shared" si="353"/>
        <v>1215</v>
      </c>
      <c r="AR104" s="610">
        <f t="shared" si="353"/>
        <v>810</v>
      </c>
      <c r="AS104" s="610">
        <f t="shared" si="353"/>
        <v>1620</v>
      </c>
      <c r="AT104" s="610">
        <f t="shared" si="353"/>
        <v>1215</v>
      </c>
      <c r="AU104" s="610" t="str">
        <f t="shared" si="353"/>
        <v/>
      </c>
      <c r="AV104" s="610" t="str">
        <f t="shared" si="353"/>
        <v/>
      </c>
      <c r="AW104" s="610" t="str">
        <f t="shared" si="353"/>
        <v/>
      </c>
      <c r="AX104" s="610" t="str">
        <f t="shared" si="353"/>
        <v/>
      </c>
      <c r="AY104" s="610" t="str">
        <f t="shared" si="353"/>
        <v/>
      </c>
      <c r="AZ104" s="610" t="str">
        <f t="shared" si="353"/>
        <v/>
      </c>
      <c r="BA104" s="610" t="str">
        <f t="shared" si="353"/>
        <v/>
      </c>
      <c r="BB104" s="610" t="str">
        <f t="shared" si="353"/>
        <v/>
      </c>
      <c r="BC104" s="650"/>
      <c r="BD104" s="610">
        <f t="shared" ref="BD104:BT104" si="354">IF(BD103="","",BD$93*BD102*BD103)</f>
        <v>0</v>
      </c>
      <c r="BE104" s="610">
        <f t="shared" si="354"/>
        <v>0</v>
      </c>
      <c r="BF104" s="610">
        <f t="shared" si="354"/>
        <v>0</v>
      </c>
      <c r="BG104" s="610">
        <f t="shared" si="354"/>
        <v>5670</v>
      </c>
      <c r="BH104" s="610">
        <f t="shared" si="354"/>
        <v>1350</v>
      </c>
      <c r="BI104" s="610">
        <f t="shared" si="354"/>
        <v>810</v>
      </c>
      <c r="BJ104" s="610">
        <f t="shared" si="354"/>
        <v>8100</v>
      </c>
      <c r="BK104" s="610">
        <f t="shared" si="354"/>
        <v>1350</v>
      </c>
      <c r="BL104" s="610">
        <f t="shared" si="354"/>
        <v>675</v>
      </c>
      <c r="BM104" s="610" t="str">
        <f t="shared" si="354"/>
        <v/>
      </c>
      <c r="BN104" s="610" t="str">
        <f t="shared" si="354"/>
        <v/>
      </c>
      <c r="BO104" s="610" t="str">
        <f t="shared" si="354"/>
        <v/>
      </c>
      <c r="BP104" s="610" t="str">
        <f t="shared" si="354"/>
        <v/>
      </c>
      <c r="BQ104" s="610" t="str">
        <f t="shared" si="354"/>
        <v/>
      </c>
      <c r="BR104" s="610" t="str">
        <f t="shared" si="354"/>
        <v/>
      </c>
      <c r="BS104" s="610" t="str">
        <f t="shared" si="354"/>
        <v/>
      </c>
      <c r="BT104" s="610" t="str">
        <f t="shared" si="354"/>
        <v/>
      </c>
      <c r="BU104" s="650"/>
      <c r="BV104" s="610" t="str">
        <f>IF(BV103="","",BV$93*BV102*BV103)</f>
        <v/>
      </c>
      <c r="BW104" s="610">
        <f>IF(BW103="","",BW$93*BW102*BW103)</f>
        <v>90</v>
      </c>
      <c r="BX104" s="610">
        <f>IF(BX103="","",BX$93*BX102*BX103)</f>
        <v>540</v>
      </c>
      <c r="BY104" s="610">
        <f>IF(BY103="","",BY$93*BY102*BY103)</f>
        <v>1890</v>
      </c>
      <c r="BZ104" s="600" t="str">
        <f t="shared" si="339"/>
        <v/>
      </c>
      <c r="CA104" s="600">
        <f t="shared" si="340"/>
        <v>351</v>
      </c>
      <c r="CB104" s="600">
        <f t="shared" si="341"/>
        <v>867.85714285714289</v>
      </c>
      <c r="CC104" s="600">
        <f t="shared" si="342"/>
        <v>1407.8571428571429</v>
      </c>
      <c r="CD104" s="1337" t="str">
        <f t="shared" si="316"/>
        <v/>
      </c>
      <c r="CE104" s="1338" t="str">
        <f t="shared" si="316"/>
        <v/>
      </c>
      <c r="CF104" s="1339" t="str">
        <f t="shared" si="316"/>
        <v/>
      </c>
      <c r="CG104" s="1339" t="str">
        <f t="shared" si="316"/>
        <v/>
      </c>
      <c r="CH104" s="1339">
        <f t="shared" si="316"/>
        <v>0</v>
      </c>
      <c r="CI104" s="1339">
        <f t="shared" si="316"/>
        <v>0</v>
      </c>
      <c r="CJ104" s="1339">
        <f t="shared" si="316"/>
        <v>0</v>
      </c>
      <c r="CK104" s="1340">
        <f t="shared" si="316"/>
        <v>675</v>
      </c>
      <c r="CL104" s="1340">
        <f t="shared" si="316"/>
        <v>810</v>
      </c>
      <c r="CM104" s="1340">
        <f t="shared" si="316"/>
        <v>1350</v>
      </c>
      <c r="CN104" s="1339">
        <f t="shared" si="316"/>
        <v>1350</v>
      </c>
      <c r="CO104" s="1339">
        <f t="shared" si="316"/>
        <v>5670</v>
      </c>
      <c r="CP104" s="1339">
        <f t="shared" si="316"/>
        <v>8100</v>
      </c>
      <c r="CQ104" s="1339" t="str">
        <f t="shared" si="316"/>
        <v/>
      </c>
      <c r="CR104" s="1339" t="str">
        <f t="shared" si="316"/>
        <v/>
      </c>
      <c r="CS104" s="1338" t="str">
        <f t="shared" si="316"/>
        <v/>
      </c>
      <c r="CT104" s="1341" t="str">
        <f t="shared" si="317"/>
        <v/>
      </c>
      <c r="CU104" s="552" t="str">
        <f t="shared" si="318"/>
        <v/>
      </c>
      <c r="CV104" s="553" t="str">
        <f t="shared" si="319"/>
        <v/>
      </c>
      <c r="CW104" s="554" t="str">
        <f t="shared" si="320"/>
        <v/>
      </c>
      <c r="CX104" s="554" t="str">
        <f t="shared" si="321"/>
        <v/>
      </c>
      <c r="CY104" s="554">
        <f t="shared" si="322"/>
        <v>0</v>
      </c>
      <c r="CZ104" s="554">
        <f t="shared" si="323"/>
        <v>0</v>
      </c>
      <c r="DA104" s="554">
        <f t="shared" si="324"/>
        <v>0</v>
      </c>
      <c r="DB104" s="555">
        <f t="shared" si="325"/>
        <v>675</v>
      </c>
      <c r="DC104" s="555">
        <f t="shared" si="326"/>
        <v>810</v>
      </c>
      <c r="DD104" s="555">
        <f t="shared" si="327"/>
        <v>1350</v>
      </c>
      <c r="DE104" s="554">
        <f t="shared" si="328"/>
        <v>1350</v>
      </c>
      <c r="DF104" s="554">
        <f t="shared" si="329"/>
        <v>5670</v>
      </c>
      <c r="DG104" s="554">
        <f t="shared" si="330"/>
        <v>8100</v>
      </c>
      <c r="DH104" s="554" t="str">
        <f t="shared" si="331"/>
        <v/>
      </c>
      <c r="DI104" s="554" t="str">
        <f t="shared" si="332"/>
        <v/>
      </c>
      <c r="DJ104" s="553" t="str">
        <f t="shared" si="333"/>
        <v/>
      </c>
      <c r="DK104" s="552" t="str">
        <f t="shared" si="334"/>
        <v/>
      </c>
      <c r="DL104" s="656">
        <f t="shared" si="335"/>
        <v>0</v>
      </c>
      <c r="DM104" s="106">
        <f t="shared" si="336"/>
        <v>3</v>
      </c>
      <c r="DN104" s="106">
        <f t="shared" si="337"/>
        <v>9</v>
      </c>
      <c r="DO104" s="106">
        <f t="shared" si="338"/>
        <v>9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>
        <v>0</v>
      </c>
      <c r="U105" s="644"/>
      <c r="V105" s="644"/>
      <c r="W105" s="644"/>
      <c r="X105" s="644"/>
      <c r="Y105" s="644"/>
      <c r="Z105" s="644">
        <v>0</v>
      </c>
      <c r="AA105" s="644">
        <v>0</v>
      </c>
      <c r="AB105" s="644">
        <v>0</v>
      </c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1300</v>
      </c>
      <c r="AQ105" s="644">
        <v>0</v>
      </c>
      <c r="AR105" s="644">
        <v>600</v>
      </c>
      <c r="AS105" s="644">
        <v>750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2000</v>
      </c>
      <c r="BH105" s="644">
        <v>0</v>
      </c>
      <c r="BI105" s="644">
        <v>0</v>
      </c>
      <c r="BJ105" s="644">
        <v>6000</v>
      </c>
      <c r="BK105" s="644">
        <v>0</v>
      </c>
      <c r="BL105" s="644">
        <v>0</v>
      </c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>
        <v>0</v>
      </c>
      <c r="BX105" s="644">
        <v>0</v>
      </c>
      <c r="BY105" s="644">
        <v>500</v>
      </c>
      <c r="BZ105" s="600" t="str">
        <f t="shared" si="339"/>
        <v/>
      </c>
      <c r="CA105" s="600">
        <f t="shared" si="340"/>
        <v>0</v>
      </c>
      <c r="CB105" s="600">
        <f t="shared" si="341"/>
        <v>192.85714285714286</v>
      </c>
      <c r="CC105" s="600">
        <f t="shared" si="342"/>
        <v>285.71428571428572</v>
      </c>
      <c r="CD105" s="1337" t="str">
        <f t="shared" si="316"/>
        <v/>
      </c>
      <c r="CE105" s="1338" t="str">
        <f t="shared" si="316"/>
        <v/>
      </c>
      <c r="CF105" s="1339" t="str">
        <f t="shared" si="316"/>
        <v/>
      </c>
      <c r="CG105" s="1339" t="str">
        <f t="shared" si="316"/>
        <v/>
      </c>
      <c r="CH105" s="1339">
        <f t="shared" si="316"/>
        <v>0</v>
      </c>
      <c r="CI105" s="1339">
        <f t="shared" si="316"/>
        <v>0</v>
      </c>
      <c r="CJ105" s="1339">
        <f t="shared" si="316"/>
        <v>0</v>
      </c>
      <c r="CK105" s="1340">
        <f t="shared" si="316"/>
        <v>0</v>
      </c>
      <c r="CL105" s="1340">
        <f t="shared" si="316"/>
        <v>0</v>
      </c>
      <c r="CM105" s="1340">
        <f t="shared" si="316"/>
        <v>0</v>
      </c>
      <c r="CN105" s="1339">
        <f t="shared" si="316"/>
        <v>0</v>
      </c>
      <c r="CO105" s="1339">
        <f t="shared" si="316"/>
        <v>2000</v>
      </c>
      <c r="CP105" s="1339">
        <f t="shared" si="316"/>
        <v>6000</v>
      </c>
      <c r="CQ105" s="1339" t="str">
        <f t="shared" si="316"/>
        <v/>
      </c>
      <c r="CR105" s="1339" t="str">
        <f t="shared" si="316"/>
        <v/>
      </c>
      <c r="CS105" s="1338" t="str">
        <f t="shared" si="316"/>
        <v/>
      </c>
      <c r="CT105" s="1341" t="str">
        <f t="shared" si="317"/>
        <v/>
      </c>
      <c r="CU105" s="552" t="str">
        <f t="shared" si="318"/>
        <v/>
      </c>
      <c r="CV105" s="553" t="str">
        <f t="shared" si="319"/>
        <v/>
      </c>
      <c r="CW105" s="554" t="str">
        <f t="shared" si="320"/>
        <v/>
      </c>
      <c r="CX105" s="554" t="str">
        <f t="shared" si="321"/>
        <v/>
      </c>
      <c r="CY105" s="554">
        <f t="shared" si="322"/>
        <v>0</v>
      </c>
      <c r="CZ105" s="554">
        <f t="shared" si="323"/>
        <v>0</v>
      </c>
      <c r="DA105" s="554">
        <f t="shared" si="324"/>
        <v>0</v>
      </c>
      <c r="DB105" s="555">
        <f t="shared" si="325"/>
        <v>0</v>
      </c>
      <c r="DC105" s="555">
        <f t="shared" si="326"/>
        <v>0</v>
      </c>
      <c r="DD105" s="555">
        <f t="shared" si="327"/>
        <v>0</v>
      </c>
      <c r="DE105" s="554">
        <f t="shared" si="328"/>
        <v>0</v>
      </c>
      <c r="DF105" s="554">
        <f t="shared" si="329"/>
        <v>2000</v>
      </c>
      <c r="DG105" s="554">
        <f t="shared" si="330"/>
        <v>6000</v>
      </c>
      <c r="DH105" s="554" t="str">
        <f t="shared" si="331"/>
        <v/>
      </c>
      <c r="DI105" s="554" t="str">
        <f t="shared" si="332"/>
        <v/>
      </c>
      <c r="DJ105" s="553" t="str">
        <f t="shared" si="333"/>
        <v/>
      </c>
      <c r="DK105" s="552" t="str">
        <f t="shared" si="334"/>
        <v/>
      </c>
      <c r="DL105" s="656">
        <f t="shared" si="335"/>
        <v>0</v>
      </c>
      <c r="DM105" s="106">
        <f t="shared" si="336"/>
        <v>4</v>
      </c>
      <c r="DN105" s="106">
        <f t="shared" si="337"/>
        <v>9</v>
      </c>
      <c r="DO105" s="106">
        <f t="shared" si="338"/>
        <v>9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>
        <v>0</v>
      </c>
      <c r="U106" s="644"/>
      <c r="V106" s="644"/>
      <c r="W106" s="644"/>
      <c r="X106" s="644"/>
      <c r="Y106" s="644"/>
      <c r="Z106" s="644">
        <v>0</v>
      </c>
      <c r="AA106" s="644">
        <v>0</v>
      </c>
      <c r="AB106" s="644">
        <v>0</v>
      </c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>
        <v>1</v>
      </c>
      <c r="AQ106" s="644"/>
      <c r="AR106" s="644">
        <v>1</v>
      </c>
      <c r="AS106" s="644">
        <v>1.2</v>
      </c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>
        <v>2.5</v>
      </c>
      <c r="BH106" s="644"/>
      <c r="BI106" s="644"/>
      <c r="BJ106" s="644">
        <v>1.2</v>
      </c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>
        <v>0</v>
      </c>
      <c r="BZ106" s="600" t="str">
        <f t="shared" si="339"/>
        <v/>
      </c>
      <c r="CA106" s="600">
        <f t="shared" si="340"/>
        <v>0</v>
      </c>
      <c r="CB106" s="600">
        <f t="shared" si="341"/>
        <v>1.0000000000000002</v>
      </c>
      <c r="CC106" s="600" t="str">
        <f t="shared" si="342"/>
        <v/>
      </c>
      <c r="CD106" s="1337" t="str">
        <f t="shared" si="316"/>
        <v/>
      </c>
      <c r="CE106" s="1338" t="str">
        <f t="shared" si="316"/>
        <v/>
      </c>
      <c r="CF106" s="1339" t="str">
        <f t="shared" si="316"/>
        <v/>
      </c>
      <c r="CG106" s="1339" t="str">
        <f t="shared" si="316"/>
        <v/>
      </c>
      <c r="CH106" s="1339" t="str">
        <f t="shared" si="316"/>
        <v/>
      </c>
      <c r="CI106" s="1339" t="str">
        <f t="shared" si="316"/>
        <v/>
      </c>
      <c r="CJ106" s="1339" t="str">
        <f t="shared" si="316"/>
        <v/>
      </c>
      <c r="CK106" s="1340" t="str">
        <f t="shared" si="316"/>
        <v/>
      </c>
      <c r="CL106" s="1340">
        <f t="shared" si="316"/>
        <v>1.2</v>
      </c>
      <c r="CM106" s="1340">
        <f t="shared" si="316"/>
        <v>2.5</v>
      </c>
      <c r="CN106" s="1339" t="str">
        <f t="shared" si="316"/>
        <v/>
      </c>
      <c r="CO106" s="1339" t="str">
        <f t="shared" si="316"/>
        <v/>
      </c>
      <c r="CP106" s="1339" t="str">
        <f t="shared" si="316"/>
        <v/>
      </c>
      <c r="CQ106" s="1339" t="str">
        <f t="shared" si="316"/>
        <v/>
      </c>
      <c r="CR106" s="1339" t="str">
        <f t="shared" si="316"/>
        <v/>
      </c>
      <c r="CS106" s="1338" t="str">
        <f t="shared" si="316"/>
        <v/>
      </c>
      <c r="CT106" s="1341" t="str">
        <f t="shared" si="317"/>
        <v/>
      </c>
      <c r="CU106" s="552" t="str">
        <f t="shared" si="318"/>
        <v/>
      </c>
      <c r="CV106" s="553" t="str">
        <f t="shared" si="319"/>
        <v/>
      </c>
      <c r="CW106" s="554" t="str">
        <f t="shared" si="320"/>
        <v/>
      </c>
      <c r="CX106" s="554" t="str">
        <f t="shared" si="321"/>
        <v/>
      </c>
      <c r="CY106" s="554" t="str">
        <f t="shared" si="322"/>
        <v/>
      </c>
      <c r="CZ106" s="554" t="str">
        <f t="shared" si="323"/>
        <v/>
      </c>
      <c r="DA106" s="554" t="str">
        <f t="shared" si="324"/>
        <v/>
      </c>
      <c r="DB106" s="555" t="str">
        <f t="shared" si="325"/>
        <v/>
      </c>
      <c r="DC106" s="555">
        <f t="shared" si="326"/>
        <v>1.2</v>
      </c>
      <c r="DD106" s="555">
        <f t="shared" si="327"/>
        <v>2.5</v>
      </c>
      <c r="DE106" s="554" t="str">
        <f t="shared" si="328"/>
        <v/>
      </c>
      <c r="DF106" s="554" t="str">
        <f t="shared" si="329"/>
        <v/>
      </c>
      <c r="DG106" s="554" t="str">
        <f t="shared" si="330"/>
        <v/>
      </c>
      <c r="DH106" s="554" t="str">
        <f t="shared" si="331"/>
        <v/>
      </c>
      <c r="DI106" s="554" t="str">
        <f t="shared" si="332"/>
        <v/>
      </c>
      <c r="DJ106" s="553" t="str">
        <f t="shared" si="333"/>
        <v/>
      </c>
      <c r="DK106" s="552" t="str">
        <f t="shared" si="334"/>
        <v/>
      </c>
      <c r="DL106" s="656">
        <f t="shared" si="335"/>
        <v>0</v>
      </c>
      <c r="DM106" s="106">
        <f t="shared" si="336"/>
        <v>4</v>
      </c>
      <c r="DN106" s="106">
        <f t="shared" si="337"/>
        <v>3</v>
      </c>
      <c r="DO106" s="106">
        <f t="shared" si="338"/>
        <v>2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55">IF(B105="","",B105*B106)</f>
        <v/>
      </c>
      <c r="C107" s="609" t="str">
        <f t="shared" si="355"/>
        <v/>
      </c>
      <c r="D107" s="609" t="str">
        <f t="shared" si="355"/>
        <v/>
      </c>
      <c r="E107" s="609" t="str">
        <f t="shared" si="355"/>
        <v/>
      </c>
      <c r="F107" s="609" t="str">
        <f t="shared" si="355"/>
        <v/>
      </c>
      <c r="G107" s="609" t="str">
        <f t="shared" si="355"/>
        <v/>
      </c>
      <c r="H107" s="609" t="str">
        <f t="shared" si="355"/>
        <v/>
      </c>
      <c r="I107" s="609" t="str">
        <f t="shared" si="355"/>
        <v/>
      </c>
      <c r="J107" s="609" t="str">
        <f t="shared" si="355"/>
        <v/>
      </c>
      <c r="K107" s="609" t="str">
        <f t="shared" si="355"/>
        <v/>
      </c>
      <c r="L107" s="609" t="str">
        <f t="shared" si="355"/>
        <v/>
      </c>
      <c r="M107" s="609" t="str">
        <f t="shared" si="355"/>
        <v/>
      </c>
      <c r="N107" s="609" t="str">
        <f t="shared" si="355"/>
        <v/>
      </c>
      <c r="O107" s="609" t="str">
        <f t="shared" si="355"/>
        <v/>
      </c>
      <c r="P107" s="609" t="str">
        <f t="shared" si="355"/>
        <v/>
      </c>
      <c r="Q107" s="609" t="str">
        <f t="shared" si="355"/>
        <v/>
      </c>
      <c r="R107" s="609" t="str">
        <f t="shared" si="355"/>
        <v/>
      </c>
      <c r="S107" s="647"/>
      <c r="T107" s="609">
        <f t="shared" ref="T107:AJ107" si="356">IF(T105="","",T105*T106)</f>
        <v>0</v>
      </c>
      <c r="U107" s="609" t="str">
        <f t="shared" si="356"/>
        <v/>
      </c>
      <c r="V107" s="609" t="str">
        <f t="shared" si="356"/>
        <v/>
      </c>
      <c r="W107" s="609" t="str">
        <f t="shared" si="356"/>
        <v/>
      </c>
      <c r="X107" s="609" t="str">
        <f t="shared" si="356"/>
        <v/>
      </c>
      <c r="Y107" s="609" t="str">
        <f t="shared" si="356"/>
        <v/>
      </c>
      <c r="Z107" s="609">
        <f t="shared" si="356"/>
        <v>0</v>
      </c>
      <c r="AA107" s="609">
        <f t="shared" si="356"/>
        <v>0</v>
      </c>
      <c r="AB107" s="609">
        <f t="shared" si="356"/>
        <v>0</v>
      </c>
      <c r="AC107" s="609" t="str">
        <f t="shared" si="356"/>
        <v/>
      </c>
      <c r="AD107" s="609" t="str">
        <f t="shared" si="356"/>
        <v/>
      </c>
      <c r="AE107" s="609" t="str">
        <f t="shared" si="356"/>
        <v/>
      </c>
      <c r="AF107" s="609" t="str">
        <f t="shared" si="356"/>
        <v/>
      </c>
      <c r="AG107" s="609" t="str">
        <f t="shared" si="356"/>
        <v/>
      </c>
      <c r="AH107" s="609" t="str">
        <f t="shared" si="356"/>
        <v/>
      </c>
      <c r="AI107" s="609" t="str">
        <f t="shared" si="356"/>
        <v/>
      </c>
      <c r="AJ107" s="609" t="str">
        <f t="shared" si="356"/>
        <v/>
      </c>
      <c r="AK107" s="647"/>
      <c r="AL107" s="609">
        <f t="shared" ref="AL107:BB107" si="357">IF(AL105="","",AL105*AL106)</f>
        <v>0</v>
      </c>
      <c r="AM107" s="609">
        <f t="shared" si="357"/>
        <v>0</v>
      </c>
      <c r="AN107" s="609">
        <f t="shared" si="357"/>
        <v>0</v>
      </c>
      <c r="AO107" s="609">
        <f t="shared" si="357"/>
        <v>0</v>
      </c>
      <c r="AP107" s="609">
        <f t="shared" si="357"/>
        <v>1300</v>
      </c>
      <c r="AQ107" s="609">
        <f t="shared" si="357"/>
        <v>0</v>
      </c>
      <c r="AR107" s="609">
        <f t="shared" si="357"/>
        <v>600</v>
      </c>
      <c r="AS107" s="609">
        <f t="shared" si="357"/>
        <v>900</v>
      </c>
      <c r="AT107" s="609">
        <f t="shared" si="357"/>
        <v>0</v>
      </c>
      <c r="AU107" s="609" t="str">
        <f t="shared" si="357"/>
        <v/>
      </c>
      <c r="AV107" s="609" t="str">
        <f t="shared" si="357"/>
        <v/>
      </c>
      <c r="AW107" s="609" t="str">
        <f t="shared" si="357"/>
        <v/>
      </c>
      <c r="AX107" s="609" t="str">
        <f t="shared" si="357"/>
        <v/>
      </c>
      <c r="AY107" s="609" t="str">
        <f t="shared" si="357"/>
        <v/>
      </c>
      <c r="AZ107" s="609" t="str">
        <f t="shared" si="357"/>
        <v/>
      </c>
      <c r="BA107" s="609" t="str">
        <f t="shared" si="357"/>
        <v/>
      </c>
      <c r="BB107" s="609" t="str">
        <f t="shared" si="357"/>
        <v/>
      </c>
      <c r="BC107" s="647"/>
      <c r="BD107" s="609">
        <f t="shared" ref="BD107:BT107" si="358">IF(BD105="","",BD105*BD106)</f>
        <v>0</v>
      </c>
      <c r="BE107" s="609">
        <f t="shared" si="358"/>
        <v>0</v>
      </c>
      <c r="BF107" s="609">
        <f t="shared" si="358"/>
        <v>0</v>
      </c>
      <c r="BG107" s="609">
        <f t="shared" si="358"/>
        <v>5000</v>
      </c>
      <c r="BH107" s="609">
        <f t="shared" si="358"/>
        <v>0</v>
      </c>
      <c r="BI107" s="609">
        <f t="shared" si="358"/>
        <v>0</v>
      </c>
      <c r="BJ107" s="609">
        <f t="shared" si="358"/>
        <v>7200</v>
      </c>
      <c r="BK107" s="609">
        <f t="shared" si="358"/>
        <v>0</v>
      </c>
      <c r="BL107" s="609">
        <f t="shared" si="358"/>
        <v>0</v>
      </c>
      <c r="BM107" s="609" t="str">
        <f t="shared" si="358"/>
        <v/>
      </c>
      <c r="BN107" s="609" t="str">
        <f t="shared" si="358"/>
        <v/>
      </c>
      <c r="BO107" s="609" t="str">
        <f t="shared" si="358"/>
        <v/>
      </c>
      <c r="BP107" s="609" t="str">
        <f t="shared" si="358"/>
        <v/>
      </c>
      <c r="BQ107" s="609" t="str">
        <f t="shared" si="358"/>
        <v/>
      </c>
      <c r="BR107" s="609" t="str">
        <f t="shared" si="358"/>
        <v/>
      </c>
      <c r="BS107" s="609" t="str">
        <f t="shared" si="358"/>
        <v/>
      </c>
      <c r="BT107" s="609" t="str">
        <f t="shared" si="358"/>
        <v/>
      </c>
      <c r="BU107" s="647"/>
      <c r="BV107" s="609" t="str">
        <f>IF(BV105="","",BV105*BV106)</f>
        <v/>
      </c>
      <c r="BW107" s="609">
        <f>IF(BW105="","",BW105*BW106)</f>
        <v>0</v>
      </c>
      <c r="BX107" s="609">
        <f>IF(BX105="","",BX105*BX106)</f>
        <v>0</v>
      </c>
      <c r="BY107" s="609">
        <f>IF(BY105="","",BY105*BY106)</f>
        <v>0</v>
      </c>
      <c r="BZ107" s="600" t="str">
        <f t="shared" si="339"/>
        <v/>
      </c>
      <c r="CA107" s="600">
        <f t="shared" si="340"/>
        <v>0</v>
      </c>
      <c r="CB107" s="600">
        <f t="shared" si="341"/>
        <v>214.28571428571428</v>
      </c>
      <c r="CC107" s="600">
        <f t="shared" si="342"/>
        <v>714.28571428571433</v>
      </c>
      <c r="CD107" s="1337" t="str">
        <f t="shared" si="316"/>
        <v/>
      </c>
      <c r="CE107" s="1338" t="str">
        <f t="shared" si="316"/>
        <v/>
      </c>
      <c r="CF107" s="1339" t="str">
        <f t="shared" si="316"/>
        <v/>
      </c>
      <c r="CG107" s="1339" t="str">
        <f t="shared" si="316"/>
        <v/>
      </c>
      <c r="CH107" s="1339">
        <f t="shared" si="316"/>
        <v>0</v>
      </c>
      <c r="CI107" s="1339">
        <f t="shared" si="316"/>
        <v>0</v>
      </c>
      <c r="CJ107" s="1339">
        <f t="shared" si="316"/>
        <v>0</v>
      </c>
      <c r="CK107" s="1340">
        <f t="shared" si="316"/>
        <v>0</v>
      </c>
      <c r="CL107" s="1340">
        <f t="shared" si="316"/>
        <v>0</v>
      </c>
      <c r="CM107" s="1340">
        <f t="shared" si="316"/>
        <v>0</v>
      </c>
      <c r="CN107" s="1339">
        <f t="shared" si="316"/>
        <v>0</v>
      </c>
      <c r="CO107" s="1339">
        <f t="shared" si="316"/>
        <v>5000</v>
      </c>
      <c r="CP107" s="1339">
        <f t="shared" si="316"/>
        <v>7200</v>
      </c>
      <c r="CQ107" s="1339" t="str">
        <f t="shared" si="316"/>
        <v/>
      </c>
      <c r="CR107" s="1339" t="str">
        <f t="shared" si="316"/>
        <v/>
      </c>
      <c r="CS107" s="1338" t="str">
        <f t="shared" si="316"/>
        <v/>
      </c>
      <c r="CT107" s="1341" t="str">
        <f t="shared" si="317"/>
        <v/>
      </c>
      <c r="CU107" s="552" t="str">
        <f t="shared" si="318"/>
        <v/>
      </c>
      <c r="CV107" s="553" t="str">
        <f t="shared" si="319"/>
        <v/>
      </c>
      <c r="CW107" s="554" t="str">
        <f t="shared" si="320"/>
        <v/>
      </c>
      <c r="CX107" s="554" t="str">
        <f t="shared" si="321"/>
        <v/>
      </c>
      <c r="CY107" s="554">
        <f t="shared" si="322"/>
        <v>0</v>
      </c>
      <c r="CZ107" s="554">
        <f t="shared" si="323"/>
        <v>0</v>
      </c>
      <c r="DA107" s="554">
        <f t="shared" si="324"/>
        <v>0</v>
      </c>
      <c r="DB107" s="555">
        <f t="shared" si="325"/>
        <v>0</v>
      </c>
      <c r="DC107" s="555">
        <f t="shared" si="326"/>
        <v>0</v>
      </c>
      <c r="DD107" s="555">
        <f t="shared" si="327"/>
        <v>0</v>
      </c>
      <c r="DE107" s="554">
        <f t="shared" si="328"/>
        <v>0</v>
      </c>
      <c r="DF107" s="554">
        <f t="shared" si="329"/>
        <v>5000</v>
      </c>
      <c r="DG107" s="554">
        <f t="shared" si="330"/>
        <v>7200</v>
      </c>
      <c r="DH107" s="554" t="str">
        <f t="shared" si="331"/>
        <v/>
      </c>
      <c r="DI107" s="554" t="str">
        <f t="shared" si="332"/>
        <v/>
      </c>
      <c r="DJ107" s="553" t="str">
        <f t="shared" si="333"/>
        <v/>
      </c>
      <c r="DK107" s="552" t="str">
        <f t="shared" si="334"/>
        <v/>
      </c>
      <c r="DL107" s="656">
        <f t="shared" si="335"/>
        <v>0</v>
      </c>
      <c r="DM107" s="106">
        <f t="shared" si="336"/>
        <v>4</v>
      </c>
      <c r="DN107" s="106">
        <f t="shared" si="337"/>
        <v>9</v>
      </c>
      <c r="DO107" s="106">
        <f t="shared" si="338"/>
        <v>9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339"/>
        <v>1</v>
      </c>
      <c r="CA108" s="600">
        <f t="shared" si="340"/>
        <v>1</v>
      </c>
      <c r="CB108" s="600">
        <f t="shared" si="341"/>
        <v>1</v>
      </c>
      <c r="CC108" s="600">
        <f t="shared" si="342"/>
        <v>1</v>
      </c>
      <c r="CD108" s="1337">
        <f t="shared" si="316"/>
        <v>1</v>
      </c>
      <c r="CE108" s="1338">
        <f t="shared" si="316"/>
        <v>1</v>
      </c>
      <c r="CF108" s="1339">
        <f t="shared" si="316"/>
        <v>1</v>
      </c>
      <c r="CG108" s="1339">
        <f t="shared" si="316"/>
        <v>1</v>
      </c>
      <c r="CH108" s="1339">
        <f t="shared" si="316"/>
        <v>1</v>
      </c>
      <c r="CI108" s="1339">
        <f t="shared" si="316"/>
        <v>1</v>
      </c>
      <c r="CJ108" s="1339">
        <f t="shared" si="316"/>
        <v>1</v>
      </c>
      <c r="CK108" s="1340">
        <f t="shared" si="316"/>
        <v>1</v>
      </c>
      <c r="CL108" s="1340">
        <f t="shared" si="316"/>
        <v>1</v>
      </c>
      <c r="CM108" s="1340">
        <f t="shared" si="316"/>
        <v>1</v>
      </c>
      <c r="CN108" s="1339">
        <f t="shared" si="316"/>
        <v>1</v>
      </c>
      <c r="CO108" s="1339">
        <f t="shared" si="316"/>
        <v>1</v>
      </c>
      <c r="CP108" s="1339">
        <f t="shared" si="316"/>
        <v>1</v>
      </c>
      <c r="CQ108" s="1339">
        <f t="shared" si="316"/>
        <v>1</v>
      </c>
      <c r="CR108" s="1339">
        <f t="shared" si="316"/>
        <v>1</v>
      </c>
      <c r="CS108" s="1338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317"/>
        <v>1</v>
      </c>
      <c r="CU108" s="552">
        <f t="shared" si="318"/>
        <v>1</v>
      </c>
      <c r="CV108" s="553">
        <f t="shared" si="319"/>
        <v>1</v>
      </c>
      <c r="CW108" s="554">
        <f t="shared" si="320"/>
        <v>1</v>
      </c>
      <c r="CX108" s="554">
        <f t="shared" si="321"/>
        <v>1</v>
      </c>
      <c r="CY108" s="554">
        <f t="shared" si="322"/>
        <v>1</v>
      </c>
      <c r="CZ108" s="554">
        <f t="shared" si="323"/>
        <v>1</v>
      </c>
      <c r="DA108" s="554">
        <f t="shared" si="324"/>
        <v>1</v>
      </c>
      <c r="DB108" s="555">
        <f t="shared" si="325"/>
        <v>1</v>
      </c>
      <c r="DC108" s="555">
        <f t="shared" si="326"/>
        <v>1</v>
      </c>
      <c r="DD108" s="555">
        <f t="shared" si="327"/>
        <v>1</v>
      </c>
      <c r="DE108" s="554">
        <f t="shared" si="328"/>
        <v>1</v>
      </c>
      <c r="DF108" s="554">
        <f t="shared" si="329"/>
        <v>1</v>
      </c>
      <c r="DG108" s="554">
        <f t="shared" si="330"/>
        <v>1</v>
      </c>
      <c r="DH108" s="554">
        <f t="shared" si="331"/>
        <v>1</v>
      </c>
      <c r="DI108" s="554">
        <f t="shared" si="332"/>
        <v>1</v>
      </c>
      <c r="DJ108" s="553">
        <f t="shared" si="333"/>
        <v>1</v>
      </c>
      <c r="DK108" s="552">
        <f t="shared" si="334"/>
        <v>1</v>
      </c>
      <c r="DL108" s="656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>
        <v>0</v>
      </c>
      <c r="U109" s="613"/>
      <c r="V109" s="613"/>
      <c r="W109" s="613"/>
      <c r="X109" s="613"/>
      <c r="Y109" s="613"/>
      <c r="Z109" s="613">
        <v>0</v>
      </c>
      <c r="AA109" s="613">
        <v>0</v>
      </c>
      <c r="AB109" s="613">
        <v>0</v>
      </c>
      <c r="AC109" s="613">
        <v>0</v>
      </c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>
        <v>0</v>
      </c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>
        <v>1100</v>
      </c>
      <c r="BK109" s="613">
        <v>0</v>
      </c>
      <c r="BL109" s="613">
        <v>0</v>
      </c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>
        <v>200</v>
      </c>
      <c r="BZ109" s="600" t="str">
        <f t="shared" si="339"/>
        <v/>
      </c>
      <c r="CA109" s="600">
        <f t="shared" si="340"/>
        <v>0</v>
      </c>
      <c r="CB109" s="600">
        <f t="shared" si="341"/>
        <v>0</v>
      </c>
      <c r="CC109" s="600">
        <f t="shared" si="342"/>
        <v>0</v>
      </c>
      <c r="CD109" s="1337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59"/>
        <v/>
      </c>
      <c r="CF109" s="1339" t="str">
        <f t="shared" si="359"/>
        <v/>
      </c>
      <c r="CG109" s="1339" t="str">
        <f t="shared" si="359"/>
        <v/>
      </c>
      <c r="CH109" s="1339">
        <f t="shared" si="359"/>
        <v>0</v>
      </c>
      <c r="CI109" s="1339">
        <f t="shared" si="359"/>
        <v>0</v>
      </c>
      <c r="CJ109" s="1339">
        <f t="shared" si="359"/>
        <v>0</v>
      </c>
      <c r="CK109" s="1340">
        <f t="shared" si="359"/>
        <v>0</v>
      </c>
      <c r="CL109" s="1340">
        <f t="shared" si="359"/>
        <v>0</v>
      </c>
      <c r="CM109" s="1340">
        <f t="shared" si="359"/>
        <v>0</v>
      </c>
      <c r="CN109" s="1339">
        <f t="shared" si="359"/>
        <v>0</v>
      </c>
      <c r="CO109" s="1339">
        <f t="shared" si="359"/>
        <v>0</v>
      </c>
      <c r="CP109" s="1339">
        <f t="shared" si="359"/>
        <v>1100</v>
      </c>
      <c r="CQ109" s="1339" t="str">
        <f t="shared" si="359"/>
        <v/>
      </c>
      <c r="CR109" s="1339" t="str">
        <f t="shared" si="359"/>
        <v/>
      </c>
      <c r="CS109" s="1338" t="str">
        <f t="shared" si="359"/>
        <v/>
      </c>
      <c r="CT109" s="1341" t="str">
        <f t="shared" si="317"/>
        <v/>
      </c>
      <c r="CU109" s="552" t="str">
        <f t="shared" si="318"/>
        <v/>
      </c>
      <c r="CV109" s="553" t="str">
        <f t="shared" si="319"/>
        <v/>
      </c>
      <c r="CW109" s="554" t="str">
        <f t="shared" si="320"/>
        <v/>
      </c>
      <c r="CX109" s="554" t="str">
        <f t="shared" si="321"/>
        <v/>
      </c>
      <c r="CY109" s="554">
        <f t="shared" si="322"/>
        <v>0</v>
      </c>
      <c r="CZ109" s="554">
        <f t="shared" si="323"/>
        <v>0</v>
      </c>
      <c r="DA109" s="554">
        <f t="shared" si="324"/>
        <v>0</v>
      </c>
      <c r="DB109" s="555">
        <f t="shared" si="325"/>
        <v>0</v>
      </c>
      <c r="DC109" s="555">
        <f t="shared" si="326"/>
        <v>0</v>
      </c>
      <c r="DD109" s="555">
        <f t="shared" si="327"/>
        <v>0</v>
      </c>
      <c r="DE109" s="554">
        <f t="shared" si="328"/>
        <v>0</v>
      </c>
      <c r="DF109" s="554">
        <f t="shared" si="329"/>
        <v>0</v>
      </c>
      <c r="DG109" s="554">
        <f t="shared" si="330"/>
        <v>1100</v>
      </c>
      <c r="DH109" s="554" t="str">
        <f t="shared" si="331"/>
        <v/>
      </c>
      <c r="DI109" s="554" t="str">
        <f t="shared" si="332"/>
        <v/>
      </c>
      <c r="DJ109" s="553" t="str">
        <f t="shared" si="333"/>
        <v/>
      </c>
      <c r="DK109" s="552" t="str">
        <f t="shared" si="334"/>
        <v/>
      </c>
      <c r="DL109" s="656">
        <f t="shared" si="335"/>
        <v>0</v>
      </c>
      <c r="DM109" s="106">
        <f t="shared" si="336"/>
        <v>5</v>
      </c>
      <c r="DN109" s="106">
        <f t="shared" si="337"/>
        <v>9</v>
      </c>
      <c r="DO109" s="106">
        <f t="shared" si="338"/>
        <v>9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61">IF(SUM(B96,B104)&gt;0,SUM(B97,B105)/SUM(B96,B104),"")</f>
        <v/>
      </c>
      <c r="C110" s="623" t="str">
        <f t="shared" si="361"/>
        <v/>
      </c>
      <c r="D110" s="623" t="str">
        <f t="shared" si="361"/>
        <v/>
      </c>
      <c r="E110" s="623" t="str">
        <f t="shared" si="361"/>
        <v/>
      </c>
      <c r="F110" s="623" t="str">
        <f t="shared" si="361"/>
        <v/>
      </c>
      <c r="G110" s="623" t="str">
        <f t="shared" si="361"/>
        <v/>
      </c>
      <c r="H110" s="623" t="str">
        <f t="shared" si="361"/>
        <v/>
      </c>
      <c r="I110" s="623" t="str">
        <f t="shared" si="361"/>
        <v/>
      </c>
      <c r="J110" s="623" t="str">
        <f t="shared" si="361"/>
        <v/>
      </c>
      <c r="K110" s="623" t="str">
        <f t="shared" si="361"/>
        <v/>
      </c>
      <c r="L110" s="623" t="str">
        <f t="shared" si="361"/>
        <v/>
      </c>
      <c r="M110" s="623" t="str">
        <f t="shared" si="361"/>
        <v/>
      </c>
      <c r="N110" s="623" t="str">
        <f t="shared" si="361"/>
        <v/>
      </c>
      <c r="O110" s="623" t="str">
        <f t="shared" si="361"/>
        <v/>
      </c>
      <c r="P110" s="623" t="str">
        <f t="shared" si="361"/>
        <v/>
      </c>
      <c r="Q110" s="623" t="str">
        <f t="shared" si="361"/>
        <v/>
      </c>
      <c r="R110" s="623" t="str">
        <f t="shared" si="361"/>
        <v/>
      </c>
      <c r="S110" s="655"/>
      <c r="T110" s="623" t="str">
        <f t="shared" ref="T110:AJ110" si="362">IF(SUM(T96,T104)&gt;0,SUM(T97,T105)/SUM(T96,T104),"")</f>
        <v/>
      </c>
      <c r="U110" s="623" t="str">
        <f t="shared" si="362"/>
        <v/>
      </c>
      <c r="V110" s="623" t="str">
        <f t="shared" si="362"/>
        <v/>
      </c>
      <c r="W110" s="623" t="str">
        <f t="shared" si="362"/>
        <v/>
      </c>
      <c r="X110" s="623" t="str">
        <f t="shared" si="362"/>
        <v/>
      </c>
      <c r="Y110" s="623" t="str">
        <f t="shared" si="362"/>
        <v/>
      </c>
      <c r="Z110" s="623">
        <f t="shared" si="362"/>
        <v>0</v>
      </c>
      <c r="AA110" s="623" t="str">
        <f t="shared" si="362"/>
        <v/>
      </c>
      <c r="AB110" s="623">
        <f t="shared" si="362"/>
        <v>0</v>
      </c>
      <c r="AC110" s="623" t="str">
        <f t="shared" si="362"/>
        <v/>
      </c>
      <c r="AD110" s="623" t="str">
        <f t="shared" si="362"/>
        <v/>
      </c>
      <c r="AE110" s="623" t="str">
        <f t="shared" si="362"/>
        <v/>
      </c>
      <c r="AF110" s="623" t="str">
        <f t="shared" si="362"/>
        <v/>
      </c>
      <c r="AG110" s="623" t="str">
        <f t="shared" si="362"/>
        <v/>
      </c>
      <c r="AH110" s="623" t="str">
        <f t="shared" si="362"/>
        <v/>
      </c>
      <c r="AI110" s="623" t="str">
        <f t="shared" si="362"/>
        <v/>
      </c>
      <c r="AJ110" s="623" t="str">
        <f t="shared" si="362"/>
        <v/>
      </c>
      <c r="AK110" s="655"/>
      <c r="AL110" s="623">
        <f t="shared" ref="AL110:BB110" si="363">IF(SUM(AL96,AL104)&gt;0,SUM(AL97,AL105)/SUM(AL96,AL104),"")</f>
        <v>0</v>
      </c>
      <c r="AM110" s="623">
        <f t="shared" si="363"/>
        <v>0</v>
      </c>
      <c r="AN110" s="623">
        <f t="shared" si="363"/>
        <v>0.11851851851851852</v>
      </c>
      <c r="AO110" s="623">
        <f t="shared" si="363"/>
        <v>0</v>
      </c>
      <c r="AP110" s="623">
        <f t="shared" si="363"/>
        <v>0.78703703703703709</v>
      </c>
      <c r="AQ110" s="623">
        <f t="shared" si="363"/>
        <v>0</v>
      </c>
      <c r="AR110" s="623">
        <f t="shared" si="363"/>
        <v>0.54673721340388004</v>
      </c>
      <c r="AS110" s="623">
        <f t="shared" si="363"/>
        <v>0.42542542542542544</v>
      </c>
      <c r="AT110" s="623">
        <f t="shared" si="363"/>
        <v>0</v>
      </c>
      <c r="AU110" s="623" t="str">
        <f t="shared" si="363"/>
        <v/>
      </c>
      <c r="AV110" s="623" t="str">
        <f t="shared" si="363"/>
        <v/>
      </c>
      <c r="AW110" s="623" t="str">
        <f t="shared" si="363"/>
        <v/>
      </c>
      <c r="AX110" s="623" t="str">
        <f t="shared" si="363"/>
        <v/>
      </c>
      <c r="AY110" s="623" t="str">
        <f t="shared" si="363"/>
        <v/>
      </c>
      <c r="AZ110" s="623" t="str">
        <f t="shared" si="363"/>
        <v/>
      </c>
      <c r="BA110" s="623" t="str">
        <f t="shared" si="363"/>
        <v/>
      </c>
      <c r="BB110" s="623" t="str">
        <f t="shared" si="363"/>
        <v/>
      </c>
      <c r="BC110" s="655"/>
      <c r="BD110" s="623">
        <f t="shared" ref="BD110:BT110" si="364">IF(SUM(BD96,BD104)&gt;0,SUM(BD97,BD105)/SUM(BD96,BD104),"")</f>
        <v>0.61728395061728392</v>
      </c>
      <c r="BE110" s="623">
        <f t="shared" si="364"/>
        <v>0</v>
      </c>
      <c r="BF110" s="623">
        <f t="shared" si="364"/>
        <v>0.61728395061728392</v>
      </c>
      <c r="BG110" s="623">
        <f t="shared" si="364"/>
        <v>0.46296296296296297</v>
      </c>
      <c r="BH110" s="623">
        <f t="shared" si="364"/>
        <v>0.18518518518518517</v>
      </c>
      <c r="BI110" s="623">
        <f t="shared" si="364"/>
        <v>0</v>
      </c>
      <c r="BJ110" s="623">
        <f t="shared" si="364"/>
        <v>0.7407407407407407</v>
      </c>
      <c r="BK110" s="623">
        <f t="shared" si="364"/>
        <v>0.24691358024691357</v>
      </c>
      <c r="BL110" s="623">
        <f t="shared" si="364"/>
        <v>0.37037037037037035</v>
      </c>
      <c r="BM110" s="623" t="str">
        <f t="shared" si="364"/>
        <v/>
      </c>
      <c r="BN110" s="623" t="str">
        <f t="shared" si="364"/>
        <v/>
      </c>
      <c r="BO110" s="623" t="str">
        <f t="shared" si="364"/>
        <v/>
      </c>
      <c r="BP110" s="623" t="str">
        <f t="shared" si="364"/>
        <v/>
      </c>
      <c r="BQ110" s="623" t="str">
        <f t="shared" si="364"/>
        <v/>
      </c>
      <c r="BR110" s="623" t="str">
        <f t="shared" si="364"/>
        <v/>
      </c>
      <c r="BS110" s="623" t="str">
        <f t="shared" si="364"/>
        <v/>
      </c>
      <c r="BT110" s="623" t="str">
        <f t="shared" si="364"/>
        <v/>
      </c>
      <c r="BU110" s="655"/>
      <c r="BV110" s="623" t="str">
        <f>IF(SUM(BV96,BV104)&gt;0,SUM(BV97,BV105)/SUM(BV96,BV104),"")</f>
        <v/>
      </c>
      <c r="BW110" s="623">
        <f>IF(SUM(BW96,BW104)&gt;0,SUM(BW97,BW105)/SUM(BW96,BW104),"")</f>
        <v>0</v>
      </c>
      <c r="BX110" s="623">
        <f>IF(SUM(BX96,BX104)&gt;0,SUM(BX97,BX105)/SUM(BX96,BX104),"")</f>
        <v>0.28322440087145967</v>
      </c>
      <c r="BY110" s="623">
        <f>IF(SUM(BY96,BY104)&gt;0,SUM(BY97,BY105)/SUM(BY96,BY104),"")</f>
        <v>0.73260073260073255</v>
      </c>
      <c r="BZ110" s="600" t="str">
        <f t="shared" si="339"/>
        <v/>
      </c>
      <c r="CA110" s="625" t="str">
        <f t="shared" si="340"/>
        <v/>
      </c>
      <c r="CB110" s="625">
        <f t="shared" si="341"/>
        <v>0.15581159390683202</v>
      </c>
      <c r="CC110" s="625">
        <f t="shared" si="342"/>
        <v>0.35714285714285715</v>
      </c>
      <c r="CD110" s="1342" t="str">
        <f t="shared" si="360"/>
        <v/>
      </c>
      <c r="CE110" s="1343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65"/>
        <v/>
      </c>
      <c r="CG110" s="1344" t="str">
        <f t="shared" si="365"/>
        <v/>
      </c>
      <c r="CH110" s="1344">
        <f t="shared" si="365"/>
        <v>0</v>
      </c>
      <c r="CI110" s="1344">
        <f t="shared" si="365"/>
        <v>0</v>
      </c>
      <c r="CJ110" s="1344">
        <f t="shared" si="365"/>
        <v>0.18518518518518517</v>
      </c>
      <c r="CK110" s="1345">
        <f t="shared" si="365"/>
        <v>0.24691358024691357</v>
      </c>
      <c r="CL110" s="1345">
        <f t="shared" si="365"/>
        <v>0.37037037037037035</v>
      </c>
      <c r="CM110" s="1345">
        <f t="shared" si="365"/>
        <v>0.46296296296296297</v>
      </c>
      <c r="CN110" s="1344">
        <f t="shared" si="365"/>
        <v>0.61728395061728392</v>
      </c>
      <c r="CO110" s="1344">
        <f t="shared" si="365"/>
        <v>0.61728395061728392</v>
      </c>
      <c r="CP110" s="1344">
        <f t="shared" si="365"/>
        <v>0.7407407407407407</v>
      </c>
      <c r="CQ110" s="1344" t="str">
        <f t="shared" si="365"/>
        <v/>
      </c>
      <c r="CR110" s="1344" t="str">
        <f t="shared" si="365"/>
        <v/>
      </c>
      <c r="CS110" s="1343" t="str">
        <f t="shared" si="365"/>
        <v/>
      </c>
      <c r="CT110" s="1346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0" t="str">
        <f t="shared" si="318"/>
        <v/>
      </c>
      <c r="CV110" s="541" t="str">
        <f t="shared" si="319"/>
        <v/>
      </c>
      <c r="CW110" s="542" t="str">
        <f t="shared" si="320"/>
        <v/>
      </c>
      <c r="CX110" s="542" t="str">
        <f t="shared" si="321"/>
        <v/>
      </c>
      <c r="CY110" s="542">
        <f t="shared" si="322"/>
        <v>0</v>
      </c>
      <c r="CZ110" s="542">
        <f t="shared" si="323"/>
        <v>0</v>
      </c>
      <c r="DA110" s="542">
        <f t="shared" si="324"/>
        <v>0.18518518518518517</v>
      </c>
      <c r="DB110" s="543">
        <f t="shared" si="325"/>
        <v>0.24691358024691357</v>
      </c>
      <c r="DC110" s="543">
        <f t="shared" si="326"/>
        <v>0.37037037037037035</v>
      </c>
      <c r="DD110" s="543">
        <f t="shared" si="327"/>
        <v>0.46296296296296297</v>
      </c>
      <c r="DE110" s="542">
        <f t="shared" si="328"/>
        <v>0.61728395061728392</v>
      </c>
      <c r="DF110" s="542">
        <f t="shared" si="329"/>
        <v>0.61728395061728392</v>
      </c>
      <c r="DG110" s="542">
        <f t="shared" si="330"/>
        <v>0.7407407407407407</v>
      </c>
      <c r="DH110" s="542" t="str">
        <f t="shared" si="331"/>
        <v/>
      </c>
      <c r="DI110" s="542" t="str">
        <f t="shared" si="332"/>
        <v/>
      </c>
      <c r="DJ110" s="541" t="str">
        <f t="shared" si="333"/>
        <v/>
      </c>
      <c r="DK110" s="540" t="str">
        <f t="shared" si="334"/>
        <v/>
      </c>
      <c r="DL110" s="656">
        <f t="shared" si="335"/>
        <v>0</v>
      </c>
      <c r="DM110" s="106">
        <f t="shared" si="336"/>
        <v>2</v>
      </c>
      <c r="DN110" s="106">
        <f t="shared" si="337"/>
        <v>9</v>
      </c>
      <c r="DO110" s="106">
        <f t="shared" si="338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67">IF(SUM(B96,B104)=0,"",SUM(B96,-B97*B100,-B101*B100,B104,-B105*B108,-B109*B108)*0.04)</f>
        <v/>
      </c>
      <c r="C111" s="628" t="str">
        <f t="shared" si="367"/>
        <v/>
      </c>
      <c r="D111" s="628" t="str">
        <f t="shared" si="367"/>
        <v/>
      </c>
      <c r="E111" s="628" t="str">
        <f t="shared" si="367"/>
        <v/>
      </c>
      <c r="F111" s="628" t="str">
        <f t="shared" si="367"/>
        <v/>
      </c>
      <c r="G111" s="628" t="str">
        <f t="shared" si="367"/>
        <v/>
      </c>
      <c r="H111" s="628" t="str">
        <f t="shared" si="367"/>
        <v/>
      </c>
      <c r="I111" s="628" t="str">
        <f t="shared" si="367"/>
        <v/>
      </c>
      <c r="J111" s="628" t="str">
        <f t="shared" si="367"/>
        <v/>
      </c>
      <c r="K111" s="628" t="str">
        <f t="shared" si="36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68">IF(SUM(T96,T104)=0,"",SUM(T96,-T97*T100,-T101*T100,T104,-T105*T108,-T109*T108)*0.04)</f>
        <v/>
      </c>
      <c r="U111" s="628" t="str">
        <f t="shared" si="368"/>
        <v/>
      </c>
      <c r="V111" s="628" t="str">
        <f t="shared" si="368"/>
        <v/>
      </c>
      <c r="W111" s="628" t="str">
        <f t="shared" si="368"/>
        <v/>
      </c>
      <c r="X111" s="628" t="str">
        <f t="shared" si="368"/>
        <v/>
      </c>
      <c r="Y111" s="628" t="str">
        <f t="shared" si="368"/>
        <v/>
      </c>
      <c r="Z111" s="628">
        <f t="shared" si="368"/>
        <v>129.6</v>
      </c>
      <c r="AA111" s="628" t="str">
        <f t="shared" si="368"/>
        <v/>
      </c>
      <c r="AB111" s="628">
        <f t="shared" si="368"/>
        <v>35.64</v>
      </c>
      <c r="AC111" s="628" t="str">
        <f t="shared" si="368"/>
        <v/>
      </c>
      <c r="AD111" s="628" t="str">
        <f t="shared" si="368"/>
        <v/>
      </c>
      <c r="AE111" s="628" t="str">
        <f t="shared" si="368"/>
        <v/>
      </c>
      <c r="AF111" s="628" t="str">
        <f t="shared" si="368"/>
        <v/>
      </c>
      <c r="AG111" s="628" t="str">
        <f t="shared" si="368"/>
        <v/>
      </c>
      <c r="AH111" s="628" t="str">
        <f t="shared" si="368"/>
        <v/>
      </c>
      <c r="AI111" s="628" t="str">
        <f t="shared" si="368"/>
        <v/>
      </c>
      <c r="AJ111" s="628" t="str">
        <f t="shared" si="368"/>
        <v/>
      </c>
      <c r="AK111" s="659"/>
      <c r="AL111" s="628">
        <f t="shared" ref="AL111:AT111" si="369">IF(SUM(AL96,AL104)=0,"",SUM(AL96,-AL97*AL100,-AL101*AL100,AL104,-AL105*AL108,-AL109*AL108)*0.04)</f>
        <v>147</v>
      </c>
      <c r="AM111" s="628">
        <f t="shared" si="369"/>
        <v>81</v>
      </c>
      <c r="AN111" s="628">
        <f t="shared" si="369"/>
        <v>47.2</v>
      </c>
      <c r="AO111" s="628">
        <f t="shared" si="369"/>
        <v>108</v>
      </c>
      <c r="AP111" s="628">
        <f t="shared" si="369"/>
        <v>36.800000000000004</v>
      </c>
      <c r="AQ111" s="628">
        <f t="shared" si="369"/>
        <v>129.6</v>
      </c>
      <c r="AR111" s="628">
        <f t="shared" si="369"/>
        <v>51.4</v>
      </c>
      <c r="AS111" s="628">
        <f t="shared" si="369"/>
        <v>114.8</v>
      </c>
      <c r="AT111" s="628">
        <f t="shared" si="369"/>
        <v>129.6</v>
      </c>
      <c r="AU111" s="628"/>
      <c r="AV111" s="628"/>
      <c r="AW111" s="628" t="str">
        <f t="shared" ref="AW111:BB111" si="370">IF(SUM(AW96,AW104)=0,"",SUM(AW96,-AW97*AW100,-AW101*AW100,AW104,-AW105*AW108,-AW109*AW108)*0.04)</f>
        <v/>
      </c>
      <c r="AX111" s="628" t="str">
        <f t="shared" si="370"/>
        <v/>
      </c>
      <c r="AY111" s="628" t="str">
        <f t="shared" si="370"/>
        <v/>
      </c>
      <c r="AZ111" s="628" t="str">
        <f t="shared" si="370"/>
        <v/>
      </c>
      <c r="BA111" s="628" t="str">
        <f t="shared" si="370"/>
        <v/>
      </c>
      <c r="BB111" s="628" t="str">
        <f t="shared" si="370"/>
        <v/>
      </c>
      <c r="BC111" s="659"/>
      <c r="BD111" s="628">
        <f t="shared" ref="BD111:BT111" si="371">IF(SUM(BD96,BD104)=0,"",SUM(BD96,-BD97*BD100,-BD101*BD100,BD104,-BD105*BD108,-BD109*BD108)*0.04)</f>
        <v>24.8</v>
      </c>
      <c r="BE111" s="628">
        <f t="shared" si="371"/>
        <v>594</v>
      </c>
      <c r="BF111" s="628">
        <f t="shared" si="371"/>
        <v>248</v>
      </c>
      <c r="BG111" s="628">
        <f t="shared" si="371"/>
        <v>324.8</v>
      </c>
      <c r="BH111" s="628">
        <f t="shared" si="371"/>
        <v>176</v>
      </c>
      <c r="BI111" s="628">
        <f t="shared" si="371"/>
        <v>161.20000000000002</v>
      </c>
      <c r="BJ111" s="628">
        <f t="shared" si="371"/>
        <v>120</v>
      </c>
      <c r="BK111" s="628">
        <f t="shared" si="371"/>
        <v>244</v>
      </c>
      <c r="BL111" s="628">
        <f t="shared" si="371"/>
        <v>102</v>
      </c>
      <c r="BM111" s="628" t="str">
        <f t="shared" si="371"/>
        <v/>
      </c>
      <c r="BN111" s="628" t="str">
        <f t="shared" si="371"/>
        <v/>
      </c>
      <c r="BO111" s="628" t="str">
        <f t="shared" si="371"/>
        <v/>
      </c>
      <c r="BP111" s="628" t="str">
        <f t="shared" si="371"/>
        <v/>
      </c>
      <c r="BQ111" s="628" t="str">
        <f t="shared" si="371"/>
        <v/>
      </c>
      <c r="BR111" s="628" t="str">
        <f t="shared" si="371"/>
        <v/>
      </c>
      <c r="BS111" s="628" t="str">
        <f t="shared" si="371"/>
        <v/>
      </c>
      <c r="BT111" s="628" t="str">
        <f t="shared" si="371"/>
        <v/>
      </c>
      <c r="BU111" s="659"/>
      <c r="BV111" s="628" t="str">
        <f>IF(SUM(BV96,BV104)=0,"",SUM(BV96,-BV97*BV100,-BV101*BV100,BV104,-BV105*BV108,-BV109*BV108)*0.04)</f>
        <v/>
      </c>
      <c r="BW111" s="628">
        <f>IF(SUM(BW96,BW104)=0,"",SUM(BW96,-BW97*BW100,-BW101*BW100,BW104,-BW105*BW108,-BW109*BW108)*0.04)</f>
        <v>30.6</v>
      </c>
      <c r="BX111" s="628">
        <f>IF(SUM(BX96,BX104)=0,"",SUM(BX96,-BX97*BX100,-BX101*BX100,BX104,-BX105*BX108,-BX109*BX108)*0.04)</f>
        <v>131.6</v>
      </c>
      <c r="BY111" s="628">
        <f>IF(SUM(BY96,BY104)=0,"",SUM(BY96,-BY97*BY100,-BY101*BY100,BY104,-BY105*BY108,-BY109*BY108)*0.04)</f>
        <v>132.6</v>
      </c>
      <c r="BZ111" s="600" t="str">
        <f t="shared" si="339"/>
        <v/>
      </c>
      <c r="CA111" s="600" t="str">
        <f t="shared" si="340"/>
        <v/>
      </c>
      <c r="CB111" s="600">
        <f t="shared" si="341"/>
        <v>94.51428571428572</v>
      </c>
      <c r="CC111" s="600">
        <f t="shared" si="342"/>
        <v>196.57142857142858</v>
      </c>
      <c r="CD111" s="1342" t="str">
        <f t="shared" si="360"/>
        <v/>
      </c>
      <c r="CE111" s="1343" t="str">
        <f t="shared" si="366"/>
        <v/>
      </c>
      <c r="CF111" s="1344" t="str">
        <f t="shared" si="366"/>
        <v/>
      </c>
      <c r="CG111" s="1344" t="str">
        <f t="shared" si="366"/>
        <v/>
      </c>
      <c r="CH111" s="1344">
        <f t="shared" si="366"/>
        <v>24.8</v>
      </c>
      <c r="CI111" s="1344">
        <f t="shared" si="366"/>
        <v>102</v>
      </c>
      <c r="CJ111" s="1344">
        <f t="shared" si="366"/>
        <v>120</v>
      </c>
      <c r="CK111" s="1345">
        <f t="shared" si="366"/>
        <v>161.20000000000002</v>
      </c>
      <c r="CL111" s="1345">
        <f t="shared" si="366"/>
        <v>176</v>
      </c>
      <c r="CM111" s="1345">
        <f t="shared" si="366"/>
        <v>244</v>
      </c>
      <c r="CN111" s="1344">
        <f t="shared" si="366"/>
        <v>248</v>
      </c>
      <c r="CO111" s="1344">
        <f t="shared" si="366"/>
        <v>324.8</v>
      </c>
      <c r="CP111" s="1344">
        <f t="shared" si="366"/>
        <v>594</v>
      </c>
      <c r="CQ111" s="1344" t="str">
        <f t="shared" si="366"/>
        <v/>
      </c>
      <c r="CR111" s="1344" t="str">
        <f t="shared" si="366"/>
        <v/>
      </c>
      <c r="CS111" s="1343" t="str">
        <f t="shared" si="366"/>
        <v/>
      </c>
      <c r="CT111" s="1346" t="str">
        <f t="shared" si="366"/>
        <v/>
      </c>
      <c r="CU111" s="552" t="str">
        <f t="shared" si="318"/>
        <v/>
      </c>
      <c r="CV111" s="553" t="str">
        <f t="shared" si="319"/>
        <v/>
      </c>
      <c r="CW111" s="554" t="str">
        <f t="shared" si="320"/>
        <v/>
      </c>
      <c r="CX111" s="554" t="str">
        <f t="shared" si="321"/>
        <v/>
      </c>
      <c r="CY111" s="554">
        <f t="shared" si="322"/>
        <v>24.8</v>
      </c>
      <c r="CZ111" s="554">
        <f t="shared" si="323"/>
        <v>102</v>
      </c>
      <c r="DA111" s="554">
        <f t="shared" si="324"/>
        <v>120</v>
      </c>
      <c r="DB111" s="555">
        <f t="shared" si="325"/>
        <v>161.20000000000002</v>
      </c>
      <c r="DC111" s="555">
        <f t="shared" si="326"/>
        <v>176</v>
      </c>
      <c r="DD111" s="555">
        <f t="shared" si="327"/>
        <v>244</v>
      </c>
      <c r="DE111" s="554">
        <f t="shared" si="328"/>
        <v>248</v>
      </c>
      <c r="DF111" s="554">
        <f t="shared" si="329"/>
        <v>324.8</v>
      </c>
      <c r="DG111" s="554">
        <f t="shared" si="330"/>
        <v>594</v>
      </c>
      <c r="DH111" s="554" t="str">
        <f t="shared" si="331"/>
        <v/>
      </c>
      <c r="DI111" s="554" t="str">
        <f t="shared" si="332"/>
        <v/>
      </c>
      <c r="DJ111" s="553" t="str">
        <f t="shared" si="333"/>
        <v/>
      </c>
      <c r="DK111" s="552" t="str">
        <f t="shared" si="334"/>
        <v/>
      </c>
      <c r="DL111" s="656">
        <f t="shared" si="335"/>
        <v>0</v>
      </c>
      <c r="DM111" s="106">
        <f t="shared" si="336"/>
        <v>2</v>
      </c>
      <c r="DN111" s="106">
        <f t="shared" si="337"/>
        <v>9</v>
      </c>
      <c r="DO111" s="106">
        <f t="shared" si="338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339"/>
        <v/>
      </c>
      <c r="CA112" s="600" t="str">
        <f t="shared" si="340"/>
        <v/>
      </c>
      <c r="CB112" s="600" t="str">
        <f t="shared" si="341"/>
        <v/>
      </c>
      <c r="CC112" s="600" t="str">
        <f t="shared" si="342"/>
        <v/>
      </c>
      <c r="CD112" s="1342" t="str">
        <f t="shared" si="360"/>
        <v/>
      </c>
      <c r="CE112" s="1343" t="str">
        <f t="shared" si="366"/>
        <v/>
      </c>
      <c r="CF112" s="1344" t="str">
        <f t="shared" si="366"/>
        <v/>
      </c>
      <c r="CG112" s="1344" t="str">
        <f t="shared" si="366"/>
        <v/>
      </c>
      <c r="CH112" s="1344" t="str">
        <f t="shared" si="366"/>
        <v/>
      </c>
      <c r="CI112" s="1344" t="str">
        <f t="shared" si="366"/>
        <v/>
      </c>
      <c r="CJ112" s="1344" t="str">
        <f t="shared" si="366"/>
        <v/>
      </c>
      <c r="CK112" s="1345" t="str">
        <f t="shared" si="366"/>
        <v/>
      </c>
      <c r="CL112" s="1345" t="str">
        <f t="shared" si="366"/>
        <v/>
      </c>
      <c r="CM112" s="1345" t="str">
        <f t="shared" si="366"/>
        <v/>
      </c>
      <c r="CN112" s="1344" t="str">
        <f t="shared" si="366"/>
        <v/>
      </c>
      <c r="CO112" s="1344" t="str">
        <f t="shared" si="366"/>
        <v/>
      </c>
      <c r="CP112" s="1344" t="str">
        <f t="shared" si="366"/>
        <v/>
      </c>
      <c r="CQ112" s="1344" t="str">
        <f t="shared" si="366"/>
        <v/>
      </c>
      <c r="CR112" s="1344" t="str">
        <f t="shared" si="366"/>
        <v/>
      </c>
      <c r="CS112" s="1343" t="str">
        <f t="shared" si="366"/>
        <v/>
      </c>
      <c r="CT112" s="1346" t="str">
        <f t="shared" si="366"/>
        <v/>
      </c>
      <c r="CU112" s="552" t="str">
        <f t="shared" si="318"/>
        <v/>
      </c>
      <c r="CV112" s="553" t="str">
        <f t="shared" si="319"/>
        <v/>
      </c>
      <c r="CW112" s="554" t="str">
        <f t="shared" si="320"/>
        <v/>
      </c>
      <c r="CX112" s="554" t="str">
        <f t="shared" si="321"/>
        <v/>
      </c>
      <c r="CY112" s="554" t="str">
        <f t="shared" si="322"/>
        <v/>
      </c>
      <c r="CZ112" s="554" t="str">
        <f t="shared" si="323"/>
        <v/>
      </c>
      <c r="DA112" s="554" t="str">
        <f t="shared" si="324"/>
        <v/>
      </c>
      <c r="DB112" s="555" t="str">
        <f t="shared" si="325"/>
        <v/>
      </c>
      <c r="DC112" s="555" t="str">
        <f t="shared" si="326"/>
        <v/>
      </c>
      <c r="DD112" s="555" t="str">
        <f t="shared" si="327"/>
        <v/>
      </c>
      <c r="DE112" s="554" t="str">
        <f t="shared" si="328"/>
        <v/>
      </c>
      <c r="DF112" s="554" t="str">
        <f t="shared" si="329"/>
        <v/>
      </c>
      <c r="DG112" s="554" t="str">
        <f t="shared" si="330"/>
        <v/>
      </c>
      <c r="DH112" s="554" t="str">
        <f t="shared" si="331"/>
        <v/>
      </c>
      <c r="DI112" s="554" t="str">
        <f t="shared" si="332"/>
        <v/>
      </c>
      <c r="DJ112" s="553" t="str">
        <f t="shared" si="333"/>
        <v/>
      </c>
      <c r="DK112" s="552" t="str">
        <f t="shared" si="334"/>
        <v/>
      </c>
      <c r="DL112" s="656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339"/>
        <v/>
      </c>
      <c r="CA113" s="600" t="str">
        <f t="shared" si="340"/>
        <v/>
      </c>
      <c r="CB113" s="600" t="str">
        <f t="shared" si="341"/>
        <v/>
      </c>
      <c r="CC113" s="600" t="str">
        <f t="shared" si="342"/>
        <v/>
      </c>
      <c r="CD113" s="1342" t="str">
        <f t="shared" si="360"/>
        <v/>
      </c>
      <c r="CE113" s="1343" t="str">
        <f t="shared" si="366"/>
        <v/>
      </c>
      <c r="CF113" s="1344" t="str">
        <f t="shared" si="366"/>
        <v/>
      </c>
      <c r="CG113" s="1344" t="str">
        <f t="shared" si="366"/>
        <v/>
      </c>
      <c r="CH113" s="1344" t="str">
        <f t="shared" si="366"/>
        <v/>
      </c>
      <c r="CI113" s="1344" t="str">
        <f t="shared" si="366"/>
        <v/>
      </c>
      <c r="CJ113" s="1344" t="str">
        <f t="shared" si="366"/>
        <v/>
      </c>
      <c r="CK113" s="1345" t="str">
        <f t="shared" si="366"/>
        <v/>
      </c>
      <c r="CL113" s="1345" t="str">
        <f t="shared" si="366"/>
        <v/>
      </c>
      <c r="CM113" s="1345" t="str">
        <f t="shared" si="366"/>
        <v/>
      </c>
      <c r="CN113" s="1344" t="str">
        <f t="shared" si="366"/>
        <v/>
      </c>
      <c r="CO113" s="1344" t="str">
        <f t="shared" si="366"/>
        <v/>
      </c>
      <c r="CP113" s="1344" t="str">
        <f t="shared" si="366"/>
        <v/>
      </c>
      <c r="CQ113" s="1344" t="str">
        <f t="shared" si="366"/>
        <v/>
      </c>
      <c r="CR113" s="1344" t="str">
        <f t="shared" si="366"/>
        <v/>
      </c>
      <c r="CS113" s="1343" t="str">
        <f t="shared" si="366"/>
        <v/>
      </c>
      <c r="CT113" s="1346" t="str">
        <f t="shared" si="366"/>
        <v/>
      </c>
      <c r="CU113" s="552" t="str">
        <f t="shared" si="318"/>
        <v/>
      </c>
      <c r="CV113" s="553" t="str">
        <f t="shared" si="319"/>
        <v/>
      </c>
      <c r="CW113" s="554" t="str">
        <f t="shared" si="320"/>
        <v/>
      </c>
      <c r="CX113" s="554" t="str">
        <f t="shared" si="321"/>
        <v/>
      </c>
      <c r="CY113" s="554" t="str">
        <f t="shared" si="322"/>
        <v/>
      </c>
      <c r="CZ113" s="554" t="str">
        <f t="shared" si="323"/>
        <v/>
      </c>
      <c r="DA113" s="554" t="str">
        <f t="shared" si="324"/>
        <v/>
      </c>
      <c r="DB113" s="555" t="str">
        <f t="shared" si="325"/>
        <v/>
      </c>
      <c r="DC113" s="555" t="str">
        <f t="shared" si="326"/>
        <v/>
      </c>
      <c r="DD113" s="555" t="str">
        <f t="shared" si="327"/>
        <v/>
      </c>
      <c r="DE113" s="554" t="str">
        <f t="shared" si="328"/>
        <v/>
      </c>
      <c r="DF113" s="554" t="str">
        <f t="shared" si="329"/>
        <v/>
      </c>
      <c r="DG113" s="554" t="str">
        <f t="shared" si="330"/>
        <v/>
      </c>
      <c r="DH113" s="554" t="str">
        <f t="shared" si="331"/>
        <v/>
      </c>
      <c r="DI113" s="554" t="str">
        <f t="shared" si="332"/>
        <v/>
      </c>
      <c r="DJ113" s="553" t="str">
        <f t="shared" si="333"/>
        <v/>
      </c>
      <c r="DK113" s="552" t="str">
        <f t="shared" si="334"/>
        <v/>
      </c>
      <c r="DL113" s="656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339"/>
        <v/>
      </c>
      <c r="CA114" s="600" t="str">
        <f t="shared" si="340"/>
        <v/>
      </c>
      <c r="CB114" s="600" t="str">
        <f t="shared" si="341"/>
        <v/>
      </c>
      <c r="CC114" s="600" t="str">
        <f t="shared" si="342"/>
        <v/>
      </c>
      <c r="CD114" s="1342" t="str">
        <f t="shared" si="360"/>
        <v/>
      </c>
      <c r="CE114" s="1343" t="str">
        <f t="shared" si="366"/>
        <v/>
      </c>
      <c r="CF114" s="1344" t="str">
        <f t="shared" si="366"/>
        <v/>
      </c>
      <c r="CG114" s="1344" t="str">
        <f t="shared" si="366"/>
        <v/>
      </c>
      <c r="CH114" s="1344" t="str">
        <f t="shared" si="366"/>
        <v/>
      </c>
      <c r="CI114" s="1344" t="str">
        <f t="shared" si="366"/>
        <v/>
      </c>
      <c r="CJ114" s="1344" t="str">
        <f t="shared" si="366"/>
        <v/>
      </c>
      <c r="CK114" s="1345" t="str">
        <f t="shared" si="366"/>
        <v/>
      </c>
      <c r="CL114" s="1345" t="str">
        <f t="shared" si="366"/>
        <v/>
      </c>
      <c r="CM114" s="1345" t="str">
        <f t="shared" si="366"/>
        <v/>
      </c>
      <c r="CN114" s="1344" t="str">
        <f t="shared" si="366"/>
        <v/>
      </c>
      <c r="CO114" s="1344" t="str">
        <f t="shared" si="366"/>
        <v/>
      </c>
      <c r="CP114" s="1344" t="str">
        <f t="shared" si="366"/>
        <v/>
      </c>
      <c r="CQ114" s="1344" t="str">
        <f t="shared" si="366"/>
        <v/>
      </c>
      <c r="CR114" s="1344" t="str">
        <f t="shared" si="366"/>
        <v/>
      </c>
      <c r="CS114" s="1343" t="str">
        <f t="shared" si="366"/>
        <v/>
      </c>
      <c r="CT114" s="1346" t="str">
        <f t="shared" si="366"/>
        <v/>
      </c>
      <c r="CU114" s="552" t="str">
        <f t="shared" si="318"/>
        <v/>
      </c>
      <c r="CV114" s="553" t="str">
        <f t="shared" si="319"/>
        <v/>
      </c>
      <c r="CW114" s="554" t="str">
        <f t="shared" si="320"/>
        <v/>
      </c>
      <c r="CX114" s="554" t="str">
        <f t="shared" si="321"/>
        <v/>
      </c>
      <c r="CY114" s="554" t="str">
        <f t="shared" si="322"/>
        <v/>
      </c>
      <c r="CZ114" s="554" t="str">
        <f t="shared" si="323"/>
        <v/>
      </c>
      <c r="DA114" s="554" t="str">
        <f t="shared" si="324"/>
        <v/>
      </c>
      <c r="DB114" s="555" t="str">
        <f t="shared" si="325"/>
        <v/>
      </c>
      <c r="DC114" s="555" t="str">
        <f t="shared" si="326"/>
        <v/>
      </c>
      <c r="DD114" s="555" t="str">
        <f t="shared" si="327"/>
        <v/>
      </c>
      <c r="DE114" s="554" t="str">
        <f t="shared" si="328"/>
        <v/>
      </c>
      <c r="DF114" s="554" t="str">
        <f t="shared" si="329"/>
        <v/>
      </c>
      <c r="DG114" s="554" t="str">
        <f t="shared" si="330"/>
        <v/>
      </c>
      <c r="DH114" s="554" t="str">
        <f t="shared" si="331"/>
        <v/>
      </c>
      <c r="DI114" s="554" t="str">
        <f t="shared" si="332"/>
        <v/>
      </c>
      <c r="DJ114" s="553" t="str">
        <f t="shared" si="333"/>
        <v/>
      </c>
      <c r="DK114" s="552" t="str">
        <f t="shared" si="334"/>
        <v/>
      </c>
      <c r="DL114" s="656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72">IF(B113="","",B113*B114)</f>
        <v/>
      </c>
      <c r="C115" s="632" t="str">
        <f t="shared" si="372"/>
        <v/>
      </c>
      <c r="D115" s="632" t="str">
        <f t="shared" si="372"/>
        <v/>
      </c>
      <c r="E115" s="632" t="str">
        <f t="shared" si="372"/>
        <v/>
      </c>
      <c r="F115" s="632" t="str">
        <f t="shared" si="372"/>
        <v/>
      </c>
      <c r="G115" s="632" t="str">
        <f t="shared" si="372"/>
        <v/>
      </c>
      <c r="H115" s="632" t="str">
        <f t="shared" si="372"/>
        <v/>
      </c>
      <c r="I115" s="632" t="str">
        <f t="shared" si="372"/>
        <v/>
      </c>
      <c r="J115" s="632" t="str">
        <f t="shared" si="372"/>
        <v/>
      </c>
      <c r="K115" s="632" t="str">
        <f t="shared" si="37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73">IF(T113="","",T113*T114)</f>
        <v/>
      </c>
      <c r="U115" s="632" t="str">
        <f t="shared" si="373"/>
        <v/>
      </c>
      <c r="V115" s="632" t="str">
        <f t="shared" si="373"/>
        <v/>
      </c>
      <c r="W115" s="632" t="str">
        <f t="shared" si="373"/>
        <v/>
      </c>
      <c r="X115" s="632" t="str">
        <f t="shared" si="373"/>
        <v/>
      </c>
      <c r="Y115" s="632" t="str">
        <f t="shared" si="373"/>
        <v/>
      </c>
      <c r="Z115" s="632" t="str">
        <f t="shared" si="373"/>
        <v/>
      </c>
      <c r="AA115" s="632" t="str">
        <f t="shared" si="373"/>
        <v/>
      </c>
      <c r="AB115" s="632" t="str">
        <f t="shared" si="373"/>
        <v/>
      </c>
      <c r="AC115" s="632" t="str">
        <f t="shared" si="373"/>
        <v/>
      </c>
      <c r="AD115" s="632" t="str">
        <f t="shared" si="373"/>
        <v/>
      </c>
      <c r="AE115" s="632" t="str">
        <f t="shared" si="373"/>
        <v/>
      </c>
      <c r="AF115" s="632" t="str">
        <f t="shared" si="373"/>
        <v/>
      </c>
      <c r="AG115" s="632" t="str">
        <f t="shared" si="373"/>
        <v/>
      </c>
      <c r="AH115" s="632" t="str">
        <f t="shared" si="373"/>
        <v/>
      </c>
      <c r="AI115" s="632" t="str">
        <f t="shared" si="373"/>
        <v/>
      </c>
      <c r="AJ115" s="632" t="str">
        <f t="shared" si="373"/>
        <v/>
      </c>
      <c r="AK115" s="665"/>
      <c r="AL115" s="632" t="str">
        <f t="shared" ref="AL115:AT115" si="374">IF(AL113="","",AL113*AL114)</f>
        <v/>
      </c>
      <c r="AM115" s="632" t="str">
        <f t="shared" si="374"/>
        <v/>
      </c>
      <c r="AN115" s="632" t="str">
        <f t="shared" si="374"/>
        <v/>
      </c>
      <c r="AO115" s="632" t="str">
        <f t="shared" si="374"/>
        <v/>
      </c>
      <c r="AP115" s="632" t="str">
        <f t="shared" si="374"/>
        <v/>
      </c>
      <c r="AQ115" s="632" t="str">
        <f t="shared" si="374"/>
        <v/>
      </c>
      <c r="AR115" s="632" t="str">
        <f t="shared" si="374"/>
        <v/>
      </c>
      <c r="AS115" s="632" t="str">
        <f t="shared" si="374"/>
        <v/>
      </c>
      <c r="AT115" s="632" t="str">
        <f t="shared" si="374"/>
        <v/>
      </c>
      <c r="AU115" s="632"/>
      <c r="AV115" s="632"/>
      <c r="AW115" s="632" t="str">
        <f t="shared" ref="AW115:BB115" si="375">IF(AW113="","",AW113*AW114)</f>
        <v/>
      </c>
      <c r="AX115" s="632" t="str">
        <f t="shared" si="375"/>
        <v/>
      </c>
      <c r="AY115" s="632" t="str">
        <f t="shared" si="375"/>
        <v/>
      </c>
      <c r="AZ115" s="632" t="str">
        <f t="shared" si="375"/>
        <v/>
      </c>
      <c r="BA115" s="632" t="str">
        <f t="shared" si="375"/>
        <v/>
      </c>
      <c r="BB115" s="632" t="str">
        <f t="shared" si="375"/>
        <v/>
      </c>
      <c r="BC115" s="665"/>
      <c r="BD115" s="632" t="str">
        <f t="shared" ref="BD115:BT115" si="376">IF(BD113="","",BD113*BD114)</f>
        <v/>
      </c>
      <c r="BE115" s="632" t="str">
        <f t="shared" si="376"/>
        <v/>
      </c>
      <c r="BF115" s="632" t="str">
        <f t="shared" si="376"/>
        <v/>
      </c>
      <c r="BG115" s="632" t="str">
        <f t="shared" si="376"/>
        <v/>
      </c>
      <c r="BH115" s="632" t="str">
        <f t="shared" si="376"/>
        <v/>
      </c>
      <c r="BI115" s="632" t="str">
        <f t="shared" si="376"/>
        <v/>
      </c>
      <c r="BJ115" s="632" t="str">
        <f t="shared" si="376"/>
        <v/>
      </c>
      <c r="BK115" s="632" t="str">
        <f t="shared" si="376"/>
        <v/>
      </c>
      <c r="BL115" s="632" t="str">
        <f t="shared" si="376"/>
        <v/>
      </c>
      <c r="BM115" s="632" t="str">
        <f t="shared" si="376"/>
        <v/>
      </c>
      <c r="BN115" s="632" t="str">
        <f t="shared" si="376"/>
        <v/>
      </c>
      <c r="BO115" s="632" t="str">
        <f t="shared" si="376"/>
        <v/>
      </c>
      <c r="BP115" s="632" t="str">
        <f t="shared" si="376"/>
        <v/>
      </c>
      <c r="BQ115" s="632" t="str">
        <f t="shared" si="376"/>
        <v/>
      </c>
      <c r="BR115" s="632" t="str">
        <f t="shared" si="376"/>
        <v/>
      </c>
      <c r="BS115" s="632" t="str">
        <f t="shared" si="376"/>
        <v/>
      </c>
      <c r="BT115" s="632" t="str">
        <f t="shared" si="37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339"/>
        <v/>
      </c>
      <c r="CA115" s="600" t="str">
        <f t="shared" si="340"/>
        <v/>
      </c>
      <c r="CB115" s="600" t="str">
        <f t="shared" si="341"/>
        <v/>
      </c>
      <c r="CC115" s="600" t="str">
        <f t="shared" si="342"/>
        <v/>
      </c>
      <c r="CD115" s="1342" t="str">
        <f t="shared" si="360"/>
        <v/>
      </c>
      <c r="CE115" s="1343" t="str">
        <f t="shared" si="366"/>
        <v/>
      </c>
      <c r="CF115" s="1344" t="str">
        <f t="shared" si="366"/>
        <v/>
      </c>
      <c r="CG115" s="1344" t="str">
        <f t="shared" si="366"/>
        <v/>
      </c>
      <c r="CH115" s="1344" t="str">
        <f t="shared" si="366"/>
        <v/>
      </c>
      <c r="CI115" s="1344" t="str">
        <f t="shared" si="366"/>
        <v/>
      </c>
      <c r="CJ115" s="1344" t="str">
        <f t="shared" si="366"/>
        <v/>
      </c>
      <c r="CK115" s="1345" t="str">
        <f t="shared" si="366"/>
        <v/>
      </c>
      <c r="CL115" s="1345" t="str">
        <f t="shared" si="366"/>
        <v/>
      </c>
      <c r="CM115" s="1345" t="str">
        <f t="shared" si="366"/>
        <v/>
      </c>
      <c r="CN115" s="1344" t="str">
        <f t="shared" si="366"/>
        <v/>
      </c>
      <c r="CO115" s="1344" t="str">
        <f t="shared" si="366"/>
        <v/>
      </c>
      <c r="CP115" s="1344" t="str">
        <f t="shared" si="366"/>
        <v/>
      </c>
      <c r="CQ115" s="1344" t="str">
        <f t="shared" si="366"/>
        <v/>
      </c>
      <c r="CR115" s="1344" t="str">
        <f t="shared" si="366"/>
        <v/>
      </c>
      <c r="CS115" s="1343" t="str">
        <f t="shared" si="366"/>
        <v/>
      </c>
      <c r="CT115" s="1346" t="str">
        <f t="shared" si="366"/>
        <v/>
      </c>
      <c r="CU115" s="552" t="str">
        <f t="shared" si="318"/>
        <v/>
      </c>
      <c r="CV115" s="553" t="str">
        <f t="shared" si="319"/>
        <v/>
      </c>
      <c r="CW115" s="554" t="str">
        <f t="shared" si="320"/>
        <v/>
      </c>
      <c r="CX115" s="554" t="str">
        <f t="shared" si="321"/>
        <v/>
      </c>
      <c r="CY115" s="554" t="str">
        <f t="shared" si="322"/>
        <v/>
      </c>
      <c r="CZ115" s="554" t="str">
        <f t="shared" si="323"/>
        <v/>
      </c>
      <c r="DA115" s="554" t="str">
        <f t="shared" si="324"/>
        <v/>
      </c>
      <c r="DB115" s="555" t="str">
        <f t="shared" si="325"/>
        <v/>
      </c>
      <c r="DC115" s="555" t="str">
        <f t="shared" si="326"/>
        <v/>
      </c>
      <c r="DD115" s="555" t="str">
        <f t="shared" si="327"/>
        <v/>
      </c>
      <c r="DE115" s="554" t="str">
        <f t="shared" si="328"/>
        <v/>
      </c>
      <c r="DF115" s="554" t="str">
        <f t="shared" si="329"/>
        <v/>
      </c>
      <c r="DG115" s="554" t="str">
        <f t="shared" si="330"/>
        <v/>
      </c>
      <c r="DH115" s="554" t="str">
        <f t="shared" si="331"/>
        <v/>
      </c>
      <c r="DI115" s="554" t="str">
        <f t="shared" si="332"/>
        <v/>
      </c>
      <c r="DJ115" s="553" t="str">
        <f t="shared" si="333"/>
        <v/>
      </c>
      <c r="DK115" s="552" t="str">
        <f t="shared" si="334"/>
        <v/>
      </c>
      <c r="DL115" s="656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$G$1 &amp; " (%) - 1st season"</f>
        <v>milk+ghee/butter kcal (%) - 1st season</v>
      </c>
      <c r="B116" s="635" t="str">
        <f t="shared" ref="B116:R116" si="377">IF(B111="","",(SUM(B96)*640*$K$1-SUM(B97,B101)*(640*$K$1-300*$K$1*(B100=0))-SUM(B112,B113)*8280*$K$1)/$F$1/365/B$46)</f>
        <v/>
      </c>
      <c r="C116" s="635" t="str">
        <f t="shared" si="377"/>
        <v/>
      </c>
      <c r="D116" s="635" t="str">
        <f t="shared" si="377"/>
        <v/>
      </c>
      <c r="E116" s="635" t="str">
        <f t="shared" si="377"/>
        <v/>
      </c>
      <c r="F116" s="635" t="str">
        <f t="shared" si="377"/>
        <v/>
      </c>
      <c r="G116" s="635" t="str">
        <f t="shared" si="377"/>
        <v/>
      </c>
      <c r="H116" s="635" t="str">
        <f t="shared" si="377"/>
        <v/>
      </c>
      <c r="I116" s="635" t="str">
        <f t="shared" si="377"/>
        <v/>
      </c>
      <c r="J116" s="635" t="str">
        <f t="shared" si="377"/>
        <v/>
      </c>
      <c r="K116" s="635" t="str">
        <f t="shared" si="377"/>
        <v/>
      </c>
      <c r="L116" s="635" t="str">
        <f t="shared" si="377"/>
        <v/>
      </c>
      <c r="M116" s="635" t="str">
        <f t="shared" si="377"/>
        <v/>
      </c>
      <c r="N116" s="635" t="str">
        <f t="shared" si="377"/>
        <v/>
      </c>
      <c r="O116" s="635" t="str">
        <f t="shared" si="377"/>
        <v/>
      </c>
      <c r="P116" s="635" t="str">
        <f t="shared" si="377"/>
        <v/>
      </c>
      <c r="Q116" s="635" t="str">
        <f t="shared" si="377"/>
        <v/>
      </c>
      <c r="R116" s="635" t="str">
        <f t="shared" si="377"/>
        <v/>
      </c>
      <c r="S116" s="655"/>
      <c r="T116" s="635" t="str">
        <f t="shared" ref="T116:AJ116" si="378">IF(T111="","",(SUM(T96)*640*$K$1-SUM(T97,T101)*(640*$K$1-300*$K$1*(T100=0))-SUM(T112,T113)*8280*$K$1)/$F$1/365/T$46)</f>
        <v/>
      </c>
      <c r="U116" s="635" t="str">
        <f t="shared" si="378"/>
        <v/>
      </c>
      <c r="V116" s="635" t="str">
        <f t="shared" si="378"/>
        <v/>
      </c>
      <c r="W116" s="635" t="str">
        <f t="shared" si="378"/>
        <v/>
      </c>
      <c r="X116" s="635" t="str">
        <f t="shared" si="378"/>
        <v/>
      </c>
      <c r="Y116" s="635" t="str">
        <f t="shared" si="378"/>
        <v/>
      </c>
      <c r="Z116" s="635">
        <f t="shared" si="378"/>
        <v>0.16908023483365947</v>
      </c>
      <c r="AA116" s="635" t="str">
        <f t="shared" si="378"/>
        <v/>
      </c>
      <c r="AB116" s="635">
        <f t="shared" si="378"/>
        <v>6.4411518031870285E-2</v>
      </c>
      <c r="AC116" s="635" t="str">
        <f t="shared" si="378"/>
        <v/>
      </c>
      <c r="AD116" s="635" t="str">
        <f t="shared" si="378"/>
        <v/>
      </c>
      <c r="AE116" s="635" t="str">
        <f t="shared" si="378"/>
        <v/>
      </c>
      <c r="AF116" s="635" t="str">
        <f t="shared" si="378"/>
        <v/>
      </c>
      <c r="AG116" s="635" t="str">
        <f t="shared" si="378"/>
        <v/>
      </c>
      <c r="AH116" s="635" t="str">
        <f t="shared" si="378"/>
        <v/>
      </c>
      <c r="AI116" s="635" t="str">
        <f t="shared" si="378"/>
        <v/>
      </c>
      <c r="AJ116" s="635" t="str">
        <f t="shared" si="378"/>
        <v/>
      </c>
      <c r="AK116" s="655"/>
      <c r="AL116" s="635">
        <f t="shared" ref="AL116:BB116" si="379">IF(AL111="","",(SUM(AL96)*640*$K$1-SUM(AL97,AL101)*(640*$K$1-300*$K$1*(AL100=0))-SUM(AL112,AL113)*8280*$K$1)/$F$1/365/AL$46)</f>
        <v>0.20874103065883889</v>
      </c>
      <c r="AM116" s="635">
        <f t="shared" si="379"/>
        <v>0.16908023483365947</v>
      </c>
      <c r="AN116" s="635">
        <f t="shared" si="379"/>
        <v>0.10947307385663549</v>
      </c>
      <c r="AO116" s="635">
        <f t="shared" si="379"/>
        <v>0.1202348336594912</v>
      </c>
      <c r="AP116" s="635">
        <f t="shared" si="379"/>
        <v>5.0097847358121325E-2</v>
      </c>
      <c r="AQ116" s="635">
        <f t="shared" si="379"/>
        <v>0.21135029354207435</v>
      </c>
      <c r="AR116" s="635">
        <f t="shared" si="379"/>
        <v>4.4879321591650354E-2</v>
      </c>
      <c r="AS116" s="635">
        <f t="shared" si="379"/>
        <v>0.13916068710589258</v>
      </c>
      <c r="AT116" s="635">
        <f t="shared" si="379"/>
        <v>0.16908023483365947</v>
      </c>
      <c r="AU116" s="635" t="str">
        <f t="shared" si="379"/>
        <v/>
      </c>
      <c r="AV116" s="635" t="str">
        <f t="shared" si="379"/>
        <v/>
      </c>
      <c r="AW116" s="635" t="str">
        <f t="shared" si="379"/>
        <v/>
      </c>
      <c r="AX116" s="635" t="str">
        <f t="shared" si="379"/>
        <v/>
      </c>
      <c r="AY116" s="635" t="str">
        <f t="shared" si="379"/>
        <v/>
      </c>
      <c r="AZ116" s="635" t="str">
        <f t="shared" si="379"/>
        <v/>
      </c>
      <c r="BA116" s="635" t="str">
        <f t="shared" si="379"/>
        <v/>
      </c>
      <c r="BB116" s="635" t="str">
        <f t="shared" si="379"/>
        <v/>
      </c>
      <c r="BC116" s="655"/>
      <c r="BD116" s="635">
        <f t="shared" ref="BD116:BT116" si="380">IF(BD111="","",(SUM(BD96)*640*$K$1-SUM(BD97,BD101)*(640*$K$1-300*$K$1*(BD100=0))-SUM(BD112,BD113)*8280*$K$1)/$F$1/365/BD$46)</f>
        <v>5.176777560339204E-2</v>
      </c>
      <c r="BE116" s="635">
        <f t="shared" si="380"/>
        <v>0.30998043052837571</v>
      </c>
      <c r="BF116" s="635">
        <f t="shared" si="380"/>
        <v>0.25883887801696026</v>
      </c>
      <c r="BG116" s="635">
        <f t="shared" si="380"/>
        <v>0.20642168587374066</v>
      </c>
      <c r="BH116" s="635">
        <f t="shared" si="380"/>
        <v>0.11575638972899246</v>
      </c>
      <c r="BI116" s="635">
        <f t="shared" si="380"/>
        <v>0.16803652968036531</v>
      </c>
      <c r="BJ116" s="635">
        <f t="shared" si="380"/>
        <v>0.16699282452707109</v>
      </c>
      <c r="BK116" s="635">
        <f t="shared" si="380"/>
        <v>0.33050663187649493</v>
      </c>
      <c r="BL116" s="635">
        <f t="shared" si="380"/>
        <v>0.15655577299412918</v>
      </c>
      <c r="BM116" s="635" t="str">
        <f t="shared" si="380"/>
        <v/>
      </c>
      <c r="BN116" s="635" t="str">
        <f t="shared" si="380"/>
        <v/>
      </c>
      <c r="BO116" s="635" t="str">
        <f t="shared" si="380"/>
        <v/>
      </c>
      <c r="BP116" s="635" t="str">
        <f t="shared" si="380"/>
        <v/>
      </c>
      <c r="BQ116" s="635" t="str">
        <f t="shared" si="380"/>
        <v/>
      </c>
      <c r="BR116" s="635" t="str">
        <f t="shared" si="380"/>
        <v/>
      </c>
      <c r="BS116" s="635" t="str">
        <f t="shared" si="380"/>
        <v/>
      </c>
      <c r="BT116" s="635" t="str">
        <f t="shared" si="380"/>
        <v/>
      </c>
      <c r="BU116" s="655"/>
      <c r="BV116" s="635" t="str">
        <f>IF(BV111="","",(SUM(BV96)*640*$K$1-SUM(BV97,BV101)*(640*$K$1-300*$K$1*(BV100=0))-SUM(BV112,BV113)*8280*$K$1)/$F$1/365/BV$46)</f>
        <v/>
      </c>
      <c r="BW116" s="635">
        <f>IF(BW111="","",(SUM(BW96)*640*$K$1-SUM(BW97,BW101)*(640*$K$1-300*$K$1*(BW100=0))-SUM(BW112,BW113)*8280*$K$1)/$F$1/365/BW$46)</f>
        <v>6.262230919765166E-2</v>
      </c>
      <c r="BX116" s="635">
        <f>IF(BX111="","",(SUM(BX96)*640*$K$1-SUM(BX97,BX101)*(640*$K$1-300*$K$1*(BX100=0))-SUM(BX112,BX113)*8280*$K$1)/$F$1/365/BX$46)</f>
        <v>0.22961513372472275</v>
      </c>
      <c r="BY116" s="635">
        <f>IF(BY111="","",(SUM(BY96)*640*$K$1-SUM(BY97,BY101)*(640*$K$1-300*$K$1*(BY100=0))-SUM(BY112,BY113)*8280*$K$1)/$F$1/365/BY$46)</f>
        <v>0.17742987606001304</v>
      </c>
      <c r="BZ116" s="600" t="str">
        <f t="shared" si="339"/>
        <v/>
      </c>
      <c r="CA116" s="625" t="str">
        <f t="shared" si="340"/>
        <v/>
      </c>
      <c r="CB116" s="625">
        <f t="shared" si="341"/>
        <v>0.13798113461518549</v>
      </c>
      <c r="CC116" s="625">
        <f t="shared" si="342"/>
        <v>0.19751178733566208</v>
      </c>
      <c r="CD116" s="1342" t="str">
        <f t="shared" si="360"/>
        <v/>
      </c>
      <c r="CE116" s="1343" t="str">
        <f t="shared" si="366"/>
        <v/>
      </c>
      <c r="CF116" s="1344" t="str">
        <f t="shared" si="366"/>
        <v/>
      </c>
      <c r="CG116" s="1344" t="str">
        <f t="shared" si="366"/>
        <v/>
      </c>
      <c r="CH116" s="1344">
        <f t="shared" si="366"/>
        <v>5.176777560339204E-2</v>
      </c>
      <c r="CI116" s="1344">
        <f t="shared" si="366"/>
        <v>0.11575638972899246</v>
      </c>
      <c r="CJ116" s="1344">
        <f t="shared" si="366"/>
        <v>0.15655577299412918</v>
      </c>
      <c r="CK116" s="1345">
        <f t="shared" si="366"/>
        <v>0.16699282452707109</v>
      </c>
      <c r="CL116" s="1345">
        <f t="shared" si="366"/>
        <v>0.16803652968036531</v>
      </c>
      <c r="CM116" s="1345">
        <f t="shared" si="366"/>
        <v>0.20642168587374066</v>
      </c>
      <c r="CN116" s="1344">
        <f t="shared" si="366"/>
        <v>0.25883887801696026</v>
      </c>
      <c r="CO116" s="1344">
        <f t="shared" si="366"/>
        <v>0.30998043052837571</v>
      </c>
      <c r="CP116" s="1344">
        <f t="shared" si="366"/>
        <v>0.33050663187649493</v>
      </c>
      <c r="CQ116" s="1344" t="str">
        <f t="shared" si="366"/>
        <v/>
      </c>
      <c r="CR116" s="1344" t="str">
        <f t="shared" si="366"/>
        <v/>
      </c>
      <c r="CS116" s="1343" t="str">
        <f t="shared" si="366"/>
        <v/>
      </c>
      <c r="CT116" s="1346" t="str">
        <f t="shared" si="366"/>
        <v/>
      </c>
      <c r="CU116" s="540" t="str">
        <f t="shared" si="318"/>
        <v/>
      </c>
      <c r="CV116" s="541" t="str">
        <f t="shared" si="319"/>
        <v/>
      </c>
      <c r="CW116" s="542" t="str">
        <f t="shared" si="320"/>
        <v/>
      </c>
      <c r="CX116" s="542" t="str">
        <f t="shared" si="321"/>
        <v/>
      </c>
      <c r="CY116" s="542">
        <f t="shared" si="322"/>
        <v>5.176777560339204E-2</v>
      </c>
      <c r="CZ116" s="542">
        <f t="shared" si="323"/>
        <v>0.11575638972899246</v>
      </c>
      <c r="DA116" s="542">
        <f t="shared" si="324"/>
        <v>0.15655577299412918</v>
      </c>
      <c r="DB116" s="543">
        <f t="shared" si="325"/>
        <v>0.16699282452707109</v>
      </c>
      <c r="DC116" s="543">
        <f t="shared" si="326"/>
        <v>0.16803652968036531</v>
      </c>
      <c r="DD116" s="543">
        <f t="shared" si="327"/>
        <v>0.20642168587374066</v>
      </c>
      <c r="DE116" s="542">
        <f t="shared" si="328"/>
        <v>0.25883887801696026</v>
      </c>
      <c r="DF116" s="542">
        <f t="shared" si="329"/>
        <v>0.30998043052837571</v>
      </c>
      <c r="DG116" s="542">
        <f t="shared" si="330"/>
        <v>0.33050663187649493</v>
      </c>
      <c r="DH116" s="542" t="str">
        <f t="shared" si="331"/>
        <v/>
      </c>
      <c r="DI116" s="542" t="str">
        <f t="shared" si="332"/>
        <v/>
      </c>
      <c r="DJ116" s="541" t="str">
        <f t="shared" si="333"/>
        <v/>
      </c>
      <c r="DK116" s="540" t="str">
        <f t="shared" si="334"/>
        <v/>
      </c>
      <c r="DL116" s="656">
        <f t="shared" si="335"/>
        <v>0</v>
      </c>
      <c r="DM116" s="106">
        <f t="shared" si="336"/>
        <v>2</v>
      </c>
      <c r="DN116" s="106">
        <f t="shared" si="337"/>
        <v>9</v>
      </c>
      <c r="DO116" s="106">
        <f t="shared" si="338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$G$1 &amp; " (%) - 2nd season"</f>
        <v>milk+ghee/butter kcal (%) - 2nd season</v>
      </c>
      <c r="B117" s="635" t="str">
        <f t="shared" ref="B117:R117" si="381">IF(B111="","",(SUM(B104)*640*$K$1-SUM(B105,B109)*(640*$K$1-300*$K$1*(B108=0)))/$F$1/365/B$46)</f>
        <v/>
      </c>
      <c r="C117" s="635" t="str">
        <f t="shared" si="381"/>
        <v/>
      </c>
      <c r="D117" s="635" t="str">
        <f t="shared" si="381"/>
        <v/>
      </c>
      <c r="E117" s="635" t="str">
        <f t="shared" si="381"/>
        <v/>
      </c>
      <c r="F117" s="635" t="str">
        <f t="shared" si="381"/>
        <v/>
      </c>
      <c r="G117" s="635" t="str">
        <f t="shared" si="381"/>
        <v/>
      </c>
      <c r="H117" s="635" t="str">
        <f t="shared" si="381"/>
        <v/>
      </c>
      <c r="I117" s="635" t="str">
        <f t="shared" si="381"/>
        <v/>
      </c>
      <c r="J117" s="635" t="str">
        <f t="shared" si="381"/>
        <v/>
      </c>
      <c r="K117" s="635" t="str">
        <f t="shared" si="381"/>
        <v/>
      </c>
      <c r="L117" s="635" t="str">
        <f t="shared" si="381"/>
        <v/>
      </c>
      <c r="M117" s="635" t="str">
        <f t="shared" si="381"/>
        <v/>
      </c>
      <c r="N117" s="635" t="str">
        <f t="shared" si="381"/>
        <v/>
      </c>
      <c r="O117" s="635" t="str">
        <f t="shared" si="381"/>
        <v/>
      </c>
      <c r="P117" s="635" t="str">
        <f t="shared" si="381"/>
        <v/>
      </c>
      <c r="Q117" s="635" t="str">
        <f t="shared" si="381"/>
        <v/>
      </c>
      <c r="R117" s="635" t="str">
        <f t="shared" si="381"/>
        <v/>
      </c>
      <c r="S117" s="655"/>
      <c r="T117" s="635" t="str">
        <f t="shared" ref="T117:AJ117" si="382">IF(T111="","",(SUM(T104)*640*$K$1-SUM(T105,T109)*(640*$K$1-300*$K$1*(T108=0)))/$F$1/365/T$46)</f>
        <v/>
      </c>
      <c r="U117" s="635" t="str">
        <f t="shared" si="382"/>
        <v/>
      </c>
      <c r="V117" s="635" t="str">
        <f t="shared" si="382"/>
        <v/>
      </c>
      <c r="W117" s="635" t="str">
        <f t="shared" si="382"/>
        <v/>
      </c>
      <c r="X117" s="635" t="str">
        <f t="shared" si="382"/>
        <v/>
      </c>
      <c r="Y117" s="635" t="str">
        <f t="shared" si="382"/>
        <v/>
      </c>
      <c r="Z117" s="635">
        <f t="shared" si="382"/>
        <v>0.10144814090019569</v>
      </c>
      <c r="AA117" s="635" t="str">
        <f t="shared" si="382"/>
        <v/>
      </c>
      <c r="AB117" s="635">
        <f t="shared" si="382"/>
        <v>4.1867486720715684E-2</v>
      </c>
      <c r="AC117" s="635" t="str">
        <f t="shared" si="382"/>
        <v/>
      </c>
      <c r="AD117" s="635" t="str">
        <f t="shared" si="382"/>
        <v/>
      </c>
      <c r="AE117" s="635" t="str">
        <f t="shared" si="382"/>
        <v/>
      </c>
      <c r="AF117" s="635" t="str">
        <f t="shared" si="382"/>
        <v/>
      </c>
      <c r="AG117" s="635" t="str">
        <f t="shared" si="382"/>
        <v/>
      </c>
      <c r="AH117" s="635" t="str">
        <f t="shared" si="382"/>
        <v/>
      </c>
      <c r="AI117" s="635" t="str">
        <f t="shared" si="382"/>
        <v/>
      </c>
      <c r="AJ117" s="635" t="str">
        <f t="shared" si="382"/>
        <v/>
      </c>
      <c r="AK117" s="655"/>
      <c r="AL117" s="635">
        <f t="shared" ref="AL117:BB117" si="383">IF(AL111="","",(SUM(AL104)*640*$K$1-SUM(AL105,AL109)*(640*$K$1-300*$K$1*(AL108=0)))/$F$1/365/AL$46)</f>
        <v>4.6966731898238745E-2</v>
      </c>
      <c r="AM117" s="635">
        <f t="shared" si="383"/>
        <v>0</v>
      </c>
      <c r="AN117" s="635">
        <f t="shared" si="383"/>
        <v>0</v>
      </c>
      <c r="AO117" s="635">
        <f t="shared" si="383"/>
        <v>3.0058708414872799E-2</v>
      </c>
      <c r="AP117" s="635">
        <f t="shared" si="383"/>
        <v>2.6718851924331377E-2</v>
      </c>
      <c r="AQ117" s="635">
        <f t="shared" si="383"/>
        <v>0.12681017612524462</v>
      </c>
      <c r="AR117" s="635">
        <f t="shared" si="383"/>
        <v>8.7671232876712323E-3</v>
      </c>
      <c r="AS117" s="635">
        <f t="shared" si="383"/>
        <v>6.0534898891063282E-2</v>
      </c>
      <c r="AT117" s="635">
        <f t="shared" si="383"/>
        <v>0.10144814090019569</v>
      </c>
      <c r="AU117" s="635" t="str">
        <f t="shared" si="383"/>
        <v/>
      </c>
      <c r="AV117" s="635" t="str">
        <f t="shared" si="383"/>
        <v/>
      </c>
      <c r="AW117" s="635" t="str">
        <f t="shared" si="383"/>
        <v/>
      </c>
      <c r="AX117" s="635" t="str">
        <f t="shared" si="383"/>
        <v/>
      </c>
      <c r="AY117" s="635" t="str">
        <f t="shared" si="383"/>
        <v/>
      </c>
      <c r="AZ117" s="635" t="str">
        <f t="shared" si="383"/>
        <v/>
      </c>
      <c r="BA117" s="635" t="str">
        <f t="shared" si="383"/>
        <v/>
      </c>
      <c r="BB117" s="635" t="str">
        <f t="shared" si="383"/>
        <v/>
      </c>
      <c r="BC117" s="655"/>
      <c r="BD117" s="635">
        <f t="shared" ref="BD117:BT117" si="384">IF(BD111="","",(SUM(BD104)*640*$K$1-SUM(BD105,BD109)*(640*$K$1-300*$K$1*(BD108=0)))/$F$1/365/BD$46)</f>
        <v>0</v>
      </c>
      <c r="BE117" s="635">
        <f t="shared" si="384"/>
        <v>0</v>
      </c>
      <c r="BF117" s="635">
        <f t="shared" si="384"/>
        <v>0</v>
      </c>
      <c r="BG117" s="635">
        <f t="shared" si="384"/>
        <v>0.17023990722620858</v>
      </c>
      <c r="BH117" s="635">
        <f t="shared" si="384"/>
        <v>5.1236434798078628E-2</v>
      </c>
      <c r="BI117" s="635">
        <f t="shared" si="384"/>
        <v>4.2270058708414875E-2</v>
      </c>
      <c r="BJ117" s="635">
        <f t="shared" si="384"/>
        <v>8.3496412263535547E-2</v>
      </c>
      <c r="BK117" s="635">
        <f t="shared" si="384"/>
        <v>9.393346379647749E-2</v>
      </c>
      <c r="BL117" s="635">
        <f t="shared" si="384"/>
        <v>5.6360078277886493E-2</v>
      </c>
      <c r="BM117" s="635" t="str">
        <f t="shared" si="384"/>
        <v/>
      </c>
      <c r="BN117" s="635" t="str">
        <f t="shared" si="384"/>
        <v/>
      </c>
      <c r="BO117" s="635" t="str">
        <f t="shared" si="384"/>
        <v/>
      </c>
      <c r="BP117" s="635" t="str">
        <f t="shared" si="384"/>
        <v/>
      </c>
      <c r="BQ117" s="635" t="str">
        <f t="shared" si="384"/>
        <v/>
      </c>
      <c r="BR117" s="635" t="str">
        <f t="shared" si="384"/>
        <v/>
      </c>
      <c r="BS117" s="635" t="str">
        <f t="shared" si="384"/>
        <v/>
      </c>
      <c r="BT117" s="635" t="str">
        <f t="shared" si="384"/>
        <v/>
      </c>
      <c r="BU117" s="655"/>
      <c r="BV117" s="635" t="str">
        <f>IF(BV111="","",(SUM(BV104)*640*$K$1-SUM(BV105,BV109)*(640*$K$1-300*$K$1*(BV108=0)))/$F$1/365/BV$46)</f>
        <v/>
      </c>
      <c r="BW117" s="635">
        <f>IF(BW111="","",(SUM(BW104)*640*$K$1-SUM(BW105,BW109)*(640*$K$1-300*$K$1*(BW108=0)))/$F$1/365/BW$46)</f>
        <v>8.3496412263535554E-3</v>
      </c>
      <c r="BX117" s="635">
        <f>IF(BX111="","",(SUM(BX104)*640*$K$1-SUM(BX105,BX109)*(640*$K$1-300*$K$1*(BX108=0)))/$F$1/365/BX$46)</f>
        <v>4.5088062622309202E-2</v>
      </c>
      <c r="BY117" s="635">
        <f>IF(BY111="","",(SUM(BY104)*640*$K$1-SUM(BY105,BY109)*(640*$K$1-300*$K$1*(BY108=0)))/$F$1/365/BY$46)</f>
        <v>9.936073059360731E-2</v>
      </c>
      <c r="BZ117" s="600" t="str">
        <f t="shared" si="339"/>
        <v/>
      </c>
      <c r="CA117" s="625" t="str">
        <f t="shared" si="340"/>
        <v/>
      </c>
      <c r="CB117" s="625">
        <f t="shared" si="341"/>
        <v>3.9213493616624739E-2</v>
      </c>
      <c r="CC117" s="625">
        <f t="shared" si="342"/>
        <v>4.6756635406341854E-2</v>
      </c>
      <c r="CD117" s="1342" t="str">
        <f t="shared" si="360"/>
        <v/>
      </c>
      <c r="CE117" s="1343" t="str">
        <f t="shared" si="366"/>
        <v/>
      </c>
      <c r="CF117" s="1344" t="str">
        <f t="shared" si="366"/>
        <v/>
      </c>
      <c r="CG117" s="1344" t="str">
        <f t="shared" si="366"/>
        <v/>
      </c>
      <c r="CH117" s="1344">
        <f t="shared" si="366"/>
        <v>0</v>
      </c>
      <c r="CI117" s="1344">
        <f t="shared" si="366"/>
        <v>0</v>
      </c>
      <c r="CJ117" s="1344">
        <f t="shared" si="366"/>
        <v>0</v>
      </c>
      <c r="CK117" s="1345">
        <f t="shared" si="366"/>
        <v>4.2270058708414875E-2</v>
      </c>
      <c r="CL117" s="1345">
        <f t="shared" si="366"/>
        <v>5.1236434798078628E-2</v>
      </c>
      <c r="CM117" s="1345">
        <f t="shared" si="366"/>
        <v>5.6360078277886493E-2</v>
      </c>
      <c r="CN117" s="1344">
        <f t="shared" si="366"/>
        <v>8.3496412263535547E-2</v>
      </c>
      <c r="CO117" s="1344">
        <f t="shared" si="366"/>
        <v>9.393346379647749E-2</v>
      </c>
      <c r="CP117" s="1344">
        <f t="shared" si="366"/>
        <v>0.17023990722620858</v>
      </c>
      <c r="CQ117" s="1344" t="str">
        <f t="shared" si="366"/>
        <v/>
      </c>
      <c r="CR117" s="1344" t="str">
        <f t="shared" si="366"/>
        <v/>
      </c>
      <c r="CS117" s="1343" t="str">
        <f t="shared" si="366"/>
        <v/>
      </c>
      <c r="CT117" s="1346" t="str">
        <f t="shared" si="366"/>
        <v/>
      </c>
      <c r="CU117" s="540" t="str">
        <f t="shared" si="318"/>
        <v/>
      </c>
      <c r="CV117" s="541" t="str">
        <f t="shared" si="319"/>
        <v/>
      </c>
      <c r="CW117" s="542" t="str">
        <f t="shared" si="320"/>
        <v/>
      </c>
      <c r="CX117" s="542" t="str">
        <f t="shared" si="321"/>
        <v/>
      </c>
      <c r="CY117" s="542">
        <f t="shared" si="322"/>
        <v>0</v>
      </c>
      <c r="CZ117" s="542">
        <f t="shared" si="323"/>
        <v>0</v>
      </c>
      <c r="DA117" s="542">
        <f t="shared" si="324"/>
        <v>0</v>
      </c>
      <c r="DB117" s="543">
        <f t="shared" si="325"/>
        <v>4.2270058708414875E-2</v>
      </c>
      <c r="DC117" s="543">
        <f t="shared" si="326"/>
        <v>5.1236434798078628E-2</v>
      </c>
      <c r="DD117" s="543">
        <f t="shared" si="327"/>
        <v>5.6360078277886493E-2</v>
      </c>
      <c r="DE117" s="542">
        <f t="shared" si="328"/>
        <v>8.3496412263535547E-2</v>
      </c>
      <c r="DF117" s="542">
        <f t="shared" si="329"/>
        <v>9.393346379647749E-2</v>
      </c>
      <c r="DG117" s="542">
        <f t="shared" si="330"/>
        <v>0.17023990722620858</v>
      </c>
      <c r="DH117" s="542" t="str">
        <f t="shared" si="331"/>
        <v/>
      </c>
      <c r="DI117" s="542" t="str">
        <f t="shared" si="332"/>
        <v/>
      </c>
      <c r="DJ117" s="541" t="str">
        <f t="shared" si="333"/>
        <v/>
      </c>
      <c r="DK117" s="540" t="str">
        <f t="shared" si="334"/>
        <v/>
      </c>
      <c r="DL117" s="656">
        <f t="shared" si="335"/>
        <v>0</v>
      </c>
      <c r="DM117" s="106">
        <f t="shared" si="336"/>
        <v>2</v>
      </c>
      <c r="DN117" s="106">
        <f t="shared" si="337"/>
        <v>9</v>
      </c>
      <c r="DO117" s="106">
        <f t="shared" si="338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85">IF(SUM(B111)&gt;0,B113/B111,"")</f>
        <v/>
      </c>
      <c r="C118" s="623" t="str">
        <f t="shared" si="385"/>
        <v/>
      </c>
      <c r="D118" s="623" t="str">
        <f t="shared" si="385"/>
        <v/>
      </c>
      <c r="E118" s="623" t="str">
        <f t="shared" si="385"/>
        <v/>
      </c>
      <c r="F118" s="623" t="str">
        <f t="shared" si="385"/>
        <v/>
      </c>
      <c r="G118" s="623" t="str">
        <f t="shared" si="385"/>
        <v/>
      </c>
      <c r="H118" s="623" t="str">
        <f t="shared" si="385"/>
        <v/>
      </c>
      <c r="I118" s="623" t="str">
        <f t="shared" si="385"/>
        <v/>
      </c>
      <c r="J118" s="623" t="str">
        <f t="shared" si="385"/>
        <v/>
      </c>
      <c r="K118" s="623" t="str">
        <f t="shared" si="385"/>
        <v/>
      </c>
      <c r="L118" s="623" t="str">
        <f t="shared" si="385"/>
        <v/>
      </c>
      <c r="M118" s="623" t="str">
        <f t="shared" si="385"/>
        <v/>
      </c>
      <c r="N118" s="623" t="str">
        <f t="shared" si="385"/>
        <v/>
      </c>
      <c r="O118" s="623" t="str">
        <f t="shared" si="385"/>
        <v/>
      </c>
      <c r="P118" s="623" t="str">
        <f t="shared" si="385"/>
        <v/>
      </c>
      <c r="Q118" s="623" t="str">
        <f t="shared" si="385"/>
        <v/>
      </c>
      <c r="R118" s="623" t="str">
        <f t="shared" si="385"/>
        <v/>
      </c>
      <c r="S118" s="655"/>
      <c r="T118" s="623" t="str">
        <f t="shared" ref="T118:AJ118" si="386">IF(SUM(T111)&gt;0,T113/T111,"")</f>
        <v/>
      </c>
      <c r="U118" s="623" t="str">
        <f t="shared" si="386"/>
        <v/>
      </c>
      <c r="V118" s="623" t="str">
        <f t="shared" si="386"/>
        <v/>
      </c>
      <c r="W118" s="623" t="str">
        <f t="shared" si="386"/>
        <v/>
      </c>
      <c r="X118" s="623" t="str">
        <f t="shared" si="386"/>
        <v/>
      </c>
      <c r="Y118" s="623" t="str">
        <f t="shared" si="386"/>
        <v/>
      </c>
      <c r="Z118" s="623">
        <f t="shared" si="386"/>
        <v>0</v>
      </c>
      <c r="AA118" s="623" t="str">
        <f t="shared" si="386"/>
        <v/>
      </c>
      <c r="AB118" s="623">
        <f t="shared" si="386"/>
        <v>0</v>
      </c>
      <c r="AC118" s="623" t="str">
        <f t="shared" si="386"/>
        <v/>
      </c>
      <c r="AD118" s="623" t="str">
        <f t="shared" si="386"/>
        <v/>
      </c>
      <c r="AE118" s="623" t="str">
        <f t="shared" si="386"/>
        <v/>
      </c>
      <c r="AF118" s="623" t="str">
        <f t="shared" si="386"/>
        <v/>
      </c>
      <c r="AG118" s="623" t="str">
        <f t="shared" si="386"/>
        <v/>
      </c>
      <c r="AH118" s="623" t="str">
        <f t="shared" si="386"/>
        <v/>
      </c>
      <c r="AI118" s="623" t="str">
        <f t="shared" si="386"/>
        <v/>
      </c>
      <c r="AJ118" s="623" t="str">
        <f t="shared" si="386"/>
        <v/>
      </c>
      <c r="AK118" s="655"/>
      <c r="AL118" s="623">
        <f t="shared" ref="AL118:BB118" si="387">IF(SUM(AL111)&gt;0,AL113/AL111,"")</f>
        <v>0</v>
      </c>
      <c r="AM118" s="623">
        <f t="shared" si="387"/>
        <v>0</v>
      </c>
      <c r="AN118" s="623">
        <f t="shared" si="387"/>
        <v>0</v>
      </c>
      <c r="AO118" s="623">
        <f t="shared" si="387"/>
        <v>0</v>
      </c>
      <c r="AP118" s="623">
        <f t="shared" si="387"/>
        <v>0</v>
      </c>
      <c r="AQ118" s="623">
        <f t="shared" si="387"/>
        <v>0</v>
      </c>
      <c r="AR118" s="623">
        <f t="shared" si="387"/>
        <v>0</v>
      </c>
      <c r="AS118" s="623">
        <f t="shared" si="387"/>
        <v>0</v>
      </c>
      <c r="AT118" s="623">
        <f t="shared" si="387"/>
        <v>0</v>
      </c>
      <c r="AU118" s="623" t="str">
        <f t="shared" si="387"/>
        <v/>
      </c>
      <c r="AV118" s="623" t="str">
        <f t="shared" si="387"/>
        <v/>
      </c>
      <c r="AW118" s="623" t="str">
        <f t="shared" si="387"/>
        <v/>
      </c>
      <c r="AX118" s="623" t="str">
        <f t="shared" si="387"/>
        <v/>
      </c>
      <c r="AY118" s="623" t="str">
        <f t="shared" si="387"/>
        <v/>
      </c>
      <c r="AZ118" s="623" t="str">
        <f t="shared" si="387"/>
        <v/>
      </c>
      <c r="BA118" s="623" t="str">
        <f t="shared" si="387"/>
        <v/>
      </c>
      <c r="BB118" s="623" t="str">
        <f t="shared" si="387"/>
        <v/>
      </c>
      <c r="BC118" s="655"/>
      <c r="BD118" s="623">
        <f t="shared" ref="BD118:BT118" si="388">IF(SUM(BD111)&gt;0,BD113/BD111,"")</f>
        <v>0</v>
      </c>
      <c r="BE118" s="623">
        <f t="shared" si="388"/>
        <v>0</v>
      </c>
      <c r="BF118" s="623">
        <f t="shared" si="388"/>
        <v>0</v>
      </c>
      <c r="BG118" s="623">
        <f t="shared" si="388"/>
        <v>0</v>
      </c>
      <c r="BH118" s="623">
        <f t="shared" si="388"/>
        <v>0</v>
      </c>
      <c r="BI118" s="623">
        <f t="shared" si="388"/>
        <v>0</v>
      </c>
      <c r="BJ118" s="623">
        <f t="shared" si="388"/>
        <v>0</v>
      </c>
      <c r="BK118" s="623">
        <f t="shared" si="388"/>
        <v>0</v>
      </c>
      <c r="BL118" s="623">
        <f t="shared" si="388"/>
        <v>0</v>
      </c>
      <c r="BM118" s="623" t="str">
        <f t="shared" si="388"/>
        <v/>
      </c>
      <c r="BN118" s="623" t="str">
        <f t="shared" si="388"/>
        <v/>
      </c>
      <c r="BO118" s="623" t="str">
        <f t="shared" si="388"/>
        <v/>
      </c>
      <c r="BP118" s="623" t="str">
        <f t="shared" si="388"/>
        <v/>
      </c>
      <c r="BQ118" s="623" t="str">
        <f t="shared" si="388"/>
        <v/>
      </c>
      <c r="BR118" s="623" t="str">
        <f t="shared" si="388"/>
        <v/>
      </c>
      <c r="BS118" s="623" t="str">
        <f t="shared" si="388"/>
        <v/>
      </c>
      <c r="BT118" s="623" t="str">
        <f t="shared" si="388"/>
        <v/>
      </c>
      <c r="BU118" s="655"/>
      <c r="BV118" s="623" t="str">
        <f>IF(SUM(BV111)&gt;0,BV113/BV111,"")</f>
        <v/>
      </c>
      <c r="BW118" s="623">
        <f>IF(SUM(BW111)&gt;0,BW113/BW111,"")</f>
        <v>0</v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339"/>
        <v/>
      </c>
      <c r="CA118" s="625" t="str">
        <f t="shared" si="340"/>
        <v/>
      </c>
      <c r="CB118" s="625">
        <f t="shared" si="341"/>
        <v>0</v>
      </c>
      <c r="CC118" s="625">
        <f t="shared" si="342"/>
        <v>0</v>
      </c>
      <c r="CD118" s="1342" t="str">
        <f t="shared" si="360"/>
        <v/>
      </c>
      <c r="CE118" s="1343" t="str">
        <f t="shared" si="366"/>
        <v/>
      </c>
      <c r="CF118" s="1344" t="str">
        <f t="shared" si="366"/>
        <v/>
      </c>
      <c r="CG118" s="1344" t="str">
        <f t="shared" si="366"/>
        <v/>
      </c>
      <c r="CH118" s="1344">
        <f t="shared" si="366"/>
        <v>0</v>
      </c>
      <c r="CI118" s="1344">
        <f t="shared" si="366"/>
        <v>0</v>
      </c>
      <c r="CJ118" s="1344">
        <f t="shared" si="366"/>
        <v>0</v>
      </c>
      <c r="CK118" s="1345">
        <f t="shared" si="366"/>
        <v>0</v>
      </c>
      <c r="CL118" s="1345">
        <f t="shared" si="366"/>
        <v>0</v>
      </c>
      <c r="CM118" s="1345">
        <f t="shared" si="366"/>
        <v>0</v>
      </c>
      <c r="CN118" s="1344">
        <f t="shared" si="366"/>
        <v>0</v>
      </c>
      <c r="CO118" s="1344">
        <f t="shared" si="366"/>
        <v>0</v>
      </c>
      <c r="CP118" s="1344">
        <f t="shared" si="366"/>
        <v>0</v>
      </c>
      <c r="CQ118" s="1344" t="str">
        <f t="shared" si="366"/>
        <v/>
      </c>
      <c r="CR118" s="1344" t="str">
        <f t="shared" si="366"/>
        <v/>
      </c>
      <c r="CS118" s="1343" t="str">
        <f t="shared" si="366"/>
        <v/>
      </c>
      <c r="CT118" s="1346" t="str">
        <f t="shared" si="366"/>
        <v/>
      </c>
      <c r="CU118" s="540" t="str">
        <f t="shared" si="318"/>
        <v/>
      </c>
      <c r="CV118" s="541" t="str">
        <f t="shared" si="319"/>
        <v/>
      </c>
      <c r="CW118" s="542" t="str">
        <f t="shared" si="320"/>
        <v/>
      </c>
      <c r="CX118" s="542" t="str">
        <f t="shared" si="321"/>
        <v/>
      </c>
      <c r="CY118" s="542">
        <f t="shared" si="322"/>
        <v>0</v>
      </c>
      <c r="CZ118" s="542">
        <f t="shared" si="323"/>
        <v>0</v>
      </c>
      <c r="DA118" s="542">
        <f t="shared" si="324"/>
        <v>0</v>
      </c>
      <c r="DB118" s="543">
        <f t="shared" si="325"/>
        <v>0</v>
      </c>
      <c r="DC118" s="543">
        <f t="shared" si="326"/>
        <v>0</v>
      </c>
      <c r="DD118" s="543">
        <f t="shared" si="327"/>
        <v>0</v>
      </c>
      <c r="DE118" s="542">
        <f t="shared" si="328"/>
        <v>0</v>
      </c>
      <c r="DF118" s="542">
        <f t="shared" si="329"/>
        <v>0</v>
      </c>
      <c r="DG118" s="542">
        <f t="shared" si="330"/>
        <v>0</v>
      </c>
      <c r="DH118" s="542" t="str">
        <f t="shared" si="331"/>
        <v/>
      </c>
      <c r="DI118" s="542" t="str">
        <f t="shared" si="332"/>
        <v/>
      </c>
      <c r="DJ118" s="541" t="str">
        <f t="shared" si="333"/>
        <v/>
      </c>
      <c r="DK118" s="540" t="str">
        <f t="shared" si="334"/>
        <v/>
      </c>
      <c r="DL118" s="656">
        <f t="shared" si="335"/>
        <v>0</v>
      </c>
      <c r="DM118" s="106">
        <f t="shared" si="336"/>
        <v>2</v>
      </c>
      <c r="DN118" s="106">
        <f t="shared" si="337"/>
        <v>9</v>
      </c>
      <c r="DO118" s="106">
        <f t="shared" si="338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339"/>
        <v/>
      </c>
      <c r="CA119" s="592" t="str">
        <f t="shared" si="340"/>
        <v/>
      </c>
      <c r="CB119" s="592" t="str">
        <f t="shared" si="341"/>
        <v/>
      </c>
      <c r="CC119" s="592" t="str">
        <f t="shared" si="342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3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4</v>
      </c>
      <c r="BE120" s="609">
        <f>WB!BT160</f>
        <v>0</v>
      </c>
      <c r="BF120" s="609">
        <f>WB!BU160</f>
        <v>5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10</v>
      </c>
      <c r="BN120" s="609">
        <f>WB!CA160</f>
        <v>8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2</v>
      </c>
      <c r="BY120" s="671">
        <f>WB!CK160</f>
        <v>4</v>
      </c>
      <c r="BZ120" s="600">
        <f t="shared" si="339"/>
        <v>0</v>
      </c>
      <c r="CA120" s="600">
        <f t="shared" si="340"/>
        <v>0</v>
      </c>
      <c r="CB120" s="600">
        <f t="shared" si="341"/>
        <v>0</v>
      </c>
      <c r="CC120" s="600">
        <f t="shared" si="342"/>
        <v>1.1333333333333333</v>
      </c>
      <c r="CD120" s="1368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3</v>
      </c>
      <c r="CU120" s="552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3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4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4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4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4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4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5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5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5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4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4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4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4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4</v>
      </c>
      <c r="DI120" s="554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5</v>
      </c>
      <c r="DJ120" s="553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</v>
      </c>
      <c r="DK120" s="552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10</v>
      </c>
      <c r="DL120" s="656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339"/>
        <v>45</v>
      </c>
      <c r="CA121" s="600">
        <f t="shared" si="340"/>
        <v>45</v>
      </c>
      <c r="CB121" s="600">
        <f t="shared" si="341"/>
        <v>45</v>
      </c>
      <c r="CC121" s="600">
        <f t="shared" si="342"/>
        <v>45.2</v>
      </c>
      <c r="CD121" s="1368">
        <f t="shared" si="389"/>
        <v>45</v>
      </c>
      <c r="CE121" s="1369">
        <f t="shared" si="390"/>
        <v>45</v>
      </c>
      <c r="CF121" s="1370">
        <f t="shared" si="391"/>
        <v>45</v>
      </c>
      <c r="CG121" s="1370">
        <f t="shared" si="392"/>
        <v>45</v>
      </c>
      <c r="CH121" s="1370">
        <f t="shared" si="393"/>
        <v>45</v>
      </c>
      <c r="CI121" s="1370">
        <f t="shared" si="394"/>
        <v>45</v>
      </c>
      <c r="CJ121" s="1370">
        <f t="shared" si="395"/>
        <v>45</v>
      </c>
      <c r="CK121" s="1371">
        <f t="shared" si="396"/>
        <v>45</v>
      </c>
      <c r="CL121" s="1371">
        <f t="shared" si="397"/>
        <v>45</v>
      </c>
      <c r="CM121" s="1371">
        <f t="shared" si="398"/>
        <v>45</v>
      </c>
      <c r="CN121" s="1370">
        <f t="shared" si="399"/>
        <v>45</v>
      </c>
      <c r="CO121" s="1370">
        <f t="shared" si="400"/>
        <v>45</v>
      </c>
      <c r="CP121" s="1370">
        <f t="shared" si="401"/>
        <v>45</v>
      </c>
      <c r="CQ121" s="1370">
        <f t="shared" si="402"/>
        <v>45</v>
      </c>
      <c r="CR121" s="1370">
        <f t="shared" si="403"/>
        <v>45</v>
      </c>
      <c r="CS121" s="1369">
        <f t="shared" si="404"/>
        <v>45</v>
      </c>
      <c r="CT121" s="1372">
        <f t="shared" si="405"/>
        <v>45</v>
      </c>
      <c r="CU121" s="552">
        <f t="shared" si="406"/>
        <v>45</v>
      </c>
      <c r="CV121" s="553">
        <f t="shared" si="407"/>
        <v>45</v>
      </c>
      <c r="CW121" s="554">
        <f t="shared" si="408"/>
        <v>45</v>
      </c>
      <c r="CX121" s="554">
        <f t="shared" si="409"/>
        <v>45</v>
      </c>
      <c r="CY121" s="554">
        <f t="shared" si="410"/>
        <v>45</v>
      </c>
      <c r="CZ121" s="554">
        <f t="shared" si="411"/>
        <v>45</v>
      </c>
      <c r="DA121" s="554">
        <f t="shared" si="412"/>
        <v>45</v>
      </c>
      <c r="DB121" s="555">
        <f t="shared" si="413"/>
        <v>45</v>
      </c>
      <c r="DC121" s="555">
        <f t="shared" si="414"/>
        <v>45</v>
      </c>
      <c r="DD121" s="555">
        <f t="shared" si="415"/>
        <v>45</v>
      </c>
      <c r="DE121" s="554">
        <f t="shared" si="416"/>
        <v>45</v>
      </c>
      <c r="DF121" s="554">
        <f t="shared" si="417"/>
        <v>45</v>
      </c>
      <c r="DG121" s="554">
        <f t="shared" si="418"/>
        <v>45</v>
      </c>
      <c r="DH121" s="554">
        <f t="shared" si="419"/>
        <v>45</v>
      </c>
      <c r="DI121" s="554">
        <f t="shared" si="420"/>
        <v>46</v>
      </c>
      <c r="DJ121" s="553">
        <f t="shared" si="421"/>
        <v>47</v>
      </c>
      <c r="DK121" s="552">
        <f t="shared" si="422"/>
        <v>48</v>
      </c>
      <c r="DL121" s="656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339"/>
        <v/>
      </c>
      <c r="CA122" s="600" t="str">
        <f t="shared" si="340"/>
        <v/>
      </c>
      <c r="CB122" s="600" t="str">
        <f t="shared" si="341"/>
        <v/>
      </c>
      <c r="CC122" s="600" t="str">
        <f t="shared" si="342"/>
        <v/>
      </c>
      <c r="CD122" s="1368" t="str">
        <f t="shared" si="389"/>
        <v/>
      </c>
      <c r="CE122" s="1369" t="str">
        <f t="shared" si="390"/>
        <v/>
      </c>
      <c r="CF122" s="1370" t="str">
        <f t="shared" si="391"/>
        <v/>
      </c>
      <c r="CG122" s="1370" t="str">
        <f t="shared" si="392"/>
        <v/>
      </c>
      <c r="CH122" s="1370" t="str">
        <f t="shared" si="393"/>
        <v/>
      </c>
      <c r="CI122" s="1370" t="str">
        <f t="shared" si="394"/>
        <v/>
      </c>
      <c r="CJ122" s="1370" t="str">
        <f t="shared" si="395"/>
        <v/>
      </c>
      <c r="CK122" s="1371" t="str">
        <f t="shared" si="396"/>
        <v/>
      </c>
      <c r="CL122" s="1371" t="str">
        <f t="shared" si="397"/>
        <v/>
      </c>
      <c r="CM122" s="1371" t="str">
        <f t="shared" si="398"/>
        <v/>
      </c>
      <c r="CN122" s="1370" t="str">
        <f t="shared" si="399"/>
        <v/>
      </c>
      <c r="CO122" s="1370" t="str">
        <f t="shared" si="400"/>
        <v/>
      </c>
      <c r="CP122" s="1370" t="str">
        <f t="shared" si="401"/>
        <v/>
      </c>
      <c r="CQ122" s="1370" t="str">
        <f t="shared" si="402"/>
        <v/>
      </c>
      <c r="CR122" s="1370" t="str">
        <f t="shared" si="403"/>
        <v/>
      </c>
      <c r="CS122" s="1369" t="str">
        <f t="shared" si="404"/>
        <v/>
      </c>
      <c r="CT122" s="1372" t="str">
        <f t="shared" si="405"/>
        <v/>
      </c>
      <c r="CU122" s="552" t="str">
        <f t="shared" si="406"/>
        <v/>
      </c>
      <c r="CV122" s="553" t="str">
        <f t="shared" si="407"/>
        <v/>
      </c>
      <c r="CW122" s="554" t="str">
        <f t="shared" si="408"/>
        <v/>
      </c>
      <c r="CX122" s="554" t="str">
        <f t="shared" si="409"/>
        <v/>
      </c>
      <c r="CY122" s="554" t="str">
        <f t="shared" si="410"/>
        <v/>
      </c>
      <c r="CZ122" s="554" t="str">
        <f t="shared" si="411"/>
        <v/>
      </c>
      <c r="DA122" s="554" t="str">
        <f t="shared" si="412"/>
        <v/>
      </c>
      <c r="DB122" s="555" t="str">
        <f t="shared" si="413"/>
        <v/>
      </c>
      <c r="DC122" s="555" t="str">
        <f t="shared" si="414"/>
        <v/>
      </c>
      <c r="DD122" s="555" t="str">
        <f t="shared" si="415"/>
        <v/>
      </c>
      <c r="DE122" s="554" t="str">
        <f t="shared" si="416"/>
        <v/>
      </c>
      <c r="DF122" s="554" t="str">
        <f t="shared" si="417"/>
        <v/>
      </c>
      <c r="DG122" s="554" t="str">
        <f t="shared" si="418"/>
        <v/>
      </c>
      <c r="DH122" s="554" t="str">
        <f t="shared" si="419"/>
        <v/>
      </c>
      <c r="DI122" s="554" t="str">
        <f t="shared" si="420"/>
        <v/>
      </c>
      <c r="DJ122" s="553" t="str">
        <f t="shared" si="421"/>
        <v/>
      </c>
      <c r="DK122" s="552" t="str">
        <f t="shared" si="422"/>
        <v/>
      </c>
      <c r="DL122" s="656">
        <f t="shared" si="423"/>
        <v>2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427">IF(B122="","",B120*B121*B122)</f>
        <v>0</v>
      </c>
      <c r="C123" s="609">
        <f t="shared" si="427"/>
        <v>0</v>
      </c>
      <c r="D123" s="609" t="str">
        <f t="shared" si="427"/>
        <v/>
      </c>
      <c r="E123" s="609" t="str">
        <f t="shared" si="427"/>
        <v/>
      </c>
      <c r="F123" s="609" t="str">
        <f t="shared" si="427"/>
        <v/>
      </c>
      <c r="G123" s="609" t="str">
        <f t="shared" si="427"/>
        <v/>
      </c>
      <c r="H123" s="609" t="str">
        <f t="shared" si="427"/>
        <v/>
      </c>
      <c r="I123" s="609" t="str">
        <f t="shared" si="427"/>
        <v/>
      </c>
      <c r="J123" s="609" t="str">
        <f t="shared" si="427"/>
        <v/>
      </c>
      <c r="K123" s="609" t="str">
        <f t="shared" si="427"/>
        <v/>
      </c>
      <c r="L123" s="609" t="str">
        <f t="shared" si="427"/>
        <v/>
      </c>
      <c r="M123" s="609" t="str">
        <f t="shared" si="427"/>
        <v/>
      </c>
      <c r="N123" s="609" t="str">
        <f t="shared" si="427"/>
        <v/>
      </c>
      <c r="O123" s="609" t="str">
        <f t="shared" si="427"/>
        <v/>
      </c>
      <c r="P123" s="609" t="str">
        <f t="shared" si="427"/>
        <v/>
      </c>
      <c r="Q123" s="609" t="str">
        <f t="shared" si="427"/>
        <v/>
      </c>
      <c r="R123" s="609" t="str">
        <f t="shared" si="427"/>
        <v/>
      </c>
      <c r="S123" s="599"/>
      <c r="T123" s="609" t="str">
        <f t="shared" ref="T123:AJ123" si="428">IF(T122="","",T120*T121*T122)</f>
        <v/>
      </c>
      <c r="U123" s="609" t="str">
        <f t="shared" si="428"/>
        <v/>
      </c>
      <c r="V123" s="609" t="str">
        <f t="shared" si="428"/>
        <v/>
      </c>
      <c r="W123" s="609" t="str">
        <f t="shared" si="428"/>
        <v/>
      </c>
      <c r="X123" s="609" t="str">
        <f t="shared" si="428"/>
        <v/>
      </c>
      <c r="Y123" s="609" t="str">
        <f t="shared" si="428"/>
        <v/>
      </c>
      <c r="Z123" s="609" t="str">
        <f t="shared" si="428"/>
        <v/>
      </c>
      <c r="AA123" s="609" t="str">
        <f t="shared" si="428"/>
        <v/>
      </c>
      <c r="AB123" s="609" t="str">
        <f t="shared" si="428"/>
        <v/>
      </c>
      <c r="AC123" s="609" t="str">
        <f t="shared" si="428"/>
        <v/>
      </c>
      <c r="AD123" s="609" t="str">
        <f t="shared" si="428"/>
        <v/>
      </c>
      <c r="AE123" s="609" t="str">
        <f t="shared" si="428"/>
        <v/>
      </c>
      <c r="AF123" s="609" t="str">
        <f t="shared" si="428"/>
        <v/>
      </c>
      <c r="AG123" s="609" t="str">
        <f t="shared" si="428"/>
        <v/>
      </c>
      <c r="AH123" s="609" t="str">
        <f t="shared" si="428"/>
        <v/>
      </c>
      <c r="AI123" s="609" t="str">
        <f t="shared" si="428"/>
        <v/>
      </c>
      <c r="AJ123" s="609" t="str">
        <f t="shared" si="428"/>
        <v/>
      </c>
      <c r="AK123" s="599"/>
      <c r="AL123" s="609" t="str">
        <f t="shared" ref="AL123:BB123" si="429">IF(AL122="","",AL120*AL121*AL122)</f>
        <v/>
      </c>
      <c r="AM123" s="609" t="str">
        <f t="shared" si="429"/>
        <v/>
      </c>
      <c r="AN123" s="609" t="str">
        <f t="shared" si="429"/>
        <v/>
      </c>
      <c r="AO123" s="609" t="str">
        <f t="shared" si="429"/>
        <v/>
      </c>
      <c r="AP123" s="609" t="str">
        <f t="shared" si="429"/>
        <v/>
      </c>
      <c r="AQ123" s="609" t="str">
        <f t="shared" si="429"/>
        <v/>
      </c>
      <c r="AR123" s="609" t="str">
        <f t="shared" si="429"/>
        <v/>
      </c>
      <c r="AS123" s="609" t="str">
        <f t="shared" si="429"/>
        <v/>
      </c>
      <c r="AT123" s="609" t="str">
        <f t="shared" si="429"/>
        <v/>
      </c>
      <c r="AU123" s="609" t="str">
        <f t="shared" si="429"/>
        <v/>
      </c>
      <c r="AV123" s="609" t="str">
        <f t="shared" si="429"/>
        <v/>
      </c>
      <c r="AW123" s="609" t="str">
        <f t="shared" si="429"/>
        <v/>
      </c>
      <c r="AX123" s="609" t="str">
        <f t="shared" si="429"/>
        <v/>
      </c>
      <c r="AY123" s="609" t="str">
        <f t="shared" si="429"/>
        <v/>
      </c>
      <c r="AZ123" s="609" t="str">
        <f t="shared" si="429"/>
        <v/>
      </c>
      <c r="BA123" s="609" t="str">
        <f t="shared" si="429"/>
        <v/>
      </c>
      <c r="BB123" s="609" t="str">
        <f t="shared" si="429"/>
        <v/>
      </c>
      <c r="BC123" s="599"/>
      <c r="BD123" s="609" t="str">
        <f t="shared" ref="BD123:BT123" si="430">IF(BD122="","",BD120*BD121*BD122)</f>
        <v/>
      </c>
      <c r="BE123" s="609" t="str">
        <f t="shared" si="430"/>
        <v/>
      </c>
      <c r="BF123" s="609" t="str">
        <f t="shared" si="430"/>
        <v/>
      </c>
      <c r="BG123" s="609" t="str">
        <f t="shared" si="430"/>
        <v/>
      </c>
      <c r="BH123" s="609" t="str">
        <f t="shared" si="430"/>
        <v/>
      </c>
      <c r="BI123" s="609" t="str">
        <f t="shared" si="430"/>
        <v/>
      </c>
      <c r="BJ123" s="609" t="str">
        <f t="shared" si="430"/>
        <v/>
      </c>
      <c r="BK123" s="609" t="str">
        <f t="shared" si="430"/>
        <v/>
      </c>
      <c r="BL123" s="609" t="str">
        <f t="shared" si="430"/>
        <v/>
      </c>
      <c r="BM123" s="609" t="str">
        <f t="shared" si="430"/>
        <v/>
      </c>
      <c r="BN123" s="609" t="str">
        <f t="shared" si="430"/>
        <v/>
      </c>
      <c r="BO123" s="609" t="str">
        <f t="shared" si="430"/>
        <v/>
      </c>
      <c r="BP123" s="609" t="str">
        <f t="shared" si="430"/>
        <v/>
      </c>
      <c r="BQ123" s="609" t="str">
        <f t="shared" si="430"/>
        <v/>
      </c>
      <c r="BR123" s="609" t="str">
        <f t="shared" si="430"/>
        <v/>
      </c>
      <c r="BS123" s="609" t="str">
        <f t="shared" si="430"/>
        <v/>
      </c>
      <c r="BT123" s="609" t="str">
        <f t="shared" si="43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339"/>
        <v/>
      </c>
      <c r="CA123" s="600" t="str">
        <f t="shared" si="340"/>
        <v/>
      </c>
      <c r="CB123" s="600" t="str">
        <f t="shared" si="341"/>
        <v/>
      </c>
      <c r="CC123" s="600" t="str">
        <f t="shared" si="342"/>
        <v/>
      </c>
      <c r="CD123" s="1368" t="str">
        <f t="shared" si="389"/>
        <v/>
      </c>
      <c r="CE123" s="1369" t="str">
        <f t="shared" si="390"/>
        <v/>
      </c>
      <c r="CF123" s="1370" t="str">
        <f t="shared" si="391"/>
        <v/>
      </c>
      <c r="CG123" s="1370" t="str">
        <f t="shared" si="392"/>
        <v/>
      </c>
      <c r="CH123" s="1370" t="str">
        <f t="shared" si="393"/>
        <v/>
      </c>
      <c r="CI123" s="1370" t="str">
        <f t="shared" si="394"/>
        <v/>
      </c>
      <c r="CJ123" s="1370" t="str">
        <f t="shared" si="395"/>
        <v/>
      </c>
      <c r="CK123" s="1371" t="str">
        <f t="shared" si="396"/>
        <v/>
      </c>
      <c r="CL123" s="1371" t="str">
        <f t="shared" si="397"/>
        <v/>
      </c>
      <c r="CM123" s="1371" t="str">
        <f t="shared" si="398"/>
        <v/>
      </c>
      <c r="CN123" s="1370" t="str">
        <f t="shared" si="399"/>
        <v/>
      </c>
      <c r="CO123" s="1370" t="str">
        <f t="shared" si="400"/>
        <v/>
      </c>
      <c r="CP123" s="1370" t="str">
        <f t="shared" si="401"/>
        <v/>
      </c>
      <c r="CQ123" s="1370" t="str">
        <f t="shared" si="402"/>
        <v/>
      </c>
      <c r="CR123" s="1370" t="str">
        <f t="shared" si="403"/>
        <v/>
      </c>
      <c r="CS123" s="1369" t="str">
        <f t="shared" si="404"/>
        <v/>
      </c>
      <c r="CT123" s="1372" t="str">
        <f t="shared" si="405"/>
        <v/>
      </c>
      <c r="CU123" s="552" t="str">
        <f t="shared" si="406"/>
        <v/>
      </c>
      <c r="CV123" s="553" t="str">
        <f t="shared" si="407"/>
        <v/>
      </c>
      <c r="CW123" s="554" t="str">
        <f t="shared" si="408"/>
        <v/>
      </c>
      <c r="CX123" s="554" t="str">
        <f t="shared" si="409"/>
        <v/>
      </c>
      <c r="CY123" s="554" t="str">
        <f t="shared" si="410"/>
        <v/>
      </c>
      <c r="CZ123" s="554" t="str">
        <f t="shared" si="411"/>
        <v/>
      </c>
      <c r="DA123" s="554" t="str">
        <f t="shared" si="412"/>
        <v/>
      </c>
      <c r="DB123" s="555" t="str">
        <f t="shared" si="413"/>
        <v/>
      </c>
      <c r="DC123" s="555" t="str">
        <f t="shared" si="414"/>
        <v/>
      </c>
      <c r="DD123" s="555" t="str">
        <f t="shared" si="415"/>
        <v/>
      </c>
      <c r="DE123" s="554" t="str">
        <f t="shared" si="416"/>
        <v/>
      </c>
      <c r="DF123" s="554" t="str">
        <f t="shared" si="417"/>
        <v/>
      </c>
      <c r="DG123" s="554" t="str">
        <f t="shared" si="418"/>
        <v/>
      </c>
      <c r="DH123" s="554" t="str">
        <f t="shared" si="419"/>
        <v/>
      </c>
      <c r="DI123" s="554" t="str">
        <f t="shared" si="420"/>
        <v/>
      </c>
      <c r="DJ123" s="553" t="str">
        <f t="shared" si="421"/>
        <v/>
      </c>
      <c r="DK123" s="552" t="str">
        <f t="shared" si="422"/>
        <v/>
      </c>
      <c r="DL123" s="656">
        <f t="shared" si="423"/>
        <v>2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339"/>
        <v/>
      </c>
      <c r="CA124" s="600" t="str">
        <f t="shared" si="340"/>
        <v/>
      </c>
      <c r="CB124" s="600" t="str">
        <f t="shared" si="341"/>
        <v/>
      </c>
      <c r="CC124" s="600" t="str">
        <f t="shared" si="342"/>
        <v/>
      </c>
      <c r="CD124" s="1368" t="str">
        <f t="shared" si="389"/>
        <v/>
      </c>
      <c r="CE124" s="1369" t="str">
        <f t="shared" si="390"/>
        <v/>
      </c>
      <c r="CF124" s="1370" t="str">
        <f t="shared" si="391"/>
        <v/>
      </c>
      <c r="CG124" s="1370" t="str">
        <f t="shared" si="392"/>
        <v/>
      </c>
      <c r="CH124" s="1370" t="str">
        <f t="shared" si="393"/>
        <v/>
      </c>
      <c r="CI124" s="1370" t="str">
        <f t="shared" si="394"/>
        <v/>
      </c>
      <c r="CJ124" s="1370" t="str">
        <f t="shared" si="395"/>
        <v/>
      </c>
      <c r="CK124" s="1371" t="str">
        <f t="shared" si="396"/>
        <v/>
      </c>
      <c r="CL124" s="1371" t="str">
        <f t="shared" si="397"/>
        <v/>
      </c>
      <c r="CM124" s="1371" t="str">
        <f t="shared" si="398"/>
        <v/>
      </c>
      <c r="CN124" s="1370" t="str">
        <f t="shared" si="399"/>
        <v/>
      </c>
      <c r="CO124" s="1370" t="str">
        <f t="shared" si="400"/>
        <v/>
      </c>
      <c r="CP124" s="1370" t="str">
        <f t="shared" si="401"/>
        <v/>
      </c>
      <c r="CQ124" s="1370" t="str">
        <f t="shared" si="402"/>
        <v/>
      </c>
      <c r="CR124" s="1370" t="str">
        <f t="shared" si="403"/>
        <v/>
      </c>
      <c r="CS124" s="1369" t="str">
        <f t="shared" si="404"/>
        <v/>
      </c>
      <c r="CT124" s="1372" t="str">
        <f t="shared" si="405"/>
        <v/>
      </c>
      <c r="CU124" s="552" t="str">
        <f t="shared" si="406"/>
        <v/>
      </c>
      <c r="CV124" s="553" t="str">
        <f t="shared" si="407"/>
        <v/>
      </c>
      <c r="CW124" s="554" t="str">
        <f t="shared" si="408"/>
        <v/>
      </c>
      <c r="CX124" s="554" t="str">
        <f t="shared" si="409"/>
        <v/>
      </c>
      <c r="CY124" s="554" t="str">
        <f t="shared" si="410"/>
        <v/>
      </c>
      <c r="CZ124" s="554" t="str">
        <f t="shared" si="411"/>
        <v/>
      </c>
      <c r="DA124" s="554" t="str">
        <f t="shared" si="412"/>
        <v/>
      </c>
      <c r="DB124" s="555" t="str">
        <f t="shared" si="413"/>
        <v/>
      </c>
      <c r="DC124" s="555" t="str">
        <f t="shared" si="414"/>
        <v/>
      </c>
      <c r="DD124" s="555" t="str">
        <f t="shared" si="415"/>
        <v/>
      </c>
      <c r="DE124" s="554" t="str">
        <f t="shared" si="416"/>
        <v/>
      </c>
      <c r="DF124" s="554" t="str">
        <f t="shared" si="417"/>
        <v/>
      </c>
      <c r="DG124" s="554" t="str">
        <f t="shared" si="418"/>
        <v/>
      </c>
      <c r="DH124" s="554" t="str">
        <f t="shared" si="419"/>
        <v/>
      </c>
      <c r="DI124" s="554" t="str">
        <f t="shared" si="420"/>
        <v/>
      </c>
      <c r="DJ124" s="553" t="str">
        <f t="shared" si="421"/>
        <v/>
      </c>
      <c r="DK124" s="552" t="str">
        <f t="shared" si="422"/>
        <v/>
      </c>
      <c r="DL124" s="656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339"/>
        <v/>
      </c>
      <c r="CA125" s="600" t="str">
        <f t="shared" si="340"/>
        <v/>
      </c>
      <c r="CB125" s="600" t="str">
        <f t="shared" si="341"/>
        <v/>
      </c>
      <c r="CC125" s="600" t="str">
        <f t="shared" si="342"/>
        <v/>
      </c>
      <c r="CD125" s="1368" t="str">
        <f t="shared" si="389"/>
        <v/>
      </c>
      <c r="CE125" s="1369" t="str">
        <f t="shared" si="390"/>
        <v/>
      </c>
      <c r="CF125" s="1370" t="str">
        <f t="shared" si="391"/>
        <v/>
      </c>
      <c r="CG125" s="1370" t="str">
        <f t="shared" si="392"/>
        <v/>
      </c>
      <c r="CH125" s="1370" t="str">
        <f t="shared" si="393"/>
        <v/>
      </c>
      <c r="CI125" s="1370" t="str">
        <f t="shared" si="394"/>
        <v/>
      </c>
      <c r="CJ125" s="1370" t="str">
        <f t="shared" si="395"/>
        <v/>
      </c>
      <c r="CK125" s="1371" t="str">
        <f t="shared" si="396"/>
        <v/>
      </c>
      <c r="CL125" s="1371" t="str">
        <f t="shared" si="397"/>
        <v/>
      </c>
      <c r="CM125" s="1371" t="str">
        <f t="shared" si="398"/>
        <v/>
      </c>
      <c r="CN125" s="1370" t="str">
        <f t="shared" si="399"/>
        <v/>
      </c>
      <c r="CO125" s="1370" t="str">
        <f t="shared" si="400"/>
        <v/>
      </c>
      <c r="CP125" s="1370" t="str">
        <f t="shared" si="401"/>
        <v/>
      </c>
      <c r="CQ125" s="1370" t="str">
        <f t="shared" si="402"/>
        <v/>
      </c>
      <c r="CR125" s="1370" t="str">
        <f t="shared" si="403"/>
        <v/>
      </c>
      <c r="CS125" s="1369" t="str">
        <f t="shared" si="404"/>
        <v/>
      </c>
      <c r="CT125" s="1372" t="str">
        <f t="shared" si="405"/>
        <v/>
      </c>
      <c r="CU125" s="552" t="str">
        <f t="shared" si="406"/>
        <v/>
      </c>
      <c r="CV125" s="553" t="str">
        <f t="shared" si="407"/>
        <v/>
      </c>
      <c r="CW125" s="554" t="str">
        <f t="shared" si="408"/>
        <v/>
      </c>
      <c r="CX125" s="554" t="str">
        <f t="shared" si="409"/>
        <v/>
      </c>
      <c r="CY125" s="554" t="str">
        <f t="shared" si="410"/>
        <v/>
      </c>
      <c r="CZ125" s="554" t="str">
        <f t="shared" si="411"/>
        <v/>
      </c>
      <c r="DA125" s="554" t="str">
        <f t="shared" si="412"/>
        <v/>
      </c>
      <c r="DB125" s="555" t="str">
        <f t="shared" si="413"/>
        <v/>
      </c>
      <c r="DC125" s="555" t="str">
        <f t="shared" si="414"/>
        <v/>
      </c>
      <c r="DD125" s="555" t="str">
        <f t="shared" si="415"/>
        <v/>
      </c>
      <c r="DE125" s="554" t="str">
        <f t="shared" si="416"/>
        <v/>
      </c>
      <c r="DF125" s="554" t="str">
        <f t="shared" si="417"/>
        <v/>
      </c>
      <c r="DG125" s="554" t="str">
        <f t="shared" si="418"/>
        <v/>
      </c>
      <c r="DH125" s="554" t="str">
        <f t="shared" si="419"/>
        <v/>
      </c>
      <c r="DI125" s="554" t="str">
        <f t="shared" si="420"/>
        <v/>
      </c>
      <c r="DJ125" s="553" t="str">
        <f t="shared" si="421"/>
        <v/>
      </c>
      <c r="DK125" s="552" t="str">
        <f t="shared" si="422"/>
        <v/>
      </c>
      <c r="DL125" s="656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431">IF(B124="","",B124*B125)</f>
        <v/>
      </c>
      <c r="C126" s="610" t="str">
        <f t="shared" si="431"/>
        <v/>
      </c>
      <c r="D126" s="610" t="str">
        <f t="shared" si="431"/>
        <v/>
      </c>
      <c r="E126" s="610" t="str">
        <f t="shared" si="431"/>
        <v/>
      </c>
      <c r="F126" s="610" t="str">
        <f t="shared" si="431"/>
        <v/>
      </c>
      <c r="G126" s="610" t="str">
        <f t="shared" si="431"/>
        <v/>
      </c>
      <c r="H126" s="610" t="str">
        <f t="shared" si="431"/>
        <v/>
      </c>
      <c r="I126" s="610" t="str">
        <f t="shared" si="431"/>
        <v/>
      </c>
      <c r="J126" s="610" t="str">
        <f t="shared" si="431"/>
        <v/>
      </c>
      <c r="K126" s="610" t="str">
        <f t="shared" si="431"/>
        <v/>
      </c>
      <c r="L126" s="610" t="str">
        <f t="shared" si="431"/>
        <v/>
      </c>
      <c r="M126" s="610" t="str">
        <f t="shared" si="431"/>
        <v/>
      </c>
      <c r="N126" s="610" t="str">
        <f t="shared" si="431"/>
        <v/>
      </c>
      <c r="O126" s="610" t="str">
        <f t="shared" si="431"/>
        <v/>
      </c>
      <c r="P126" s="610" t="str">
        <f t="shared" si="431"/>
        <v/>
      </c>
      <c r="Q126" s="610" t="str">
        <f t="shared" si="431"/>
        <v/>
      </c>
      <c r="R126" s="610" t="str">
        <f t="shared" si="431"/>
        <v/>
      </c>
      <c r="S126" s="599"/>
      <c r="T126" s="610" t="str">
        <f t="shared" ref="T126:AJ126" si="432">IF(T124="","",T124*T125)</f>
        <v/>
      </c>
      <c r="U126" s="610" t="str">
        <f t="shared" si="432"/>
        <v/>
      </c>
      <c r="V126" s="610" t="str">
        <f t="shared" si="432"/>
        <v/>
      </c>
      <c r="W126" s="610" t="str">
        <f t="shared" si="432"/>
        <v/>
      </c>
      <c r="X126" s="610" t="str">
        <f t="shared" si="432"/>
        <v/>
      </c>
      <c r="Y126" s="610" t="str">
        <f t="shared" si="432"/>
        <v/>
      </c>
      <c r="Z126" s="610" t="str">
        <f t="shared" si="432"/>
        <v/>
      </c>
      <c r="AA126" s="610" t="str">
        <f t="shared" si="432"/>
        <v/>
      </c>
      <c r="AB126" s="610" t="str">
        <f t="shared" si="432"/>
        <v/>
      </c>
      <c r="AC126" s="610" t="str">
        <f t="shared" si="432"/>
        <v/>
      </c>
      <c r="AD126" s="610" t="str">
        <f t="shared" si="432"/>
        <v/>
      </c>
      <c r="AE126" s="610" t="str">
        <f t="shared" si="432"/>
        <v/>
      </c>
      <c r="AF126" s="610" t="str">
        <f t="shared" si="432"/>
        <v/>
      </c>
      <c r="AG126" s="610" t="str">
        <f t="shared" si="432"/>
        <v/>
      </c>
      <c r="AH126" s="610" t="str">
        <f t="shared" si="432"/>
        <v/>
      </c>
      <c r="AI126" s="610" t="str">
        <f t="shared" si="432"/>
        <v/>
      </c>
      <c r="AJ126" s="610" t="str">
        <f t="shared" si="432"/>
        <v/>
      </c>
      <c r="AK126" s="599"/>
      <c r="AL126" s="610" t="str">
        <f t="shared" ref="AL126:BB126" si="433">IF(AL124="","",AL124*AL125)</f>
        <v/>
      </c>
      <c r="AM126" s="610" t="str">
        <f t="shared" si="433"/>
        <v/>
      </c>
      <c r="AN126" s="610" t="str">
        <f t="shared" si="433"/>
        <v/>
      </c>
      <c r="AO126" s="610" t="str">
        <f t="shared" si="433"/>
        <v/>
      </c>
      <c r="AP126" s="610" t="str">
        <f t="shared" si="433"/>
        <v/>
      </c>
      <c r="AQ126" s="610" t="str">
        <f t="shared" si="433"/>
        <v/>
      </c>
      <c r="AR126" s="610" t="str">
        <f t="shared" si="433"/>
        <v/>
      </c>
      <c r="AS126" s="610" t="str">
        <f t="shared" si="433"/>
        <v/>
      </c>
      <c r="AT126" s="610" t="str">
        <f t="shared" si="433"/>
        <v/>
      </c>
      <c r="AU126" s="610" t="str">
        <f t="shared" si="433"/>
        <v/>
      </c>
      <c r="AV126" s="610" t="str">
        <f t="shared" si="433"/>
        <v/>
      </c>
      <c r="AW126" s="610" t="str">
        <f t="shared" si="433"/>
        <v/>
      </c>
      <c r="AX126" s="610" t="str">
        <f t="shared" si="433"/>
        <v/>
      </c>
      <c r="AY126" s="610" t="str">
        <f t="shared" si="433"/>
        <v/>
      </c>
      <c r="AZ126" s="610" t="str">
        <f t="shared" si="433"/>
        <v/>
      </c>
      <c r="BA126" s="610" t="str">
        <f t="shared" si="433"/>
        <v/>
      </c>
      <c r="BB126" s="610" t="str">
        <f t="shared" si="433"/>
        <v/>
      </c>
      <c r="BC126" s="599"/>
      <c r="BD126" s="610" t="str">
        <f t="shared" ref="BD126:BT126" si="434">IF(BD124="","",BD124*BD125)</f>
        <v/>
      </c>
      <c r="BE126" s="610" t="str">
        <f t="shared" si="434"/>
        <v/>
      </c>
      <c r="BF126" s="610" t="str">
        <f t="shared" si="434"/>
        <v/>
      </c>
      <c r="BG126" s="610" t="str">
        <f t="shared" si="434"/>
        <v/>
      </c>
      <c r="BH126" s="610" t="str">
        <f t="shared" si="434"/>
        <v/>
      </c>
      <c r="BI126" s="610" t="str">
        <f t="shared" si="434"/>
        <v/>
      </c>
      <c r="BJ126" s="610" t="str">
        <f t="shared" si="434"/>
        <v/>
      </c>
      <c r="BK126" s="610" t="str">
        <f t="shared" si="434"/>
        <v/>
      </c>
      <c r="BL126" s="610" t="str">
        <f t="shared" si="434"/>
        <v/>
      </c>
      <c r="BM126" s="610" t="str">
        <f t="shared" si="434"/>
        <v/>
      </c>
      <c r="BN126" s="610" t="str">
        <f t="shared" si="434"/>
        <v/>
      </c>
      <c r="BO126" s="610" t="str">
        <f t="shared" si="434"/>
        <v/>
      </c>
      <c r="BP126" s="610" t="str">
        <f t="shared" si="434"/>
        <v/>
      </c>
      <c r="BQ126" s="610" t="str">
        <f t="shared" si="434"/>
        <v/>
      </c>
      <c r="BR126" s="610" t="str">
        <f t="shared" si="434"/>
        <v/>
      </c>
      <c r="BS126" s="610" t="str">
        <f t="shared" si="434"/>
        <v/>
      </c>
      <c r="BT126" s="610" t="str">
        <f t="shared" si="43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339"/>
        <v/>
      </c>
      <c r="CA126" s="600" t="str">
        <f t="shared" si="340"/>
        <v/>
      </c>
      <c r="CB126" s="600" t="str">
        <f t="shared" si="341"/>
        <v/>
      </c>
      <c r="CC126" s="600" t="str">
        <f t="shared" si="342"/>
        <v/>
      </c>
      <c r="CD126" s="1368" t="str">
        <f t="shared" si="389"/>
        <v/>
      </c>
      <c r="CE126" s="1369" t="str">
        <f t="shared" si="390"/>
        <v/>
      </c>
      <c r="CF126" s="1370" t="str">
        <f t="shared" si="391"/>
        <v/>
      </c>
      <c r="CG126" s="1370" t="str">
        <f t="shared" si="392"/>
        <v/>
      </c>
      <c r="CH126" s="1370" t="str">
        <f t="shared" si="393"/>
        <v/>
      </c>
      <c r="CI126" s="1370" t="str">
        <f t="shared" si="394"/>
        <v/>
      </c>
      <c r="CJ126" s="1370" t="str">
        <f t="shared" si="395"/>
        <v/>
      </c>
      <c r="CK126" s="1371" t="str">
        <f t="shared" si="396"/>
        <v/>
      </c>
      <c r="CL126" s="1371" t="str">
        <f t="shared" si="397"/>
        <v/>
      </c>
      <c r="CM126" s="1371" t="str">
        <f t="shared" si="398"/>
        <v/>
      </c>
      <c r="CN126" s="1370" t="str">
        <f t="shared" si="399"/>
        <v/>
      </c>
      <c r="CO126" s="1370" t="str">
        <f t="shared" si="400"/>
        <v/>
      </c>
      <c r="CP126" s="1370" t="str">
        <f t="shared" si="401"/>
        <v/>
      </c>
      <c r="CQ126" s="1370" t="str">
        <f t="shared" si="402"/>
        <v/>
      </c>
      <c r="CR126" s="1370" t="str">
        <f t="shared" si="403"/>
        <v/>
      </c>
      <c r="CS126" s="1369" t="str">
        <f t="shared" si="404"/>
        <v/>
      </c>
      <c r="CT126" s="1372" t="str">
        <f t="shared" si="405"/>
        <v/>
      </c>
      <c r="CU126" s="552" t="str">
        <f t="shared" si="406"/>
        <v/>
      </c>
      <c r="CV126" s="553" t="str">
        <f t="shared" si="407"/>
        <v/>
      </c>
      <c r="CW126" s="554" t="str">
        <f t="shared" si="408"/>
        <v/>
      </c>
      <c r="CX126" s="554" t="str">
        <f t="shared" si="409"/>
        <v/>
      </c>
      <c r="CY126" s="554" t="str">
        <f t="shared" si="410"/>
        <v/>
      </c>
      <c r="CZ126" s="554" t="str">
        <f t="shared" si="411"/>
        <v/>
      </c>
      <c r="DA126" s="554" t="str">
        <f t="shared" si="412"/>
        <v/>
      </c>
      <c r="DB126" s="555" t="str">
        <f t="shared" si="413"/>
        <v/>
      </c>
      <c r="DC126" s="555" t="str">
        <f t="shared" si="414"/>
        <v/>
      </c>
      <c r="DD126" s="555" t="str">
        <f t="shared" si="415"/>
        <v/>
      </c>
      <c r="DE126" s="554" t="str">
        <f t="shared" si="416"/>
        <v/>
      </c>
      <c r="DF126" s="554" t="str">
        <f t="shared" si="417"/>
        <v/>
      </c>
      <c r="DG126" s="554" t="str">
        <f t="shared" si="418"/>
        <v/>
      </c>
      <c r="DH126" s="554" t="str">
        <f t="shared" si="419"/>
        <v/>
      </c>
      <c r="DI126" s="554" t="str">
        <f t="shared" si="420"/>
        <v/>
      </c>
      <c r="DJ126" s="553" t="str">
        <f t="shared" si="421"/>
        <v/>
      </c>
      <c r="DK126" s="552" t="str">
        <f t="shared" si="422"/>
        <v/>
      </c>
      <c r="DL126" s="656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339"/>
        <v>1</v>
      </c>
      <c r="CA127" s="600">
        <f t="shared" si="340"/>
        <v>1</v>
      </c>
      <c r="CB127" s="600">
        <f t="shared" si="341"/>
        <v>1</v>
      </c>
      <c r="CC127" s="600">
        <f t="shared" si="342"/>
        <v>1</v>
      </c>
      <c r="CD127" s="1368">
        <f t="shared" si="389"/>
        <v>1</v>
      </c>
      <c r="CE127" s="1369">
        <f t="shared" si="390"/>
        <v>1</v>
      </c>
      <c r="CF127" s="1370">
        <f t="shared" si="391"/>
        <v>1</v>
      </c>
      <c r="CG127" s="1370">
        <f t="shared" si="392"/>
        <v>1</v>
      </c>
      <c r="CH127" s="1370">
        <f t="shared" si="393"/>
        <v>1</v>
      </c>
      <c r="CI127" s="1370">
        <f t="shared" si="394"/>
        <v>1</v>
      </c>
      <c r="CJ127" s="1370">
        <f t="shared" si="395"/>
        <v>1</v>
      </c>
      <c r="CK127" s="1371">
        <f t="shared" si="396"/>
        <v>1</v>
      </c>
      <c r="CL127" s="1371">
        <f t="shared" si="397"/>
        <v>1</v>
      </c>
      <c r="CM127" s="1371">
        <f t="shared" si="398"/>
        <v>1</v>
      </c>
      <c r="CN127" s="1370">
        <f t="shared" si="399"/>
        <v>1</v>
      </c>
      <c r="CO127" s="1370">
        <f t="shared" si="400"/>
        <v>1</v>
      </c>
      <c r="CP127" s="1370">
        <f t="shared" si="401"/>
        <v>1</v>
      </c>
      <c r="CQ127" s="1370">
        <f t="shared" si="402"/>
        <v>1</v>
      </c>
      <c r="CR127" s="1370">
        <f t="shared" si="403"/>
        <v>1</v>
      </c>
      <c r="CS127" s="1369">
        <f t="shared" si="404"/>
        <v>1</v>
      </c>
      <c r="CT127" s="1372">
        <f t="shared" si="405"/>
        <v>1</v>
      </c>
      <c r="CU127" s="552">
        <f t="shared" si="406"/>
        <v>1</v>
      </c>
      <c r="CV127" s="553">
        <f t="shared" si="407"/>
        <v>1</v>
      </c>
      <c r="CW127" s="554">
        <f t="shared" si="408"/>
        <v>1</v>
      </c>
      <c r="CX127" s="554">
        <f t="shared" si="409"/>
        <v>1</v>
      </c>
      <c r="CY127" s="554">
        <f t="shared" si="410"/>
        <v>1</v>
      </c>
      <c r="CZ127" s="554">
        <f t="shared" si="411"/>
        <v>1</v>
      </c>
      <c r="DA127" s="554">
        <f t="shared" si="412"/>
        <v>1</v>
      </c>
      <c r="DB127" s="555">
        <f t="shared" si="413"/>
        <v>1</v>
      </c>
      <c r="DC127" s="555">
        <f t="shared" si="414"/>
        <v>1</v>
      </c>
      <c r="DD127" s="555">
        <f t="shared" si="415"/>
        <v>1</v>
      </c>
      <c r="DE127" s="554">
        <f t="shared" si="416"/>
        <v>1</v>
      </c>
      <c r="DF127" s="554">
        <f t="shared" si="417"/>
        <v>1</v>
      </c>
      <c r="DG127" s="554">
        <f t="shared" si="418"/>
        <v>1</v>
      </c>
      <c r="DH127" s="554">
        <f t="shared" si="419"/>
        <v>1</v>
      </c>
      <c r="DI127" s="554">
        <f t="shared" si="420"/>
        <v>1</v>
      </c>
      <c r="DJ127" s="553">
        <f t="shared" si="421"/>
        <v>1</v>
      </c>
      <c r="DK127" s="552">
        <f t="shared" si="422"/>
        <v>1</v>
      </c>
      <c r="DL127" s="656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339"/>
        <v/>
      </c>
      <c r="CA128" s="600" t="str">
        <f t="shared" si="340"/>
        <v/>
      </c>
      <c r="CB128" s="600" t="str">
        <f t="shared" si="341"/>
        <v/>
      </c>
      <c r="CC128" s="600" t="str">
        <f t="shared" si="342"/>
        <v/>
      </c>
      <c r="CD128" s="1368" t="str">
        <f t="shared" si="389"/>
        <v/>
      </c>
      <c r="CE128" s="1369" t="str">
        <f t="shared" si="390"/>
        <v/>
      </c>
      <c r="CF128" s="1370" t="str">
        <f t="shared" si="391"/>
        <v/>
      </c>
      <c r="CG128" s="1370" t="str">
        <f t="shared" si="392"/>
        <v/>
      </c>
      <c r="CH128" s="1370" t="str">
        <f t="shared" si="393"/>
        <v/>
      </c>
      <c r="CI128" s="1370" t="str">
        <f t="shared" si="394"/>
        <v/>
      </c>
      <c r="CJ128" s="1370" t="str">
        <f t="shared" si="395"/>
        <v/>
      </c>
      <c r="CK128" s="1371" t="str">
        <f t="shared" si="396"/>
        <v/>
      </c>
      <c r="CL128" s="1371" t="str">
        <f t="shared" si="397"/>
        <v/>
      </c>
      <c r="CM128" s="1371" t="str">
        <f t="shared" si="398"/>
        <v/>
      </c>
      <c r="CN128" s="1370" t="str">
        <f t="shared" si="399"/>
        <v/>
      </c>
      <c r="CO128" s="1370" t="str">
        <f t="shared" si="400"/>
        <v/>
      </c>
      <c r="CP128" s="1370" t="str">
        <f t="shared" si="401"/>
        <v/>
      </c>
      <c r="CQ128" s="1370" t="str">
        <f t="shared" si="402"/>
        <v/>
      </c>
      <c r="CR128" s="1370" t="str">
        <f t="shared" si="403"/>
        <v/>
      </c>
      <c r="CS128" s="1369" t="str">
        <f t="shared" si="404"/>
        <v/>
      </c>
      <c r="CT128" s="1372" t="str">
        <f t="shared" si="405"/>
        <v/>
      </c>
      <c r="CU128" s="552" t="str">
        <f t="shared" si="406"/>
        <v/>
      </c>
      <c r="CV128" s="553" t="str">
        <f t="shared" si="407"/>
        <v/>
      </c>
      <c r="CW128" s="554" t="str">
        <f t="shared" si="408"/>
        <v/>
      </c>
      <c r="CX128" s="554" t="str">
        <f t="shared" si="409"/>
        <v/>
      </c>
      <c r="CY128" s="554" t="str">
        <f t="shared" si="410"/>
        <v/>
      </c>
      <c r="CZ128" s="554" t="str">
        <f t="shared" si="411"/>
        <v/>
      </c>
      <c r="DA128" s="554" t="str">
        <f t="shared" si="412"/>
        <v/>
      </c>
      <c r="DB128" s="555" t="str">
        <f t="shared" si="413"/>
        <v/>
      </c>
      <c r="DC128" s="555" t="str">
        <f t="shared" si="414"/>
        <v/>
      </c>
      <c r="DD128" s="555" t="str">
        <f t="shared" si="415"/>
        <v/>
      </c>
      <c r="DE128" s="554" t="str">
        <f t="shared" si="416"/>
        <v/>
      </c>
      <c r="DF128" s="554" t="str">
        <f t="shared" si="417"/>
        <v/>
      </c>
      <c r="DG128" s="554" t="str">
        <f t="shared" si="418"/>
        <v/>
      </c>
      <c r="DH128" s="554" t="str">
        <f t="shared" si="419"/>
        <v/>
      </c>
      <c r="DI128" s="554" t="str">
        <f t="shared" si="420"/>
        <v/>
      </c>
      <c r="DJ128" s="553" t="str">
        <f t="shared" si="421"/>
        <v/>
      </c>
      <c r="DK128" s="552" t="str">
        <f t="shared" si="422"/>
        <v/>
      </c>
      <c r="DL128" s="656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339"/>
        <v/>
      </c>
      <c r="CA129" s="600" t="str">
        <f t="shared" si="340"/>
        <v/>
      </c>
      <c r="CB129" s="600" t="str">
        <f t="shared" si="341"/>
        <v/>
      </c>
      <c r="CC129" s="600" t="str">
        <f t="shared" si="342"/>
        <v/>
      </c>
      <c r="CD129" s="1368" t="str">
        <f t="shared" si="389"/>
        <v/>
      </c>
      <c r="CE129" s="1369" t="str">
        <f t="shared" si="390"/>
        <v/>
      </c>
      <c r="CF129" s="1370" t="str">
        <f t="shared" si="391"/>
        <v/>
      </c>
      <c r="CG129" s="1370" t="str">
        <f t="shared" si="392"/>
        <v/>
      </c>
      <c r="CH129" s="1370" t="str">
        <f t="shared" si="393"/>
        <v/>
      </c>
      <c r="CI129" s="1370" t="str">
        <f t="shared" si="394"/>
        <v/>
      </c>
      <c r="CJ129" s="1370" t="str">
        <f t="shared" si="395"/>
        <v/>
      </c>
      <c r="CK129" s="1371" t="str">
        <f t="shared" si="396"/>
        <v/>
      </c>
      <c r="CL129" s="1371" t="str">
        <f t="shared" si="397"/>
        <v/>
      </c>
      <c r="CM129" s="1371" t="str">
        <f t="shared" si="398"/>
        <v/>
      </c>
      <c r="CN129" s="1370" t="str">
        <f t="shared" si="399"/>
        <v/>
      </c>
      <c r="CO129" s="1370" t="str">
        <f t="shared" si="400"/>
        <v/>
      </c>
      <c r="CP129" s="1370" t="str">
        <f t="shared" si="401"/>
        <v/>
      </c>
      <c r="CQ129" s="1370" t="str">
        <f t="shared" si="402"/>
        <v/>
      </c>
      <c r="CR129" s="1370" t="str">
        <f t="shared" si="403"/>
        <v/>
      </c>
      <c r="CS129" s="1369" t="str">
        <f t="shared" si="404"/>
        <v/>
      </c>
      <c r="CT129" s="1372" t="str">
        <f t="shared" si="405"/>
        <v/>
      </c>
      <c r="CU129" s="552" t="str">
        <f t="shared" si="406"/>
        <v/>
      </c>
      <c r="CV129" s="553" t="str">
        <f t="shared" si="407"/>
        <v/>
      </c>
      <c r="CW129" s="554" t="str">
        <f t="shared" si="408"/>
        <v/>
      </c>
      <c r="CX129" s="554" t="str">
        <f t="shared" si="409"/>
        <v/>
      </c>
      <c r="CY129" s="554" t="str">
        <f t="shared" si="410"/>
        <v/>
      </c>
      <c r="CZ129" s="554" t="str">
        <f t="shared" si="411"/>
        <v/>
      </c>
      <c r="DA129" s="554" t="str">
        <f t="shared" si="412"/>
        <v/>
      </c>
      <c r="DB129" s="555" t="str">
        <f t="shared" si="413"/>
        <v/>
      </c>
      <c r="DC129" s="555" t="str">
        <f t="shared" si="414"/>
        <v/>
      </c>
      <c r="DD129" s="555" t="str">
        <f t="shared" si="415"/>
        <v/>
      </c>
      <c r="DE129" s="554" t="str">
        <f t="shared" si="416"/>
        <v/>
      </c>
      <c r="DF129" s="554" t="str">
        <f t="shared" si="417"/>
        <v/>
      </c>
      <c r="DG129" s="554" t="str">
        <f t="shared" si="418"/>
        <v/>
      </c>
      <c r="DH129" s="554" t="str">
        <f t="shared" si="419"/>
        <v/>
      </c>
      <c r="DI129" s="554" t="str">
        <f t="shared" si="420"/>
        <v/>
      </c>
      <c r="DJ129" s="553" t="str">
        <f t="shared" si="421"/>
        <v/>
      </c>
      <c r="DK129" s="552" t="str">
        <f t="shared" si="422"/>
        <v/>
      </c>
      <c r="DL129" s="656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339"/>
        <v>45</v>
      </c>
      <c r="CA130" s="600">
        <f t="shared" si="340"/>
        <v>45</v>
      </c>
      <c r="CB130" s="600">
        <f t="shared" si="341"/>
        <v>45</v>
      </c>
      <c r="CC130" s="600">
        <f t="shared" si="342"/>
        <v>45</v>
      </c>
      <c r="CD130" s="1368">
        <f t="shared" si="389"/>
        <v>45</v>
      </c>
      <c r="CE130" s="1369">
        <f t="shared" si="390"/>
        <v>45</v>
      </c>
      <c r="CF130" s="1370">
        <f t="shared" si="391"/>
        <v>45</v>
      </c>
      <c r="CG130" s="1370">
        <f t="shared" si="392"/>
        <v>45</v>
      </c>
      <c r="CH130" s="1370">
        <f t="shared" si="393"/>
        <v>45</v>
      </c>
      <c r="CI130" s="1370">
        <f t="shared" si="394"/>
        <v>45</v>
      </c>
      <c r="CJ130" s="1370">
        <f t="shared" si="395"/>
        <v>45</v>
      </c>
      <c r="CK130" s="1371">
        <f t="shared" si="396"/>
        <v>45</v>
      </c>
      <c r="CL130" s="1371">
        <f t="shared" si="397"/>
        <v>45</v>
      </c>
      <c r="CM130" s="1371">
        <f t="shared" si="398"/>
        <v>45</v>
      </c>
      <c r="CN130" s="1370">
        <f t="shared" si="399"/>
        <v>45</v>
      </c>
      <c r="CO130" s="1370">
        <f t="shared" si="400"/>
        <v>45</v>
      </c>
      <c r="CP130" s="1370">
        <f t="shared" si="401"/>
        <v>45</v>
      </c>
      <c r="CQ130" s="1370">
        <f t="shared" si="402"/>
        <v>45</v>
      </c>
      <c r="CR130" s="1370">
        <f t="shared" si="403"/>
        <v>45</v>
      </c>
      <c r="CS130" s="1369">
        <f t="shared" si="404"/>
        <v>45</v>
      </c>
      <c r="CT130" s="1372">
        <f t="shared" si="405"/>
        <v>45</v>
      </c>
      <c r="CU130" s="552">
        <f t="shared" si="406"/>
        <v>45</v>
      </c>
      <c r="CV130" s="553">
        <f t="shared" si="407"/>
        <v>45</v>
      </c>
      <c r="CW130" s="554">
        <f t="shared" si="408"/>
        <v>45</v>
      </c>
      <c r="CX130" s="554">
        <f t="shared" si="409"/>
        <v>45</v>
      </c>
      <c r="CY130" s="554">
        <f t="shared" si="410"/>
        <v>45</v>
      </c>
      <c r="CZ130" s="554">
        <f t="shared" si="411"/>
        <v>45</v>
      </c>
      <c r="DA130" s="554">
        <f t="shared" si="412"/>
        <v>45</v>
      </c>
      <c r="DB130" s="555">
        <f t="shared" si="413"/>
        <v>45</v>
      </c>
      <c r="DC130" s="555">
        <f t="shared" si="414"/>
        <v>45</v>
      </c>
      <c r="DD130" s="555">
        <f t="shared" si="415"/>
        <v>45</v>
      </c>
      <c r="DE130" s="554">
        <f t="shared" si="416"/>
        <v>45</v>
      </c>
      <c r="DF130" s="554">
        <f t="shared" si="417"/>
        <v>45</v>
      </c>
      <c r="DG130" s="554">
        <f t="shared" si="418"/>
        <v>45</v>
      </c>
      <c r="DH130" s="554">
        <f t="shared" si="419"/>
        <v>45</v>
      </c>
      <c r="DI130" s="554">
        <f t="shared" si="420"/>
        <v>45</v>
      </c>
      <c r="DJ130" s="553">
        <f t="shared" si="421"/>
        <v>45</v>
      </c>
      <c r="DK130" s="552">
        <f t="shared" si="422"/>
        <v>45</v>
      </c>
      <c r="DL130" s="656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339"/>
        <v/>
      </c>
      <c r="CA131" s="600" t="str">
        <f t="shared" si="340"/>
        <v/>
      </c>
      <c r="CB131" s="600" t="str">
        <f t="shared" si="341"/>
        <v/>
      </c>
      <c r="CC131" s="600" t="str">
        <f t="shared" si="342"/>
        <v/>
      </c>
      <c r="CD131" s="1368" t="str">
        <f t="shared" si="389"/>
        <v/>
      </c>
      <c r="CE131" s="1369" t="str">
        <f t="shared" si="390"/>
        <v/>
      </c>
      <c r="CF131" s="1370" t="str">
        <f t="shared" si="391"/>
        <v/>
      </c>
      <c r="CG131" s="1370" t="str">
        <f t="shared" si="392"/>
        <v/>
      </c>
      <c r="CH131" s="1370" t="str">
        <f t="shared" si="393"/>
        <v/>
      </c>
      <c r="CI131" s="1370" t="str">
        <f t="shared" si="394"/>
        <v/>
      </c>
      <c r="CJ131" s="1370" t="str">
        <f t="shared" si="395"/>
        <v/>
      </c>
      <c r="CK131" s="1371" t="str">
        <f t="shared" si="396"/>
        <v/>
      </c>
      <c r="CL131" s="1371" t="str">
        <f t="shared" si="397"/>
        <v/>
      </c>
      <c r="CM131" s="1371" t="str">
        <f t="shared" si="398"/>
        <v/>
      </c>
      <c r="CN131" s="1370" t="str">
        <f t="shared" si="399"/>
        <v/>
      </c>
      <c r="CO131" s="1370" t="str">
        <f t="shared" si="400"/>
        <v/>
      </c>
      <c r="CP131" s="1370" t="str">
        <f t="shared" si="401"/>
        <v/>
      </c>
      <c r="CQ131" s="1370" t="str">
        <f t="shared" si="402"/>
        <v/>
      </c>
      <c r="CR131" s="1370" t="str">
        <f t="shared" si="403"/>
        <v/>
      </c>
      <c r="CS131" s="1369" t="str">
        <f t="shared" si="404"/>
        <v/>
      </c>
      <c r="CT131" s="1372" t="str">
        <f t="shared" si="405"/>
        <v/>
      </c>
      <c r="CU131" s="552" t="str">
        <f t="shared" si="406"/>
        <v/>
      </c>
      <c r="CV131" s="553" t="str">
        <f t="shared" si="407"/>
        <v/>
      </c>
      <c r="CW131" s="554" t="str">
        <f t="shared" si="408"/>
        <v/>
      </c>
      <c r="CX131" s="554" t="str">
        <f t="shared" si="409"/>
        <v/>
      </c>
      <c r="CY131" s="554" t="str">
        <f t="shared" si="410"/>
        <v/>
      </c>
      <c r="CZ131" s="554" t="str">
        <f t="shared" si="411"/>
        <v/>
      </c>
      <c r="DA131" s="554" t="str">
        <f t="shared" si="412"/>
        <v/>
      </c>
      <c r="DB131" s="555" t="str">
        <f t="shared" si="413"/>
        <v/>
      </c>
      <c r="DC131" s="555" t="str">
        <f t="shared" si="414"/>
        <v/>
      </c>
      <c r="DD131" s="555" t="str">
        <f t="shared" si="415"/>
        <v/>
      </c>
      <c r="DE131" s="554" t="str">
        <f t="shared" si="416"/>
        <v/>
      </c>
      <c r="DF131" s="554" t="str">
        <f t="shared" si="417"/>
        <v/>
      </c>
      <c r="DG131" s="554" t="str">
        <f t="shared" si="418"/>
        <v/>
      </c>
      <c r="DH131" s="554" t="str">
        <f t="shared" si="419"/>
        <v/>
      </c>
      <c r="DI131" s="554" t="str">
        <f t="shared" si="420"/>
        <v/>
      </c>
      <c r="DJ131" s="553" t="str">
        <f t="shared" si="421"/>
        <v/>
      </c>
      <c r="DK131" s="552" t="str">
        <f t="shared" si="422"/>
        <v/>
      </c>
      <c r="DL131" s="656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435">IF(B131="","",IF(B129="",B120*B130*B131,B129*B130*B131))</f>
        <v/>
      </c>
      <c r="C132" s="609" t="str">
        <f t="shared" si="435"/>
        <v/>
      </c>
      <c r="D132" s="609" t="str">
        <f t="shared" si="435"/>
        <v/>
      </c>
      <c r="E132" s="609" t="str">
        <f t="shared" si="435"/>
        <v/>
      </c>
      <c r="F132" s="609" t="str">
        <f t="shared" si="435"/>
        <v/>
      </c>
      <c r="G132" s="609" t="str">
        <f t="shared" si="435"/>
        <v/>
      </c>
      <c r="H132" s="609" t="str">
        <f t="shared" si="435"/>
        <v/>
      </c>
      <c r="I132" s="609" t="str">
        <f t="shared" si="435"/>
        <v/>
      </c>
      <c r="J132" s="609" t="str">
        <f t="shared" si="435"/>
        <v/>
      </c>
      <c r="K132" s="609" t="str">
        <f t="shared" si="435"/>
        <v/>
      </c>
      <c r="L132" s="609" t="str">
        <f t="shared" si="435"/>
        <v/>
      </c>
      <c r="M132" s="609" t="str">
        <f t="shared" si="435"/>
        <v/>
      </c>
      <c r="N132" s="609" t="str">
        <f t="shared" si="435"/>
        <v/>
      </c>
      <c r="O132" s="609" t="str">
        <f t="shared" si="435"/>
        <v/>
      </c>
      <c r="P132" s="609" t="str">
        <f t="shared" si="435"/>
        <v/>
      </c>
      <c r="Q132" s="609" t="str">
        <f t="shared" si="435"/>
        <v/>
      </c>
      <c r="R132" s="609" t="str">
        <f t="shared" si="435"/>
        <v/>
      </c>
      <c r="S132" s="624"/>
      <c r="T132" s="609" t="str">
        <f t="shared" ref="T132:AJ132" si="436">IF(T131="","",IF(T129="",T120*T130*T131,T129*T130*T131))</f>
        <v/>
      </c>
      <c r="U132" s="609" t="str">
        <f t="shared" si="436"/>
        <v/>
      </c>
      <c r="V132" s="609" t="str">
        <f t="shared" si="436"/>
        <v/>
      </c>
      <c r="W132" s="609" t="str">
        <f t="shared" si="436"/>
        <v/>
      </c>
      <c r="X132" s="609" t="str">
        <f t="shared" si="436"/>
        <v/>
      </c>
      <c r="Y132" s="609" t="str">
        <f t="shared" si="436"/>
        <v/>
      </c>
      <c r="Z132" s="609" t="str">
        <f t="shared" si="436"/>
        <v/>
      </c>
      <c r="AA132" s="609" t="str">
        <f t="shared" si="436"/>
        <v/>
      </c>
      <c r="AB132" s="609" t="str">
        <f t="shared" si="436"/>
        <v/>
      </c>
      <c r="AC132" s="609" t="str">
        <f t="shared" si="436"/>
        <v/>
      </c>
      <c r="AD132" s="609" t="str">
        <f t="shared" si="436"/>
        <v/>
      </c>
      <c r="AE132" s="609" t="str">
        <f t="shared" si="436"/>
        <v/>
      </c>
      <c r="AF132" s="609" t="str">
        <f t="shared" si="436"/>
        <v/>
      </c>
      <c r="AG132" s="609" t="str">
        <f t="shared" si="436"/>
        <v/>
      </c>
      <c r="AH132" s="609" t="str">
        <f t="shared" si="436"/>
        <v/>
      </c>
      <c r="AI132" s="609" t="str">
        <f t="shared" si="436"/>
        <v/>
      </c>
      <c r="AJ132" s="609" t="str">
        <f t="shared" si="436"/>
        <v/>
      </c>
      <c r="AK132" s="624"/>
      <c r="AL132" s="609" t="str">
        <f t="shared" ref="AL132:BB132" si="437">IF(AL131="","",IF(AL129="",AL120*AL130*AL131,AL129*AL130*AL131))</f>
        <v/>
      </c>
      <c r="AM132" s="609" t="str">
        <f t="shared" si="437"/>
        <v/>
      </c>
      <c r="AN132" s="609" t="str">
        <f t="shared" si="437"/>
        <v/>
      </c>
      <c r="AO132" s="609" t="str">
        <f t="shared" si="437"/>
        <v/>
      </c>
      <c r="AP132" s="609" t="str">
        <f t="shared" si="437"/>
        <v/>
      </c>
      <c r="AQ132" s="609" t="str">
        <f t="shared" si="437"/>
        <v/>
      </c>
      <c r="AR132" s="609" t="str">
        <f t="shared" si="437"/>
        <v/>
      </c>
      <c r="AS132" s="609" t="str">
        <f t="shared" si="437"/>
        <v/>
      </c>
      <c r="AT132" s="609" t="str">
        <f t="shared" si="437"/>
        <v/>
      </c>
      <c r="AU132" s="609" t="str">
        <f t="shared" si="437"/>
        <v/>
      </c>
      <c r="AV132" s="609" t="str">
        <f t="shared" si="437"/>
        <v/>
      </c>
      <c r="AW132" s="609" t="str">
        <f t="shared" si="437"/>
        <v/>
      </c>
      <c r="AX132" s="609" t="str">
        <f t="shared" si="437"/>
        <v/>
      </c>
      <c r="AY132" s="609" t="str">
        <f t="shared" si="437"/>
        <v/>
      </c>
      <c r="AZ132" s="609" t="str">
        <f t="shared" si="437"/>
        <v/>
      </c>
      <c r="BA132" s="609" t="str">
        <f t="shared" si="437"/>
        <v/>
      </c>
      <c r="BB132" s="609" t="str">
        <f t="shared" si="437"/>
        <v/>
      </c>
      <c r="BC132" s="624"/>
      <c r="BD132" s="609" t="str">
        <f t="shared" ref="BD132:BT132" si="438">IF(BD131="","",IF(BD129="",BD120*BD130*BD131,BD129*BD130*BD131))</f>
        <v/>
      </c>
      <c r="BE132" s="609" t="str">
        <f t="shared" si="438"/>
        <v/>
      </c>
      <c r="BF132" s="609" t="str">
        <f t="shared" si="438"/>
        <v/>
      </c>
      <c r="BG132" s="609" t="str">
        <f t="shared" si="438"/>
        <v/>
      </c>
      <c r="BH132" s="609" t="str">
        <f t="shared" si="438"/>
        <v/>
      </c>
      <c r="BI132" s="609" t="str">
        <f t="shared" si="438"/>
        <v/>
      </c>
      <c r="BJ132" s="609" t="str">
        <f t="shared" si="438"/>
        <v/>
      </c>
      <c r="BK132" s="609" t="str">
        <f t="shared" si="438"/>
        <v/>
      </c>
      <c r="BL132" s="609" t="str">
        <f t="shared" si="438"/>
        <v/>
      </c>
      <c r="BM132" s="609" t="str">
        <f t="shared" si="438"/>
        <v/>
      </c>
      <c r="BN132" s="609" t="str">
        <f t="shared" si="438"/>
        <v/>
      </c>
      <c r="BO132" s="609" t="str">
        <f t="shared" si="438"/>
        <v/>
      </c>
      <c r="BP132" s="609" t="str">
        <f t="shared" si="438"/>
        <v/>
      </c>
      <c r="BQ132" s="609" t="str">
        <f t="shared" si="438"/>
        <v/>
      </c>
      <c r="BR132" s="609" t="str">
        <f t="shared" si="438"/>
        <v/>
      </c>
      <c r="BS132" s="609" t="str">
        <f t="shared" si="438"/>
        <v/>
      </c>
      <c r="BT132" s="609" t="str">
        <f t="shared" si="43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339"/>
        <v/>
      </c>
      <c r="CA132" s="600" t="str">
        <f t="shared" si="340"/>
        <v/>
      </c>
      <c r="CB132" s="600" t="str">
        <f t="shared" si="341"/>
        <v/>
      </c>
      <c r="CC132" s="600" t="str">
        <f t="shared" si="342"/>
        <v/>
      </c>
      <c r="CD132" s="1368" t="str">
        <f t="shared" si="389"/>
        <v/>
      </c>
      <c r="CE132" s="1369" t="str">
        <f t="shared" si="390"/>
        <v/>
      </c>
      <c r="CF132" s="1370" t="str">
        <f t="shared" si="391"/>
        <v/>
      </c>
      <c r="CG132" s="1370" t="str">
        <f t="shared" si="392"/>
        <v/>
      </c>
      <c r="CH132" s="1370" t="str">
        <f t="shared" si="393"/>
        <v/>
      </c>
      <c r="CI132" s="1370" t="str">
        <f t="shared" si="394"/>
        <v/>
      </c>
      <c r="CJ132" s="1370" t="str">
        <f t="shared" si="395"/>
        <v/>
      </c>
      <c r="CK132" s="1371" t="str">
        <f t="shared" si="396"/>
        <v/>
      </c>
      <c r="CL132" s="1371" t="str">
        <f t="shared" si="397"/>
        <v/>
      </c>
      <c r="CM132" s="1371" t="str">
        <f t="shared" si="398"/>
        <v/>
      </c>
      <c r="CN132" s="1370" t="str">
        <f t="shared" si="399"/>
        <v/>
      </c>
      <c r="CO132" s="1370" t="str">
        <f t="shared" si="400"/>
        <v/>
      </c>
      <c r="CP132" s="1370" t="str">
        <f t="shared" si="401"/>
        <v/>
      </c>
      <c r="CQ132" s="1370" t="str">
        <f t="shared" si="402"/>
        <v/>
      </c>
      <c r="CR132" s="1370" t="str">
        <f t="shared" si="403"/>
        <v/>
      </c>
      <c r="CS132" s="1369" t="str">
        <f t="shared" si="404"/>
        <v/>
      </c>
      <c r="CT132" s="1372" t="str">
        <f t="shared" si="405"/>
        <v/>
      </c>
      <c r="CU132" s="552" t="str">
        <f t="shared" si="406"/>
        <v/>
      </c>
      <c r="CV132" s="553" t="str">
        <f t="shared" si="407"/>
        <v/>
      </c>
      <c r="CW132" s="554" t="str">
        <f t="shared" si="408"/>
        <v/>
      </c>
      <c r="CX132" s="554" t="str">
        <f t="shared" si="409"/>
        <v/>
      </c>
      <c r="CY132" s="554" t="str">
        <f t="shared" si="410"/>
        <v/>
      </c>
      <c r="CZ132" s="554" t="str">
        <f t="shared" si="411"/>
        <v/>
      </c>
      <c r="DA132" s="554" t="str">
        <f t="shared" si="412"/>
        <v/>
      </c>
      <c r="DB132" s="555" t="str">
        <f t="shared" si="413"/>
        <v/>
      </c>
      <c r="DC132" s="555" t="str">
        <f t="shared" si="414"/>
        <v/>
      </c>
      <c r="DD132" s="555" t="str">
        <f t="shared" si="415"/>
        <v/>
      </c>
      <c r="DE132" s="554" t="str">
        <f t="shared" si="416"/>
        <v/>
      </c>
      <c r="DF132" s="554" t="str">
        <f t="shared" si="417"/>
        <v/>
      </c>
      <c r="DG132" s="554" t="str">
        <f t="shared" si="418"/>
        <v/>
      </c>
      <c r="DH132" s="554" t="str">
        <f t="shared" si="419"/>
        <v/>
      </c>
      <c r="DI132" s="554" t="str">
        <f t="shared" si="420"/>
        <v/>
      </c>
      <c r="DJ132" s="553" t="str">
        <f t="shared" si="421"/>
        <v/>
      </c>
      <c r="DK132" s="552" t="str">
        <f t="shared" si="422"/>
        <v/>
      </c>
      <c r="DL132" s="656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339"/>
        <v/>
      </c>
      <c r="CA133" s="600" t="str">
        <f t="shared" si="340"/>
        <v/>
      </c>
      <c r="CB133" s="600" t="str">
        <f t="shared" si="341"/>
        <v/>
      </c>
      <c r="CC133" s="600" t="str">
        <f t="shared" si="342"/>
        <v/>
      </c>
      <c r="CD133" s="1368" t="str">
        <f t="shared" si="389"/>
        <v/>
      </c>
      <c r="CE133" s="1369" t="str">
        <f t="shared" si="390"/>
        <v/>
      </c>
      <c r="CF133" s="1370" t="str">
        <f t="shared" si="391"/>
        <v/>
      </c>
      <c r="CG133" s="1370" t="str">
        <f t="shared" si="392"/>
        <v/>
      </c>
      <c r="CH133" s="1370" t="str">
        <f t="shared" si="393"/>
        <v/>
      </c>
      <c r="CI133" s="1370" t="str">
        <f t="shared" si="394"/>
        <v/>
      </c>
      <c r="CJ133" s="1370" t="str">
        <f t="shared" si="395"/>
        <v/>
      </c>
      <c r="CK133" s="1371" t="str">
        <f t="shared" si="396"/>
        <v/>
      </c>
      <c r="CL133" s="1371" t="str">
        <f t="shared" si="397"/>
        <v/>
      </c>
      <c r="CM133" s="1371" t="str">
        <f t="shared" si="398"/>
        <v/>
      </c>
      <c r="CN133" s="1370" t="str">
        <f t="shared" si="399"/>
        <v/>
      </c>
      <c r="CO133" s="1370" t="str">
        <f t="shared" si="400"/>
        <v/>
      </c>
      <c r="CP133" s="1370" t="str">
        <f t="shared" si="401"/>
        <v/>
      </c>
      <c r="CQ133" s="1370" t="str">
        <f t="shared" si="402"/>
        <v/>
      </c>
      <c r="CR133" s="1370" t="str">
        <f t="shared" si="403"/>
        <v/>
      </c>
      <c r="CS133" s="1369" t="str">
        <f t="shared" si="404"/>
        <v/>
      </c>
      <c r="CT133" s="1372" t="str">
        <f t="shared" si="405"/>
        <v/>
      </c>
      <c r="CU133" s="552" t="str">
        <f t="shared" si="406"/>
        <v/>
      </c>
      <c r="CV133" s="553" t="str">
        <f t="shared" si="407"/>
        <v/>
      </c>
      <c r="CW133" s="554" t="str">
        <f t="shared" si="408"/>
        <v/>
      </c>
      <c r="CX133" s="554" t="str">
        <f t="shared" si="409"/>
        <v/>
      </c>
      <c r="CY133" s="554" t="str">
        <f t="shared" si="410"/>
        <v/>
      </c>
      <c r="CZ133" s="554" t="str">
        <f t="shared" si="411"/>
        <v/>
      </c>
      <c r="DA133" s="554" t="str">
        <f t="shared" si="412"/>
        <v/>
      </c>
      <c r="DB133" s="555" t="str">
        <f t="shared" si="413"/>
        <v/>
      </c>
      <c r="DC133" s="555" t="str">
        <f t="shared" si="414"/>
        <v/>
      </c>
      <c r="DD133" s="555" t="str">
        <f t="shared" si="415"/>
        <v/>
      </c>
      <c r="DE133" s="554" t="str">
        <f t="shared" si="416"/>
        <v/>
      </c>
      <c r="DF133" s="554" t="str">
        <f t="shared" si="417"/>
        <v/>
      </c>
      <c r="DG133" s="554" t="str">
        <f t="shared" si="418"/>
        <v/>
      </c>
      <c r="DH133" s="554" t="str">
        <f t="shared" si="419"/>
        <v/>
      </c>
      <c r="DI133" s="554" t="str">
        <f t="shared" si="420"/>
        <v/>
      </c>
      <c r="DJ133" s="553" t="str">
        <f t="shared" si="421"/>
        <v/>
      </c>
      <c r="DK133" s="552" t="str">
        <f t="shared" si="422"/>
        <v/>
      </c>
      <c r="DL133" s="656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339"/>
        <v/>
      </c>
      <c r="CA134" s="600" t="str">
        <f t="shared" si="340"/>
        <v/>
      </c>
      <c r="CB134" s="600" t="str">
        <f t="shared" si="341"/>
        <v/>
      </c>
      <c r="CC134" s="600" t="str">
        <f t="shared" si="342"/>
        <v/>
      </c>
      <c r="CD134" s="1368" t="str">
        <f t="shared" si="389"/>
        <v/>
      </c>
      <c r="CE134" s="1369" t="str">
        <f t="shared" si="390"/>
        <v/>
      </c>
      <c r="CF134" s="1370" t="str">
        <f t="shared" si="391"/>
        <v/>
      </c>
      <c r="CG134" s="1370" t="str">
        <f t="shared" si="392"/>
        <v/>
      </c>
      <c r="CH134" s="1370" t="str">
        <f t="shared" si="393"/>
        <v/>
      </c>
      <c r="CI134" s="1370" t="str">
        <f t="shared" si="394"/>
        <v/>
      </c>
      <c r="CJ134" s="1370" t="str">
        <f t="shared" si="395"/>
        <v/>
      </c>
      <c r="CK134" s="1371" t="str">
        <f t="shared" si="396"/>
        <v/>
      </c>
      <c r="CL134" s="1371" t="str">
        <f t="shared" si="397"/>
        <v/>
      </c>
      <c r="CM134" s="1371" t="str">
        <f t="shared" si="398"/>
        <v/>
      </c>
      <c r="CN134" s="1370" t="str">
        <f t="shared" si="399"/>
        <v/>
      </c>
      <c r="CO134" s="1370" t="str">
        <f t="shared" si="400"/>
        <v/>
      </c>
      <c r="CP134" s="1370" t="str">
        <f t="shared" si="401"/>
        <v/>
      </c>
      <c r="CQ134" s="1370" t="str">
        <f t="shared" si="402"/>
        <v/>
      </c>
      <c r="CR134" s="1370" t="str">
        <f t="shared" si="403"/>
        <v/>
      </c>
      <c r="CS134" s="1369" t="str">
        <f t="shared" si="404"/>
        <v/>
      </c>
      <c r="CT134" s="1372" t="str">
        <f t="shared" si="405"/>
        <v/>
      </c>
      <c r="CU134" s="552" t="str">
        <f t="shared" si="406"/>
        <v/>
      </c>
      <c r="CV134" s="553" t="str">
        <f t="shared" si="407"/>
        <v/>
      </c>
      <c r="CW134" s="554" t="str">
        <f t="shared" si="408"/>
        <v/>
      </c>
      <c r="CX134" s="554" t="str">
        <f t="shared" si="409"/>
        <v/>
      </c>
      <c r="CY134" s="554" t="str">
        <f t="shared" si="410"/>
        <v/>
      </c>
      <c r="CZ134" s="554" t="str">
        <f t="shared" si="411"/>
        <v/>
      </c>
      <c r="DA134" s="554" t="str">
        <f t="shared" si="412"/>
        <v/>
      </c>
      <c r="DB134" s="555" t="str">
        <f t="shared" si="413"/>
        <v/>
      </c>
      <c r="DC134" s="555" t="str">
        <f t="shared" si="414"/>
        <v/>
      </c>
      <c r="DD134" s="555" t="str">
        <f t="shared" si="415"/>
        <v/>
      </c>
      <c r="DE134" s="554" t="str">
        <f t="shared" si="416"/>
        <v/>
      </c>
      <c r="DF134" s="554" t="str">
        <f t="shared" si="417"/>
        <v/>
      </c>
      <c r="DG134" s="554" t="str">
        <f t="shared" si="418"/>
        <v/>
      </c>
      <c r="DH134" s="554" t="str">
        <f t="shared" si="419"/>
        <v/>
      </c>
      <c r="DI134" s="554" t="str">
        <f t="shared" si="420"/>
        <v/>
      </c>
      <c r="DJ134" s="553" t="str">
        <f t="shared" si="421"/>
        <v/>
      </c>
      <c r="DK134" s="552" t="str">
        <f t="shared" si="422"/>
        <v/>
      </c>
      <c r="DL134" s="656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439">IF(B133="","",B133*B134)</f>
        <v/>
      </c>
      <c r="C135" s="609" t="str">
        <f t="shared" si="439"/>
        <v/>
      </c>
      <c r="D135" s="609" t="str">
        <f t="shared" si="439"/>
        <v/>
      </c>
      <c r="E135" s="609" t="str">
        <f t="shared" si="439"/>
        <v/>
      </c>
      <c r="F135" s="609" t="str">
        <f t="shared" si="439"/>
        <v/>
      </c>
      <c r="G135" s="609" t="str">
        <f t="shared" si="439"/>
        <v/>
      </c>
      <c r="H135" s="609" t="str">
        <f t="shared" si="439"/>
        <v/>
      </c>
      <c r="I135" s="609" t="str">
        <f t="shared" si="439"/>
        <v/>
      </c>
      <c r="J135" s="609" t="str">
        <f t="shared" si="439"/>
        <v/>
      </c>
      <c r="K135" s="609" t="str">
        <f t="shared" si="439"/>
        <v/>
      </c>
      <c r="L135" s="609" t="str">
        <f t="shared" si="439"/>
        <v/>
      </c>
      <c r="M135" s="609" t="str">
        <f t="shared" si="439"/>
        <v/>
      </c>
      <c r="N135" s="609" t="str">
        <f t="shared" si="439"/>
        <v/>
      </c>
      <c r="O135" s="609" t="str">
        <f t="shared" si="439"/>
        <v/>
      </c>
      <c r="P135" s="609" t="str">
        <f t="shared" si="439"/>
        <v/>
      </c>
      <c r="Q135" s="609" t="str">
        <f t="shared" si="439"/>
        <v/>
      </c>
      <c r="R135" s="609" t="str">
        <f t="shared" si="439"/>
        <v/>
      </c>
      <c r="S135" s="631"/>
      <c r="T135" s="609" t="str">
        <f t="shared" ref="T135:AJ135" si="440">IF(T133="","",T133*T134)</f>
        <v/>
      </c>
      <c r="U135" s="609" t="str">
        <f t="shared" si="440"/>
        <v/>
      </c>
      <c r="V135" s="609" t="str">
        <f t="shared" si="440"/>
        <v/>
      </c>
      <c r="W135" s="609" t="str">
        <f t="shared" si="440"/>
        <v/>
      </c>
      <c r="X135" s="609" t="str">
        <f t="shared" si="440"/>
        <v/>
      </c>
      <c r="Y135" s="609" t="str">
        <f t="shared" si="440"/>
        <v/>
      </c>
      <c r="Z135" s="609" t="str">
        <f t="shared" si="440"/>
        <v/>
      </c>
      <c r="AA135" s="609" t="str">
        <f t="shared" si="440"/>
        <v/>
      </c>
      <c r="AB135" s="609" t="str">
        <f t="shared" si="440"/>
        <v/>
      </c>
      <c r="AC135" s="609" t="str">
        <f t="shared" si="440"/>
        <v/>
      </c>
      <c r="AD135" s="609" t="str">
        <f t="shared" si="440"/>
        <v/>
      </c>
      <c r="AE135" s="609" t="str">
        <f t="shared" si="440"/>
        <v/>
      </c>
      <c r="AF135" s="609" t="str">
        <f t="shared" si="440"/>
        <v/>
      </c>
      <c r="AG135" s="609" t="str">
        <f t="shared" si="440"/>
        <v/>
      </c>
      <c r="AH135" s="609" t="str">
        <f t="shared" si="440"/>
        <v/>
      </c>
      <c r="AI135" s="609" t="str">
        <f t="shared" si="440"/>
        <v/>
      </c>
      <c r="AJ135" s="609" t="str">
        <f t="shared" si="440"/>
        <v/>
      </c>
      <c r="AK135" s="631"/>
      <c r="AL135" s="609" t="str">
        <f t="shared" ref="AL135:BB135" si="441">IF(AL133="","",AL133*AL134)</f>
        <v/>
      </c>
      <c r="AM135" s="609" t="str">
        <f t="shared" si="441"/>
        <v/>
      </c>
      <c r="AN135" s="609" t="str">
        <f t="shared" si="441"/>
        <v/>
      </c>
      <c r="AO135" s="609" t="str">
        <f t="shared" si="441"/>
        <v/>
      </c>
      <c r="AP135" s="609" t="str">
        <f t="shared" si="441"/>
        <v/>
      </c>
      <c r="AQ135" s="609" t="str">
        <f t="shared" si="441"/>
        <v/>
      </c>
      <c r="AR135" s="609" t="str">
        <f t="shared" si="441"/>
        <v/>
      </c>
      <c r="AS135" s="609" t="str">
        <f t="shared" si="441"/>
        <v/>
      </c>
      <c r="AT135" s="609" t="str">
        <f t="shared" si="441"/>
        <v/>
      </c>
      <c r="AU135" s="609" t="str">
        <f t="shared" si="441"/>
        <v/>
      </c>
      <c r="AV135" s="609" t="str">
        <f t="shared" si="441"/>
        <v/>
      </c>
      <c r="AW135" s="609" t="str">
        <f t="shared" si="441"/>
        <v/>
      </c>
      <c r="AX135" s="609" t="str">
        <f t="shared" si="441"/>
        <v/>
      </c>
      <c r="AY135" s="609" t="str">
        <f t="shared" si="441"/>
        <v/>
      </c>
      <c r="AZ135" s="609" t="str">
        <f t="shared" si="441"/>
        <v/>
      </c>
      <c r="BA135" s="609" t="str">
        <f t="shared" si="441"/>
        <v/>
      </c>
      <c r="BB135" s="609" t="str">
        <f t="shared" si="441"/>
        <v/>
      </c>
      <c r="BC135" s="631"/>
      <c r="BD135" s="609" t="str">
        <f t="shared" ref="BD135:BT135" si="442">IF(BD133="","",BD133*BD134)</f>
        <v/>
      </c>
      <c r="BE135" s="609" t="str">
        <f t="shared" si="442"/>
        <v/>
      </c>
      <c r="BF135" s="609" t="str">
        <f t="shared" si="442"/>
        <v/>
      </c>
      <c r="BG135" s="609" t="str">
        <f t="shared" si="442"/>
        <v/>
      </c>
      <c r="BH135" s="609" t="str">
        <f t="shared" si="442"/>
        <v/>
      </c>
      <c r="BI135" s="609" t="str">
        <f t="shared" si="442"/>
        <v/>
      </c>
      <c r="BJ135" s="609" t="str">
        <f t="shared" si="442"/>
        <v/>
      </c>
      <c r="BK135" s="609" t="str">
        <f t="shared" si="442"/>
        <v/>
      </c>
      <c r="BL135" s="609" t="str">
        <f t="shared" si="442"/>
        <v/>
      </c>
      <c r="BM135" s="609" t="str">
        <f t="shared" si="442"/>
        <v/>
      </c>
      <c r="BN135" s="609" t="str">
        <f t="shared" si="442"/>
        <v/>
      </c>
      <c r="BO135" s="609" t="str">
        <f t="shared" si="442"/>
        <v/>
      </c>
      <c r="BP135" s="609" t="str">
        <f t="shared" si="442"/>
        <v/>
      </c>
      <c r="BQ135" s="609" t="str">
        <f t="shared" si="442"/>
        <v/>
      </c>
      <c r="BR135" s="609" t="str">
        <f t="shared" si="442"/>
        <v/>
      </c>
      <c r="BS135" s="609" t="str">
        <f t="shared" si="442"/>
        <v/>
      </c>
      <c r="BT135" s="609" t="str">
        <f t="shared" si="44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339"/>
        <v/>
      </c>
      <c r="CA135" s="600" t="str">
        <f t="shared" si="340"/>
        <v/>
      </c>
      <c r="CB135" s="600" t="str">
        <f t="shared" si="341"/>
        <v/>
      </c>
      <c r="CC135" s="600" t="str">
        <f t="shared" si="342"/>
        <v/>
      </c>
      <c r="CD135" s="1368" t="str">
        <f t="shared" si="389"/>
        <v/>
      </c>
      <c r="CE135" s="1369" t="str">
        <f t="shared" si="390"/>
        <v/>
      </c>
      <c r="CF135" s="1370" t="str">
        <f t="shared" si="391"/>
        <v/>
      </c>
      <c r="CG135" s="1370" t="str">
        <f t="shared" si="392"/>
        <v/>
      </c>
      <c r="CH135" s="1370" t="str">
        <f t="shared" si="393"/>
        <v/>
      </c>
      <c r="CI135" s="1370" t="str">
        <f t="shared" si="394"/>
        <v/>
      </c>
      <c r="CJ135" s="1370" t="str">
        <f t="shared" si="395"/>
        <v/>
      </c>
      <c r="CK135" s="1371" t="str">
        <f t="shared" si="396"/>
        <v/>
      </c>
      <c r="CL135" s="1371" t="str">
        <f t="shared" si="397"/>
        <v/>
      </c>
      <c r="CM135" s="1371" t="str">
        <f t="shared" si="398"/>
        <v/>
      </c>
      <c r="CN135" s="1370" t="str">
        <f t="shared" si="399"/>
        <v/>
      </c>
      <c r="CO135" s="1370" t="str">
        <f t="shared" si="400"/>
        <v/>
      </c>
      <c r="CP135" s="1370" t="str">
        <f t="shared" si="401"/>
        <v/>
      </c>
      <c r="CQ135" s="1370" t="str">
        <f t="shared" si="402"/>
        <v/>
      </c>
      <c r="CR135" s="1370" t="str">
        <f t="shared" si="403"/>
        <v/>
      </c>
      <c r="CS135" s="1369" t="str">
        <f t="shared" si="404"/>
        <v/>
      </c>
      <c r="CT135" s="1372" t="str">
        <f t="shared" si="405"/>
        <v/>
      </c>
      <c r="CU135" s="552" t="str">
        <f t="shared" si="406"/>
        <v/>
      </c>
      <c r="CV135" s="553" t="str">
        <f t="shared" si="407"/>
        <v/>
      </c>
      <c r="CW135" s="554" t="str">
        <f t="shared" si="408"/>
        <v/>
      </c>
      <c r="CX135" s="554" t="str">
        <f t="shared" si="409"/>
        <v/>
      </c>
      <c r="CY135" s="554" t="str">
        <f t="shared" si="410"/>
        <v/>
      </c>
      <c r="CZ135" s="554" t="str">
        <f t="shared" si="411"/>
        <v/>
      </c>
      <c r="DA135" s="554" t="str">
        <f t="shared" si="412"/>
        <v/>
      </c>
      <c r="DB135" s="555" t="str">
        <f t="shared" si="413"/>
        <v/>
      </c>
      <c r="DC135" s="555" t="str">
        <f t="shared" si="414"/>
        <v/>
      </c>
      <c r="DD135" s="555" t="str">
        <f t="shared" si="415"/>
        <v/>
      </c>
      <c r="DE135" s="554" t="str">
        <f t="shared" si="416"/>
        <v/>
      </c>
      <c r="DF135" s="554" t="str">
        <f t="shared" si="417"/>
        <v/>
      </c>
      <c r="DG135" s="554" t="str">
        <f t="shared" si="418"/>
        <v/>
      </c>
      <c r="DH135" s="554" t="str">
        <f t="shared" si="419"/>
        <v/>
      </c>
      <c r="DI135" s="554" t="str">
        <f t="shared" si="420"/>
        <v/>
      </c>
      <c r="DJ135" s="553" t="str">
        <f t="shared" si="421"/>
        <v/>
      </c>
      <c r="DK135" s="552" t="str">
        <f t="shared" si="422"/>
        <v/>
      </c>
      <c r="DL135" s="656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339"/>
        <v>1</v>
      </c>
      <c r="CA136" s="600">
        <f t="shared" si="340"/>
        <v>1</v>
      </c>
      <c r="CB136" s="600">
        <f t="shared" si="341"/>
        <v>1</v>
      </c>
      <c r="CC136" s="600">
        <f t="shared" si="342"/>
        <v>1.2</v>
      </c>
      <c r="CD136" s="1368">
        <f t="shared" si="389"/>
        <v>1</v>
      </c>
      <c r="CE136" s="1369">
        <f t="shared" si="390"/>
        <v>1</v>
      </c>
      <c r="CF136" s="1370">
        <f t="shared" si="391"/>
        <v>1</v>
      </c>
      <c r="CG136" s="1370">
        <f t="shared" si="392"/>
        <v>1</v>
      </c>
      <c r="CH136" s="1370">
        <f t="shared" si="393"/>
        <v>1</v>
      </c>
      <c r="CI136" s="1370">
        <f t="shared" si="394"/>
        <v>1</v>
      </c>
      <c r="CJ136" s="1370">
        <f t="shared" si="395"/>
        <v>1</v>
      </c>
      <c r="CK136" s="1371">
        <f t="shared" si="396"/>
        <v>1</v>
      </c>
      <c r="CL136" s="1371">
        <f t="shared" si="397"/>
        <v>1</v>
      </c>
      <c r="CM136" s="1371">
        <f t="shared" si="398"/>
        <v>1</v>
      </c>
      <c r="CN136" s="1370">
        <f t="shared" si="399"/>
        <v>1</v>
      </c>
      <c r="CO136" s="1370">
        <f t="shared" si="400"/>
        <v>1</v>
      </c>
      <c r="CP136" s="1370">
        <f t="shared" si="401"/>
        <v>1</v>
      </c>
      <c r="CQ136" s="1370">
        <f t="shared" si="402"/>
        <v>1</v>
      </c>
      <c r="CR136" s="1370">
        <f t="shared" si="403"/>
        <v>1</v>
      </c>
      <c r="CS136" s="1369">
        <f t="shared" si="404"/>
        <v>1</v>
      </c>
      <c r="CT136" s="1372">
        <f t="shared" si="405"/>
        <v>1</v>
      </c>
      <c r="CU136" s="552">
        <f t="shared" si="406"/>
        <v>1</v>
      </c>
      <c r="CV136" s="553">
        <f t="shared" si="407"/>
        <v>1</v>
      </c>
      <c r="CW136" s="554">
        <f t="shared" si="408"/>
        <v>1</v>
      </c>
      <c r="CX136" s="554">
        <f t="shared" si="409"/>
        <v>1</v>
      </c>
      <c r="CY136" s="554">
        <f t="shared" si="410"/>
        <v>1</v>
      </c>
      <c r="CZ136" s="554">
        <f t="shared" si="411"/>
        <v>1</v>
      </c>
      <c r="DA136" s="554">
        <f t="shared" si="412"/>
        <v>1</v>
      </c>
      <c r="DB136" s="555">
        <f t="shared" si="413"/>
        <v>1</v>
      </c>
      <c r="DC136" s="555">
        <f t="shared" si="414"/>
        <v>1</v>
      </c>
      <c r="DD136" s="555">
        <f t="shared" si="415"/>
        <v>1</v>
      </c>
      <c r="DE136" s="554">
        <f t="shared" si="416"/>
        <v>1</v>
      </c>
      <c r="DF136" s="554">
        <f t="shared" si="417"/>
        <v>1</v>
      </c>
      <c r="DG136" s="554">
        <f t="shared" si="418"/>
        <v>1</v>
      </c>
      <c r="DH136" s="554">
        <f t="shared" si="419"/>
        <v>1</v>
      </c>
      <c r="DI136" s="554">
        <f t="shared" si="420"/>
        <v>2</v>
      </c>
      <c r="DJ136" s="553">
        <f t="shared" si="421"/>
        <v>3</v>
      </c>
      <c r="DK136" s="552">
        <f t="shared" si="422"/>
        <v>4</v>
      </c>
      <c r="DL136" s="656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339"/>
        <v/>
      </c>
      <c r="CA137" s="600" t="str">
        <f t="shared" si="340"/>
        <v/>
      </c>
      <c r="CB137" s="600" t="str">
        <f t="shared" si="341"/>
        <v/>
      </c>
      <c r="CC137" s="600" t="str">
        <f t="shared" si="342"/>
        <v/>
      </c>
      <c r="CD137" s="1368" t="str">
        <f t="shared" si="389"/>
        <v/>
      </c>
      <c r="CE137" s="1369" t="str">
        <f t="shared" si="390"/>
        <v/>
      </c>
      <c r="CF137" s="1370" t="str">
        <f t="shared" si="391"/>
        <v/>
      </c>
      <c r="CG137" s="1370" t="str">
        <f t="shared" si="392"/>
        <v/>
      </c>
      <c r="CH137" s="1370" t="str">
        <f t="shared" si="393"/>
        <v/>
      </c>
      <c r="CI137" s="1370" t="str">
        <f t="shared" si="394"/>
        <v/>
      </c>
      <c r="CJ137" s="1370" t="str">
        <f t="shared" si="395"/>
        <v/>
      </c>
      <c r="CK137" s="1371" t="str">
        <f t="shared" si="396"/>
        <v/>
      </c>
      <c r="CL137" s="1371" t="str">
        <f t="shared" si="397"/>
        <v/>
      </c>
      <c r="CM137" s="1371" t="str">
        <f t="shared" si="398"/>
        <v/>
      </c>
      <c r="CN137" s="1370" t="str">
        <f t="shared" si="399"/>
        <v/>
      </c>
      <c r="CO137" s="1370" t="str">
        <f t="shared" si="400"/>
        <v/>
      </c>
      <c r="CP137" s="1370" t="str">
        <f t="shared" si="401"/>
        <v/>
      </c>
      <c r="CQ137" s="1370" t="str">
        <f t="shared" si="402"/>
        <v/>
      </c>
      <c r="CR137" s="1370" t="str">
        <f t="shared" si="403"/>
        <v/>
      </c>
      <c r="CS137" s="1369" t="str">
        <f t="shared" si="404"/>
        <v/>
      </c>
      <c r="CT137" s="1372" t="str">
        <f t="shared" si="405"/>
        <v/>
      </c>
      <c r="CU137" s="552" t="str">
        <f t="shared" si="406"/>
        <v/>
      </c>
      <c r="CV137" s="553" t="str">
        <f t="shared" si="407"/>
        <v/>
      </c>
      <c r="CW137" s="554" t="str">
        <f t="shared" si="408"/>
        <v/>
      </c>
      <c r="CX137" s="554" t="str">
        <f t="shared" si="409"/>
        <v/>
      </c>
      <c r="CY137" s="554" t="str">
        <f t="shared" si="410"/>
        <v/>
      </c>
      <c r="CZ137" s="554" t="str">
        <f t="shared" si="411"/>
        <v/>
      </c>
      <c r="DA137" s="554" t="str">
        <f t="shared" si="412"/>
        <v/>
      </c>
      <c r="DB137" s="555" t="str">
        <f t="shared" si="413"/>
        <v/>
      </c>
      <c r="DC137" s="555" t="str">
        <f t="shared" si="414"/>
        <v/>
      </c>
      <c r="DD137" s="555" t="str">
        <f t="shared" si="415"/>
        <v/>
      </c>
      <c r="DE137" s="554" t="str">
        <f t="shared" si="416"/>
        <v/>
      </c>
      <c r="DF137" s="554" t="str">
        <f t="shared" si="417"/>
        <v/>
      </c>
      <c r="DG137" s="554" t="str">
        <f t="shared" si="418"/>
        <v/>
      </c>
      <c r="DH137" s="554" t="str">
        <f t="shared" si="419"/>
        <v/>
      </c>
      <c r="DI137" s="554" t="str">
        <f t="shared" si="420"/>
        <v/>
      </c>
      <c r="DJ137" s="553" t="str">
        <f t="shared" si="421"/>
        <v/>
      </c>
      <c r="DK137" s="552" t="str">
        <f t="shared" si="422"/>
        <v/>
      </c>
      <c r="DL137" s="656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443">IF(SUM(B123,B132)&gt;0,SUM(B124,B133)/SUM(B123,B132),"")</f>
        <v/>
      </c>
      <c r="C138" s="623" t="str">
        <f t="shared" si="443"/>
        <v/>
      </c>
      <c r="D138" s="623" t="str">
        <f t="shared" si="443"/>
        <v/>
      </c>
      <c r="E138" s="623" t="str">
        <f t="shared" si="443"/>
        <v/>
      </c>
      <c r="F138" s="623" t="str">
        <f t="shared" si="443"/>
        <v/>
      </c>
      <c r="G138" s="623" t="str">
        <f t="shared" si="443"/>
        <v/>
      </c>
      <c r="H138" s="623" t="str">
        <f t="shared" si="443"/>
        <v/>
      </c>
      <c r="I138" s="623" t="str">
        <f t="shared" si="443"/>
        <v/>
      </c>
      <c r="J138" s="623" t="str">
        <f t="shared" si="443"/>
        <v/>
      </c>
      <c r="K138" s="623" t="str">
        <f t="shared" si="443"/>
        <v/>
      </c>
      <c r="L138" s="623" t="str">
        <f t="shared" si="443"/>
        <v/>
      </c>
      <c r="M138" s="623" t="str">
        <f t="shared" si="443"/>
        <v/>
      </c>
      <c r="N138" s="623" t="str">
        <f t="shared" si="443"/>
        <v/>
      </c>
      <c r="O138" s="623" t="str">
        <f t="shared" si="443"/>
        <v/>
      </c>
      <c r="P138" s="623" t="str">
        <f t="shared" si="443"/>
        <v/>
      </c>
      <c r="Q138" s="623" t="str">
        <f t="shared" si="443"/>
        <v/>
      </c>
      <c r="R138" s="623" t="str">
        <f t="shared" si="443"/>
        <v/>
      </c>
      <c r="S138" s="599"/>
      <c r="T138" s="623" t="str">
        <f t="shared" ref="T138:AJ138" si="444">IF(SUM(T123,T132)&gt;0,SUM(T124,T133)/SUM(T123,T132),"")</f>
        <v/>
      </c>
      <c r="U138" s="623" t="str">
        <f t="shared" si="444"/>
        <v/>
      </c>
      <c r="V138" s="623" t="str">
        <f t="shared" si="444"/>
        <v/>
      </c>
      <c r="W138" s="623" t="str">
        <f t="shared" si="444"/>
        <v/>
      </c>
      <c r="X138" s="623" t="str">
        <f t="shared" si="444"/>
        <v/>
      </c>
      <c r="Y138" s="623" t="str">
        <f t="shared" si="444"/>
        <v/>
      </c>
      <c r="Z138" s="623" t="str">
        <f t="shared" si="444"/>
        <v/>
      </c>
      <c r="AA138" s="623" t="str">
        <f t="shared" si="444"/>
        <v/>
      </c>
      <c r="AB138" s="623" t="str">
        <f t="shared" si="444"/>
        <v/>
      </c>
      <c r="AC138" s="623" t="str">
        <f t="shared" si="444"/>
        <v/>
      </c>
      <c r="AD138" s="623" t="str">
        <f t="shared" si="444"/>
        <v/>
      </c>
      <c r="AE138" s="623" t="str">
        <f t="shared" si="444"/>
        <v/>
      </c>
      <c r="AF138" s="623" t="str">
        <f t="shared" si="444"/>
        <v/>
      </c>
      <c r="AG138" s="623" t="str">
        <f t="shared" si="444"/>
        <v/>
      </c>
      <c r="AH138" s="623" t="str">
        <f t="shared" si="444"/>
        <v/>
      </c>
      <c r="AI138" s="623" t="str">
        <f t="shared" si="444"/>
        <v/>
      </c>
      <c r="AJ138" s="623" t="str">
        <f t="shared" si="444"/>
        <v/>
      </c>
      <c r="AK138" s="599"/>
      <c r="AL138" s="623" t="str">
        <f t="shared" ref="AL138:BB138" si="445">IF(SUM(AL123,AL132)&gt;0,SUM(AL124,AL133)/SUM(AL123,AL132),"")</f>
        <v/>
      </c>
      <c r="AM138" s="623" t="str">
        <f t="shared" si="445"/>
        <v/>
      </c>
      <c r="AN138" s="623" t="str">
        <f t="shared" si="445"/>
        <v/>
      </c>
      <c r="AO138" s="623" t="str">
        <f t="shared" si="445"/>
        <v/>
      </c>
      <c r="AP138" s="623" t="str">
        <f t="shared" si="445"/>
        <v/>
      </c>
      <c r="AQ138" s="623" t="str">
        <f t="shared" si="445"/>
        <v/>
      </c>
      <c r="AR138" s="623" t="str">
        <f t="shared" si="445"/>
        <v/>
      </c>
      <c r="AS138" s="623" t="str">
        <f t="shared" si="445"/>
        <v/>
      </c>
      <c r="AT138" s="623" t="str">
        <f t="shared" si="445"/>
        <v/>
      </c>
      <c r="AU138" s="623" t="str">
        <f t="shared" si="445"/>
        <v/>
      </c>
      <c r="AV138" s="623" t="str">
        <f t="shared" si="445"/>
        <v/>
      </c>
      <c r="AW138" s="623" t="str">
        <f t="shared" si="445"/>
        <v/>
      </c>
      <c r="AX138" s="623" t="str">
        <f t="shared" si="445"/>
        <v/>
      </c>
      <c r="AY138" s="623" t="str">
        <f t="shared" si="445"/>
        <v/>
      </c>
      <c r="AZ138" s="623" t="str">
        <f t="shared" si="445"/>
        <v/>
      </c>
      <c r="BA138" s="623" t="str">
        <f t="shared" si="445"/>
        <v/>
      </c>
      <c r="BB138" s="623" t="str">
        <f t="shared" si="445"/>
        <v/>
      </c>
      <c r="BC138" s="599"/>
      <c r="BD138" s="623" t="str">
        <f t="shared" ref="BD138:BT138" si="446">IF(SUM(BD123,BD132)&gt;0,SUM(BD124,BD133)/SUM(BD123,BD132),"")</f>
        <v/>
      </c>
      <c r="BE138" s="623" t="str">
        <f t="shared" si="446"/>
        <v/>
      </c>
      <c r="BF138" s="623" t="str">
        <f t="shared" si="446"/>
        <v/>
      </c>
      <c r="BG138" s="623" t="str">
        <f t="shared" si="446"/>
        <v/>
      </c>
      <c r="BH138" s="623" t="str">
        <f t="shared" si="446"/>
        <v/>
      </c>
      <c r="BI138" s="623" t="str">
        <f t="shared" si="446"/>
        <v/>
      </c>
      <c r="BJ138" s="623" t="str">
        <f t="shared" si="446"/>
        <v/>
      </c>
      <c r="BK138" s="623" t="str">
        <f t="shared" si="446"/>
        <v/>
      </c>
      <c r="BL138" s="623" t="str">
        <f t="shared" si="446"/>
        <v/>
      </c>
      <c r="BM138" s="623" t="str">
        <f t="shared" si="446"/>
        <v/>
      </c>
      <c r="BN138" s="623" t="str">
        <f t="shared" si="446"/>
        <v/>
      </c>
      <c r="BO138" s="623" t="str">
        <f t="shared" si="446"/>
        <v/>
      </c>
      <c r="BP138" s="623" t="str">
        <f t="shared" si="446"/>
        <v/>
      </c>
      <c r="BQ138" s="623" t="str">
        <f t="shared" si="446"/>
        <v/>
      </c>
      <c r="BR138" s="623" t="str">
        <f t="shared" si="446"/>
        <v/>
      </c>
      <c r="BS138" s="623" t="str">
        <f t="shared" si="446"/>
        <v/>
      </c>
      <c r="BT138" s="623" t="str">
        <f t="shared" si="44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339"/>
        <v/>
      </c>
      <c r="CA138" s="600" t="str">
        <f t="shared" si="340"/>
        <v/>
      </c>
      <c r="CB138" s="600" t="str">
        <f t="shared" si="341"/>
        <v/>
      </c>
      <c r="CC138" s="600" t="str">
        <f t="shared" si="342"/>
        <v/>
      </c>
      <c r="CD138" s="1356" t="str">
        <f t="shared" si="389"/>
        <v/>
      </c>
      <c r="CE138" s="1357" t="str">
        <f t="shared" si="390"/>
        <v/>
      </c>
      <c r="CF138" s="1358" t="str">
        <f t="shared" si="391"/>
        <v/>
      </c>
      <c r="CG138" s="1358" t="str">
        <f t="shared" si="392"/>
        <v/>
      </c>
      <c r="CH138" s="1358" t="str">
        <f t="shared" si="393"/>
        <v/>
      </c>
      <c r="CI138" s="1358" t="str">
        <f t="shared" si="394"/>
        <v/>
      </c>
      <c r="CJ138" s="1358" t="str">
        <f t="shared" si="395"/>
        <v/>
      </c>
      <c r="CK138" s="1359" t="str">
        <f t="shared" si="396"/>
        <v/>
      </c>
      <c r="CL138" s="1359" t="str">
        <f t="shared" si="397"/>
        <v/>
      </c>
      <c r="CM138" s="1359" t="str">
        <f t="shared" si="398"/>
        <v/>
      </c>
      <c r="CN138" s="1358" t="str">
        <f t="shared" si="399"/>
        <v/>
      </c>
      <c r="CO138" s="1358" t="str">
        <f t="shared" si="400"/>
        <v/>
      </c>
      <c r="CP138" s="1358" t="str">
        <f t="shared" si="401"/>
        <v/>
      </c>
      <c r="CQ138" s="1358" t="str">
        <f t="shared" si="402"/>
        <v/>
      </c>
      <c r="CR138" s="1358" t="str">
        <f t="shared" si="403"/>
        <v/>
      </c>
      <c r="CS138" s="1357" t="str">
        <f t="shared" si="404"/>
        <v/>
      </c>
      <c r="CT138" s="1360" t="str">
        <f t="shared" si="405"/>
        <v/>
      </c>
      <c r="CU138" s="540" t="str">
        <f t="shared" si="406"/>
        <v/>
      </c>
      <c r="CV138" s="541" t="str">
        <f t="shared" si="407"/>
        <v/>
      </c>
      <c r="CW138" s="542" t="str">
        <f t="shared" si="408"/>
        <v/>
      </c>
      <c r="CX138" s="542" t="str">
        <f t="shared" si="409"/>
        <v/>
      </c>
      <c r="CY138" s="542" t="str">
        <f t="shared" si="410"/>
        <v/>
      </c>
      <c r="CZ138" s="542" t="str">
        <f t="shared" si="411"/>
        <v/>
      </c>
      <c r="DA138" s="542" t="str">
        <f t="shared" si="412"/>
        <v/>
      </c>
      <c r="DB138" s="543" t="str">
        <f t="shared" si="413"/>
        <v/>
      </c>
      <c r="DC138" s="543" t="str">
        <f t="shared" si="414"/>
        <v/>
      </c>
      <c r="DD138" s="543" t="str">
        <f t="shared" si="415"/>
        <v/>
      </c>
      <c r="DE138" s="542" t="str">
        <f t="shared" si="416"/>
        <v/>
      </c>
      <c r="DF138" s="542" t="str">
        <f t="shared" si="417"/>
        <v/>
      </c>
      <c r="DG138" s="542" t="str">
        <f t="shared" si="418"/>
        <v/>
      </c>
      <c r="DH138" s="542" t="str">
        <f t="shared" si="419"/>
        <v/>
      </c>
      <c r="DI138" s="542" t="str">
        <f t="shared" si="420"/>
        <v/>
      </c>
      <c r="DJ138" s="541" t="str">
        <f t="shared" si="421"/>
        <v/>
      </c>
      <c r="DK138" s="540" t="str">
        <f t="shared" si="422"/>
        <v/>
      </c>
      <c r="DL138" s="656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47">IF(SUM(B123,B132)=0,"",SUM(B123,-B124*B127,-B128*B127,B132,-B133*B136,-B137*B136)*0.098)</f>
        <v/>
      </c>
      <c r="C139" s="628" t="str">
        <f t="shared" si="447"/>
        <v/>
      </c>
      <c r="D139" s="628" t="str">
        <f t="shared" si="447"/>
        <v/>
      </c>
      <c r="E139" s="628" t="str">
        <f t="shared" si="447"/>
        <v/>
      </c>
      <c r="F139" s="628" t="str">
        <f t="shared" si="447"/>
        <v/>
      </c>
      <c r="G139" s="628" t="str">
        <f t="shared" si="447"/>
        <v/>
      </c>
      <c r="H139" s="628" t="str">
        <f t="shared" si="447"/>
        <v/>
      </c>
      <c r="I139" s="628" t="str">
        <f t="shared" si="447"/>
        <v/>
      </c>
      <c r="J139" s="628" t="str">
        <f t="shared" si="447"/>
        <v/>
      </c>
      <c r="K139" s="628" t="str">
        <f t="shared" si="44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48">IF(SUM(T123,T132)=0,"",SUM(T123,-T124*T127,-T128*T127,T132,-T133*T136,-T137*T136)*0.098)</f>
        <v/>
      </c>
      <c r="U139" s="628" t="str">
        <f t="shared" si="448"/>
        <v/>
      </c>
      <c r="V139" s="628" t="str">
        <f t="shared" si="448"/>
        <v/>
      </c>
      <c r="W139" s="628" t="str">
        <f t="shared" si="448"/>
        <v/>
      </c>
      <c r="X139" s="628" t="str">
        <f t="shared" si="448"/>
        <v/>
      </c>
      <c r="Y139" s="628" t="str">
        <f t="shared" si="448"/>
        <v/>
      </c>
      <c r="Z139" s="628" t="str">
        <f t="shared" si="448"/>
        <v/>
      </c>
      <c r="AA139" s="628" t="str">
        <f t="shared" si="448"/>
        <v/>
      </c>
      <c r="AB139" s="628" t="str">
        <f t="shared" si="448"/>
        <v/>
      </c>
      <c r="AC139" s="628" t="str">
        <f t="shared" si="448"/>
        <v/>
      </c>
      <c r="AD139" s="628" t="str">
        <f t="shared" si="44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49">IF(SUM(AL123,AL132)=0,"",SUM(AL123,-AL124*AL127,-AL128*AL127,AL132,-AL133*AL136,-AL137*AL136)*0.098)</f>
        <v/>
      </c>
      <c r="AM139" s="628" t="str">
        <f t="shared" si="449"/>
        <v/>
      </c>
      <c r="AN139" s="628" t="str">
        <f t="shared" si="449"/>
        <v/>
      </c>
      <c r="AO139" s="628" t="str">
        <f t="shared" si="449"/>
        <v/>
      </c>
      <c r="AP139" s="628" t="str">
        <f t="shared" si="449"/>
        <v/>
      </c>
      <c r="AQ139" s="628" t="str">
        <f t="shared" si="449"/>
        <v/>
      </c>
      <c r="AR139" s="628" t="str">
        <f t="shared" si="449"/>
        <v/>
      </c>
      <c r="AS139" s="628" t="str">
        <f t="shared" si="449"/>
        <v/>
      </c>
      <c r="AT139" s="628" t="str">
        <f t="shared" si="44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50">IF(SUM(BD123,BD132)=0,"",SUM(BD123,-BD124*BD127,-BD128*BD127,BD132,-BD133*BD136,-BD137*BD136)*0.098)</f>
        <v/>
      </c>
      <c r="BE139" s="628" t="str">
        <f t="shared" si="450"/>
        <v/>
      </c>
      <c r="BF139" s="628" t="str">
        <f t="shared" si="450"/>
        <v/>
      </c>
      <c r="BG139" s="628" t="str">
        <f t="shared" si="450"/>
        <v/>
      </c>
      <c r="BH139" s="628" t="str">
        <f t="shared" si="450"/>
        <v/>
      </c>
      <c r="BI139" s="628" t="str">
        <f t="shared" si="450"/>
        <v/>
      </c>
      <c r="BJ139" s="628" t="str">
        <f t="shared" si="450"/>
        <v/>
      </c>
      <c r="BK139" s="628" t="str">
        <f t="shared" si="450"/>
        <v/>
      </c>
      <c r="BL139" s="628" t="str">
        <f t="shared" si="450"/>
        <v/>
      </c>
      <c r="BM139" s="628" t="str">
        <f t="shared" si="450"/>
        <v/>
      </c>
      <c r="BN139" s="628" t="str">
        <f t="shared" si="45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339"/>
        <v/>
      </c>
      <c r="CA139" s="600" t="str">
        <f t="shared" si="340"/>
        <v/>
      </c>
      <c r="CB139" s="600" t="str">
        <f t="shared" si="341"/>
        <v/>
      </c>
      <c r="CC139" s="600" t="str">
        <f t="shared" si="342"/>
        <v/>
      </c>
      <c r="CD139" s="1368" t="str">
        <f t="shared" si="389"/>
        <v/>
      </c>
      <c r="CE139" s="1369" t="str">
        <f t="shared" si="390"/>
        <v/>
      </c>
      <c r="CF139" s="1370" t="str">
        <f t="shared" si="391"/>
        <v/>
      </c>
      <c r="CG139" s="1370" t="str">
        <f t="shared" si="392"/>
        <v/>
      </c>
      <c r="CH139" s="1370" t="str">
        <f t="shared" si="393"/>
        <v/>
      </c>
      <c r="CI139" s="1370" t="str">
        <f t="shared" si="394"/>
        <v/>
      </c>
      <c r="CJ139" s="1370" t="str">
        <f t="shared" si="395"/>
        <v/>
      </c>
      <c r="CK139" s="1371" t="str">
        <f t="shared" si="396"/>
        <v/>
      </c>
      <c r="CL139" s="1371" t="str">
        <f t="shared" si="397"/>
        <v/>
      </c>
      <c r="CM139" s="1371" t="str">
        <f t="shared" si="398"/>
        <v/>
      </c>
      <c r="CN139" s="1370" t="str">
        <f t="shared" si="399"/>
        <v/>
      </c>
      <c r="CO139" s="1370" t="str">
        <f t="shared" si="400"/>
        <v/>
      </c>
      <c r="CP139" s="1370" t="str">
        <f t="shared" si="401"/>
        <v/>
      </c>
      <c r="CQ139" s="1370" t="str">
        <f t="shared" si="402"/>
        <v/>
      </c>
      <c r="CR139" s="1370" t="str">
        <f t="shared" si="403"/>
        <v/>
      </c>
      <c r="CS139" s="1369" t="str">
        <f t="shared" si="404"/>
        <v/>
      </c>
      <c r="CT139" s="1372" t="str">
        <f t="shared" si="405"/>
        <v/>
      </c>
      <c r="CU139" s="552" t="str">
        <f t="shared" si="406"/>
        <v/>
      </c>
      <c r="CV139" s="553" t="str">
        <f t="shared" si="407"/>
        <v/>
      </c>
      <c r="CW139" s="554" t="str">
        <f t="shared" si="408"/>
        <v/>
      </c>
      <c r="CX139" s="554" t="str">
        <f t="shared" si="409"/>
        <v/>
      </c>
      <c r="CY139" s="554" t="str">
        <f t="shared" si="410"/>
        <v/>
      </c>
      <c r="CZ139" s="554" t="str">
        <f t="shared" si="411"/>
        <v/>
      </c>
      <c r="DA139" s="554" t="str">
        <f t="shared" si="412"/>
        <v/>
      </c>
      <c r="DB139" s="555" t="str">
        <f t="shared" si="413"/>
        <v/>
      </c>
      <c r="DC139" s="555" t="str">
        <f t="shared" si="414"/>
        <v/>
      </c>
      <c r="DD139" s="555" t="str">
        <f t="shared" si="415"/>
        <v/>
      </c>
      <c r="DE139" s="554" t="str">
        <f t="shared" si="416"/>
        <v/>
      </c>
      <c r="DF139" s="554" t="str">
        <f t="shared" si="417"/>
        <v/>
      </c>
      <c r="DG139" s="554" t="str">
        <f t="shared" si="418"/>
        <v/>
      </c>
      <c r="DH139" s="554" t="str">
        <f t="shared" si="419"/>
        <v/>
      </c>
      <c r="DI139" s="554" t="str">
        <f t="shared" si="420"/>
        <v/>
      </c>
      <c r="DJ139" s="553" t="str">
        <f t="shared" si="421"/>
        <v/>
      </c>
      <c r="DK139" s="552" t="str">
        <f t="shared" si="422"/>
        <v/>
      </c>
      <c r="DL139" s="656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339"/>
        <v/>
      </c>
      <c r="CA140" s="600" t="str">
        <f t="shared" si="340"/>
        <v/>
      </c>
      <c r="CB140" s="600" t="str">
        <f t="shared" si="341"/>
        <v/>
      </c>
      <c r="CC140" s="600" t="str">
        <f t="shared" si="342"/>
        <v/>
      </c>
      <c r="CD140" s="1368" t="str">
        <f t="shared" si="389"/>
        <v/>
      </c>
      <c r="CE140" s="1369" t="str">
        <f t="shared" si="390"/>
        <v/>
      </c>
      <c r="CF140" s="1370" t="str">
        <f t="shared" si="391"/>
        <v/>
      </c>
      <c r="CG140" s="1370" t="str">
        <f t="shared" si="392"/>
        <v/>
      </c>
      <c r="CH140" s="1370" t="str">
        <f t="shared" si="393"/>
        <v/>
      </c>
      <c r="CI140" s="1370" t="str">
        <f t="shared" si="394"/>
        <v/>
      </c>
      <c r="CJ140" s="1370" t="str">
        <f t="shared" si="395"/>
        <v/>
      </c>
      <c r="CK140" s="1371" t="str">
        <f t="shared" si="396"/>
        <v/>
      </c>
      <c r="CL140" s="1371" t="str">
        <f t="shared" si="397"/>
        <v/>
      </c>
      <c r="CM140" s="1371" t="str">
        <f t="shared" si="398"/>
        <v/>
      </c>
      <c r="CN140" s="1370" t="str">
        <f t="shared" si="399"/>
        <v/>
      </c>
      <c r="CO140" s="1370" t="str">
        <f t="shared" si="400"/>
        <v/>
      </c>
      <c r="CP140" s="1370" t="str">
        <f t="shared" si="401"/>
        <v/>
      </c>
      <c r="CQ140" s="1370" t="str">
        <f t="shared" si="402"/>
        <v/>
      </c>
      <c r="CR140" s="1370" t="str">
        <f t="shared" si="403"/>
        <v/>
      </c>
      <c r="CS140" s="1369" t="str">
        <f t="shared" si="404"/>
        <v/>
      </c>
      <c r="CT140" s="1372" t="str">
        <f t="shared" si="405"/>
        <v/>
      </c>
      <c r="CU140" s="552" t="str">
        <f t="shared" si="406"/>
        <v/>
      </c>
      <c r="CV140" s="553" t="str">
        <f t="shared" si="407"/>
        <v/>
      </c>
      <c r="CW140" s="554" t="str">
        <f t="shared" si="408"/>
        <v/>
      </c>
      <c r="CX140" s="554" t="str">
        <f t="shared" si="409"/>
        <v/>
      </c>
      <c r="CY140" s="554" t="str">
        <f t="shared" si="410"/>
        <v/>
      </c>
      <c r="CZ140" s="554" t="str">
        <f t="shared" si="411"/>
        <v/>
      </c>
      <c r="DA140" s="554" t="str">
        <f t="shared" si="412"/>
        <v/>
      </c>
      <c r="DB140" s="555" t="str">
        <f t="shared" si="413"/>
        <v/>
      </c>
      <c r="DC140" s="555" t="str">
        <f t="shared" si="414"/>
        <v/>
      </c>
      <c r="DD140" s="555" t="str">
        <f t="shared" si="415"/>
        <v/>
      </c>
      <c r="DE140" s="554" t="str">
        <f t="shared" si="416"/>
        <v/>
      </c>
      <c r="DF140" s="554" t="str">
        <f t="shared" si="417"/>
        <v/>
      </c>
      <c r="DG140" s="554" t="str">
        <f t="shared" si="418"/>
        <v/>
      </c>
      <c r="DH140" s="554" t="str">
        <f t="shared" si="419"/>
        <v/>
      </c>
      <c r="DI140" s="554" t="str">
        <f t="shared" si="420"/>
        <v/>
      </c>
      <c r="DJ140" s="553" t="str">
        <f t="shared" si="421"/>
        <v/>
      </c>
      <c r="DK140" s="552" t="str">
        <f t="shared" si="422"/>
        <v/>
      </c>
      <c r="DL140" s="656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339"/>
        <v/>
      </c>
      <c r="CA141" s="600" t="str">
        <f t="shared" si="340"/>
        <v/>
      </c>
      <c r="CB141" s="600" t="str">
        <f t="shared" si="341"/>
        <v/>
      </c>
      <c r="CC141" s="600" t="str">
        <f t="shared" si="342"/>
        <v/>
      </c>
      <c r="CD141" s="1368" t="str">
        <f t="shared" si="389"/>
        <v/>
      </c>
      <c r="CE141" s="1369" t="str">
        <f t="shared" si="390"/>
        <v/>
      </c>
      <c r="CF141" s="1370" t="str">
        <f t="shared" si="391"/>
        <v/>
      </c>
      <c r="CG141" s="1370" t="str">
        <f t="shared" si="392"/>
        <v/>
      </c>
      <c r="CH141" s="1370" t="str">
        <f t="shared" si="393"/>
        <v/>
      </c>
      <c r="CI141" s="1370" t="str">
        <f t="shared" si="394"/>
        <v/>
      </c>
      <c r="CJ141" s="1370" t="str">
        <f t="shared" si="395"/>
        <v/>
      </c>
      <c r="CK141" s="1371" t="str">
        <f t="shared" si="396"/>
        <v/>
      </c>
      <c r="CL141" s="1371" t="str">
        <f t="shared" si="397"/>
        <v/>
      </c>
      <c r="CM141" s="1371" t="str">
        <f t="shared" si="398"/>
        <v/>
      </c>
      <c r="CN141" s="1370" t="str">
        <f t="shared" si="399"/>
        <v/>
      </c>
      <c r="CO141" s="1370" t="str">
        <f t="shared" si="400"/>
        <v/>
      </c>
      <c r="CP141" s="1370" t="str">
        <f t="shared" si="401"/>
        <v/>
      </c>
      <c r="CQ141" s="1370" t="str">
        <f t="shared" si="402"/>
        <v/>
      </c>
      <c r="CR141" s="1370" t="str">
        <f t="shared" si="403"/>
        <v/>
      </c>
      <c r="CS141" s="1369" t="str">
        <f t="shared" si="404"/>
        <v/>
      </c>
      <c r="CT141" s="1372" t="str">
        <f t="shared" si="405"/>
        <v/>
      </c>
      <c r="CU141" s="552" t="str">
        <f t="shared" si="406"/>
        <v/>
      </c>
      <c r="CV141" s="553" t="str">
        <f t="shared" si="407"/>
        <v/>
      </c>
      <c r="CW141" s="554" t="str">
        <f t="shared" si="408"/>
        <v/>
      </c>
      <c r="CX141" s="554" t="str">
        <f t="shared" si="409"/>
        <v/>
      </c>
      <c r="CY141" s="554" t="str">
        <f t="shared" si="410"/>
        <v/>
      </c>
      <c r="CZ141" s="554" t="str">
        <f t="shared" si="411"/>
        <v/>
      </c>
      <c r="DA141" s="554" t="str">
        <f t="shared" si="412"/>
        <v/>
      </c>
      <c r="DB141" s="555" t="str">
        <f t="shared" si="413"/>
        <v/>
      </c>
      <c r="DC141" s="555" t="str">
        <f t="shared" si="414"/>
        <v/>
      </c>
      <c r="DD141" s="555" t="str">
        <f t="shared" si="415"/>
        <v/>
      </c>
      <c r="DE141" s="554" t="str">
        <f t="shared" si="416"/>
        <v/>
      </c>
      <c r="DF141" s="554" t="str">
        <f t="shared" si="417"/>
        <v/>
      </c>
      <c r="DG141" s="554" t="str">
        <f t="shared" si="418"/>
        <v/>
      </c>
      <c r="DH141" s="554" t="str">
        <f t="shared" si="419"/>
        <v/>
      </c>
      <c r="DI141" s="554" t="str">
        <f t="shared" si="420"/>
        <v/>
      </c>
      <c r="DJ141" s="553" t="str">
        <f t="shared" si="421"/>
        <v/>
      </c>
      <c r="DK141" s="552" t="str">
        <f t="shared" si="422"/>
        <v/>
      </c>
      <c r="DL141" s="656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339"/>
        <v/>
      </c>
      <c r="CA142" s="600" t="str">
        <f t="shared" si="340"/>
        <v/>
      </c>
      <c r="CB142" s="600" t="str">
        <f t="shared" si="341"/>
        <v/>
      </c>
      <c r="CC142" s="600" t="str">
        <f t="shared" si="342"/>
        <v/>
      </c>
      <c r="CD142" s="1368" t="str">
        <f t="shared" si="389"/>
        <v/>
      </c>
      <c r="CE142" s="1369" t="str">
        <f t="shared" si="390"/>
        <v/>
      </c>
      <c r="CF142" s="1370" t="str">
        <f t="shared" si="391"/>
        <v/>
      </c>
      <c r="CG142" s="1370" t="str">
        <f t="shared" si="392"/>
        <v/>
      </c>
      <c r="CH142" s="1370" t="str">
        <f t="shared" si="393"/>
        <v/>
      </c>
      <c r="CI142" s="1370" t="str">
        <f t="shared" si="394"/>
        <v/>
      </c>
      <c r="CJ142" s="1370" t="str">
        <f t="shared" si="395"/>
        <v/>
      </c>
      <c r="CK142" s="1371" t="str">
        <f t="shared" si="396"/>
        <v/>
      </c>
      <c r="CL142" s="1371" t="str">
        <f t="shared" si="397"/>
        <v/>
      </c>
      <c r="CM142" s="1371" t="str">
        <f t="shared" si="398"/>
        <v/>
      </c>
      <c r="CN142" s="1370" t="str">
        <f t="shared" si="399"/>
        <v/>
      </c>
      <c r="CO142" s="1370" t="str">
        <f t="shared" si="400"/>
        <v/>
      </c>
      <c r="CP142" s="1370" t="str">
        <f t="shared" si="401"/>
        <v/>
      </c>
      <c r="CQ142" s="1370" t="str">
        <f t="shared" si="402"/>
        <v/>
      </c>
      <c r="CR142" s="1370" t="str">
        <f t="shared" si="403"/>
        <v/>
      </c>
      <c r="CS142" s="1369" t="str">
        <f t="shared" si="404"/>
        <v/>
      </c>
      <c r="CT142" s="1372" t="str">
        <f t="shared" si="405"/>
        <v/>
      </c>
      <c r="CU142" s="552" t="str">
        <f t="shared" si="406"/>
        <v/>
      </c>
      <c r="CV142" s="553" t="str">
        <f t="shared" si="407"/>
        <v/>
      </c>
      <c r="CW142" s="554" t="str">
        <f t="shared" si="408"/>
        <v/>
      </c>
      <c r="CX142" s="554" t="str">
        <f t="shared" si="409"/>
        <v/>
      </c>
      <c r="CY142" s="554" t="str">
        <f t="shared" si="410"/>
        <v/>
      </c>
      <c r="CZ142" s="554" t="str">
        <f t="shared" si="411"/>
        <v/>
      </c>
      <c r="DA142" s="554" t="str">
        <f t="shared" si="412"/>
        <v/>
      </c>
      <c r="DB142" s="555" t="str">
        <f t="shared" si="413"/>
        <v/>
      </c>
      <c r="DC142" s="555" t="str">
        <f t="shared" si="414"/>
        <v/>
      </c>
      <c r="DD142" s="555" t="str">
        <f t="shared" si="415"/>
        <v/>
      </c>
      <c r="DE142" s="554" t="str">
        <f t="shared" si="416"/>
        <v/>
      </c>
      <c r="DF142" s="554" t="str">
        <f t="shared" si="417"/>
        <v/>
      </c>
      <c r="DG142" s="554" t="str">
        <f t="shared" si="418"/>
        <v/>
      </c>
      <c r="DH142" s="554" t="str">
        <f t="shared" si="419"/>
        <v/>
      </c>
      <c r="DI142" s="554" t="str">
        <f t="shared" si="420"/>
        <v/>
      </c>
      <c r="DJ142" s="553" t="str">
        <f t="shared" si="421"/>
        <v/>
      </c>
      <c r="DK142" s="552" t="str">
        <f t="shared" si="422"/>
        <v/>
      </c>
      <c r="DL142" s="656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51">IF(B141="","",B141*B142)</f>
        <v/>
      </c>
      <c r="C143" s="632" t="str">
        <f t="shared" si="451"/>
        <v/>
      </c>
      <c r="D143" s="632" t="str">
        <f t="shared" si="451"/>
        <v/>
      </c>
      <c r="E143" s="632" t="str">
        <f t="shared" si="451"/>
        <v/>
      </c>
      <c r="F143" s="632" t="str">
        <f t="shared" si="451"/>
        <v/>
      </c>
      <c r="G143" s="632" t="str">
        <f t="shared" si="451"/>
        <v/>
      </c>
      <c r="H143" s="632" t="str">
        <f t="shared" si="451"/>
        <v/>
      </c>
      <c r="I143" s="632" t="str">
        <f t="shared" si="451"/>
        <v/>
      </c>
      <c r="J143" s="632" t="str">
        <f t="shared" si="451"/>
        <v/>
      </c>
      <c r="K143" s="632" t="str">
        <f t="shared" si="45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52">IF(T141="","",T141*T142)</f>
        <v/>
      </c>
      <c r="U143" s="632" t="str">
        <f t="shared" si="452"/>
        <v/>
      </c>
      <c r="V143" s="632" t="str">
        <f t="shared" si="452"/>
        <v/>
      </c>
      <c r="W143" s="632" t="str">
        <f t="shared" si="452"/>
        <v/>
      </c>
      <c r="X143" s="632" t="str">
        <f t="shared" si="452"/>
        <v/>
      </c>
      <c r="Y143" s="632" t="str">
        <f t="shared" si="452"/>
        <v/>
      </c>
      <c r="Z143" s="632" t="str">
        <f t="shared" si="452"/>
        <v/>
      </c>
      <c r="AA143" s="632" t="str">
        <f t="shared" si="452"/>
        <v/>
      </c>
      <c r="AB143" s="632" t="str">
        <f t="shared" si="452"/>
        <v/>
      </c>
      <c r="AC143" s="632" t="str">
        <f t="shared" si="452"/>
        <v/>
      </c>
      <c r="AD143" s="632" t="str">
        <f t="shared" si="45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53">IF(AL141="","",AL141*AL142)</f>
        <v/>
      </c>
      <c r="AM143" s="632" t="str">
        <f t="shared" si="453"/>
        <v/>
      </c>
      <c r="AN143" s="632" t="str">
        <f t="shared" si="453"/>
        <v/>
      </c>
      <c r="AO143" s="632" t="str">
        <f t="shared" si="453"/>
        <v/>
      </c>
      <c r="AP143" s="632" t="str">
        <f t="shared" si="453"/>
        <v/>
      </c>
      <c r="AQ143" s="632" t="str">
        <f t="shared" si="453"/>
        <v/>
      </c>
      <c r="AR143" s="632" t="str">
        <f t="shared" si="453"/>
        <v/>
      </c>
      <c r="AS143" s="632" t="str">
        <f t="shared" si="453"/>
        <v/>
      </c>
      <c r="AT143" s="632" t="str">
        <f t="shared" si="45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54">IF(BD141="","",BD141*BD142)</f>
        <v/>
      </c>
      <c r="BE143" s="632" t="str">
        <f t="shared" si="454"/>
        <v/>
      </c>
      <c r="BF143" s="632" t="str">
        <f t="shared" si="454"/>
        <v/>
      </c>
      <c r="BG143" s="632" t="str">
        <f t="shared" si="454"/>
        <v/>
      </c>
      <c r="BH143" s="632" t="str">
        <f t="shared" si="454"/>
        <v/>
      </c>
      <c r="BI143" s="632" t="str">
        <f t="shared" si="454"/>
        <v/>
      </c>
      <c r="BJ143" s="632" t="str">
        <f t="shared" si="454"/>
        <v/>
      </c>
      <c r="BK143" s="632" t="str">
        <f t="shared" si="454"/>
        <v/>
      </c>
      <c r="BL143" s="632" t="str">
        <f t="shared" si="454"/>
        <v/>
      </c>
      <c r="BM143" s="632" t="str">
        <f t="shared" si="454"/>
        <v/>
      </c>
      <c r="BN143" s="632" t="str">
        <f t="shared" si="45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339"/>
        <v/>
      </c>
      <c r="CA143" s="600" t="str">
        <f t="shared" si="340"/>
        <v/>
      </c>
      <c r="CB143" s="600" t="str">
        <f t="shared" si="341"/>
        <v/>
      </c>
      <c r="CC143" s="600" t="str">
        <f t="shared" si="342"/>
        <v/>
      </c>
      <c r="CD143" s="1368" t="str">
        <f t="shared" si="389"/>
        <v/>
      </c>
      <c r="CE143" s="1369" t="str">
        <f t="shared" si="390"/>
        <v/>
      </c>
      <c r="CF143" s="1370" t="str">
        <f t="shared" si="391"/>
        <v/>
      </c>
      <c r="CG143" s="1370" t="str">
        <f t="shared" si="392"/>
        <v/>
      </c>
      <c r="CH143" s="1370" t="str">
        <f t="shared" si="393"/>
        <v/>
      </c>
      <c r="CI143" s="1370" t="str">
        <f t="shared" si="394"/>
        <v/>
      </c>
      <c r="CJ143" s="1370" t="str">
        <f t="shared" si="395"/>
        <v/>
      </c>
      <c r="CK143" s="1371" t="str">
        <f t="shared" si="396"/>
        <v/>
      </c>
      <c r="CL143" s="1371" t="str">
        <f t="shared" si="397"/>
        <v/>
      </c>
      <c r="CM143" s="1371" t="str">
        <f t="shared" si="398"/>
        <v/>
      </c>
      <c r="CN143" s="1370" t="str">
        <f t="shared" si="399"/>
        <v/>
      </c>
      <c r="CO143" s="1370" t="str">
        <f t="shared" si="400"/>
        <v/>
      </c>
      <c r="CP143" s="1370" t="str">
        <f t="shared" si="401"/>
        <v/>
      </c>
      <c r="CQ143" s="1370" t="str">
        <f t="shared" si="402"/>
        <v/>
      </c>
      <c r="CR143" s="1370" t="str">
        <f t="shared" si="403"/>
        <v/>
      </c>
      <c r="CS143" s="1369" t="str">
        <f t="shared" si="404"/>
        <v/>
      </c>
      <c r="CT143" s="1372" t="str">
        <f t="shared" si="405"/>
        <v/>
      </c>
      <c r="CU143" s="552" t="str">
        <f t="shared" si="406"/>
        <v/>
      </c>
      <c r="CV143" s="553" t="str">
        <f t="shared" si="407"/>
        <v/>
      </c>
      <c r="CW143" s="554" t="str">
        <f t="shared" si="408"/>
        <v/>
      </c>
      <c r="CX143" s="554" t="str">
        <f t="shared" si="409"/>
        <v/>
      </c>
      <c r="CY143" s="554" t="str">
        <f t="shared" si="410"/>
        <v/>
      </c>
      <c r="CZ143" s="554" t="str">
        <f t="shared" si="411"/>
        <v/>
      </c>
      <c r="DA143" s="554" t="str">
        <f t="shared" si="412"/>
        <v/>
      </c>
      <c r="DB143" s="555" t="str">
        <f t="shared" si="413"/>
        <v/>
      </c>
      <c r="DC143" s="555" t="str">
        <f t="shared" si="414"/>
        <v/>
      </c>
      <c r="DD143" s="555" t="str">
        <f t="shared" si="415"/>
        <v/>
      </c>
      <c r="DE143" s="554" t="str">
        <f t="shared" si="416"/>
        <v/>
      </c>
      <c r="DF143" s="554" t="str">
        <f t="shared" si="417"/>
        <v/>
      </c>
      <c r="DG143" s="554" t="str">
        <f t="shared" si="418"/>
        <v/>
      </c>
      <c r="DH143" s="554" t="str">
        <f t="shared" si="419"/>
        <v/>
      </c>
      <c r="DI143" s="554" t="str">
        <f t="shared" si="420"/>
        <v/>
      </c>
      <c r="DJ143" s="553" t="str">
        <f t="shared" si="421"/>
        <v/>
      </c>
      <c r="DK143" s="552" t="str">
        <f t="shared" si="422"/>
        <v/>
      </c>
      <c r="DL143" s="656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735</v>
      </c>
      <c r="B144" s="635" t="str">
        <f t="shared" ref="B144:R144" si="455">IF(B139="","",(SUM(B123)*4522-SUM(B124,B128)*(4522-3098*(B127=0))-SUM(B140,B141)*32930)/$F$1/365/B$46)</f>
        <v/>
      </c>
      <c r="C144" s="635" t="str">
        <f t="shared" si="455"/>
        <v/>
      </c>
      <c r="D144" s="635" t="str">
        <f t="shared" si="455"/>
        <v/>
      </c>
      <c r="E144" s="635" t="str">
        <f t="shared" si="455"/>
        <v/>
      </c>
      <c r="F144" s="635" t="str">
        <f t="shared" si="455"/>
        <v/>
      </c>
      <c r="G144" s="635" t="str">
        <f t="shared" si="455"/>
        <v/>
      </c>
      <c r="H144" s="635" t="str">
        <f t="shared" si="455"/>
        <v/>
      </c>
      <c r="I144" s="635" t="str">
        <f t="shared" si="455"/>
        <v/>
      </c>
      <c r="J144" s="635" t="str">
        <f t="shared" si="455"/>
        <v/>
      </c>
      <c r="K144" s="635" t="str">
        <f t="shared" si="455"/>
        <v/>
      </c>
      <c r="L144" s="635" t="str">
        <f t="shared" si="455"/>
        <v/>
      </c>
      <c r="M144" s="635" t="str">
        <f t="shared" si="455"/>
        <v/>
      </c>
      <c r="N144" s="635" t="str">
        <f t="shared" si="455"/>
        <v/>
      </c>
      <c r="O144" s="635" t="str">
        <f t="shared" si="455"/>
        <v/>
      </c>
      <c r="P144" s="635" t="str">
        <f t="shared" si="455"/>
        <v/>
      </c>
      <c r="Q144" s="635" t="str">
        <f t="shared" si="455"/>
        <v/>
      </c>
      <c r="R144" s="635" t="str">
        <f t="shared" si="455"/>
        <v/>
      </c>
      <c r="S144" s="599"/>
      <c r="T144" s="635" t="str">
        <f t="shared" ref="T144:AJ144" si="456">IF(T139="","",(SUM(T123)*4522-SUM(T124,T128)*(4522-3098*(T127=0))-SUM(T140,T141)*32930)/$F$1/365/T$46)</f>
        <v/>
      </c>
      <c r="U144" s="635" t="str">
        <f t="shared" si="456"/>
        <v/>
      </c>
      <c r="V144" s="635" t="str">
        <f t="shared" si="456"/>
        <v/>
      </c>
      <c r="W144" s="635" t="str">
        <f t="shared" si="456"/>
        <v/>
      </c>
      <c r="X144" s="635" t="str">
        <f t="shared" si="456"/>
        <v/>
      </c>
      <c r="Y144" s="635" t="str">
        <f t="shared" si="456"/>
        <v/>
      </c>
      <c r="Z144" s="635" t="str">
        <f t="shared" si="456"/>
        <v/>
      </c>
      <c r="AA144" s="635" t="str">
        <f t="shared" si="456"/>
        <v/>
      </c>
      <c r="AB144" s="635" t="str">
        <f t="shared" si="456"/>
        <v/>
      </c>
      <c r="AC144" s="635" t="str">
        <f t="shared" si="456"/>
        <v/>
      </c>
      <c r="AD144" s="635" t="str">
        <f t="shared" si="456"/>
        <v/>
      </c>
      <c r="AE144" s="635" t="str">
        <f t="shared" si="456"/>
        <v/>
      </c>
      <c r="AF144" s="635" t="str">
        <f t="shared" si="456"/>
        <v/>
      </c>
      <c r="AG144" s="635" t="str">
        <f t="shared" si="456"/>
        <v/>
      </c>
      <c r="AH144" s="635" t="str">
        <f t="shared" si="456"/>
        <v/>
      </c>
      <c r="AI144" s="635" t="str">
        <f t="shared" si="456"/>
        <v/>
      </c>
      <c r="AJ144" s="635" t="str">
        <f t="shared" si="456"/>
        <v/>
      </c>
      <c r="AK144" s="599"/>
      <c r="AL144" s="635" t="str">
        <f t="shared" ref="AL144:BB144" si="457">IF(AL139="","",(SUM(AL123)*4522-SUM(AL124,AL128)*(4522-3098*(AL127=0))-SUM(AL140,AL141)*32930)/$F$1/365/AL$46)</f>
        <v/>
      </c>
      <c r="AM144" s="635" t="str">
        <f t="shared" si="457"/>
        <v/>
      </c>
      <c r="AN144" s="635" t="str">
        <f t="shared" si="457"/>
        <v/>
      </c>
      <c r="AO144" s="635" t="str">
        <f t="shared" si="457"/>
        <v/>
      </c>
      <c r="AP144" s="635" t="str">
        <f t="shared" si="457"/>
        <v/>
      </c>
      <c r="AQ144" s="635" t="str">
        <f t="shared" si="457"/>
        <v/>
      </c>
      <c r="AR144" s="635" t="str">
        <f t="shared" si="457"/>
        <v/>
      </c>
      <c r="AS144" s="635" t="str">
        <f t="shared" si="457"/>
        <v/>
      </c>
      <c r="AT144" s="635" t="str">
        <f t="shared" si="457"/>
        <v/>
      </c>
      <c r="AU144" s="635" t="str">
        <f t="shared" si="457"/>
        <v/>
      </c>
      <c r="AV144" s="635" t="str">
        <f t="shared" si="457"/>
        <v/>
      </c>
      <c r="AW144" s="635" t="str">
        <f t="shared" si="457"/>
        <v/>
      </c>
      <c r="AX144" s="635" t="str">
        <f t="shared" si="457"/>
        <v/>
      </c>
      <c r="AY144" s="635" t="str">
        <f t="shared" si="457"/>
        <v/>
      </c>
      <c r="AZ144" s="635" t="str">
        <f t="shared" si="457"/>
        <v/>
      </c>
      <c r="BA144" s="635" t="str">
        <f t="shared" si="457"/>
        <v/>
      </c>
      <c r="BB144" s="635" t="str">
        <f t="shared" si="457"/>
        <v/>
      </c>
      <c r="BC144" s="599"/>
      <c r="BD144" s="635" t="str">
        <f t="shared" ref="BD144:BT144" si="458">IF(BD139="","",(SUM(BD123)*4522-SUM(BD124,BD128)*(4522-3098*(BD127=0))-SUM(BD140,BD141)*32930)/$F$1/365/BD$46)</f>
        <v/>
      </c>
      <c r="BE144" s="635" t="str">
        <f t="shared" si="458"/>
        <v/>
      </c>
      <c r="BF144" s="635" t="str">
        <f t="shared" si="458"/>
        <v/>
      </c>
      <c r="BG144" s="635" t="str">
        <f t="shared" si="458"/>
        <v/>
      </c>
      <c r="BH144" s="635" t="str">
        <f t="shared" si="458"/>
        <v/>
      </c>
      <c r="BI144" s="635" t="str">
        <f t="shared" si="458"/>
        <v/>
      </c>
      <c r="BJ144" s="635" t="str">
        <f t="shared" si="458"/>
        <v/>
      </c>
      <c r="BK144" s="635" t="str">
        <f t="shared" si="458"/>
        <v/>
      </c>
      <c r="BL144" s="635" t="str">
        <f t="shared" si="458"/>
        <v/>
      </c>
      <c r="BM144" s="635" t="str">
        <f t="shared" si="458"/>
        <v/>
      </c>
      <c r="BN144" s="635" t="str">
        <f t="shared" si="458"/>
        <v/>
      </c>
      <c r="BO144" s="635" t="str">
        <f t="shared" si="458"/>
        <v/>
      </c>
      <c r="BP144" s="635" t="str">
        <f t="shared" si="458"/>
        <v/>
      </c>
      <c r="BQ144" s="635" t="str">
        <f t="shared" si="458"/>
        <v/>
      </c>
      <c r="BR144" s="635" t="str">
        <f t="shared" si="458"/>
        <v/>
      </c>
      <c r="BS144" s="635" t="str">
        <f t="shared" si="458"/>
        <v/>
      </c>
      <c r="BT144" s="635" t="str">
        <f t="shared" si="458"/>
        <v/>
      </c>
      <c r="BU144" s="599"/>
      <c r="BV144" s="635" t="str">
        <f>IF(BV139="","",(SUM(BV123)*4522-SUM(BV124,BV128)*(4522-3098*(BV127=0))-SUM(BV140,BV141)*32930)/$F$1/365/BV$46)</f>
        <v/>
      </c>
      <c r="BW144" s="635" t="str">
        <f>IF(BW139="","",(SUM(BW123)*4522-SUM(BW124,BW128)*(4522-3098*(BW127=0))-SUM(BW140,BW141)*32930)/$F$1/365/BW$46)</f>
        <v/>
      </c>
      <c r="BX144" s="635" t="str">
        <f>IF(BX139="","",(SUM(BX123)*4522-SUM(BX124,BX128)*(4522-3098*(BX127=0))-SUM(BX140,BX141)*32930)/$F$1/365/BX$46)</f>
        <v/>
      </c>
      <c r="BY144" s="635" t="str">
        <f>IF(BY139="","",(SUM(BY123)*4522-SUM(BY124,BY128)*(4522-3098*(BY127=0))-SUM(BY140,BY141)*32930)/$F$1/365/BY$46)</f>
        <v/>
      </c>
      <c r="BZ144" s="600" t="str">
        <f t="shared" si="339"/>
        <v/>
      </c>
      <c r="CA144" s="600" t="str">
        <f t="shared" si="340"/>
        <v/>
      </c>
      <c r="CB144" s="600" t="str">
        <f t="shared" si="341"/>
        <v/>
      </c>
      <c r="CC144" s="600" t="str">
        <f t="shared" si="342"/>
        <v/>
      </c>
      <c r="CD144" s="1356" t="str">
        <f t="shared" si="389"/>
        <v/>
      </c>
      <c r="CE144" s="1357" t="str">
        <f t="shared" si="390"/>
        <v/>
      </c>
      <c r="CF144" s="1358" t="str">
        <f t="shared" si="391"/>
        <v/>
      </c>
      <c r="CG144" s="1358" t="str">
        <f t="shared" si="392"/>
        <v/>
      </c>
      <c r="CH144" s="1358" t="str">
        <f t="shared" si="393"/>
        <v/>
      </c>
      <c r="CI144" s="1358" t="str">
        <f t="shared" si="394"/>
        <v/>
      </c>
      <c r="CJ144" s="1358" t="str">
        <f t="shared" si="395"/>
        <v/>
      </c>
      <c r="CK144" s="1359" t="str">
        <f t="shared" si="396"/>
        <v/>
      </c>
      <c r="CL144" s="1359" t="str">
        <f t="shared" si="397"/>
        <v/>
      </c>
      <c r="CM144" s="1359" t="str">
        <f t="shared" si="398"/>
        <v/>
      </c>
      <c r="CN144" s="1358" t="str">
        <f t="shared" si="399"/>
        <v/>
      </c>
      <c r="CO144" s="1358" t="str">
        <f t="shared" si="400"/>
        <v/>
      </c>
      <c r="CP144" s="1358" t="str">
        <f t="shared" si="401"/>
        <v/>
      </c>
      <c r="CQ144" s="1358" t="str">
        <f t="shared" si="402"/>
        <v/>
      </c>
      <c r="CR144" s="1358" t="str">
        <f t="shared" si="403"/>
        <v/>
      </c>
      <c r="CS144" s="1357" t="str">
        <f t="shared" si="404"/>
        <v/>
      </c>
      <c r="CT144" s="1360" t="str">
        <f t="shared" si="405"/>
        <v/>
      </c>
      <c r="CU144" s="540" t="str">
        <f t="shared" si="406"/>
        <v/>
      </c>
      <c r="CV144" s="541" t="str">
        <f t="shared" si="407"/>
        <v/>
      </c>
      <c r="CW144" s="542" t="str">
        <f t="shared" si="408"/>
        <v/>
      </c>
      <c r="CX144" s="542" t="str">
        <f t="shared" si="409"/>
        <v/>
      </c>
      <c r="CY144" s="542" t="str">
        <f t="shared" si="410"/>
        <v/>
      </c>
      <c r="CZ144" s="542" t="str">
        <f t="shared" si="411"/>
        <v/>
      </c>
      <c r="DA144" s="542" t="str">
        <f t="shared" si="412"/>
        <v/>
      </c>
      <c r="DB144" s="543" t="str">
        <f t="shared" si="413"/>
        <v/>
      </c>
      <c r="DC144" s="543" t="str">
        <f t="shared" si="414"/>
        <v/>
      </c>
      <c r="DD144" s="543" t="str">
        <f t="shared" si="415"/>
        <v/>
      </c>
      <c r="DE144" s="542" t="str">
        <f t="shared" si="416"/>
        <v/>
      </c>
      <c r="DF144" s="542" t="str">
        <f t="shared" si="417"/>
        <v/>
      </c>
      <c r="DG144" s="542" t="str">
        <f t="shared" si="418"/>
        <v/>
      </c>
      <c r="DH144" s="542" t="str">
        <f t="shared" si="419"/>
        <v/>
      </c>
      <c r="DI144" s="542" t="str">
        <f t="shared" si="420"/>
        <v/>
      </c>
      <c r="DJ144" s="541" t="str">
        <f t="shared" si="421"/>
        <v/>
      </c>
      <c r="DK144" s="540" t="str">
        <f t="shared" si="422"/>
        <v/>
      </c>
      <c r="DL144" s="656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736</v>
      </c>
      <c r="B145" s="635" t="str">
        <f t="shared" ref="B145:R145" si="459">IF(B139="","",(SUM(B132)*4522-SUM(B133,B137)*(4522-3098*(B136=0)))/$F$1/365/B$46)</f>
        <v/>
      </c>
      <c r="C145" s="635" t="str">
        <f t="shared" si="459"/>
        <v/>
      </c>
      <c r="D145" s="635" t="str">
        <f t="shared" si="459"/>
        <v/>
      </c>
      <c r="E145" s="635" t="str">
        <f t="shared" si="459"/>
        <v/>
      </c>
      <c r="F145" s="635" t="str">
        <f t="shared" si="459"/>
        <v/>
      </c>
      <c r="G145" s="635" t="str">
        <f t="shared" si="459"/>
        <v/>
      </c>
      <c r="H145" s="635" t="str">
        <f t="shared" si="459"/>
        <v/>
      </c>
      <c r="I145" s="635" t="str">
        <f t="shared" si="459"/>
        <v/>
      </c>
      <c r="J145" s="635" t="str">
        <f t="shared" si="459"/>
        <v/>
      </c>
      <c r="K145" s="635" t="str">
        <f t="shared" si="459"/>
        <v/>
      </c>
      <c r="L145" s="635" t="str">
        <f t="shared" si="459"/>
        <v/>
      </c>
      <c r="M145" s="635" t="str">
        <f t="shared" si="459"/>
        <v/>
      </c>
      <c r="N145" s="635" t="str">
        <f t="shared" si="459"/>
        <v/>
      </c>
      <c r="O145" s="635" t="str">
        <f t="shared" si="459"/>
        <v/>
      </c>
      <c r="P145" s="635" t="str">
        <f t="shared" si="459"/>
        <v/>
      </c>
      <c r="Q145" s="635" t="str">
        <f t="shared" si="459"/>
        <v/>
      </c>
      <c r="R145" s="635" t="str">
        <f t="shared" si="459"/>
        <v/>
      </c>
      <c r="S145" s="599"/>
      <c r="T145" s="635" t="str">
        <f t="shared" ref="T145:AJ145" si="460">IF(T139="","",(SUM(T132)*4522-SUM(T133,T137)*(4522-3098*(T136=0)))/$F$1/365/T$46)</f>
        <v/>
      </c>
      <c r="U145" s="635" t="str">
        <f t="shared" si="460"/>
        <v/>
      </c>
      <c r="V145" s="635" t="str">
        <f t="shared" si="460"/>
        <v/>
      </c>
      <c r="W145" s="635" t="str">
        <f t="shared" si="460"/>
        <v/>
      </c>
      <c r="X145" s="635" t="str">
        <f t="shared" si="460"/>
        <v/>
      </c>
      <c r="Y145" s="635" t="str">
        <f t="shared" si="460"/>
        <v/>
      </c>
      <c r="Z145" s="635" t="str">
        <f t="shared" si="460"/>
        <v/>
      </c>
      <c r="AA145" s="635" t="str">
        <f t="shared" si="460"/>
        <v/>
      </c>
      <c r="AB145" s="635" t="str">
        <f t="shared" si="460"/>
        <v/>
      </c>
      <c r="AC145" s="635" t="str">
        <f t="shared" si="460"/>
        <v/>
      </c>
      <c r="AD145" s="635" t="str">
        <f t="shared" si="460"/>
        <v/>
      </c>
      <c r="AE145" s="635" t="str">
        <f t="shared" si="460"/>
        <v/>
      </c>
      <c r="AF145" s="635" t="str">
        <f t="shared" si="460"/>
        <v/>
      </c>
      <c r="AG145" s="635" t="str">
        <f t="shared" si="460"/>
        <v/>
      </c>
      <c r="AH145" s="635" t="str">
        <f t="shared" si="460"/>
        <v/>
      </c>
      <c r="AI145" s="635" t="str">
        <f t="shared" si="460"/>
        <v/>
      </c>
      <c r="AJ145" s="635" t="str">
        <f t="shared" si="460"/>
        <v/>
      </c>
      <c r="AK145" s="599"/>
      <c r="AL145" s="635" t="str">
        <f t="shared" ref="AL145:BB145" si="461">IF(AL139="","",(SUM(AL132)*4522-SUM(AL133,AL137)*(4522-3098*(AL136=0)))/$F$1/365/AL$46)</f>
        <v/>
      </c>
      <c r="AM145" s="635" t="str">
        <f t="shared" si="461"/>
        <v/>
      </c>
      <c r="AN145" s="635" t="str">
        <f t="shared" si="461"/>
        <v/>
      </c>
      <c r="AO145" s="635" t="str">
        <f t="shared" si="461"/>
        <v/>
      </c>
      <c r="AP145" s="635" t="str">
        <f t="shared" si="461"/>
        <v/>
      </c>
      <c r="AQ145" s="635" t="str">
        <f t="shared" si="461"/>
        <v/>
      </c>
      <c r="AR145" s="635" t="str">
        <f t="shared" si="461"/>
        <v/>
      </c>
      <c r="AS145" s="635" t="str">
        <f t="shared" si="461"/>
        <v/>
      </c>
      <c r="AT145" s="635" t="str">
        <f t="shared" si="461"/>
        <v/>
      </c>
      <c r="AU145" s="635" t="str">
        <f t="shared" si="461"/>
        <v/>
      </c>
      <c r="AV145" s="635" t="str">
        <f t="shared" si="461"/>
        <v/>
      </c>
      <c r="AW145" s="635" t="str">
        <f t="shared" si="461"/>
        <v/>
      </c>
      <c r="AX145" s="635" t="str">
        <f t="shared" si="461"/>
        <v/>
      </c>
      <c r="AY145" s="635" t="str">
        <f t="shared" si="461"/>
        <v/>
      </c>
      <c r="AZ145" s="635" t="str">
        <f t="shared" si="461"/>
        <v/>
      </c>
      <c r="BA145" s="635" t="str">
        <f t="shared" si="461"/>
        <v/>
      </c>
      <c r="BB145" s="635" t="str">
        <f t="shared" si="461"/>
        <v/>
      </c>
      <c r="BC145" s="599"/>
      <c r="BD145" s="635" t="str">
        <f t="shared" ref="BD145:BT145" si="462">IF(BD139="","",(SUM(BD132)*4522-SUM(BD133,BD137)*(4522-3098*(BD136=0)))/$F$1/365/BD$46)</f>
        <v/>
      </c>
      <c r="BE145" s="635" t="str">
        <f t="shared" si="462"/>
        <v/>
      </c>
      <c r="BF145" s="635" t="str">
        <f t="shared" si="462"/>
        <v/>
      </c>
      <c r="BG145" s="635" t="str">
        <f t="shared" si="462"/>
        <v/>
      </c>
      <c r="BH145" s="635" t="str">
        <f t="shared" si="462"/>
        <v/>
      </c>
      <c r="BI145" s="635" t="str">
        <f t="shared" si="462"/>
        <v/>
      </c>
      <c r="BJ145" s="635" t="str">
        <f t="shared" si="462"/>
        <v/>
      </c>
      <c r="BK145" s="635" t="str">
        <f t="shared" si="462"/>
        <v/>
      </c>
      <c r="BL145" s="635" t="str">
        <f t="shared" si="462"/>
        <v/>
      </c>
      <c r="BM145" s="635" t="str">
        <f t="shared" si="462"/>
        <v/>
      </c>
      <c r="BN145" s="635" t="str">
        <f t="shared" si="462"/>
        <v/>
      </c>
      <c r="BO145" s="635" t="str">
        <f t="shared" si="462"/>
        <v/>
      </c>
      <c r="BP145" s="635" t="str">
        <f t="shared" si="462"/>
        <v/>
      </c>
      <c r="BQ145" s="635" t="str">
        <f t="shared" si="462"/>
        <v/>
      </c>
      <c r="BR145" s="635" t="str">
        <f t="shared" si="462"/>
        <v/>
      </c>
      <c r="BS145" s="635" t="str">
        <f t="shared" si="462"/>
        <v/>
      </c>
      <c r="BT145" s="635" t="str">
        <f t="shared" si="462"/>
        <v/>
      </c>
      <c r="BU145" s="599"/>
      <c r="BV145" s="635" t="str">
        <f>IF(BV139="","",(SUM(BV132)*4522-SUM(BV133,BV137)*(4522-3098*(BV136=0)))/$F$1/365/BV$46)</f>
        <v/>
      </c>
      <c r="BW145" s="635" t="str">
        <f>IF(BW139="","",(SUM(BW132)*4522-SUM(BW133,BW137)*(4522-3098*(BW136=0)))/$F$1/365/BW$46)</f>
        <v/>
      </c>
      <c r="BX145" s="635" t="str">
        <f>IF(BX139="","",(SUM(BX132)*4522-SUM(BX133,BX137)*(4522-3098*(BX136=0)))/$F$1/365/BX$46)</f>
        <v/>
      </c>
      <c r="BY145" s="635" t="str">
        <f>IF(BY139="","",(SUM(BY132)*4522-SUM(BY133,BY137)*(4522-3098*(BY136=0)))/$F$1/365/BY$46)</f>
        <v/>
      </c>
      <c r="BZ145" s="600" t="str">
        <f t="shared" si="339"/>
        <v/>
      </c>
      <c r="CA145" s="600" t="str">
        <f t="shared" si="340"/>
        <v/>
      </c>
      <c r="CB145" s="600" t="str">
        <f t="shared" si="341"/>
        <v/>
      </c>
      <c r="CC145" s="600" t="str">
        <f t="shared" si="342"/>
        <v/>
      </c>
      <c r="CD145" s="1356" t="str">
        <f t="shared" si="389"/>
        <v/>
      </c>
      <c r="CE145" s="1357" t="str">
        <f t="shared" si="390"/>
        <v/>
      </c>
      <c r="CF145" s="1358" t="str">
        <f t="shared" si="391"/>
        <v/>
      </c>
      <c r="CG145" s="1358" t="str">
        <f t="shared" si="392"/>
        <v/>
      </c>
      <c r="CH145" s="1358" t="str">
        <f t="shared" si="393"/>
        <v/>
      </c>
      <c r="CI145" s="1358" t="str">
        <f t="shared" si="394"/>
        <v/>
      </c>
      <c r="CJ145" s="1358" t="str">
        <f t="shared" si="395"/>
        <v/>
      </c>
      <c r="CK145" s="1359" t="str">
        <f t="shared" si="396"/>
        <v/>
      </c>
      <c r="CL145" s="1359" t="str">
        <f t="shared" si="397"/>
        <v/>
      </c>
      <c r="CM145" s="1359" t="str">
        <f t="shared" si="398"/>
        <v/>
      </c>
      <c r="CN145" s="1358" t="str">
        <f t="shared" si="399"/>
        <v/>
      </c>
      <c r="CO145" s="1358" t="str">
        <f t="shared" si="400"/>
        <v/>
      </c>
      <c r="CP145" s="1358" t="str">
        <f t="shared" si="401"/>
        <v/>
      </c>
      <c r="CQ145" s="1358" t="str">
        <f t="shared" si="402"/>
        <v/>
      </c>
      <c r="CR145" s="1358" t="str">
        <f t="shared" si="403"/>
        <v/>
      </c>
      <c r="CS145" s="1357" t="str">
        <f t="shared" si="404"/>
        <v/>
      </c>
      <c r="CT145" s="1360" t="str">
        <f t="shared" si="405"/>
        <v/>
      </c>
      <c r="CU145" s="540" t="str">
        <f t="shared" si="406"/>
        <v/>
      </c>
      <c r="CV145" s="541" t="str">
        <f t="shared" si="407"/>
        <v/>
      </c>
      <c r="CW145" s="542" t="str">
        <f t="shared" si="408"/>
        <v/>
      </c>
      <c r="CX145" s="542" t="str">
        <f t="shared" si="409"/>
        <v/>
      </c>
      <c r="CY145" s="542" t="str">
        <f t="shared" si="410"/>
        <v/>
      </c>
      <c r="CZ145" s="542" t="str">
        <f t="shared" si="411"/>
        <v/>
      </c>
      <c r="DA145" s="542" t="str">
        <f t="shared" si="412"/>
        <v/>
      </c>
      <c r="DB145" s="543" t="str">
        <f t="shared" si="413"/>
        <v/>
      </c>
      <c r="DC145" s="543" t="str">
        <f t="shared" si="414"/>
        <v/>
      </c>
      <c r="DD145" s="543" t="str">
        <f t="shared" si="415"/>
        <v/>
      </c>
      <c r="DE145" s="542" t="str">
        <f t="shared" si="416"/>
        <v/>
      </c>
      <c r="DF145" s="542" t="str">
        <f t="shared" si="417"/>
        <v/>
      </c>
      <c r="DG145" s="542" t="str">
        <f t="shared" si="418"/>
        <v/>
      </c>
      <c r="DH145" s="542" t="str">
        <f t="shared" si="419"/>
        <v/>
      </c>
      <c r="DI145" s="542" t="str">
        <f t="shared" si="420"/>
        <v/>
      </c>
      <c r="DJ145" s="541" t="str">
        <f t="shared" si="421"/>
        <v/>
      </c>
      <c r="DK145" s="540" t="str">
        <f t="shared" si="422"/>
        <v/>
      </c>
      <c r="DL145" s="656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63">IF(SUM(B139)&gt;0,B141/B139,"")</f>
        <v/>
      </c>
      <c r="C146" s="623" t="str">
        <f t="shared" si="463"/>
        <v/>
      </c>
      <c r="D146" s="623" t="str">
        <f t="shared" si="463"/>
        <v/>
      </c>
      <c r="E146" s="623" t="str">
        <f t="shared" si="463"/>
        <v/>
      </c>
      <c r="F146" s="623" t="str">
        <f t="shared" si="463"/>
        <v/>
      </c>
      <c r="G146" s="623" t="str">
        <f t="shared" si="463"/>
        <v/>
      </c>
      <c r="H146" s="623" t="str">
        <f t="shared" si="463"/>
        <v/>
      </c>
      <c r="I146" s="623" t="str">
        <f t="shared" si="463"/>
        <v/>
      </c>
      <c r="J146" s="623" t="str">
        <f t="shared" si="463"/>
        <v/>
      </c>
      <c r="K146" s="623" t="str">
        <f t="shared" si="463"/>
        <v/>
      </c>
      <c r="L146" s="623" t="str">
        <f t="shared" si="463"/>
        <v/>
      </c>
      <c r="M146" s="623" t="str">
        <f t="shared" si="463"/>
        <v/>
      </c>
      <c r="N146" s="623" t="str">
        <f t="shared" si="463"/>
        <v/>
      </c>
      <c r="O146" s="623" t="str">
        <f t="shared" si="463"/>
        <v/>
      </c>
      <c r="P146" s="623" t="str">
        <f t="shared" si="463"/>
        <v/>
      </c>
      <c r="Q146" s="623" t="str">
        <f t="shared" si="463"/>
        <v/>
      </c>
      <c r="R146" s="623" t="str">
        <f t="shared" si="463"/>
        <v/>
      </c>
      <c r="S146" s="599"/>
      <c r="T146" s="623" t="str">
        <f t="shared" ref="T146:AJ146" si="464">IF(SUM(T139)&gt;0,T141/T139,"")</f>
        <v/>
      </c>
      <c r="U146" s="623" t="str">
        <f t="shared" si="464"/>
        <v/>
      </c>
      <c r="V146" s="623" t="str">
        <f t="shared" si="464"/>
        <v/>
      </c>
      <c r="W146" s="623" t="str">
        <f t="shared" si="464"/>
        <v/>
      </c>
      <c r="X146" s="623" t="str">
        <f t="shared" si="464"/>
        <v/>
      </c>
      <c r="Y146" s="623" t="str">
        <f t="shared" si="464"/>
        <v/>
      </c>
      <c r="Z146" s="623" t="str">
        <f t="shared" si="464"/>
        <v/>
      </c>
      <c r="AA146" s="623" t="str">
        <f t="shared" si="464"/>
        <v/>
      </c>
      <c r="AB146" s="623" t="str">
        <f t="shared" si="464"/>
        <v/>
      </c>
      <c r="AC146" s="623" t="str">
        <f t="shared" si="464"/>
        <v/>
      </c>
      <c r="AD146" s="623" t="str">
        <f t="shared" si="464"/>
        <v/>
      </c>
      <c r="AE146" s="623" t="str">
        <f t="shared" si="464"/>
        <v/>
      </c>
      <c r="AF146" s="623" t="str">
        <f t="shared" si="464"/>
        <v/>
      </c>
      <c r="AG146" s="623" t="str">
        <f t="shared" si="464"/>
        <v/>
      </c>
      <c r="AH146" s="623" t="str">
        <f t="shared" si="464"/>
        <v/>
      </c>
      <c r="AI146" s="623" t="str">
        <f t="shared" si="464"/>
        <v/>
      </c>
      <c r="AJ146" s="623" t="str">
        <f t="shared" si="464"/>
        <v/>
      </c>
      <c r="AK146" s="599"/>
      <c r="AL146" s="623" t="str">
        <f t="shared" ref="AL146:BB146" si="465">IF(SUM(AL139)&gt;0,AL141/AL139,"")</f>
        <v/>
      </c>
      <c r="AM146" s="623" t="str">
        <f t="shared" si="465"/>
        <v/>
      </c>
      <c r="AN146" s="623" t="str">
        <f t="shared" si="465"/>
        <v/>
      </c>
      <c r="AO146" s="623" t="str">
        <f t="shared" si="465"/>
        <v/>
      </c>
      <c r="AP146" s="623" t="str">
        <f t="shared" si="465"/>
        <v/>
      </c>
      <c r="AQ146" s="623" t="str">
        <f t="shared" si="465"/>
        <v/>
      </c>
      <c r="AR146" s="623" t="str">
        <f t="shared" si="465"/>
        <v/>
      </c>
      <c r="AS146" s="623" t="str">
        <f t="shared" si="465"/>
        <v/>
      </c>
      <c r="AT146" s="623" t="str">
        <f t="shared" si="465"/>
        <v/>
      </c>
      <c r="AU146" s="623" t="str">
        <f t="shared" si="465"/>
        <v/>
      </c>
      <c r="AV146" s="623" t="str">
        <f t="shared" si="465"/>
        <v/>
      </c>
      <c r="AW146" s="623" t="str">
        <f t="shared" si="465"/>
        <v/>
      </c>
      <c r="AX146" s="623" t="str">
        <f t="shared" si="465"/>
        <v/>
      </c>
      <c r="AY146" s="623" t="str">
        <f t="shared" si="465"/>
        <v/>
      </c>
      <c r="AZ146" s="623" t="str">
        <f t="shared" si="465"/>
        <v/>
      </c>
      <c r="BA146" s="623" t="str">
        <f t="shared" si="465"/>
        <v/>
      </c>
      <c r="BB146" s="623" t="str">
        <f t="shared" si="465"/>
        <v/>
      </c>
      <c r="BC146" s="599"/>
      <c r="BD146" s="623" t="str">
        <f t="shared" ref="BD146:BT146" si="466">IF(SUM(BD139)&gt;0,BD141/BD139,"")</f>
        <v/>
      </c>
      <c r="BE146" s="623" t="str">
        <f t="shared" si="466"/>
        <v/>
      </c>
      <c r="BF146" s="623" t="str">
        <f t="shared" si="466"/>
        <v/>
      </c>
      <c r="BG146" s="623" t="str">
        <f t="shared" si="466"/>
        <v/>
      </c>
      <c r="BH146" s="623" t="str">
        <f t="shared" si="466"/>
        <v/>
      </c>
      <c r="BI146" s="623" t="str">
        <f t="shared" si="466"/>
        <v/>
      </c>
      <c r="BJ146" s="623" t="str">
        <f t="shared" si="466"/>
        <v/>
      </c>
      <c r="BK146" s="623" t="str">
        <f t="shared" si="466"/>
        <v/>
      </c>
      <c r="BL146" s="623" t="str">
        <f t="shared" si="466"/>
        <v/>
      </c>
      <c r="BM146" s="623" t="str">
        <f t="shared" si="466"/>
        <v/>
      </c>
      <c r="BN146" s="623" t="str">
        <f t="shared" si="466"/>
        <v/>
      </c>
      <c r="BO146" s="623" t="str">
        <f t="shared" si="466"/>
        <v/>
      </c>
      <c r="BP146" s="623" t="str">
        <f t="shared" si="466"/>
        <v/>
      </c>
      <c r="BQ146" s="623" t="str">
        <f t="shared" si="466"/>
        <v/>
      </c>
      <c r="BR146" s="623" t="str">
        <f t="shared" si="466"/>
        <v/>
      </c>
      <c r="BS146" s="623" t="str">
        <f t="shared" si="466"/>
        <v/>
      </c>
      <c r="BT146" s="623" t="str">
        <f t="shared" si="46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339"/>
        <v/>
      </c>
      <c r="CA146" s="600" t="str">
        <f t="shared" si="340"/>
        <v/>
      </c>
      <c r="CB146" s="600" t="str">
        <f t="shared" si="341"/>
        <v/>
      </c>
      <c r="CC146" s="600" t="str">
        <f t="shared" si="342"/>
        <v/>
      </c>
      <c r="CD146" s="1356" t="str">
        <f t="shared" si="389"/>
        <v/>
      </c>
      <c r="CE146" s="1357" t="str">
        <f t="shared" si="390"/>
        <v/>
      </c>
      <c r="CF146" s="1358" t="str">
        <f t="shared" si="391"/>
        <v/>
      </c>
      <c r="CG146" s="1358" t="str">
        <f t="shared" si="392"/>
        <v/>
      </c>
      <c r="CH146" s="1358" t="str">
        <f t="shared" si="393"/>
        <v/>
      </c>
      <c r="CI146" s="1358" t="str">
        <f t="shared" si="394"/>
        <v/>
      </c>
      <c r="CJ146" s="1358" t="str">
        <f t="shared" si="395"/>
        <v/>
      </c>
      <c r="CK146" s="1359" t="str">
        <f t="shared" si="396"/>
        <v/>
      </c>
      <c r="CL146" s="1359" t="str">
        <f t="shared" si="397"/>
        <v/>
      </c>
      <c r="CM146" s="1359" t="str">
        <f t="shared" si="398"/>
        <v/>
      </c>
      <c r="CN146" s="1358" t="str">
        <f t="shared" si="399"/>
        <v/>
      </c>
      <c r="CO146" s="1358" t="str">
        <f t="shared" si="400"/>
        <v/>
      </c>
      <c r="CP146" s="1358" t="str">
        <f t="shared" si="401"/>
        <v/>
      </c>
      <c r="CQ146" s="1358" t="str">
        <f t="shared" si="402"/>
        <v/>
      </c>
      <c r="CR146" s="1358" t="str">
        <f t="shared" si="403"/>
        <v/>
      </c>
      <c r="CS146" s="1357" t="str">
        <f t="shared" si="404"/>
        <v/>
      </c>
      <c r="CT146" s="1360" t="str">
        <f t="shared" si="405"/>
        <v/>
      </c>
      <c r="CU146" s="540" t="str">
        <f t="shared" si="406"/>
        <v/>
      </c>
      <c r="CV146" s="541" t="str">
        <f t="shared" si="407"/>
        <v/>
      </c>
      <c r="CW146" s="542" t="str">
        <f t="shared" si="408"/>
        <v/>
      </c>
      <c r="CX146" s="542" t="str">
        <f t="shared" si="409"/>
        <v/>
      </c>
      <c r="CY146" s="542" t="str">
        <f t="shared" si="410"/>
        <v/>
      </c>
      <c r="CZ146" s="542" t="str">
        <f t="shared" si="411"/>
        <v/>
      </c>
      <c r="DA146" s="542" t="str">
        <f t="shared" si="412"/>
        <v/>
      </c>
      <c r="DB146" s="543" t="str">
        <f t="shared" si="413"/>
        <v/>
      </c>
      <c r="DC146" s="543" t="str">
        <f t="shared" si="414"/>
        <v/>
      </c>
      <c r="DD146" s="543" t="str">
        <f t="shared" si="415"/>
        <v/>
      </c>
      <c r="DE146" s="542" t="str">
        <f t="shared" si="416"/>
        <v/>
      </c>
      <c r="DF146" s="542" t="str">
        <f t="shared" si="417"/>
        <v/>
      </c>
      <c r="DG146" s="542" t="str">
        <f t="shared" si="418"/>
        <v/>
      </c>
      <c r="DH146" s="542" t="str">
        <f t="shared" si="419"/>
        <v/>
      </c>
      <c r="DI146" s="542" t="str">
        <f t="shared" si="420"/>
        <v/>
      </c>
      <c r="DJ146" s="541" t="str">
        <f t="shared" si="421"/>
        <v/>
      </c>
      <c r="DK146" s="540" t="str">
        <f t="shared" si="422"/>
        <v/>
      </c>
      <c r="DL146" s="656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339"/>
        <v/>
      </c>
      <c r="CA147" s="592" t="str">
        <f t="shared" si="340"/>
        <v/>
      </c>
      <c r="CB147" s="592" t="str">
        <f t="shared" si="341"/>
        <v/>
      </c>
      <c r="CC147" s="592" t="str">
        <f t="shared" si="342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1</v>
      </c>
      <c r="C148" s="609">
        <f>WB!U104</f>
        <v>3</v>
      </c>
      <c r="D148" s="609">
        <f>WB!V104</f>
        <v>0</v>
      </c>
      <c r="E148" s="609">
        <f>WB!W104</f>
        <v>2</v>
      </c>
      <c r="F148" s="609">
        <f>WB!X104</f>
        <v>0</v>
      </c>
      <c r="G148" s="609">
        <f>WB!Y104</f>
        <v>4</v>
      </c>
      <c r="H148" s="609">
        <f>WB!Z104</f>
        <v>1</v>
      </c>
      <c r="I148" s="609">
        <f>WB!AA104</f>
        <v>1</v>
      </c>
      <c r="J148" s="609">
        <f>WB!AB104</f>
        <v>4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5</v>
      </c>
      <c r="U148" s="609">
        <f>WB!AL112</f>
        <v>3</v>
      </c>
      <c r="V148" s="609">
        <f>WB!AM112</f>
        <v>12</v>
      </c>
      <c r="W148" s="609">
        <f>WB!AN112</f>
        <v>0</v>
      </c>
      <c r="X148" s="609">
        <f>WB!AO112</f>
        <v>4</v>
      </c>
      <c r="Y148" s="609">
        <f>WB!AP112</f>
        <v>0</v>
      </c>
      <c r="Z148" s="609">
        <f>WB!AQ112</f>
        <v>4</v>
      </c>
      <c r="AA148" s="609">
        <f>WB!AR112</f>
        <v>1</v>
      </c>
      <c r="AB148" s="609">
        <f>WB!AS112</f>
        <v>6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11</v>
      </c>
      <c r="AM148" s="609">
        <f>WB!BC120</f>
        <v>5</v>
      </c>
      <c r="AN148" s="609">
        <f>WB!BD120</f>
        <v>7</v>
      </c>
      <c r="AO148" s="609">
        <f>WB!BE120</f>
        <v>13</v>
      </c>
      <c r="AP148" s="609">
        <f>WB!BF120</f>
        <v>17</v>
      </c>
      <c r="AQ148" s="609">
        <f>WB!BG120</f>
        <v>3</v>
      </c>
      <c r="AR148" s="609">
        <f>WB!BH120</f>
        <v>32</v>
      </c>
      <c r="AS148" s="609">
        <f>WB!BI120</f>
        <v>6</v>
      </c>
      <c r="AT148" s="609">
        <f>WB!BJ120</f>
        <v>2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17</v>
      </c>
      <c r="BE148" s="609">
        <f>WB!BT128</f>
        <v>21</v>
      </c>
      <c r="BF148" s="609">
        <f>WB!BU128</f>
        <v>46</v>
      </c>
      <c r="BG148" s="609">
        <f>WB!BV128</f>
        <v>7</v>
      </c>
      <c r="BH148" s="609">
        <f>WB!BW128</f>
        <v>10</v>
      </c>
      <c r="BI148" s="609">
        <f>WB!BX128</f>
        <v>10</v>
      </c>
      <c r="BJ148" s="609">
        <f>WB!BY128</f>
        <v>9</v>
      </c>
      <c r="BK148" s="609">
        <f>WB!BX128</f>
        <v>10</v>
      </c>
      <c r="BL148" s="609">
        <f>WB!BY128</f>
        <v>9</v>
      </c>
      <c r="BM148" s="609">
        <f>WB!BZ128</f>
        <v>12</v>
      </c>
      <c r="BN148" s="609">
        <f>WB!CA128</f>
        <v>15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1</v>
      </c>
      <c r="BW148" s="671">
        <f>WB!CK112</f>
        <v>4</v>
      </c>
      <c r="BX148" s="671">
        <f>WB!CK120</f>
        <v>7</v>
      </c>
      <c r="BY148" s="671">
        <f>WB!CK128</f>
        <v>12</v>
      </c>
      <c r="BZ148" s="600">
        <f t="shared" si="339"/>
        <v>0.8</v>
      </c>
      <c r="CA148" s="600">
        <f t="shared" si="340"/>
        <v>1.5333333333333334</v>
      </c>
      <c r="CB148" s="600">
        <f t="shared" si="341"/>
        <v>4.2666666666666666</v>
      </c>
      <c r="CC148" s="600">
        <f t="shared" si="342"/>
        <v>8</v>
      </c>
      <c r="CD148" s="1368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</v>
      </c>
      <c r="CM148" s="1371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0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5</v>
      </c>
      <c r="CO148" s="1370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70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7</v>
      </c>
      <c r="CQ148" s="1370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11</v>
      </c>
      <c r="CR148" s="1370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13</v>
      </c>
      <c r="CS148" s="1369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17</v>
      </c>
      <c r="CT148" s="1372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32</v>
      </c>
      <c r="CU148" s="552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3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4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4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4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4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4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7</v>
      </c>
      <c r="DB148" s="555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9</v>
      </c>
      <c r="DC148" s="555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9</v>
      </c>
      <c r="DD148" s="555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54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54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54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12</v>
      </c>
      <c r="DH148" s="554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54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17</v>
      </c>
      <c r="DJ148" s="553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21</v>
      </c>
      <c r="DK148" s="552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46</v>
      </c>
      <c r="DL148" s="656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339"/>
        <v>45</v>
      </c>
      <c r="CA149" s="600">
        <f t="shared" si="340"/>
        <v>45</v>
      </c>
      <c r="CB149" s="600">
        <f t="shared" si="341"/>
        <v>45</v>
      </c>
      <c r="CC149" s="600">
        <f t="shared" si="342"/>
        <v>45.2</v>
      </c>
      <c r="CD149" s="1368">
        <f t="shared" si="467"/>
        <v>45</v>
      </c>
      <c r="CE149" s="1369">
        <f t="shared" si="468"/>
        <v>45</v>
      </c>
      <c r="CF149" s="1370">
        <f t="shared" si="469"/>
        <v>45</v>
      </c>
      <c r="CG149" s="1370">
        <f t="shared" si="470"/>
        <v>45</v>
      </c>
      <c r="CH149" s="1370">
        <f t="shared" si="471"/>
        <v>45</v>
      </c>
      <c r="CI149" s="1370">
        <f t="shared" si="472"/>
        <v>45</v>
      </c>
      <c r="CJ149" s="1370">
        <f t="shared" si="473"/>
        <v>45</v>
      </c>
      <c r="CK149" s="1371">
        <f t="shared" si="474"/>
        <v>45</v>
      </c>
      <c r="CL149" s="1371">
        <f t="shared" si="475"/>
        <v>45</v>
      </c>
      <c r="CM149" s="1371">
        <f t="shared" si="476"/>
        <v>45</v>
      </c>
      <c r="CN149" s="1370">
        <f t="shared" si="477"/>
        <v>45</v>
      </c>
      <c r="CO149" s="1370">
        <f t="shared" si="478"/>
        <v>45</v>
      </c>
      <c r="CP149" s="1370">
        <f t="shared" si="479"/>
        <v>45</v>
      </c>
      <c r="CQ149" s="1370">
        <f t="shared" si="480"/>
        <v>45</v>
      </c>
      <c r="CR149" s="1370">
        <f t="shared" si="481"/>
        <v>45</v>
      </c>
      <c r="CS149" s="1369">
        <f t="shared" si="482"/>
        <v>45</v>
      </c>
      <c r="CT149" s="1372">
        <f t="shared" si="483"/>
        <v>45</v>
      </c>
      <c r="CU149" s="552">
        <f t="shared" si="484"/>
        <v>45</v>
      </c>
      <c r="CV149" s="553">
        <f t="shared" si="485"/>
        <v>45</v>
      </c>
      <c r="CW149" s="554">
        <f t="shared" si="486"/>
        <v>45</v>
      </c>
      <c r="CX149" s="554">
        <f t="shared" si="487"/>
        <v>45</v>
      </c>
      <c r="CY149" s="554">
        <f t="shared" si="488"/>
        <v>45</v>
      </c>
      <c r="CZ149" s="554">
        <f t="shared" si="489"/>
        <v>45</v>
      </c>
      <c r="DA149" s="554">
        <f t="shared" si="490"/>
        <v>45</v>
      </c>
      <c r="DB149" s="555">
        <f t="shared" si="491"/>
        <v>45</v>
      </c>
      <c r="DC149" s="555">
        <f t="shared" si="492"/>
        <v>45</v>
      </c>
      <c r="DD149" s="555">
        <f t="shared" si="493"/>
        <v>45</v>
      </c>
      <c r="DE149" s="554">
        <f t="shared" si="494"/>
        <v>45</v>
      </c>
      <c r="DF149" s="554">
        <f t="shared" si="495"/>
        <v>45</v>
      </c>
      <c r="DG149" s="554">
        <f t="shared" si="496"/>
        <v>45</v>
      </c>
      <c r="DH149" s="554">
        <f t="shared" si="497"/>
        <v>45</v>
      </c>
      <c r="DI149" s="554">
        <f t="shared" si="498"/>
        <v>46</v>
      </c>
      <c r="DJ149" s="553">
        <f t="shared" si="499"/>
        <v>47</v>
      </c>
      <c r="DK149" s="552">
        <f t="shared" si="500"/>
        <v>48</v>
      </c>
      <c r="DL149" s="656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339"/>
        <v/>
      </c>
      <c r="CA150" s="600" t="str">
        <f t="shared" si="340"/>
        <v/>
      </c>
      <c r="CB150" s="600" t="str">
        <f t="shared" si="341"/>
        <v/>
      </c>
      <c r="CC150" s="600" t="str">
        <f t="shared" si="342"/>
        <v/>
      </c>
      <c r="CD150" s="1368" t="str">
        <f t="shared" si="467"/>
        <v/>
      </c>
      <c r="CE150" s="1369" t="str">
        <f t="shared" si="468"/>
        <v/>
      </c>
      <c r="CF150" s="1370" t="str">
        <f t="shared" si="469"/>
        <v/>
      </c>
      <c r="CG150" s="1370" t="str">
        <f t="shared" si="470"/>
        <v/>
      </c>
      <c r="CH150" s="1370" t="str">
        <f t="shared" si="471"/>
        <v/>
      </c>
      <c r="CI150" s="1370" t="str">
        <f t="shared" si="472"/>
        <v/>
      </c>
      <c r="CJ150" s="1370" t="str">
        <f t="shared" si="473"/>
        <v/>
      </c>
      <c r="CK150" s="1371" t="str">
        <f t="shared" si="474"/>
        <v/>
      </c>
      <c r="CL150" s="1371" t="str">
        <f t="shared" si="475"/>
        <v/>
      </c>
      <c r="CM150" s="1371" t="str">
        <f t="shared" si="476"/>
        <v/>
      </c>
      <c r="CN150" s="1370" t="str">
        <f t="shared" si="477"/>
        <v/>
      </c>
      <c r="CO150" s="1370" t="str">
        <f t="shared" si="478"/>
        <v/>
      </c>
      <c r="CP150" s="1370" t="str">
        <f t="shared" si="479"/>
        <v/>
      </c>
      <c r="CQ150" s="1370" t="str">
        <f t="shared" si="480"/>
        <v/>
      </c>
      <c r="CR150" s="1370" t="str">
        <f t="shared" si="481"/>
        <v/>
      </c>
      <c r="CS150" s="1369" t="str">
        <f t="shared" si="482"/>
        <v/>
      </c>
      <c r="CT150" s="1372" t="str">
        <f t="shared" si="483"/>
        <v/>
      </c>
      <c r="CU150" s="552" t="str">
        <f t="shared" si="484"/>
        <v/>
      </c>
      <c r="CV150" s="553" t="str">
        <f t="shared" si="485"/>
        <v/>
      </c>
      <c r="CW150" s="554" t="str">
        <f t="shared" si="486"/>
        <v/>
      </c>
      <c r="CX150" s="554" t="str">
        <f t="shared" si="487"/>
        <v/>
      </c>
      <c r="CY150" s="554" t="str">
        <f t="shared" si="488"/>
        <v/>
      </c>
      <c r="CZ150" s="554" t="str">
        <f t="shared" si="489"/>
        <v/>
      </c>
      <c r="DA150" s="554" t="str">
        <f t="shared" si="490"/>
        <v/>
      </c>
      <c r="DB150" s="555" t="str">
        <f t="shared" si="491"/>
        <v/>
      </c>
      <c r="DC150" s="555" t="str">
        <f t="shared" si="492"/>
        <v/>
      </c>
      <c r="DD150" s="555" t="str">
        <f t="shared" si="493"/>
        <v/>
      </c>
      <c r="DE150" s="554" t="str">
        <f t="shared" si="494"/>
        <v/>
      </c>
      <c r="DF150" s="554" t="str">
        <f t="shared" si="495"/>
        <v/>
      </c>
      <c r="DG150" s="554" t="str">
        <f t="shared" si="496"/>
        <v/>
      </c>
      <c r="DH150" s="554" t="str">
        <f t="shared" si="497"/>
        <v/>
      </c>
      <c r="DI150" s="554" t="str">
        <f t="shared" si="498"/>
        <v/>
      </c>
      <c r="DJ150" s="553" t="str">
        <f t="shared" si="499"/>
        <v/>
      </c>
      <c r="DK150" s="552" t="str">
        <f t="shared" si="500"/>
        <v/>
      </c>
      <c r="DL150" s="656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505">IF(B150="","",B148*B149*B150)</f>
        <v/>
      </c>
      <c r="C151" s="609" t="str">
        <f t="shared" si="505"/>
        <v/>
      </c>
      <c r="D151" s="609" t="str">
        <f t="shared" si="505"/>
        <v/>
      </c>
      <c r="E151" s="609" t="str">
        <f t="shared" si="505"/>
        <v/>
      </c>
      <c r="F151" s="609" t="str">
        <f t="shared" si="505"/>
        <v/>
      </c>
      <c r="G151" s="609" t="str">
        <f t="shared" si="505"/>
        <v/>
      </c>
      <c r="H151" s="609" t="str">
        <f t="shared" si="505"/>
        <v/>
      </c>
      <c r="I151" s="609" t="str">
        <f t="shared" si="505"/>
        <v/>
      </c>
      <c r="J151" s="609" t="str">
        <f t="shared" si="505"/>
        <v/>
      </c>
      <c r="K151" s="609" t="str">
        <f t="shared" si="505"/>
        <v/>
      </c>
      <c r="L151" s="609" t="str">
        <f t="shared" si="505"/>
        <v/>
      </c>
      <c r="M151" s="609" t="str">
        <f t="shared" si="505"/>
        <v/>
      </c>
      <c r="N151" s="609" t="str">
        <f t="shared" si="505"/>
        <v/>
      </c>
      <c r="O151" s="609" t="str">
        <f t="shared" si="505"/>
        <v/>
      </c>
      <c r="P151" s="609" t="str">
        <f t="shared" si="505"/>
        <v/>
      </c>
      <c r="Q151" s="609" t="str">
        <f t="shared" si="505"/>
        <v/>
      </c>
      <c r="R151" s="609" t="str">
        <f t="shared" si="505"/>
        <v/>
      </c>
      <c r="S151" s="647"/>
      <c r="T151" s="609" t="str">
        <f t="shared" ref="T151:AJ151" si="506">IF(T150="","",T148*T149*T150)</f>
        <v/>
      </c>
      <c r="U151" s="609" t="str">
        <f t="shared" si="506"/>
        <v/>
      </c>
      <c r="V151" s="609" t="str">
        <f t="shared" si="506"/>
        <v/>
      </c>
      <c r="W151" s="609" t="str">
        <f t="shared" si="506"/>
        <v/>
      </c>
      <c r="X151" s="609" t="str">
        <f t="shared" si="506"/>
        <v/>
      </c>
      <c r="Y151" s="609" t="str">
        <f t="shared" si="506"/>
        <v/>
      </c>
      <c r="Z151" s="609" t="str">
        <f t="shared" si="506"/>
        <v/>
      </c>
      <c r="AA151" s="609" t="str">
        <f t="shared" si="506"/>
        <v/>
      </c>
      <c r="AB151" s="609" t="str">
        <f t="shared" si="506"/>
        <v/>
      </c>
      <c r="AC151" s="609" t="str">
        <f t="shared" si="506"/>
        <v/>
      </c>
      <c r="AD151" s="609" t="str">
        <f t="shared" si="506"/>
        <v/>
      </c>
      <c r="AE151" s="609" t="str">
        <f t="shared" si="506"/>
        <v/>
      </c>
      <c r="AF151" s="609" t="str">
        <f t="shared" si="506"/>
        <v/>
      </c>
      <c r="AG151" s="609" t="str">
        <f t="shared" si="506"/>
        <v/>
      </c>
      <c r="AH151" s="609" t="str">
        <f t="shared" si="506"/>
        <v/>
      </c>
      <c r="AI151" s="609" t="str">
        <f t="shared" si="506"/>
        <v/>
      </c>
      <c r="AJ151" s="609" t="str">
        <f t="shared" si="506"/>
        <v/>
      </c>
      <c r="AK151" s="647"/>
      <c r="AL151" s="609" t="str">
        <f t="shared" ref="AL151:BB151" si="507">IF(AL150="","",AL148*AL149*AL150)</f>
        <v/>
      </c>
      <c r="AM151" s="609" t="str">
        <f t="shared" si="507"/>
        <v/>
      </c>
      <c r="AN151" s="609" t="str">
        <f t="shared" si="507"/>
        <v/>
      </c>
      <c r="AO151" s="609" t="str">
        <f t="shared" si="507"/>
        <v/>
      </c>
      <c r="AP151" s="609" t="str">
        <f t="shared" si="507"/>
        <v/>
      </c>
      <c r="AQ151" s="609" t="str">
        <f t="shared" si="507"/>
        <v/>
      </c>
      <c r="AR151" s="609" t="str">
        <f t="shared" si="507"/>
        <v/>
      </c>
      <c r="AS151" s="609" t="str">
        <f t="shared" si="507"/>
        <v/>
      </c>
      <c r="AT151" s="609" t="str">
        <f t="shared" si="507"/>
        <v/>
      </c>
      <c r="AU151" s="609" t="str">
        <f t="shared" si="507"/>
        <v/>
      </c>
      <c r="AV151" s="609" t="str">
        <f t="shared" si="507"/>
        <v/>
      </c>
      <c r="AW151" s="609" t="str">
        <f t="shared" si="507"/>
        <v/>
      </c>
      <c r="AX151" s="609" t="str">
        <f t="shared" si="507"/>
        <v/>
      </c>
      <c r="AY151" s="609" t="str">
        <f t="shared" si="507"/>
        <v/>
      </c>
      <c r="AZ151" s="609" t="str">
        <f t="shared" si="507"/>
        <v/>
      </c>
      <c r="BA151" s="609" t="str">
        <f t="shared" si="507"/>
        <v/>
      </c>
      <c r="BB151" s="609" t="str">
        <f t="shared" si="507"/>
        <v/>
      </c>
      <c r="BC151" s="647"/>
      <c r="BD151" s="609" t="str">
        <f t="shared" ref="BD151:BT151" si="508">IF(BD150="","",BD148*BD149*BD150)</f>
        <v/>
      </c>
      <c r="BE151" s="609" t="str">
        <f t="shared" si="508"/>
        <v/>
      </c>
      <c r="BF151" s="609" t="str">
        <f t="shared" si="508"/>
        <v/>
      </c>
      <c r="BG151" s="609" t="str">
        <f t="shared" si="508"/>
        <v/>
      </c>
      <c r="BH151" s="609" t="str">
        <f t="shared" si="508"/>
        <v/>
      </c>
      <c r="BI151" s="609" t="str">
        <f t="shared" si="508"/>
        <v/>
      </c>
      <c r="BJ151" s="609" t="str">
        <f t="shared" si="508"/>
        <v/>
      </c>
      <c r="BK151" s="609" t="str">
        <f t="shared" si="508"/>
        <v/>
      </c>
      <c r="BL151" s="609" t="str">
        <f t="shared" si="508"/>
        <v/>
      </c>
      <c r="BM151" s="609" t="str">
        <f t="shared" si="508"/>
        <v/>
      </c>
      <c r="BN151" s="609" t="str">
        <f t="shared" si="508"/>
        <v/>
      </c>
      <c r="BO151" s="609" t="str">
        <f t="shared" si="508"/>
        <v/>
      </c>
      <c r="BP151" s="609" t="str">
        <f t="shared" si="508"/>
        <v/>
      </c>
      <c r="BQ151" s="609" t="str">
        <f t="shared" si="508"/>
        <v/>
      </c>
      <c r="BR151" s="609" t="str">
        <f t="shared" si="508"/>
        <v/>
      </c>
      <c r="BS151" s="609" t="str">
        <f t="shared" si="508"/>
        <v/>
      </c>
      <c r="BT151" s="609" t="str">
        <f t="shared" si="50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339"/>
        <v/>
      </c>
      <c r="CA151" s="600" t="str">
        <f t="shared" si="340"/>
        <v/>
      </c>
      <c r="CB151" s="600" t="str">
        <f t="shared" si="341"/>
        <v/>
      </c>
      <c r="CC151" s="600" t="str">
        <f t="shared" si="342"/>
        <v/>
      </c>
      <c r="CD151" s="1368" t="str">
        <f t="shared" si="467"/>
        <v/>
      </c>
      <c r="CE151" s="1369" t="str">
        <f t="shared" si="468"/>
        <v/>
      </c>
      <c r="CF151" s="1370" t="str">
        <f t="shared" si="469"/>
        <v/>
      </c>
      <c r="CG151" s="1370" t="str">
        <f t="shared" si="470"/>
        <v/>
      </c>
      <c r="CH151" s="1370" t="str">
        <f t="shared" si="471"/>
        <v/>
      </c>
      <c r="CI151" s="1370" t="str">
        <f t="shared" si="472"/>
        <v/>
      </c>
      <c r="CJ151" s="1370" t="str">
        <f t="shared" si="473"/>
        <v/>
      </c>
      <c r="CK151" s="1371" t="str">
        <f t="shared" si="474"/>
        <v/>
      </c>
      <c r="CL151" s="1371" t="str">
        <f t="shared" si="475"/>
        <v/>
      </c>
      <c r="CM151" s="1371" t="str">
        <f t="shared" si="476"/>
        <v/>
      </c>
      <c r="CN151" s="1370" t="str">
        <f t="shared" si="477"/>
        <v/>
      </c>
      <c r="CO151" s="1370" t="str">
        <f t="shared" si="478"/>
        <v/>
      </c>
      <c r="CP151" s="1370" t="str">
        <f t="shared" si="479"/>
        <v/>
      </c>
      <c r="CQ151" s="1370" t="str">
        <f t="shared" si="480"/>
        <v/>
      </c>
      <c r="CR151" s="1370" t="str">
        <f t="shared" si="481"/>
        <v/>
      </c>
      <c r="CS151" s="1369" t="str">
        <f t="shared" si="482"/>
        <v/>
      </c>
      <c r="CT151" s="1372" t="str">
        <f t="shared" si="483"/>
        <v/>
      </c>
      <c r="CU151" s="552" t="str">
        <f t="shared" si="484"/>
        <v/>
      </c>
      <c r="CV151" s="553" t="str">
        <f t="shared" si="485"/>
        <v/>
      </c>
      <c r="CW151" s="554" t="str">
        <f t="shared" si="486"/>
        <v/>
      </c>
      <c r="CX151" s="554" t="str">
        <f t="shared" si="487"/>
        <v/>
      </c>
      <c r="CY151" s="554" t="str">
        <f t="shared" si="488"/>
        <v/>
      </c>
      <c r="CZ151" s="554" t="str">
        <f t="shared" si="489"/>
        <v/>
      </c>
      <c r="DA151" s="554" t="str">
        <f t="shared" si="490"/>
        <v/>
      </c>
      <c r="DB151" s="555" t="str">
        <f t="shared" si="491"/>
        <v/>
      </c>
      <c r="DC151" s="555" t="str">
        <f t="shared" si="492"/>
        <v/>
      </c>
      <c r="DD151" s="555" t="str">
        <f t="shared" si="493"/>
        <v/>
      </c>
      <c r="DE151" s="554" t="str">
        <f t="shared" si="494"/>
        <v/>
      </c>
      <c r="DF151" s="554" t="str">
        <f t="shared" si="495"/>
        <v/>
      </c>
      <c r="DG151" s="554" t="str">
        <f t="shared" si="496"/>
        <v/>
      </c>
      <c r="DH151" s="554" t="str">
        <f t="shared" si="497"/>
        <v/>
      </c>
      <c r="DI151" s="554" t="str">
        <f t="shared" si="498"/>
        <v/>
      </c>
      <c r="DJ151" s="553" t="str">
        <f t="shared" si="499"/>
        <v/>
      </c>
      <c r="DK151" s="552" t="str">
        <f t="shared" si="500"/>
        <v/>
      </c>
      <c r="DL151" s="656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339"/>
        <v/>
      </c>
      <c r="CA152" s="600" t="str">
        <f t="shared" si="340"/>
        <v/>
      </c>
      <c r="CB152" s="600" t="str">
        <f t="shared" si="341"/>
        <v/>
      </c>
      <c r="CC152" s="600" t="str">
        <f t="shared" si="342"/>
        <v/>
      </c>
      <c r="CD152" s="1368" t="str">
        <f t="shared" si="467"/>
        <v/>
      </c>
      <c r="CE152" s="1369" t="str">
        <f t="shared" si="468"/>
        <v/>
      </c>
      <c r="CF152" s="1370" t="str">
        <f t="shared" si="469"/>
        <v/>
      </c>
      <c r="CG152" s="1370" t="str">
        <f t="shared" si="470"/>
        <v/>
      </c>
      <c r="CH152" s="1370" t="str">
        <f t="shared" si="471"/>
        <v/>
      </c>
      <c r="CI152" s="1370" t="str">
        <f t="shared" si="472"/>
        <v/>
      </c>
      <c r="CJ152" s="1370" t="str">
        <f t="shared" si="473"/>
        <v/>
      </c>
      <c r="CK152" s="1371" t="str">
        <f t="shared" si="474"/>
        <v/>
      </c>
      <c r="CL152" s="1371" t="str">
        <f t="shared" si="475"/>
        <v/>
      </c>
      <c r="CM152" s="1371" t="str">
        <f t="shared" si="476"/>
        <v/>
      </c>
      <c r="CN152" s="1370" t="str">
        <f t="shared" si="477"/>
        <v/>
      </c>
      <c r="CO152" s="1370" t="str">
        <f t="shared" si="478"/>
        <v/>
      </c>
      <c r="CP152" s="1370" t="str">
        <f t="shared" si="479"/>
        <v/>
      </c>
      <c r="CQ152" s="1370" t="str">
        <f t="shared" si="480"/>
        <v/>
      </c>
      <c r="CR152" s="1370" t="str">
        <f t="shared" si="481"/>
        <v/>
      </c>
      <c r="CS152" s="1369" t="str">
        <f t="shared" si="482"/>
        <v/>
      </c>
      <c r="CT152" s="1372" t="str">
        <f t="shared" si="483"/>
        <v/>
      </c>
      <c r="CU152" s="552" t="str">
        <f t="shared" si="484"/>
        <v/>
      </c>
      <c r="CV152" s="553" t="str">
        <f t="shared" si="485"/>
        <v/>
      </c>
      <c r="CW152" s="554" t="str">
        <f t="shared" si="486"/>
        <v/>
      </c>
      <c r="CX152" s="554" t="str">
        <f t="shared" si="487"/>
        <v/>
      </c>
      <c r="CY152" s="554" t="str">
        <f t="shared" si="488"/>
        <v/>
      </c>
      <c r="CZ152" s="554" t="str">
        <f t="shared" si="489"/>
        <v/>
      </c>
      <c r="DA152" s="554" t="str">
        <f t="shared" si="490"/>
        <v/>
      </c>
      <c r="DB152" s="555" t="str">
        <f t="shared" si="491"/>
        <v/>
      </c>
      <c r="DC152" s="555" t="str">
        <f t="shared" si="492"/>
        <v/>
      </c>
      <c r="DD152" s="555" t="str">
        <f t="shared" si="493"/>
        <v/>
      </c>
      <c r="DE152" s="554" t="str">
        <f t="shared" si="494"/>
        <v/>
      </c>
      <c r="DF152" s="554" t="str">
        <f t="shared" si="495"/>
        <v/>
      </c>
      <c r="DG152" s="554" t="str">
        <f t="shared" si="496"/>
        <v/>
      </c>
      <c r="DH152" s="554" t="str">
        <f t="shared" si="497"/>
        <v/>
      </c>
      <c r="DI152" s="554" t="str">
        <f t="shared" si="498"/>
        <v/>
      </c>
      <c r="DJ152" s="553" t="str">
        <f t="shared" si="499"/>
        <v/>
      </c>
      <c r="DK152" s="552" t="str">
        <f t="shared" si="500"/>
        <v/>
      </c>
      <c r="DL152" s="656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339"/>
        <v/>
      </c>
      <c r="CA153" s="600" t="str">
        <f t="shared" si="340"/>
        <v/>
      </c>
      <c r="CB153" s="600" t="str">
        <f t="shared" si="341"/>
        <v/>
      </c>
      <c r="CC153" s="600" t="str">
        <f t="shared" si="342"/>
        <v/>
      </c>
      <c r="CD153" s="1368" t="str">
        <f t="shared" si="467"/>
        <v/>
      </c>
      <c r="CE153" s="1369" t="str">
        <f t="shared" si="468"/>
        <v/>
      </c>
      <c r="CF153" s="1370" t="str">
        <f t="shared" si="469"/>
        <v/>
      </c>
      <c r="CG153" s="1370" t="str">
        <f t="shared" si="470"/>
        <v/>
      </c>
      <c r="CH153" s="1370" t="str">
        <f t="shared" si="471"/>
        <v/>
      </c>
      <c r="CI153" s="1370" t="str">
        <f t="shared" si="472"/>
        <v/>
      </c>
      <c r="CJ153" s="1370" t="str">
        <f t="shared" si="473"/>
        <v/>
      </c>
      <c r="CK153" s="1371" t="str">
        <f t="shared" si="474"/>
        <v/>
      </c>
      <c r="CL153" s="1371" t="str">
        <f t="shared" si="475"/>
        <v/>
      </c>
      <c r="CM153" s="1371" t="str">
        <f t="shared" si="476"/>
        <v/>
      </c>
      <c r="CN153" s="1370" t="str">
        <f t="shared" si="477"/>
        <v/>
      </c>
      <c r="CO153" s="1370" t="str">
        <f t="shared" si="478"/>
        <v/>
      </c>
      <c r="CP153" s="1370" t="str">
        <f t="shared" si="479"/>
        <v/>
      </c>
      <c r="CQ153" s="1370" t="str">
        <f t="shared" si="480"/>
        <v/>
      </c>
      <c r="CR153" s="1370" t="str">
        <f t="shared" si="481"/>
        <v/>
      </c>
      <c r="CS153" s="1369" t="str">
        <f t="shared" si="482"/>
        <v/>
      </c>
      <c r="CT153" s="1372" t="str">
        <f t="shared" si="483"/>
        <v/>
      </c>
      <c r="CU153" s="552" t="str">
        <f t="shared" si="484"/>
        <v/>
      </c>
      <c r="CV153" s="553" t="str">
        <f t="shared" si="485"/>
        <v/>
      </c>
      <c r="CW153" s="554" t="str">
        <f t="shared" si="486"/>
        <v/>
      </c>
      <c r="CX153" s="554" t="str">
        <f t="shared" si="487"/>
        <v/>
      </c>
      <c r="CY153" s="554" t="str">
        <f t="shared" si="488"/>
        <v/>
      </c>
      <c r="CZ153" s="554" t="str">
        <f t="shared" si="489"/>
        <v/>
      </c>
      <c r="DA153" s="554" t="str">
        <f t="shared" si="490"/>
        <v/>
      </c>
      <c r="DB153" s="555" t="str">
        <f t="shared" si="491"/>
        <v/>
      </c>
      <c r="DC153" s="555" t="str">
        <f t="shared" si="492"/>
        <v/>
      </c>
      <c r="DD153" s="555" t="str">
        <f t="shared" si="493"/>
        <v/>
      </c>
      <c r="DE153" s="554" t="str">
        <f t="shared" si="494"/>
        <v/>
      </c>
      <c r="DF153" s="554" t="str">
        <f t="shared" si="495"/>
        <v/>
      </c>
      <c r="DG153" s="554" t="str">
        <f t="shared" si="496"/>
        <v/>
      </c>
      <c r="DH153" s="554" t="str">
        <f t="shared" si="497"/>
        <v/>
      </c>
      <c r="DI153" s="554" t="str">
        <f t="shared" si="498"/>
        <v/>
      </c>
      <c r="DJ153" s="553" t="str">
        <f t="shared" si="499"/>
        <v/>
      </c>
      <c r="DK153" s="552" t="str">
        <f t="shared" si="500"/>
        <v/>
      </c>
      <c r="DL153" s="656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509">IF(B152="","",B152*B153)</f>
        <v/>
      </c>
      <c r="C154" s="610" t="str">
        <f t="shared" si="509"/>
        <v/>
      </c>
      <c r="D154" s="610" t="str">
        <f t="shared" si="509"/>
        <v/>
      </c>
      <c r="E154" s="610" t="str">
        <f t="shared" si="509"/>
        <v/>
      </c>
      <c r="F154" s="610" t="str">
        <f t="shared" si="509"/>
        <v/>
      </c>
      <c r="G154" s="610" t="str">
        <f t="shared" si="509"/>
        <v/>
      </c>
      <c r="H154" s="610" t="str">
        <f t="shared" si="509"/>
        <v/>
      </c>
      <c r="I154" s="610" t="str">
        <f t="shared" si="509"/>
        <v/>
      </c>
      <c r="J154" s="610" t="str">
        <f t="shared" si="509"/>
        <v/>
      </c>
      <c r="K154" s="610" t="str">
        <f t="shared" si="509"/>
        <v/>
      </c>
      <c r="L154" s="610" t="str">
        <f t="shared" si="509"/>
        <v/>
      </c>
      <c r="M154" s="610" t="str">
        <f t="shared" si="509"/>
        <v/>
      </c>
      <c r="N154" s="610" t="str">
        <f t="shared" si="509"/>
        <v/>
      </c>
      <c r="O154" s="610" t="str">
        <f t="shared" si="509"/>
        <v/>
      </c>
      <c r="P154" s="610" t="str">
        <f t="shared" si="509"/>
        <v/>
      </c>
      <c r="Q154" s="610" t="str">
        <f t="shared" si="509"/>
        <v/>
      </c>
      <c r="R154" s="610" t="str">
        <f t="shared" si="509"/>
        <v/>
      </c>
      <c r="S154" s="650"/>
      <c r="T154" s="610" t="str">
        <f t="shared" ref="T154:AJ154" si="510">IF(T152="","",T152*T153)</f>
        <v/>
      </c>
      <c r="U154" s="610" t="str">
        <f t="shared" si="510"/>
        <v/>
      </c>
      <c r="V154" s="610" t="str">
        <f t="shared" si="510"/>
        <v/>
      </c>
      <c r="W154" s="610" t="str">
        <f t="shared" si="510"/>
        <v/>
      </c>
      <c r="X154" s="610" t="str">
        <f t="shared" si="510"/>
        <v/>
      </c>
      <c r="Y154" s="610" t="str">
        <f t="shared" si="510"/>
        <v/>
      </c>
      <c r="Z154" s="610" t="str">
        <f t="shared" si="510"/>
        <v/>
      </c>
      <c r="AA154" s="610" t="str">
        <f t="shared" si="510"/>
        <v/>
      </c>
      <c r="AB154" s="610" t="str">
        <f t="shared" si="510"/>
        <v/>
      </c>
      <c r="AC154" s="610" t="str">
        <f t="shared" si="510"/>
        <v/>
      </c>
      <c r="AD154" s="610" t="str">
        <f t="shared" si="510"/>
        <v/>
      </c>
      <c r="AE154" s="610" t="str">
        <f t="shared" si="510"/>
        <v/>
      </c>
      <c r="AF154" s="610" t="str">
        <f t="shared" si="510"/>
        <v/>
      </c>
      <c r="AG154" s="610" t="str">
        <f t="shared" si="510"/>
        <v/>
      </c>
      <c r="AH154" s="610" t="str">
        <f t="shared" si="510"/>
        <v/>
      </c>
      <c r="AI154" s="610" t="str">
        <f t="shared" si="510"/>
        <v/>
      </c>
      <c r="AJ154" s="610" t="str">
        <f t="shared" si="510"/>
        <v/>
      </c>
      <c r="AK154" s="650"/>
      <c r="AL154" s="610" t="str">
        <f t="shared" ref="AL154:AT154" si="511">IF(AL152="","",AL152*AL153)</f>
        <v/>
      </c>
      <c r="AM154" s="610" t="str">
        <f t="shared" si="511"/>
        <v/>
      </c>
      <c r="AN154" s="610" t="str">
        <f t="shared" si="511"/>
        <v/>
      </c>
      <c r="AO154" s="610" t="str">
        <f t="shared" si="511"/>
        <v/>
      </c>
      <c r="AP154" s="610" t="str">
        <f t="shared" si="511"/>
        <v/>
      </c>
      <c r="AQ154" s="610" t="str">
        <f t="shared" si="511"/>
        <v/>
      </c>
      <c r="AR154" s="610" t="str">
        <f t="shared" si="511"/>
        <v/>
      </c>
      <c r="AS154" s="610" t="str">
        <f t="shared" si="511"/>
        <v/>
      </c>
      <c r="AT154" s="610" t="str">
        <f t="shared" si="511"/>
        <v/>
      </c>
      <c r="AU154" s="610"/>
      <c r="AV154" s="610"/>
      <c r="AW154" s="610" t="str">
        <f t="shared" ref="AW154:BB154" si="512">IF(AW152="","",AW152*AW153)</f>
        <v/>
      </c>
      <c r="AX154" s="610" t="str">
        <f t="shared" si="512"/>
        <v/>
      </c>
      <c r="AY154" s="610" t="str">
        <f t="shared" si="512"/>
        <v/>
      </c>
      <c r="AZ154" s="610" t="str">
        <f t="shared" si="512"/>
        <v/>
      </c>
      <c r="BA154" s="610" t="str">
        <f t="shared" si="512"/>
        <v/>
      </c>
      <c r="BB154" s="610" t="str">
        <f t="shared" si="512"/>
        <v/>
      </c>
      <c r="BC154" s="650"/>
      <c r="BD154" s="610" t="str">
        <f t="shared" ref="BD154:BT154" si="513">IF(BD152="","",BD152*BD153)</f>
        <v/>
      </c>
      <c r="BE154" s="610" t="str">
        <f t="shared" si="513"/>
        <v/>
      </c>
      <c r="BF154" s="610" t="str">
        <f t="shared" si="513"/>
        <v/>
      </c>
      <c r="BG154" s="610" t="str">
        <f t="shared" si="513"/>
        <v/>
      </c>
      <c r="BH154" s="610" t="str">
        <f t="shared" si="513"/>
        <v/>
      </c>
      <c r="BI154" s="610" t="str">
        <f t="shared" si="513"/>
        <v/>
      </c>
      <c r="BJ154" s="610" t="str">
        <f t="shared" si="513"/>
        <v/>
      </c>
      <c r="BK154" s="610" t="str">
        <f t="shared" si="513"/>
        <v/>
      </c>
      <c r="BL154" s="610" t="str">
        <f t="shared" si="513"/>
        <v/>
      </c>
      <c r="BM154" s="610" t="str">
        <f t="shared" si="513"/>
        <v/>
      </c>
      <c r="BN154" s="610" t="str">
        <f t="shared" si="513"/>
        <v/>
      </c>
      <c r="BO154" s="610" t="str">
        <f t="shared" si="513"/>
        <v/>
      </c>
      <c r="BP154" s="610" t="str">
        <f t="shared" si="513"/>
        <v/>
      </c>
      <c r="BQ154" s="610" t="str">
        <f t="shared" si="513"/>
        <v/>
      </c>
      <c r="BR154" s="610" t="str">
        <f t="shared" si="513"/>
        <v/>
      </c>
      <c r="BS154" s="610" t="str">
        <f t="shared" si="513"/>
        <v/>
      </c>
      <c r="BT154" s="610" t="str">
        <f t="shared" si="51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339"/>
        <v/>
      </c>
      <c r="CA154" s="600" t="str">
        <f t="shared" si="340"/>
        <v/>
      </c>
      <c r="CB154" s="600" t="str">
        <f t="shared" si="341"/>
        <v/>
      </c>
      <c r="CC154" s="600" t="str">
        <f t="shared" si="342"/>
        <v/>
      </c>
      <c r="CD154" s="1368" t="str">
        <f t="shared" si="467"/>
        <v/>
      </c>
      <c r="CE154" s="1369" t="str">
        <f t="shared" si="468"/>
        <v/>
      </c>
      <c r="CF154" s="1370" t="str">
        <f t="shared" si="469"/>
        <v/>
      </c>
      <c r="CG154" s="1370" t="str">
        <f t="shared" si="470"/>
        <v/>
      </c>
      <c r="CH154" s="1370" t="str">
        <f t="shared" si="471"/>
        <v/>
      </c>
      <c r="CI154" s="1370" t="str">
        <f t="shared" si="472"/>
        <v/>
      </c>
      <c r="CJ154" s="1370" t="str">
        <f t="shared" si="473"/>
        <v/>
      </c>
      <c r="CK154" s="1371" t="str">
        <f t="shared" si="474"/>
        <v/>
      </c>
      <c r="CL154" s="1371" t="str">
        <f t="shared" si="475"/>
        <v/>
      </c>
      <c r="CM154" s="1371" t="str">
        <f t="shared" si="476"/>
        <v/>
      </c>
      <c r="CN154" s="1370" t="str">
        <f t="shared" si="477"/>
        <v/>
      </c>
      <c r="CO154" s="1370" t="str">
        <f t="shared" si="478"/>
        <v/>
      </c>
      <c r="CP154" s="1370" t="str">
        <f t="shared" si="479"/>
        <v/>
      </c>
      <c r="CQ154" s="1370" t="str">
        <f t="shared" si="480"/>
        <v/>
      </c>
      <c r="CR154" s="1370" t="str">
        <f t="shared" si="481"/>
        <v/>
      </c>
      <c r="CS154" s="1369" t="str">
        <f t="shared" si="482"/>
        <v/>
      </c>
      <c r="CT154" s="1372" t="str">
        <f t="shared" si="483"/>
        <v/>
      </c>
      <c r="CU154" s="552" t="str">
        <f t="shared" si="484"/>
        <v/>
      </c>
      <c r="CV154" s="553" t="str">
        <f t="shared" si="485"/>
        <v/>
      </c>
      <c r="CW154" s="554" t="str">
        <f t="shared" si="486"/>
        <v/>
      </c>
      <c r="CX154" s="554" t="str">
        <f t="shared" si="487"/>
        <v/>
      </c>
      <c r="CY154" s="554" t="str">
        <f t="shared" si="488"/>
        <v/>
      </c>
      <c r="CZ154" s="554" t="str">
        <f t="shared" si="489"/>
        <v/>
      </c>
      <c r="DA154" s="554" t="str">
        <f t="shared" si="490"/>
        <v/>
      </c>
      <c r="DB154" s="555" t="str">
        <f t="shared" si="491"/>
        <v/>
      </c>
      <c r="DC154" s="555" t="str">
        <f t="shared" si="492"/>
        <v/>
      </c>
      <c r="DD154" s="555" t="str">
        <f t="shared" si="493"/>
        <v/>
      </c>
      <c r="DE154" s="554" t="str">
        <f t="shared" si="494"/>
        <v/>
      </c>
      <c r="DF154" s="554" t="str">
        <f t="shared" si="495"/>
        <v/>
      </c>
      <c r="DG154" s="554" t="str">
        <f t="shared" si="496"/>
        <v/>
      </c>
      <c r="DH154" s="554" t="str">
        <f t="shared" si="497"/>
        <v/>
      </c>
      <c r="DI154" s="554" t="str">
        <f t="shared" si="498"/>
        <v/>
      </c>
      <c r="DJ154" s="553" t="str">
        <f t="shared" si="499"/>
        <v/>
      </c>
      <c r="DK154" s="552" t="str">
        <f t="shared" si="500"/>
        <v/>
      </c>
      <c r="DL154" s="656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339"/>
        <v>1</v>
      </c>
      <c r="CA155" s="600">
        <f t="shared" si="340"/>
        <v>1</v>
      </c>
      <c r="CB155" s="600">
        <f t="shared" si="341"/>
        <v>1</v>
      </c>
      <c r="CC155" s="600">
        <f t="shared" si="342"/>
        <v>1</v>
      </c>
      <c r="CD155" s="1368">
        <f t="shared" si="467"/>
        <v>1</v>
      </c>
      <c r="CE155" s="1369">
        <f t="shared" si="468"/>
        <v>1</v>
      </c>
      <c r="CF155" s="1370">
        <f t="shared" si="469"/>
        <v>1</v>
      </c>
      <c r="CG155" s="1370">
        <f t="shared" si="470"/>
        <v>1</v>
      </c>
      <c r="CH155" s="1370">
        <f t="shared" si="471"/>
        <v>1</v>
      </c>
      <c r="CI155" s="1370">
        <f t="shared" si="472"/>
        <v>1</v>
      </c>
      <c r="CJ155" s="1370">
        <f t="shared" si="473"/>
        <v>1</v>
      </c>
      <c r="CK155" s="1371">
        <f t="shared" si="474"/>
        <v>1</v>
      </c>
      <c r="CL155" s="1371">
        <f t="shared" si="475"/>
        <v>1</v>
      </c>
      <c r="CM155" s="1371">
        <f t="shared" si="476"/>
        <v>1</v>
      </c>
      <c r="CN155" s="1370">
        <f t="shared" si="477"/>
        <v>1</v>
      </c>
      <c r="CO155" s="1370">
        <f t="shared" si="478"/>
        <v>1</v>
      </c>
      <c r="CP155" s="1370">
        <f t="shared" si="479"/>
        <v>1</v>
      </c>
      <c r="CQ155" s="1370">
        <f t="shared" si="480"/>
        <v>1</v>
      </c>
      <c r="CR155" s="1370">
        <f t="shared" si="481"/>
        <v>1</v>
      </c>
      <c r="CS155" s="1369">
        <f t="shared" si="482"/>
        <v>1</v>
      </c>
      <c r="CT155" s="1372">
        <f t="shared" si="483"/>
        <v>1</v>
      </c>
      <c r="CU155" s="552">
        <f t="shared" si="484"/>
        <v>1</v>
      </c>
      <c r="CV155" s="553">
        <f t="shared" si="485"/>
        <v>1</v>
      </c>
      <c r="CW155" s="554">
        <f t="shared" si="486"/>
        <v>1</v>
      </c>
      <c r="CX155" s="554">
        <f t="shared" si="487"/>
        <v>1</v>
      </c>
      <c r="CY155" s="554">
        <f t="shared" si="488"/>
        <v>1</v>
      </c>
      <c r="CZ155" s="554">
        <f t="shared" si="489"/>
        <v>1</v>
      </c>
      <c r="DA155" s="554">
        <f t="shared" si="490"/>
        <v>1</v>
      </c>
      <c r="DB155" s="555">
        <f t="shared" si="491"/>
        <v>1</v>
      </c>
      <c r="DC155" s="555">
        <f t="shared" si="492"/>
        <v>1</v>
      </c>
      <c r="DD155" s="555">
        <f t="shared" si="493"/>
        <v>1</v>
      </c>
      <c r="DE155" s="554">
        <f t="shared" si="494"/>
        <v>1</v>
      </c>
      <c r="DF155" s="554">
        <f t="shared" si="495"/>
        <v>1</v>
      </c>
      <c r="DG155" s="554">
        <f t="shared" si="496"/>
        <v>1</v>
      </c>
      <c r="DH155" s="554">
        <f t="shared" si="497"/>
        <v>1</v>
      </c>
      <c r="DI155" s="554">
        <f t="shared" si="498"/>
        <v>1</v>
      </c>
      <c r="DJ155" s="553">
        <f t="shared" si="499"/>
        <v>1</v>
      </c>
      <c r="DK155" s="552">
        <f t="shared" si="500"/>
        <v>1</v>
      </c>
      <c r="DL155" s="656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339"/>
        <v/>
      </c>
      <c r="CA156" s="600" t="str">
        <f t="shared" si="340"/>
        <v/>
      </c>
      <c r="CB156" s="600" t="str">
        <f t="shared" si="341"/>
        <v/>
      </c>
      <c r="CC156" s="600" t="str">
        <f t="shared" si="342"/>
        <v/>
      </c>
      <c r="CD156" s="1368" t="str">
        <f t="shared" si="467"/>
        <v/>
      </c>
      <c r="CE156" s="1369" t="str">
        <f t="shared" si="468"/>
        <v/>
      </c>
      <c r="CF156" s="1370" t="str">
        <f t="shared" si="469"/>
        <v/>
      </c>
      <c r="CG156" s="1370" t="str">
        <f t="shared" si="470"/>
        <v/>
      </c>
      <c r="CH156" s="1370" t="str">
        <f t="shared" si="471"/>
        <v/>
      </c>
      <c r="CI156" s="1370" t="str">
        <f t="shared" si="472"/>
        <v/>
      </c>
      <c r="CJ156" s="1370" t="str">
        <f t="shared" si="473"/>
        <v/>
      </c>
      <c r="CK156" s="1371" t="str">
        <f t="shared" si="474"/>
        <v/>
      </c>
      <c r="CL156" s="1371" t="str">
        <f t="shared" si="475"/>
        <v/>
      </c>
      <c r="CM156" s="1371" t="str">
        <f t="shared" si="476"/>
        <v/>
      </c>
      <c r="CN156" s="1370" t="str">
        <f t="shared" si="477"/>
        <v/>
      </c>
      <c r="CO156" s="1370" t="str">
        <f t="shared" si="478"/>
        <v/>
      </c>
      <c r="CP156" s="1370" t="str">
        <f t="shared" si="479"/>
        <v/>
      </c>
      <c r="CQ156" s="1370" t="str">
        <f t="shared" si="480"/>
        <v/>
      </c>
      <c r="CR156" s="1370" t="str">
        <f t="shared" si="481"/>
        <v/>
      </c>
      <c r="CS156" s="1369" t="str">
        <f t="shared" si="482"/>
        <v/>
      </c>
      <c r="CT156" s="1372" t="str">
        <f t="shared" si="483"/>
        <v/>
      </c>
      <c r="CU156" s="552" t="str">
        <f t="shared" si="484"/>
        <v/>
      </c>
      <c r="CV156" s="553" t="str">
        <f t="shared" si="485"/>
        <v/>
      </c>
      <c r="CW156" s="554" t="str">
        <f t="shared" si="486"/>
        <v/>
      </c>
      <c r="CX156" s="554" t="str">
        <f t="shared" si="487"/>
        <v/>
      </c>
      <c r="CY156" s="554" t="str">
        <f t="shared" si="488"/>
        <v/>
      </c>
      <c r="CZ156" s="554" t="str">
        <f t="shared" si="489"/>
        <v/>
      </c>
      <c r="DA156" s="554" t="str">
        <f t="shared" si="490"/>
        <v/>
      </c>
      <c r="DB156" s="555" t="str">
        <f t="shared" si="491"/>
        <v/>
      </c>
      <c r="DC156" s="555" t="str">
        <f t="shared" si="492"/>
        <v/>
      </c>
      <c r="DD156" s="555" t="str">
        <f t="shared" si="493"/>
        <v/>
      </c>
      <c r="DE156" s="554" t="str">
        <f t="shared" si="494"/>
        <v/>
      </c>
      <c r="DF156" s="554" t="str">
        <f t="shared" si="495"/>
        <v/>
      </c>
      <c r="DG156" s="554" t="str">
        <f t="shared" si="496"/>
        <v/>
      </c>
      <c r="DH156" s="554" t="str">
        <f t="shared" si="497"/>
        <v/>
      </c>
      <c r="DI156" s="554" t="str">
        <f t="shared" si="498"/>
        <v/>
      </c>
      <c r="DJ156" s="553" t="str">
        <f t="shared" si="499"/>
        <v/>
      </c>
      <c r="DK156" s="552" t="str">
        <f t="shared" si="500"/>
        <v/>
      </c>
      <c r="DL156" s="656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339"/>
        <v/>
      </c>
      <c r="CA157" s="600" t="str">
        <f t="shared" si="340"/>
        <v/>
      </c>
      <c r="CB157" s="600" t="str">
        <f t="shared" si="341"/>
        <v/>
      </c>
      <c r="CC157" s="600" t="str">
        <f t="shared" si="342"/>
        <v/>
      </c>
      <c r="CD157" s="1368" t="str">
        <f t="shared" si="467"/>
        <v/>
      </c>
      <c r="CE157" s="1369" t="str">
        <f t="shared" si="468"/>
        <v/>
      </c>
      <c r="CF157" s="1370" t="str">
        <f t="shared" si="469"/>
        <v/>
      </c>
      <c r="CG157" s="1370" t="str">
        <f t="shared" si="470"/>
        <v/>
      </c>
      <c r="CH157" s="1370" t="str">
        <f t="shared" si="471"/>
        <v/>
      </c>
      <c r="CI157" s="1370" t="str">
        <f t="shared" si="472"/>
        <v/>
      </c>
      <c r="CJ157" s="1370" t="str">
        <f t="shared" si="473"/>
        <v/>
      </c>
      <c r="CK157" s="1371" t="str">
        <f t="shared" si="474"/>
        <v/>
      </c>
      <c r="CL157" s="1371" t="str">
        <f t="shared" si="475"/>
        <v/>
      </c>
      <c r="CM157" s="1371" t="str">
        <f t="shared" si="476"/>
        <v/>
      </c>
      <c r="CN157" s="1370" t="str">
        <f t="shared" si="477"/>
        <v/>
      </c>
      <c r="CO157" s="1370" t="str">
        <f t="shared" si="478"/>
        <v/>
      </c>
      <c r="CP157" s="1370" t="str">
        <f t="shared" si="479"/>
        <v/>
      </c>
      <c r="CQ157" s="1370" t="str">
        <f t="shared" si="480"/>
        <v/>
      </c>
      <c r="CR157" s="1370" t="str">
        <f t="shared" si="481"/>
        <v/>
      </c>
      <c r="CS157" s="1369" t="str">
        <f t="shared" si="482"/>
        <v/>
      </c>
      <c r="CT157" s="1372" t="str">
        <f t="shared" si="483"/>
        <v/>
      </c>
      <c r="CU157" s="552" t="str">
        <f t="shared" si="484"/>
        <v/>
      </c>
      <c r="CV157" s="553" t="str">
        <f t="shared" si="485"/>
        <v/>
      </c>
      <c r="CW157" s="554" t="str">
        <f t="shared" si="486"/>
        <v/>
      </c>
      <c r="CX157" s="554" t="str">
        <f t="shared" si="487"/>
        <v/>
      </c>
      <c r="CY157" s="554" t="str">
        <f t="shared" si="488"/>
        <v/>
      </c>
      <c r="CZ157" s="554" t="str">
        <f t="shared" si="489"/>
        <v/>
      </c>
      <c r="DA157" s="554" t="str">
        <f t="shared" si="490"/>
        <v/>
      </c>
      <c r="DB157" s="555" t="str">
        <f t="shared" si="491"/>
        <v/>
      </c>
      <c r="DC157" s="555" t="str">
        <f t="shared" si="492"/>
        <v/>
      </c>
      <c r="DD157" s="555" t="str">
        <f t="shared" si="493"/>
        <v/>
      </c>
      <c r="DE157" s="554" t="str">
        <f t="shared" si="494"/>
        <v/>
      </c>
      <c r="DF157" s="554" t="str">
        <f t="shared" si="495"/>
        <v/>
      </c>
      <c r="DG157" s="554" t="str">
        <f t="shared" si="496"/>
        <v/>
      </c>
      <c r="DH157" s="554" t="str">
        <f t="shared" si="497"/>
        <v/>
      </c>
      <c r="DI157" s="554" t="str">
        <f t="shared" si="498"/>
        <v/>
      </c>
      <c r="DJ157" s="553" t="str">
        <f t="shared" si="499"/>
        <v/>
      </c>
      <c r="DK157" s="552" t="str">
        <f t="shared" si="500"/>
        <v/>
      </c>
      <c r="DL157" s="656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514">IF(DL158&lt;3,"",(SUM(B158:R158)-MIN(B158:R158)-MAX(B158:R158))/(DL158-2))</f>
        <v>45</v>
      </c>
      <c r="CA158" s="600">
        <f t="shared" ref="CA158:CA220" si="515">IF(DM158&lt;3,"",(SUM(T158:AJ158)-MIN(T158:AJ158)-MAX(T158:AJ158))/(DM158-2))</f>
        <v>45</v>
      </c>
      <c r="CB158" s="600">
        <f t="shared" ref="CB158:CB220" si="516">IF(DN158&lt;3,"",(SUM(AL158:BB158)-MIN(AL158:BB158)-MAX(AL158:BB158))/(DN158-2))</f>
        <v>45</v>
      </c>
      <c r="CC158" s="600">
        <f t="shared" ref="CC158:CC220" si="517">IF(DO158&lt;3,"",(SUM(BD158:BT158)-MIN(BD158:BT158)-MAX(BD158:BT158))/(DO158-2))</f>
        <v>45</v>
      </c>
      <c r="CD158" s="1368">
        <f t="shared" si="467"/>
        <v>45</v>
      </c>
      <c r="CE158" s="1369">
        <f t="shared" si="468"/>
        <v>45</v>
      </c>
      <c r="CF158" s="1370">
        <f t="shared" si="469"/>
        <v>45</v>
      </c>
      <c r="CG158" s="1370">
        <f t="shared" si="470"/>
        <v>45</v>
      </c>
      <c r="CH158" s="1370">
        <f t="shared" si="471"/>
        <v>45</v>
      </c>
      <c r="CI158" s="1370">
        <f t="shared" si="472"/>
        <v>45</v>
      </c>
      <c r="CJ158" s="1370">
        <f t="shared" si="473"/>
        <v>45</v>
      </c>
      <c r="CK158" s="1371">
        <f t="shared" si="474"/>
        <v>45</v>
      </c>
      <c r="CL158" s="1371">
        <f t="shared" si="475"/>
        <v>45</v>
      </c>
      <c r="CM158" s="1371">
        <f t="shared" si="476"/>
        <v>45</v>
      </c>
      <c r="CN158" s="1370">
        <f t="shared" si="477"/>
        <v>45</v>
      </c>
      <c r="CO158" s="1370">
        <f t="shared" si="478"/>
        <v>45</v>
      </c>
      <c r="CP158" s="1370">
        <f t="shared" si="479"/>
        <v>45</v>
      </c>
      <c r="CQ158" s="1370">
        <f t="shared" si="480"/>
        <v>45</v>
      </c>
      <c r="CR158" s="1370">
        <f t="shared" si="481"/>
        <v>45</v>
      </c>
      <c r="CS158" s="1369">
        <f t="shared" si="482"/>
        <v>45</v>
      </c>
      <c r="CT158" s="1372">
        <f t="shared" si="483"/>
        <v>45</v>
      </c>
      <c r="CU158" s="552">
        <f t="shared" si="484"/>
        <v>45</v>
      </c>
      <c r="CV158" s="553">
        <f t="shared" si="485"/>
        <v>45</v>
      </c>
      <c r="CW158" s="554">
        <f t="shared" si="486"/>
        <v>45</v>
      </c>
      <c r="CX158" s="554">
        <f t="shared" si="487"/>
        <v>45</v>
      </c>
      <c r="CY158" s="554">
        <f t="shared" si="488"/>
        <v>45</v>
      </c>
      <c r="CZ158" s="554">
        <f t="shared" si="489"/>
        <v>45</v>
      </c>
      <c r="DA158" s="554">
        <f t="shared" si="490"/>
        <v>45</v>
      </c>
      <c r="DB158" s="555">
        <f t="shared" si="491"/>
        <v>45</v>
      </c>
      <c r="DC158" s="555">
        <f t="shared" si="492"/>
        <v>45</v>
      </c>
      <c r="DD158" s="555">
        <f t="shared" si="493"/>
        <v>45</v>
      </c>
      <c r="DE158" s="554">
        <f t="shared" si="494"/>
        <v>45</v>
      </c>
      <c r="DF158" s="554">
        <f t="shared" si="495"/>
        <v>45</v>
      </c>
      <c r="DG158" s="554">
        <f t="shared" si="496"/>
        <v>45</v>
      </c>
      <c r="DH158" s="554">
        <f t="shared" si="497"/>
        <v>45</v>
      </c>
      <c r="DI158" s="554">
        <f t="shared" si="498"/>
        <v>45</v>
      </c>
      <c r="DJ158" s="553">
        <f t="shared" si="499"/>
        <v>45</v>
      </c>
      <c r="DK158" s="552">
        <f t="shared" si="500"/>
        <v>45</v>
      </c>
      <c r="DL158" s="656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514"/>
        <v/>
      </c>
      <c r="CA159" s="600" t="str">
        <f t="shared" si="515"/>
        <v/>
      </c>
      <c r="CB159" s="600" t="str">
        <f t="shared" si="516"/>
        <v/>
      </c>
      <c r="CC159" s="600" t="str">
        <f t="shared" si="517"/>
        <v/>
      </c>
      <c r="CD159" s="1368" t="str">
        <f t="shared" si="467"/>
        <v/>
      </c>
      <c r="CE159" s="1369" t="str">
        <f t="shared" si="468"/>
        <v/>
      </c>
      <c r="CF159" s="1370" t="str">
        <f t="shared" si="469"/>
        <v/>
      </c>
      <c r="CG159" s="1370" t="str">
        <f t="shared" si="470"/>
        <v/>
      </c>
      <c r="CH159" s="1370" t="str">
        <f t="shared" si="471"/>
        <v/>
      </c>
      <c r="CI159" s="1370" t="str">
        <f t="shared" si="472"/>
        <v/>
      </c>
      <c r="CJ159" s="1370" t="str">
        <f t="shared" si="473"/>
        <v/>
      </c>
      <c r="CK159" s="1371" t="str">
        <f t="shared" si="474"/>
        <v/>
      </c>
      <c r="CL159" s="1371" t="str">
        <f t="shared" si="475"/>
        <v/>
      </c>
      <c r="CM159" s="1371" t="str">
        <f t="shared" si="476"/>
        <v/>
      </c>
      <c r="CN159" s="1370" t="str">
        <f t="shared" si="477"/>
        <v/>
      </c>
      <c r="CO159" s="1370" t="str">
        <f t="shared" si="478"/>
        <v/>
      </c>
      <c r="CP159" s="1370" t="str">
        <f t="shared" si="479"/>
        <v/>
      </c>
      <c r="CQ159" s="1370" t="str">
        <f t="shared" si="480"/>
        <v/>
      </c>
      <c r="CR159" s="1370" t="str">
        <f t="shared" si="481"/>
        <v/>
      </c>
      <c r="CS159" s="1369" t="str">
        <f t="shared" si="482"/>
        <v/>
      </c>
      <c r="CT159" s="1372" t="str">
        <f t="shared" si="483"/>
        <v/>
      </c>
      <c r="CU159" s="552" t="str">
        <f t="shared" si="484"/>
        <v/>
      </c>
      <c r="CV159" s="553" t="str">
        <f t="shared" si="485"/>
        <v/>
      </c>
      <c r="CW159" s="554" t="str">
        <f t="shared" si="486"/>
        <v/>
      </c>
      <c r="CX159" s="554" t="str">
        <f t="shared" si="487"/>
        <v/>
      </c>
      <c r="CY159" s="554" t="str">
        <f t="shared" si="488"/>
        <v/>
      </c>
      <c r="CZ159" s="554" t="str">
        <f t="shared" si="489"/>
        <v/>
      </c>
      <c r="DA159" s="554" t="str">
        <f t="shared" si="490"/>
        <v/>
      </c>
      <c r="DB159" s="555" t="str">
        <f t="shared" si="491"/>
        <v/>
      </c>
      <c r="DC159" s="555" t="str">
        <f t="shared" si="492"/>
        <v/>
      </c>
      <c r="DD159" s="555" t="str">
        <f t="shared" si="493"/>
        <v/>
      </c>
      <c r="DE159" s="554" t="str">
        <f t="shared" si="494"/>
        <v/>
      </c>
      <c r="DF159" s="554" t="str">
        <f t="shared" si="495"/>
        <v/>
      </c>
      <c r="DG159" s="554" t="str">
        <f t="shared" si="496"/>
        <v/>
      </c>
      <c r="DH159" s="554" t="str">
        <f t="shared" si="497"/>
        <v/>
      </c>
      <c r="DI159" s="554" t="str">
        <f t="shared" si="498"/>
        <v/>
      </c>
      <c r="DJ159" s="553" t="str">
        <f t="shared" si="499"/>
        <v/>
      </c>
      <c r="DK159" s="552" t="str">
        <f t="shared" si="500"/>
        <v/>
      </c>
      <c r="DL159" s="656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518">IF(B159="","",IF(B157="",B148*B158*B159,B157*B158*B159))</f>
        <v/>
      </c>
      <c r="C160" s="609" t="str">
        <f t="shared" si="518"/>
        <v/>
      </c>
      <c r="D160" s="609" t="str">
        <f t="shared" si="518"/>
        <v/>
      </c>
      <c r="E160" s="609" t="str">
        <f t="shared" si="518"/>
        <v/>
      </c>
      <c r="F160" s="609" t="str">
        <f t="shared" si="518"/>
        <v/>
      </c>
      <c r="G160" s="609" t="str">
        <f t="shared" si="518"/>
        <v/>
      </c>
      <c r="H160" s="609" t="str">
        <f t="shared" si="518"/>
        <v/>
      </c>
      <c r="I160" s="609" t="str">
        <f t="shared" si="518"/>
        <v/>
      </c>
      <c r="J160" s="609" t="str">
        <f t="shared" si="518"/>
        <v/>
      </c>
      <c r="K160" s="609" t="str">
        <f t="shared" si="518"/>
        <v/>
      </c>
      <c r="L160" s="609" t="str">
        <f t="shared" si="518"/>
        <v/>
      </c>
      <c r="M160" s="609" t="str">
        <f t="shared" si="518"/>
        <v/>
      </c>
      <c r="N160" s="609" t="str">
        <f t="shared" si="518"/>
        <v/>
      </c>
      <c r="O160" s="609" t="str">
        <f t="shared" si="518"/>
        <v/>
      </c>
      <c r="P160" s="609" t="str">
        <f t="shared" si="518"/>
        <v/>
      </c>
      <c r="Q160" s="609" t="str">
        <f t="shared" si="518"/>
        <v/>
      </c>
      <c r="R160" s="609" t="str">
        <f t="shared" si="518"/>
        <v/>
      </c>
      <c r="S160" s="647"/>
      <c r="T160" s="609" t="str">
        <f t="shared" ref="T160:AJ160" si="519">IF(T159="","",IF(T157="",T148*T158*T159,T157*T158*T159))</f>
        <v/>
      </c>
      <c r="U160" s="609" t="str">
        <f t="shared" si="519"/>
        <v/>
      </c>
      <c r="V160" s="609" t="str">
        <f t="shared" si="519"/>
        <v/>
      </c>
      <c r="W160" s="609" t="str">
        <f t="shared" si="519"/>
        <v/>
      </c>
      <c r="X160" s="609" t="str">
        <f t="shared" si="519"/>
        <v/>
      </c>
      <c r="Y160" s="609" t="str">
        <f t="shared" si="519"/>
        <v/>
      </c>
      <c r="Z160" s="609" t="str">
        <f t="shared" si="519"/>
        <v/>
      </c>
      <c r="AA160" s="609" t="str">
        <f t="shared" si="519"/>
        <v/>
      </c>
      <c r="AB160" s="609" t="str">
        <f t="shared" si="519"/>
        <v/>
      </c>
      <c r="AC160" s="609" t="str">
        <f t="shared" si="519"/>
        <v/>
      </c>
      <c r="AD160" s="609" t="str">
        <f t="shared" si="519"/>
        <v/>
      </c>
      <c r="AE160" s="609" t="str">
        <f t="shared" si="519"/>
        <v/>
      </c>
      <c r="AF160" s="609" t="str">
        <f t="shared" si="519"/>
        <v/>
      </c>
      <c r="AG160" s="609" t="str">
        <f t="shared" si="519"/>
        <v/>
      </c>
      <c r="AH160" s="609" t="str">
        <f t="shared" si="519"/>
        <v/>
      </c>
      <c r="AI160" s="609" t="str">
        <f t="shared" si="519"/>
        <v/>
      </c>
      <c r="AJ160" s="609" t="str">
        <f t="shared" si="519"/>
        <v/>
      </c>
      <c r="AK160" s="647"/>
      <c r="AL160" s="609" t="str">
        <f t="shared" ref="AL160:BB160" si="520">IF(AL159="","",IF(AL157="",AL148*AL158*AL159,AL157*AL158*AL159))</f>
        <v/>
      </c>
      <c r="AM160" s="609" t="str">
        <f t="shared" si="520"/>
        <v/>
      </c>
      <c r="AN160" s="609" t="str">
        <f t="shared" si="520"/>
        <v/>
      </c>
      <c r="AO160" s="609" t="str">
        <f t="shared" si="520"/>
        <v/>
      </c>
      <c r="AP160" s="609" t="str">
        <f t="shared" si="520"/>
        <v/>
      </c>
      <c r="AQ160" s="609" t="str">
        <f t="shared" si="520"/>
        <v/>
      </c>
      <c r="AR160" s="609" t="str">
        <f t="shared" si="520"/>
        <v/>
      </c>
      <c r="AS160" s="609" t="str">
        <f t="shared" si="520"/>
        <v/>
      </c>
      <c r="AT160" s="609" t="str">
        <f t="shared" si="520"/>
        <v/>
      </c>
      <c r="AU160" s="609" t="str">
        <f t="shared" si="520"/>
        <v/>
      </c>
      <c r="AV160" s="609" t="str">
        <f t="shared" si="520"/>
        <v/>
      </c>
      <c r="AW160" s="609" t="str">
        <f t="shared" si="520"/>
        <v/>
      </c>
      <c r="AX160" s="609" t="str">
        <f t="shared" si="520"/>
        <v/>
      </c>
      <c r="AY160" s="609" t="str">
        <f t="shared" si="520"/>
        <v/>
      </c>
      <c r="AZ160" s="609" t="str">
        <f t="shared" si="520"/>
        <v/>
      </c>
      <c r="BA160" s="609" t="str">
        <f t="shared" si="520"/>
        <v/>
      </c>
      <c r="BB160" s="609" t="str">
        <f t="shared" si="520"/>
        <v/>
      </c>
      <c r="BC160" s="647"/>
      <c r="BD160" s="609" t="str">
        <f t="shared" ref="BD160:BT160" si="521">IF(BD159="","",IF(BD157="",BD148*BD158*BD159,BD157*BD158*BD159))</f>
        <v/>
      </c>
      <c r="BE160" s="609" t="str">
        <f t="shared" si="521"/>
        <v/>
      </c>
      <c r="BF160" s="609" t="str">
        <f t="shared" si="521"/>
        <v/>
      </c>
      <c r="BG160" s="609" t="str">
        <f t="shared" si="521"/>
        <v/>
      </c>
      <c r="BH160" s="609" t="str">
        <f t="shared" si="521"/>
        <v/>
      </c>
      <c r="BI160" s="609" t="str">
        <f t="shared" si="521"/>
        <v/>
      </c>
      <c r="BJ160" s="609" t="str">
        <f t="shared" si="521"/>
        <v/>
      </c>
      <c r="BK160" s="609" t="str">
        <f t="shared" si="521"/>
        <v/>
      </c>
      <c r="BL160" s="609" t="str">
        <f t="shared" si="521"/>
        <v/>
      </c>
      <c r="BM160" s="609" t="str">
        <f t="shared" si="521"/>
        <v/>
      </c>
      <c r="BN160" s="609" t="str">
        <f t="shared" si="521"/>
        <v/>
      </c>
      <c r="BO160" s="609" t="str">
        <f t="shared" si="521"/>
        <v/>
      </c>
      <c r="BP160" s="609" t="str">
        <f t="shared" si="521"/>
        <v/>
      </c>
      <c r="BQ160" s="609" t="str">
        <f t="shared" si="521"/>
        <v/>
      </c>
      <c r="BR160" s="609" t="str">
        <f t="shared" si="521"/>
        <v/>
      </c>
      <c r="BS160" s="609" t="str">
        <f t="shared" si="521"/>
        <v/>
      </c>
      <c r="BT160" s="609" t="str">
        <f t="shared" si="52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514"/>
        <v/>
      </c>
      <c r="CA160" s="600" t="str">
        <f t="shared" si="515"/>
        <v/>
      </c>
      <c r="CB160" s="600" t="str">
        <f t="shared" si="516"/>
        <v/>
      </c>
      <c r="CC160" s="600" t="str">
        <f t="shared" si="517"/>
        <v/>
      </c>
      <c r="CD160" s="1368" t="str">
        <f t="shared" si="467"/>
        <v/>
      </c>
      <c r="CE160" s="1369" t="str">
        <f t="shared" si="468"/>
        <v/>
      </c>
      <c r="CF160" s="1370" t="str">
        <f t="shared" si="469"/>
        <v/>
      </c>
      <c r="CG160" s="1370" t="str">
        <f t="shared" si="470"/>
        <v/>
      </c>
      <c r="CH160" s="1370" t="str">
        <f t="shared" si="471"/>
        <v/>
      </c>
      <c r="CI160" s="1370" t="str">
        <f t="shared" si="472"/>
        <v/>
      </c>
      <c r="CJ160" s="1370" t="str">
        <f t="shared" si="473"/>
        <v/>
      </c>
      <c r="CK160" s="1371" t="str">
        <f t="shared" si="474"/>
        <v/>
      </c>
      <c r="CL160" s="1371" t="str">
        <f t="shared" si="475"/>
        <v/>
      </c>
      <c r="CM160" s="1371" t="str">
        <f t="shared" si="476"/>
        <v/>
      </c>
      <c r="CN160" s="1370" t="str">
        <f t="shared" si="477"/>
        <v/>
      </c>
      <c r="CO160" s="1370" t="str">
        <f t="shared" si="478"/>
        <v/>
      </c>
      <c r="CP160" s="1370" t="str">
        <f t="shared" si="479"/>
        <v/>
      </c>
      <c r="CQ160" s="1370" t="str">
        <f t="shared" si="480"/>
        <v/>
      </c>
      <c r="CR160" s="1370" t="str">
        <f t="shared" si="481"/>
        <v/>
      </c>
      <c r="CS160" s="1369" t="str">
        <f t="shared" si="482"/>
        <v/>
      </c>
      <c r="CT160" s="1372" t="str">
        <f t="shared" si="483"/>
        <v/>
      </c>
      <c r="CU160" s="552" t="str">
        <f t="shared" si="484"/>
        <v/>
      </c>
      <c r="CV160" s="553" t="str">
        <f t="shared" si="485"/>
        <v/>
      </c>
      <c r="CW160" s="554" t="str">
        <f t="shared" si="486"/>
        <v/>
      </c>
      <c r="CX160" s="554" t="str">
        <f t="shared" si="487"/>
        <v/>
      </c>
      <c r="CY160" s="554" t="str">
        <f t="shared" si="488"/>
        <v/>
      </c>
      <c r="CZ160" s="554" t="str">
        <f t="shared" si="489"/>
        <v/>
      </c>
      <c r="DA160" s="554" t="str">
        <f t="shared" si="490"/>
        <v/>
      </c>
      <c r="DB160" s="555" t="str">
        <f t="shared" si="491"/>
        <v/>
      </c>
      <c r="DC160" s="555" t="str">
        <f t="shared" si="492"/>
        <v/>
      </c>
      <c r="DD160" s="555" t="str">
        <f t="shared" si="493"/>
        <v/>
      </c>
      <c r="DE160" s="554" t="str">
        <f t="shared" si="494"/>
        <v/>
      </c>
      <c r="DF160" s="554" t="str">
        <f t="shared" si="495"/>
        <v/>
      </c>
      <c r="DG160" s="554" t="str">
        <f t="shared" si="496"/>
        <v/>
      </c>
      <c r="DH160" s="554" t="str">
        <f t="shared" si="497"/>
        <v/>
      </c>
      <c r="DI160" s="554" t="str">
        <f t="shared" si="498"/>
        <v/>
      </c>
      <c r="DJ160" s="553" t="str">
        <f t="shared" si="499"/>
        <v/>
      </c>
      <c r="DK160" s="552" t="str">
        <f t="shared" si="500"/>
        <v/>
      </c>
      <c r="DL160" s="656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514"/>
        <v/>
      </c>
      <c r="CA161" s="600" t="str">
        <f t="shared" si="515"/>
        <v/>
      </c>
      <c r="CB161" s="600" t="str">
        <f t="shared" si="516"/>
        <v/>
      </c>
      <c r="CC161" s="600" t="str">
        <f t="shared" si="517"/>
        <v/>
      </c>
      <c r="CD161" s="1368" t="str">
        <f t="shared" si="467"/>
        <v/>
      </c>
      <c r="CE161" s="1369" t="str">
        <f t="shared" si="468"/>
        <v/>
      </c>
      <c r="CF161" s="1370" t="str">
        <f t="shared" si="469"/>
        <v/>
      </c>
      <c r="CG161" s="1370" t="str">
        <f t="shared" si="470"/>
        <v/>
      </c>
      <c r="CH161" s="1370" t="str">
        <f t="shared" si="471"/>
        <v/>
      </c>
      <c r="CI161" s="1370" t="str">
        <f t="shared" si="472"/>
        <v/>
      </c>
      <c r="CJ161" s="1370" t="str">
        <f t="shared" si="473"/>
        <v/>
      </c>
      <c r="CK161" s="1371" t="str">
        <f t="shared" si="474"/>
        <v/>
      </c>
      <c r="CL161" s="1371" t="str">
        <f t="shared" si="475"/>
        <v/>
      </c>
      <c r="CM161" s="1371" t="str">
        <f t="shared" si="476"/>
        <v/>
      </c>
      <c r="CN161" s="1370" t="str">
        <f t="shared" si="477"/>
        <v/>
      </c>
      <c r="CO161" s="1370" t="str">
        <f t="shared" si="478"/>
        <v/>
      </c>
      <c r="CP161" s="1370" t="str">
        <f t="shared" si="479"/>
        <v/>
      </c>
      <c r="CQ161" s="1370" t="str">
        <f t="shared" si="480"/>
        <v/>
      </c>
      <c r="CR161" s="1370" t="str">
        <f t="shared" si="481"/>
        <v/>
      </c>
      <c r="CS161" s="1369" t="str">
        <f t="shared" si="482"/>
        <v/>
      </c>
      <c r="CT161" s="1372" t="str">
        <f t="shared" si="483"/>
        <v/>
      </c>
      <c r="CU161" s="552" t="str">
        <f t="shared" si="484"/>
        <v/>
      </c>
      <c r="CV161" s="553" t="str">
        <f t="shared" si="485"/>
        <v/>
      </c>
      <c r="CW161" s="554" t="str">
        <f t="shared" si="486"/>
        <v/>
      </c>
      <c r="CX161" s="554" t="str">
        <f t="shared" si="487"/>
        <v/>
      </c>
      <c r="CY161" s="554" t="str">
        <f t="shared" si="488"/>
        <v/>
      </c>
      <c r="CZ161" s="554" t="str">
        <f t="shared" si="489"/>
        <v/>
      </c>
      <c r="DA161" s="554" t="str">
        <f t="shared" si="490"/>
        <v/>
      </c>
      <c r="DB161" s="555" t="str">
        <f t="shared" si="491"/>
        <v/>
      </c>
      <c r="DC161" s="555" t="str">
        <f t="shared" si="492"/>
        <v/>
      </c>
      <c r="DD161" s="555" t="str">
        <f t="shared" si="493"/>
        <v/>
      </c>
      <c r="DE161" s="554" t="str">
        <f t="shared" si="494"/>
        <v/>
      </c>
      <c r="DF161" s="554" t="str">
        <f t="shared" si="495"/>
        <v/>
      </c>
      <c r="DG161" s="554" t="str">
        <f t="shared" si="496"/>
        <v/>
      </c>
      <c r="DH161" s="554" t="str">
        <f t="shared" si="497"/>
        <v/>
      </c>
      <c r="DI161" s="554" t="str">
        <f t="shared" si="498"/>
        <v/>
      </c>
      <c r="DJ161" s="553" t="str">
        <f t="shared" si="499"/>
        <v/>
      </c>
      <c r="DK161" s="552" t="str">
        <f t="shared" si="500"/>
        <v/>
      </c>
      <c r="DL161" s="656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514"/>
        <v/>
      </c>
      <c r="CA162" s="600" t="str">
        <f t="shared" si="515"/>
        <v/>
      </c>
      <c r="CB162" s="600" t="str">
        <f t="shared" si="516"/>
        <v/>
      </c>
      <c r="CC162" s="600" t="str">
        <f t="shared" si="517"/>
        <v/>
      </c>
      <c r="CD162" s="1368" t="str">
        <f t="shared" si="467"/>
        <v/>
      </c>
      <c r="CE162" s="1369" t="str">
        <f t="shared" si="468"/>
        <v/>
      </c>
      <c r="CF162" s="1370" t="str">
        <f t="shared" si="469"/>
        <v/>
      </c>
      <c r="CG162" s="1370" t="str">
        <f t="shared" si="470"/>
        <v/>
      </c>
      <c r="CH162" s="1370" t="str">
        <f t="shared" si="471"/>
        <v/>
      </c>
      <c r="CI162" s="1370" t="str">
        <f t="shared" si="472"/>
        <v/>
      </c>
      <c r="CJ162" s="1370" t="str">
        <f t="shared" si="473"/>
        <v/>
      </c>
      <c r="CK162" s="1371" t="str">
        <f t="shared" si="474"/>
        <v/>
      </c>
      <c r="CL162" s="1371" t="str">
        <f t="shared" si="475"/>
        <v/>
      </c>
      <c r="CM162" s="1371" t="str">
        <f t="shared" si="476"/>
        <v/>
      </c>
      <c r="CN162" s="1370" t="str">
        <f t="shared" si="477"/>
        <v/>
      </c>
      <c r="CO162" s="1370" t="str">
        <f t="shared" si="478"/>
        <v/>
      </c>
      <c r="CP162" s="1370" t="str">
        <f t="shared" si="479"/>
        <v/>
      </c>
      <c r="CQ162" s="1370" t="str">
        <f t="shared" si="480"/>
        <v/>
      </c>
      <c r="CR162" s="1370" t="str">
        <f t="shared" si="481"/>
        <v/>
      </c>
      <c r="CS162" s="1369" t="str">
        <f t="shared" si="482"/>
        <v/>
      </c>
      <c r="CT162" s="1372" t="str">
        <f t="shared" si="483"/>
        <v/>
      </c>
      <c r="CU162" s="552" t="str">
        <f t="shared" si="484"/>
        <v/>
      </c>
      <c r="CV162" s="553" t="str">
        <f t="shared" si="485"/>
        <v/>
      </c>
      <c r="CW162" s="554" t="str">
        <f t="shared" si="486"/>
        <v/>
      </c>
      <c r="CX162" s="554" t="str">
        <f t="shared" si="487"/>
        <v/>
      </c>
      <c r="CY162" s="554" t="str">
        <f t="shared" si="488"/>
        <v/>
      </c>
      <c r="CZ162" s="554" t="str">
        <f t="shared" si="489"/>
        <v/>
      </c>
      <c r="DA162" s="554" t="str">
        <f t="shared" si="490"/>
        <v/>
      </c>
      <c r="DB162" s="555" t="str">
        <f t="shared" si="491"/>
        <v/>
      </c>
      <c r="DC162" s="555" t="str">
        <f t="shared" si="492"/>
        <v/>
      </c>
      <c r="DD162" s="555" t="str">
        <f t="shared" si="493"/>
        <v/>
      </c>
      <c r="DE162" s="554" t="str">
        <f t="shared" si="494"/>
        <v/>
      </c>
      <c r="DF162" s="554" t="str">
        <f t="shared" si="495"/>
        <v/>
      </c>
      <c r="DG162" s="554" t="str">
        <f t="shared" si="496"/>
        <v/>
      </c>
      <c r="DH162" s="554" t="str">
        <f t="shared" si="497"/>
        <v/>
      </c>
      <c r="DI162" s="554" t="str">
        <f t="shared" si="498"/>
        <v/>
      </c>
      <c r="DJ162" s="553" t="str">
        <f t="shared" si="499"/>
        <v/>
      </c>
      <c r="DK162" s="552" t="str">
        <f t="shared" si="500"/>
        <v/>
      </c>
      <c r="DL162" s="656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522">IF(B161="","",B161*B162)</f>
        <v/>
      </c>
      <c r="C163" s="609" t="str">
        <f t="shared" si="522"/>
        <v/>
      </c>
      <c r="D163" s="609" t="str">
        <f t="shared" si="522"/>
        <v/>
      </c>
      <c r="E163" s="609" t="str">
        <f t="shared" si="522"/>
        <v/>
      </c>
      <c r="F163" s="609" t="str">
        <f t="shared" si="522"/>
        <v/>
      </c>
      <c r="G163" s="609" t="str">
        <f t="shared" si="522"/>
        <v/>
      </c>
      <c r="H163" s="609" t="str">
        <f t="shared" si="522"/>
        <v/>
      </c>
      <c r="I163" s="609" t="str">
        <f t="shared" si="522"/>
        <v/>
      </c>
      <c r="J163" s="609" t="str">
        <f t="shared" si="522"/>
        <v/>
      </c>
      <c r="K163" s="609" t="str">
        <f t="shared" si="522"/>
        <v/>
      </c>
      <c r="L163" s="609" t="str">
        <f t="shared" si="522"/>
        <v/>
      </c>
      <c r="M163" s="609" t="str">
        <f t="shared" si="522"/>
        <v/>
      </c>
      <c r="N163" s="609" t="str">
        <f t="shared" si="522"/>
        <v/>
      </c>
      <c r="O163" s="609" t="str">
        <f t="shared" si="522"/>
        <v/>
      </c>
      <c r="P163" s="609" t="str">
        <f t="shared" si="522"/>
        <v/>
      </c>
      <c r="Q163" s="609" t="str">
        <f t="shared" si="522"/>
        <v/>
      </c>
      <c r="R163" s="609" t="str">
        <f t="shared" si="522"/>
        <v/>
      </c>
      <c r="S163" s="647"/>
      <c r="T163" s="609" t="str">
        <f t="shared" ref="T163:AJ163" si="523">IF(T161="","",T161*T162)</f>
        <v/>
      </c>
      <c r="U163" s="609" t="str">
        <f t="shared" si="523"/>
        <v/>
      </c>
      <c r="V163" s="609" t="str">
        <f t="shared" si="523"/>
        <v/>
      </c>
      <c r="W163" s="609" t="str">
        <f t="shared" si="523"/>
        <v/>
      </c>
      <c r="X163" s="609" t="str">
        <f t="shared" si="523"/>
        <v/>
      </c>
      <c r="Y163" s="609" t="str">
        <f t="shared" si="523"/>
        <v/>
      </c>
      <c r="Z163" s="609" t="str">
        <f t="shared" si="523"/>
        <v/>
      </c>
      <c r="AA163" s="609" t="str">
        <f t="shared" si="523"/>
        <v/>
      </c>
      <c r="AB163" s="609" t="str">
        <f t="shared" si="523"/>
        <v/>
      </c>
      <c r="AC163" s="609" t="str">
        <f t="shared" si="523"/>
        <v/>
      </c>
      <c r="AD163" s="609" t="str">
        <f t="shared" si="523"/>
        <v/>
      </c>
      <c r="AE163" s="609" t="str">
        <f t="shared" si="523"/>
        <v/>
      </c>
      <c r="AF163" s="609" t="str">
        <f t="shared" si="523"/>
        <v/>
      </c>
      <c r="AG163" s="609" t="str">
        <f t="shared" si="523"/>
        <v/>
      </c>
      <c r="AH163" s="609" t="str">
        <f t="shared" si="523"/>
        <v/>
      </c>
      <c r="AI163" s="609" t="str">
        <f t="shared" si="523"/>
        <v/>
      </c>
      <c r="AJ163" s="609" t="str">
        <f t="shared" si="523"/>
        <v/>
      </c>
      <c r="AK163" s="647"/>
      <c r="AL163" s="609" t="str">
        <f t="shared" ref="AL163:BB163" si="524">IF(AL161="","",AL161*AL162)</f>
        <v/>
      </c>
      <c r="AM163" s="609" t="str">
        <f t="shared" si="524"/>
        <v/>
      </c>
      <c r="AN163" s="609" t="str">
        <f t="shared" si="524"/>
        <v/>
      </c>
      <c r="AO163" s="609" t="str">
        <f t="shared" si="524"/>
        <v/>
      </c>
      <c r="AP163" s="609" t="str">
        <f t="shared" si="524"/>
        <v/>
      </c>
      <c r="AQ163" s="609" t="str">
        <f t="shared" si="524"/>
        <v/>
      </c>
      <c r="AR163" s="609" t="str">
        <f t="shared" si="524"/>
        <v/>
      </c>
      <c r="AS163" s="609" t="str">
        <f t="shared" si="524"/>
        <v/>
      </c>
      <c r="AT163" s="609" t="str">
        <f t="shared" si="524"/>
        <v/>
      </c>
      <c r="AU163" s="609" t="str">
        <f t="shared" si="524"/>
        <v/>
      </c>
      <c r="AV163" s="609" t="str">
        <f t="shared" si="524"/>
        <v/>
      </c>
      <c r="AW163" s="609" t="str">
        <f t="shared" si="524"/>
        <v/>
      </c>
      <c r="AX163" s="609" t="str">
        <f t="shared" si="524"/>
        <v/>
      </c>
      <c r="AY163" s="609" t="str">
        <f t="shared" si="524"/>
        <v/>
      </c>
      <c r="AZ163" s="609" t="str">
        <f t="shared" si="524"/>
        <v/>
      </c>
      <c r="BA163" s="609" t="str">
        <f t="shared" si="524"/>
        <v/>
      </c>
      <c r="BB163" s="609" t="str">
        <f t="shared" si="524"/>
        <v/>
      </c>
      <c r="BC163" s="647"/>
      <c r="BD163" s="609" t="str">
        <f t="shared" ref="BD163:BT163" si="525">IF(BD161="","",BD161*BD162)</f>
        <v/>
      </c>
      <c r="BE163" s="609" t="str">
        <f t="shared" si="525"/>
        <v/>
      </c>
      <c r="BF163" s="609" t="str">
        <f t="shared" si="525"/>
        <v/>
      </c>
      <c r="BG163" s="609" t="str">
        <f t="shared" si="525"/>
        <v/>
      </c>
      <c r="BH163" s="609" t="str">
        <f t="shared" si="525"/>
        <v/>
      </c>
      <c r="BI163" s="609" t="str">
        <f t="shared" si="525"/>
        <v/>
      </c>
      <c r="BJ163" s="609" t="str">
        <f t="shared" si="525"/>
        <v/>
      </c>
      <c r="BK163" s="609" t="str">
        <f t="shared" si="525"/>
        <v/>
      </c>
      <c r="BL163" s="609" t="str">
        <f t="shared" si="525"/>
        <v/>
      </c>
      <c r="BM163" s="609" t="str">
        <f t="shared" si="525"/>
        <v/>
      </c>
      <c r="BN163" s="609" t="str">
        <f t="shared" si="525"/>
        <v/>
      </c>
      <c r="BO163" s="609" t="str">
        <f t="shared" si="525"/>
        <v/>
      </c>
      <c r="BP163" s="609" t="str">
        <f t="shared" si="525"/>
        <v/>
      </c>
      <c r="BQ163" s="609" t="str">
        <f t="shared" si="525"/>
        <v/>
      </c>
      <c r="BR163" s="609" t="str">
        <f t="shared" si="525"/>
        <v/>
      </c>
      <c r="BS163" s="609" t="str">
        <f t="shared" si="525"/>
        <v/>
      </c>
      <c r="BT163" s="609" t="str">
        <f t="shared" si="52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514"/>
        <v/>
      </c>
      <c r="CA163" s="600" t="str">
        <f t="shared" si="515"/>
        <v/>
      </c>
      <c r="CB163" s="600" t="str">
        <f t="shared" si="516"/>
        <v/>
      </c>
      <c r="CC163" s="600" t="str">
        <f t="shared" si="517"/>
        <v/>
      </c>
      <c r="CD163" s="1368" t="str">
        <f t="shared" si="467"/>
        <v/>
      </c>
      <c r="CE163" s="1369" t="str">
        <f t="shared" si="468"/>
        <v/>
      </c>
      <c r="CF163" s="1370" t="str">
        <f t="shared" si="469"/>
        <v/>
      </c>
      <c r="CG163" s="1370" t="str">
        <f t="shared" si="470"/>
        <v/>
      </c>
      <c r="CH163" s="1370" t="str">
        <f t="shared" si="471"/>
        <v/>
      </c>
      <c r="CI163" s="1370" t="str">
        <f t="shared" si="472"/>
        <v/>
      </c>
      <c r="CJ163" s="1370" t="str">
        <f t="shared" si="473"/>
        <v/>
      </c>
      <c r="CK163" s="1371" t="str">
        <f t="shared" si="474"/>
        <v/>
      </c>
      <c r="CL163" s="1371" t="str">
        <f t="shared" si="475"/>
        <v/>
      </c>
      <c r="CM163" s="1371" t="str">
        <f t="shared" si="476"/>
        <v/>
      </c>
      <c r="CN163" s="1370" t="str">
        <f t="shared" si="477"/>
        <v/>
      </c>
      <c r="CO163" s="1370" t="str">
        <f t="shared" si="478"/>
        <v/>
      </c>
      <c r="CP163" s="1370" t="str">
        <f t="shared" si="479"/>
        <v/>
      </c>
      <c r="CQ163" s="1370" t="str">
        <f t="shared" si="480"/>
        <v/>
      </c>
      <c r="CR163" s="1370" t="str">
        <f t="shared" si="481"/>
        <v/>
      </c>
      <c r="CS163" s="1369" t="str">
        <f t="shared" si="482"/>
        <v/>
      </c>
      <c r="CT163" s="1372" t="str">
        <f t="shared" si="483"/>
        <v/>
      </c>
      <c r="CU163" s="552" t="str">
        <f t="shared" si="484"/>
        <v/>
      </c>
      <c r="CV163" s="553" t="str">
        <f t="shared" si="485"/>
        <v/>
      </c>
      <c r="CW163" s="554" t="str">
        <f t="shared" si="486"/>
        <v/>
      </c>
      <c r="CX163" s="554" t="str">
        <f t="shared" si="487"/>
        <v/>
      </c>
      <c r="CY163" s="554" t="str">
        <f t="shared" si="488"/>
        <v/>
      </c>
      <c r="CZ163" s="554" t="str">
        <f t="shared" si="489"/>
        <v/>
      </c>
      <c r="DA163" s="554" t="str">
        <f t="shared" si="490"/>
        <v/>
      </c>
      <c r="DB163" s="555" t="str">
        <f t="shared" si="491"/>
        <v/>
      </c>
      <c r="DC163" s="555" t="str">
        <f t="shared" si="492"/>
        <v/>
      </c>
      <c r="DD163" s="555" t="str">
        <f t="shared" si="493"/>
        <v/>
      </c>
      <c r="DE163" s="554" t="str">
        <f t="shared" si="494"/>
        <v/>
      </c>
      <c r="DF163" s="554" t="str">
        <f t="shared" si="495"/>
        <v/>
      </c>
      <c r="DG163" s="554" t="str">
        <f t="shared" si="496"/>
        <v/>
      </c>
      <c r="DH163" s="554" t="str">
        <f t="shared" si="497"/>
        <v/>
      </c>
      <c r="DI163" s="554" t="str">
        <f t="shared" si="498"/>
        <v/>
      </c>
      <c r="DJ163" s="553" t="str">
        <f t="shared" si="499"/>
        <v/>
      </c>
      <c r="DK163" s="552" t="str">
        <f t="shared" si="500"/>
        <v/>
      </c>
      <c r="DL163" s="656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514"/>
        <v>1</v>
      </c>
      <c r="CA164" s="600">
        <f t="shared" si="515"/>
        <v>1</v>
      </c>
      <c r="CB164" s="600">
        <f t="shared" si="516"/>
        <v>1</v>
      </c>
      <c r="CC164" s="600">
        <f t="shared" si="517"/>
        <v>1.2</v>
      </c>
      <c r="CD164" s="1368">
        <f t="shared" si="467"/>
        <v>1</v>
      </c>
      <c r="CE164" s="1369">
        <f t="shared" si="468"/>
        <v>1</v>
      </c>
      <c r="CF164" s="1370">
        <f t="shared" si="469"/>
        <v>1</v>
      </c>
      <c r="CG164" s="1370">
        <f t="shared" si="470"/>
        <v>1</v>
      </c>
      <c r="CH164" s="1370">
        <f t="shared" si="471"/>
        <v>1</v>
      </c>
      <c r="CI164" s="1370">
        <f t="shared" si="472"/>
        <v>1</v>
      </c>
      <c r="CJ164" s="1370">
        <f t="shared" si="473"/>
        <v>1</v>
      </c>
      <c r="CK164" s="1371">
        <f t="shared" si="474"/>
        <v>1</v>
      </c>
      <c r="CL164" s="1371">
        <f t="shared" si="475"/>
        <v>1</v>
      </c>
      <c r="CM164" s="1371">
        <f t="shared" si="476"/>
        <v>1</v>
      </c>
      <c r="CN164" s="1370">
        <f t="shared" si="477"/>
        <v>1</v>
      </c>
      <c r="CO164" s="1370">
        <f t="shared" si="478"/>
        <v>1</v>
      </c>
      <c r="CP164" s="1370">
        <f t="shared" si="479"/>
        <v>1</v>
      </c>
      <c r="CQ164" s="1370">
        <f t="shared" si="480"/>
        <v>1</v>
      </c>
      <c r="CR164" s="1370">
        <f t="shared" si="481"/>
        <v>1</v>
      </c>
      <c r="CS164" s="1369">
        <f t="shared" si="482"/>
        <v>1</v>
      </c>
      <c r="CT164" s="1372">
        <f t="shared" si="483"/>
        <v>1</v>
      </c>
      <c r="CU164" s="552">
        <f t="shared" si="484"/>
        <v>1</v>
      </c>
      <c r="CV164" s="553">
        <f t="shared" si="485"/>
        <v>1</v>
      </c>
      <c r="CW164" s="554">
        <f t="shared" si="486"/>
        <v>1</v>
      </c>
      <c r="CX164" s="554">
        <f t="shared" si="487"/>
        <v>1</v>
      </c>
      <c r="CY164" s="554">
        <f t="shared" si="488"/>
        <v>1</v>
      </c>
      <c r="CZ164" s="554">
        <f t="shared" si="489"/>
        <v>1</v>
      </c>
      <c r="DA164" s="554">
        <f t="shared" si="490"/>
        <v>1</v>
      </c>
      <c r="DB164" s="555">
        <f t="shared" si="491"/>
        <v>1</v>
      </c>
      <c r="DC164" s="555">
        <f t="shared" si="492"/>
        <v>1</v>
      </c>
      <c r="DD164" s="555">
        <f t="shared" si="493"/>
        <v>1</v>
      </c>
      <c r="DE164" s="554">
        <f t="shared" si="494"/>
        <v>1</v>
      </c>
      <c r="DF164" s="554">
        <f t="shared" si="495"/>
        <v>1</v>
      </c>
      <c r="DG164" s="554">
        <f t="shared" si="496"/>
        <v>1</v>
      </c>
      <c r="DH164" s="554">
        <f t="shared" si="497"/>
        <v>1</v>
      </c>
      <c r="DI164" s="554">
        <f t="shared" si="498"/>
        <v>2</v>
      </c>
      <c r="DJ164" s="553">
        <f t="shared" si="499"/>
        <v>3</v>
      </c>
      <c r="DK164" s="552">
        <f t="shared" si="500"/>
        <v>4</v>
      </c>
      <c r="DL164" s="656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514"/>
        <v/>
      </c>
      <c r="CA165" s="600" t="str">
        <f t="shared" si="515"/>
        <v/>
      </c>
      <c r="CB165" s="600" t="str">
        <f t="shared" si="516"/>
        <v/>
      </c>
      <c r="CC165" s="600" t="str">
        <f t="shared" si="517"/>
        <v/>
      </c>
      <c r="CD165" s="1368" t="str">
        <f t="shared" si="467"/>
        <v/>
      </c>
      <c r="CE165" s="1369" t="str">
        <f t="shared" si="468"/>
        <v/>
      </c>
      <c r="CF165" s="1370" t="str">
        <f t="shared" si="469"/>
        <v/>
      </c>
      <c r="CG165" s="1370" t="str">
        <f t="shared" si="470"/>
        <v/>
      </c>
      <c r="CH165" s="1370" t="str">
        <f t="shared" si="471"/>
        <v/>
      </c>
      <c r="CI165" s="1370" t="str">
        <f t="shared" si="472"/>
        <v/>
      </c>
      <c r="CJ165" s="1370" t="str">
        <f t="shared" si="473"/>
        <v/>
      </c>
      <c r="CK165" s="1371" t="str">
        <f t="shared" si="474"/>
        <v/>
      </c>
      <c r="CL165" s="1371" t="str">
        <f t="shared" si="475"/>
        <v/>
      </c>
      <c r="CM165" s="1371" t="str">
        <f t="shared" si="476"/>
        <v/>
      </c>
      <c r="CN165" s="1370" t="str">
        <f t="shared" si="477"/>
        <v/>
      </c>
      <c r="CO165" s="1370" t="str">
        <f t="shared" si="478"/>
        <v/>
      </c>
      <c r="CP165" s="1370" t="str">
        <f t="shared" si="479"/>
        <v/>
      </c>
      <c r="CQ165" s="1370" t="str">
        <f t="shared" si="480"/>
        <v/>
      </c>
      <c r="CR165" s="1370" t="str">
        <f t="shared" si="481"/>
        <v/>
      </c>
      <c r="CS165" s="1369" t="str">
        <f t="shared" si="482"/>
        <v/>
      </c>
      <c r="CT165" s="1372" t="str">
        <f t="shared" si="483"/>
        <v/>
      </c>
      <c r="CU165" s="552" t="str">
        <f t="shared" si="484"/>
        <v/>
      </c>
      <c r="CV165" s="553" t="str">
        <f t="shared" si="485"/>
        <v/>
      </c>
      <c r="CW165" s="554" t="str">
        <f t="shared" si="486"/>
        <v/>
      </c>
      <c r="CX165" s="554" t="str">
        <f t="shared" si="487"/>
        <v/>
      </c>
      <c r="CY165" s="554" t="str">
        <f t="shared" si="488"/>
        <v/>
      </c>
      <c r="CZ165" s="554" t="str">
        <f t="shared" si="489"/>
        <v/>
      </c>
      <c r="DA165" s="554" t="str">
        <f t="shared" si="490"/>
        <v/>
      </c>
      <c r="DB165" s="555" t="str">
        <f t="shared" si="491"/>
        <v/>
      </c>
      <c r="DC165" s="555" t="str">
        <f t="shared" si="492"/>
        <v/>
      </c>
      <c r="DD165" s="555" t="str">
        <f t="shared" si="493"/>
        <v/>
      </c>
      <c r="DE165" s="554" t="str">
        <f t="shared" si="494"/>
        <v/>
      </c>
      <c r="DF165" s="554" t="str">
        <f t="shared" si="495"/>
        <v/>
      </c>
      <c r="DG165" s="554" t="str">
        <f t="shared" si="496"/>
        <v/>
      </c>
      <c r="DH165" s="554" t="str">
        <f t="shared" si="497"/>
        <v/>
      </c>
      <c r="DI165" s="554" t="str">
        <f t="shared" si="498"/>
        <v/>
      </c>
      <c r="DJ165" s="553" t="str">
        <f t="shared" si="499"/>
        <v/>
      </c>
      <c r="DK165" s="552" t="str">
        <f t="shared" si="500"/>
        <v/>
      </c>
      <c r="DL165" s="656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526">IF(SUM(B151,B160)&gt;0,SUM(B152,B161)/SUM(B151,B160),"")</f>
        <v/>
      </c>
      <c r="C166" s="623" t="str">
        <f t="shared" si="526"/>
        <v/>
      </c>
      <c r="D166" s="623" t="str">
        <f t="shared" si="526"/>
        <v/>
      </c>
      <c r="E166" s="623" t="str">
        <f t="shared" si="526"/>
        <v/>
      </c>
      <c r="F166" s="623" t="str">
        <f t="shared" si="526"/>
        <v/>
      </c>
      <c r="G166" s="623" t="str">
        <f t="shared" si="526"/>
        <v/>
      </c>
      <c r="H166" s="623" t="str">
        <f t="shared" si="526"/>
        <v/>
      </c>
      <c r="I166" s="623" t="str">
        <f t="shared" si="526"/>
        <v/>
      </c>
      <c r="J166" s="623" t="str">
        <f t="shared" si="526"/>
        <v/>
      </c>
      <c r="K166" s="623" t="str">
        <f t="shared" si="526"/>
        <v/>
      </c>
      <c r="L166" s="623" t="str">
        <f t="shared" si="526"/>
        <v/>
      </c>
      <c r="M166" s="623" t="str">
        <f t="shared" si="526"/>
        <v/>
      </c>
      <c r="N166" s="623" t="str">
        <f t="shared" si="526"/>
        <v/>
      </c>
      <c r="O166" s="623" t="str">
        <f t="shared" si="526"/>
        <v/>
      </c>
      <c r="P166" s="623" t="str">
        <f t="shared" si="526"/>
        <v/>
      </c>
      <c r="Q166" s="623" t="str">
        <f t="shared" si="526"/>
        <v/>
      </c>
      <c r="R166" s="623" t="str">
        <f t="shared" si="526"/>
        <v/>
      </c>
      <c r="S166" s="655"/>
      <c r="T166" s="623" t="str">
        <f t="shared" ref="T166:AJ166" si="527">IF(SUM(T151,T160)&gt;0,SUM(T152,T161)/SUM(T151,T160),"")</f>
        <v/>
      </c>
      <c r="U166" s="623" t="str">
        <f t="shared" si="527"/>
        <v/>
      </c>
      <c r="V166" s="623" t="str">
        <f t="shared" si="527"/>
        <v/>
      </c>
      <c r="W166" s="623" t="str">
        <f t="shared" si="527"/>
        <v/>
      </c>
      <c r="X166" s="623" t="str">
        <f t="shared" si="527"/>
        <v/>
      </c>
      <c r="Y166" s="623" t="str">
        <f t="shared" si="527"/>
        <v/>
      </c>
      <c r="Z166" s="623" t="str">
        <f t="shared" si="527"/>
        <v/>
      </c>
      <c r="AA166" s="623" t="str">
        <f t="shared" si="527"/>
        <v/>
      </c>
      <c r="AB166" s="623" t="str">
        <f t="shared" si="527"/>
        <v/>
      </c>
      <c r="AC166" s="623" t="str">
        <f t="shared" si="527"/>
        <v/>
      </c>
      <c r="AD166" s="623" t="str">
        <f t="shared" si="527"/>
        <v/>
      </c>
      <c r="AE166" s="623" t="str">
        <f t="shared" si="527"/>
        <v/>
      </c>
      <c r="AF166" s="623" t="str">
        <f t="shared" si="527"/>
        <v/>
      </c>
      <c r="AG166" s="623" t="str">
        <f t="shared" si="527"/>
        <v/>
      </c>
      <c r="AH166" s="623" t="str">
        <f t="shared" si="527"/>
        <v/>
      </c>
      <c r="AI166" s="623" t="str">
        <f t="shared" si="527"/>
        <v/>
      </c>
      <c r="AJ166" s="623" t="str">
        <f t="shared" si="527"/>
        <v/>
      </c>
      <c r="AK166" s="655"/>
      <c r="AL166" s="623" t="str">
        <f t="shared" ref="AL166:BB166" si="528">IF(SUM(AL151,AL160)&gt;0,SUM(AL152,AL161)/SUM(AL151,AL160),"")</f>
        <v/>
      </c>
      <c r="AM166" s="623" t="str">
        <f t="shared" si="528"/>
        <v/>
      </c>
      <c r="AN166" s="623" t="str">
        <f t="shared" si="528"/>
        <v/>
      </c>
      <c r="AO166" s="623" t="str">
        <f t="shared" si="528"/>
        <v/>
      </c>
      <c r="AP166" s="623" t="str">
        <f t="shared" si="528"/>
        <v/>
      </c>
      <c r="AQ166" s="623" t="str">
        <f t="shared" si="528"/>
        <v/>
      </c>
      <c r="AR166" s="623" t="str">
        <f t="shared" si="528"/>
        <v/>
      </c>
      <c r="AS166" s="623" t="str">
        <f t="shared" si="528"/>
        <v/>
      </c>
      <c r="AT166" s="623" t="str">
        <f t="shared" si="528"/>
        <v/>
      </c>
      <c r="AU166" s="623" t="str">
        <f t="shared" si="528"/>
        <v/>
      </c>
      <c r="AV166" s="623" t="str">
        <f t="shared" si="528"/>
        <v/>
      </c>
      <c r="AW166" s="623" t="str">
        <f t="shared" si="528"/>
        <v/>
      </c>
      <c r="AX166" s="623" t="str">
        <f t="shared" si="528"/>
        <v/>
      </c>
      <c r="AY166" s="623" t="str">
        <f t="shared" si="528"/>
        <v/>
      </c>
      <c r="AZ166" s="623" t="str">
        <f t="shared" si="528"/>
        <v/>
      </c>
      <c r="BA166" s="623" t="str">
        <f t="shared" si="528"/>
        <v/>
      </c>
      <c r="BB166" s="623" t="str">
        <f t="shared" si="528"/>
        <v/>
      </c>
      <c r="BC166" s="655"/>
      <c r="BD166" s="623" t="str">
        <f t="shared" ref="BD166:BT166" si="529">IF(SUM(BD151,BD160)&gt;0,SUM(BD152,BD161)/SUM(BD151,BD160),"")</f>
        <v/>
      </c>
      <c r="BE166" s="623" t="str">
        <f t="shared" si="529"/>
        <v/>
      </c>
      <c r="BF166" s="623" t="str">
        <f t="shared" si="529"/>
        <v/>
      </c>
      <c r="BG166" s="623" t="str">
        <f t="shared" si="529"/>
        <v/>
      </c>
      <c r="BH166" s="623" t="str">
        <f t="shared" si="529"/>
        <v/>
      </c>
      <c r="BI166" s="623" t="str">
        <f t="shared" si="529"/>
        <v/>
      </c>
      <c r="BJ166" s="623" t="str">
        <f t="shared" si="529"/>
        <v/>
      </c>
      <c r="BK166" s="623" t="str">
        <f t="shared" si="529"/>
        <v/>
      </c>
      <c r="BL166" s="623" t="str">
        <f t="shared" si="529"/>
        <v/>
      </c>
      <c r="BM166" s="623" t="str">
        <f t="shared" si="529"/>
        <v/>
      </c>
      <c r="BN166" s="623" t="str">
        <f t="shared" si="529"/>
        <v/>
      </c>
      <c r="BO166" s="623" t="str">
        <f t="shared" si="529"/>
        <v/>
      </c>
      <c r="BP166" s="623" t="str">
        <f t="shared" si="529"/>
        <v/>
      </c>
      <c r="BQ166" s="623" t="str">
        <f t="shared" si="529"/>
        <v/>
      </c>
      <c r="BR166" s="623" t="str">
        <f t="shared" si="529"/>
        <v/>
      </c>
      <c r="BS166" s="623" t="str">
        <f t="shared" si="529"/>
        <v/>
      </c>
      <c r="BT166" s="623" t="str">
        <f t="shared" si="52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514"/>
        <v/>
      </c>
      <c r="CA166" s="625" t="str">
        <f t="shared" si="515"/>
        <v/>
      </c>
      <c r="CB166" s="625" t="str">
        <f t="shared" si="516"/>
        <v/>
      </c>
      <c r="CC166" s="625" t="str">
        <f t="shared" si="517"/>
        <v/>
      </c>
      <c r="CD166" s="1356" t="str">
        <f t="shared" si="467"/>
        <v/>
      </c>
      <c r="CE166" s="1357" t="str">
        <f t="shared" si="468"/>
        <v/>
      </c>
      <c r="CF166" s="1358" t="str">
        <f t="shared" si="469"/>
        <v/>
      </c>
      <c r="CG166" s="1358" t="str">
        <f t="shared" si="470"/>
        <v/>
      </c>
      <c r="CH166" s="1358" t="str">
        <f t="shared" si="471"/>
        <v/>
      </c>
      <c r="CI166" s="1358" t="str">
        <f t="shared" si="472"/>
        <v/>
      </c>
      <c r="CJ166" s="1358" t="str">
        <f t="shared" si="473"/>
        <v/>
      </c>
      <c r="CK166" s="1359" t="str">
        <f t="shared" si="474"/>
        <v/>
      </c>
      <c r="CL166" s="1359" t="str">
        <f t="shared" si="475"/>
        <v/>
      </c>
      <c r="CM166" s="1359" t="str">
        <f t="shared" si="476"/>
        <v/>
      </c>
      <c r="CN166" s="1358" t="str">
        <f t="shared" si="477"/>
        <v/>
      </c>
      <c r="CO166" s="1358" t="str">
        <f t="shared" si="478"/>
        <v/>
      </c>
      <c r="CP166" s="1358" t="str">
        <f t="shared" si="479"/>
        <v/>
      </c>
      <c r="CQ166" s="1358" t="str">
        <f t="shared" si="480"/>
        <v/>
      </c>
      <c r="CR166" s="1358" t="str">
        <f t="shared" si="481"/>
        <v/>
      </c>
      <c r="CS166" s="1357" t="str">
        <f t="shared" si="482"/>
        <v/>
      </c>
      <c r="CT166" s="1360" t="str">
        <f t="shared" si="483"/>
        <v/>
      </c>
      <c r="CU166" s="540" t="str">
        <f t="shared" si="484"/>
        <v/>
      </c>
      <c r="CV166" s="541" t="str">
        <f t="shared" si="485"/>
        <v/>
      </c>
      <c r="CW166" s="542" t="str">
        <f t="shared" si="486"/>
        <v/>
      </c>
      <c r="CX166" s="542" t="str">
        <f t="shared" si="487"/>
        <v/>
      </c>
      <c r="CY166" s="542" t="str">
        <f t="shared" si="488"/>
        <v/>
      </c>
      <c r="CZ166" s="542" t="str">
        <f t="shared" si="489"/>
        <v/>
      </c>
      <c r="DA166" s="542" t="str">
        <f t="shared" si="490"/>
        <v/>
      </c>
      <c r="DB166" s="543" t="str">
        <f t="shared" si="491"/>
        <v/>
      </c>
      <c r="DC166" s="543" t="str">
        <f t="shared" si="492"/>
        <v/>
      </c>
      <c r="DD166" s="543" t="str">
        <f t="shared" si="493"/>
        <v/>
      </c>
      <c r="DE166" s="542" t="str">
        <f t="shared" si="494"/>
        <v/>
      </c>
      <c r="DF166" s="542" t="str">
        <f t="shared" si="495"/>
        <v/>
      </c>
      <c r="DG166" s="542" t="str">
        <f t="shared" si="496"/>
        <v/>
      </c>
      <c r="DH166" s="542" t="str">
        <f t="shared" si="497"/>
        <v/>
      </c>
      <c r="DI166" s="542" t="str">
        <f t="shared" si="498"/>
        <v/>
      </c>
      <c r="DJ166" s="541" t="str">
        <f t="shared" si="499"/>
        <v/>
      </c>
      <c r="DK166" s="540" t="str">
        <f t="shared" si="500"/>
        <v/>
      </c>
      <c r="DL166" s="656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530">IF(SUM(B151,B160)=0,"",SUM(B151,-B152*B155,-B156*B155,B160,-B161*B164,-B165*B164)*0.049)</f>
        <v/>
      </c>
      <c r="C167" s="628" t="str">
        <f t="shared" si="530"/>
        <v/>
      </c>
      <c r="D167" s="628" t="str">
        <f t="shared" si="530"/>
        <v/>
      </c>
      <c r="E167" s="628" t="str">
        <f t="shared" si="530"/>
        <v/>
      </c>
      <c r="F167" s="628" t="str">
        <f t="shared" si="530"/>
        <v/>
      </c>
      <c r="G167" s="628" t="str">
        <f t="shared" si="530"/>
        <v/>
      </c>
      <c r="H167" s="628" t="str">
        <f t="shared" si="530"/>
        <v/>
      </c>
      <c r="I167" s="628" t="str">
        <f t="shared" si="530"/>
        <v/>
      </c>
      <c r="J167" s="628" t="str">
        <f t="shared" si="530"/>
        <v/>
      </c>
      <c r="K167" s="628" t="str">
        <f t="shared" si="53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531">IF(SUM(T151,T160)=0,"",SUM(T151,-T152*T155,-T156*T155,T160,-T161*T164,-T165*T164)*0.049)</f>
        <v/>
      </c>
      <c r="U167" s="628" t="str">
        <f t="shared" si="531"/>
        <v/>
      </c>
      <c r="V167" s="628" t="str">
        <f t="shared" si="531"/>
        <v/>
      </c>
      <c r="W167" s="628" t="str">
        <f t="shared" si="531"/>
        <v/>
      </c>
      <c r="X167" s="628" t="str">
        <f t="shared" si="531"/>
        <v/>
      </c>
      <c r="Y167" s="628" t="str">
        <f t="shared" si="531"/>
        <v/>
      </c>
      <c r="Z167" s="628" t="str">
        <f t="shared" si="531"/>
        <v/>
      </c>
      <c r="AA167" s="628" t="str">
        <f t="shared" si="531"/>
        <v/>
      </c>
      <c r="AB167" s="628" t="str">
        <f t="shared" si="531"/>
        <v/>
      </c>
      <c r="AC167" s="628" t="str">
        <f t="shared" si="531"/>
        <v/>
      </c>
      <c r="AD167" s="628" t="str">
        <f t="shared" si="531"/>
        <v/>
      </c>
      <c r="AE167" s="628" t="str">
        <f t="shared" si="531"/>
        <v/>
      </c>
      <c r="AF167" s="628" t="str">
        <f t="shared" si="531"/>
        <v/>
      </c>
      <c r="AG167" s="628" t="str">
        <f t="shared" si="531"/>
        <v/>
      </c>
      <c r="AH167" s="628" t="str">
        <f t="shared" si="531"/>
        <v/>
      </c>
      <c r="AI167" s="628" t="str">
        <f t="shared" si="531"/>
        <v/>
      </c>
      <c r="AJ167" s="628" t="str">
        <f t="shared" si="531"/>
        <v/>
      </c>
      <c r="AK167" s="659"/>
      <c r="AL167" s="628" t="str">
        <f t="shared" ref="AL167:AT167" si="532">IF(SUM(AL151,AL160)=0,"",SUM(AL151,-AL152*AL155,-AL156*AL155,AL160,-AL161*AL164,-AL165*AL164)*0.049)</f>
        <v/>
      </c>
      <c r="AM167" s="628" t="str">
        <f t="shared" si="532"/>
        <v/>
      </c>
      <c r="AN167" s="628" t="str">
        <f t="shared" si="532"/>
        <v/>
      </c>
      <c r="AO167" s="628" t="str">
        <f t="shared" si="532"/>
        <v/>
      </c>
      <c r="AP167" s="628" t="str">
        <f t="shared" si="532"/>
        <v/>
      </c>
      <c r="AQ167" s="628" t="str">
        <f t="shared" si="532"/>
        <v/>
      </c>
      <c r="AR167" s="628" t="str">
        <f t="shared" si="532"/>
        <v/>
      </c>
      <c r="AS167" s="628" t="str">
        <f t="shared" si="532"/>
        <v/>
      </c>
      <c r="AT167" s="628" t="str">
        <f t="shared" si="532"/>
        <v/>
      </c>
      <c r="AU167" s="628"/>
      <c r="AV167" s="628"/>
      <c r="AW167" s="628" t="str">
        <f t="shared" ref="AW167:BB167" si="533">IF(SUM(AW151,AW160)=0,"",SUM(AW151,-AW152*AW155,-AW156*AW155,AW160,-AW161*AW164,-AW165*AW164)*0.049)</f>
        <v/>
      </c>
      <c r="AX167" s="628" t="str">
        <f t="shared" si="533"/>
        <v/>
      </c>
      <c r="AY167" s="628" t="str">
        <f t="shared" si="533"/>
        <v/>
      </c>
      <c r="AZ167" s="628" t="str">
        <f t="shared" si="533"/>
        <v/>
      </c>
      <c r="BA167" s="628" t="str">
        <f t="shared" si="533"/>
        <v/>
      </c>
      <c r="BB167" s="628" t="str">
        <f t="shared" si="533"/>
        <v/>
      </c>
      <c r="BC167" s="659"/>
      <c r="BD167" s="628" t="str">
        <f t="shared" ref="BD167:BT167" si="534">IF(SUM(BD151,BD160)=0,"",SUM(BD151,-BD152*BD155,-BD156*BD155,BD160,-BD161*BD164,-BD165*BD164)*0.049)</f>
        <v/>
      </c>
      <c r="BE167" s="628" t="str">
        <f t="shared" si="534"/>
        <v/>
      </c>
      <c r="BF167" s="628" t="str">
        <f t="shared" si="534"/>
        <v/>
      </c>
      <c r="BG167" s="628" t="str">
        <f t="shared" si="534"/>
        <v/>
      </c>
      <c r="BH167" s="628" t="str">
        <f t="shared" si="534"/>
        <v/>
      </c>
      <c r="BI167" s="628" t="str">
        <f t="shared" si="534"/>
        <v/>
      </c>
      <c r="BJ167" s="628" t="str">
        <f t="shared" si="534"/>
        <v/>
      </c>
      <c r="BK167" s="628" t="str">
        <f t="shared" si="534"/>
        <v/>
      </c>
      <c r="BL167" s="628" t="str">
        <f t="shared" si="534"/>
        <v/>
      </c>
      <c r="BM167" s="628" t="str">
        <f t="shared" si="534"/>
        <v/>
      </c>
      <c r="BN167" s="628" t="str">
        <f t="shared" si="534"/>
        <v/>
      </c>
      <c r="BO167" s="628" t="str">
        <f t="shared" si="534"/>
        <v/>
      </c>
      <c r="BP167" s="628" t="str">
        <f t="shared" si="534"/>
        <v/>
      </c>
      <c r="BQ167" s="628" t="str">
        <f t="shared" si="534"/>
        <v/>
      </c>
      <c r="BR167" s="628" t="str">
        <f t="shared" si="534"/>
        <v/>
      </c>
      <c r="BS167" s="628" t="str">
        <f t="shared" si="534"/>
        <v/>
      </c>
      <c r="BT167" s="628" t="str">
        <f t="shared" si="53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514"/>
        <v/>
      </c>
      <c r="CA167" s="600" t="str">
        <f t="shared" si="515"/>
        <v/>
      </c>
      <c r="CB167" s="600" t="str">
        <f t="shared" si="516"/>
        <v/>
      </c>
      <c r="CC167" s="600" t="str">
        <f t="shared" si="517"/>
        <v/>
      </c>
      <c r="CD167" s="1368" t="str">
        <f t="shared" si="467"/>
        <v/>
      </c>
      <c r="CE167" s="1369" t="str">
        <f t="shared" si="468"/>
        <v/>
      </c>
      <c r="CF167" s="1370" t="str">
        <f t="shared" si="469"/>
        <v/>
      </c>
      <c r="CG167" s="1370" t="str">
        <f t="shared" si="470"/>
        <v/>
      </c>
      <c r="CH167" s="1370" t="str">
        <f t="shared" si="471"/>
        <v/>
      </c>
      <c r="CI167" s="1370" t="str">
        <f t="shared" si="472"/>
        <v/>
      </c>
      <c r="CJ167" s="1370" t="str">
        <f t="shared" si="473"/>
        <v/>
      </c>
      <c r="CK167" s="1371" t="str">
        <f t="shared" si="474"/>
        <v/>
      </c>
      <c r="CL167" s="1371" t="str">
        <f t="shared" si="475"/>
        <v/>
      </c>
      <c r="CM167" s="1371" t="str">
        <f t="shared" si="476"/>
        <v/>
      </c>
      <c r="CN167" s="1370" t="str">
        <f t="shared" si="477"/>
        <v/>
      </c>
      <c r="CO167" s="1370" t="str">
        <f t="shared" si="478"/>
        <v/>
      </c>
      <c r="CP167" s="1370" t="str">
        <f t="shared" si="479"/>
        <v/>
      </c>
      <c r="CQ167" s="1370" t="str">
        <f t="shared" si="480"/>
        <v/>
      </c>
      <c r="CR167" s="1370" t="str">
        <f t="shared" si="481"/>
        <v/>
      </c>
      <c r="CS167" s="1369" t="str">
        <f t="shared" si="482"/>
        <v/>
      </c>
      <c r="CT167" s="1372" t="str">
        <f t="shared" si="483"/>
        <v/>
      </c>
      <c r="CU167" s="552" t="str">
        <f t="shared" si="484"/>
        <v/>
      </c>
      <c r="CV167" s="553" t="str">
        <f t="shared" si="485"/>
        <v/>
      </c>
      <c r="CW167" s="554" t="str">
        <f t="shared" si="486"/>
        <v/>
      </c>
      <c r="CX167" s="554" t="str">
        <f t="shared" si="487"/>
        <v/>
      </c>
      <c r="CY167" s="554" t="str">
        <f t="shared" si="488"/>
        <v/>
      </c>
      <c r="CZ167" s="554" t="str">
        <f t="shared" si="489"/>
        <v/>
      </c>
      <c r="DA167" s="554" t="str">
        <f t="shared" si="490"/>
        <v/>
      </c>
      <c r="DB167" s="555" t="str">
        <f t="shared" si="491"/>
        <v/>
      </c>
      <c r="DC167" s="555" t="str">
        <f t="shared" si="492"/>
        <v/>
      </c>
      <c r="DD167" s="555" t="str">
        <f t="shared" si="493"/>
        <v/>
      </c>
      <c r="DE167" s="554" t="str">
        <f t="shared" si="494"/>
        <v/>
      </c>
      <c r="DF167" s="554" t="str">
        <f t="shared" si="495"/>
        <v/>
      </c>
      <c r="DG167" s="554" t="str">
        <f t="shared" si="496"/>
        <v/>
      </c>
      <c r="DH167" s="554" t="str">
        <f t="shared" si="497"/>
        <v/>
      </c>
      <c r="DI167" s="554" t="str">
        <f t="shared" si="498"/>
        <v/>
      </c>
      <c r="DJ167" s="553" t="str">
        <f t="shared" si="499"/>
        <v/>
      </c>
      <c r="DK167" s="552" t="str">
        <f t="shared" si="500"/>
        <v/>
      </c>
      <c r="DL167" s="656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514"/>
        <v/>
      </c>
      <c r="CA168" s="600" t="str">
        <f t="shared" si="515"/>
        <v/>
      </c>
      <c r="CB168" s="600" t="str">
        <f t="shared" si="516"/>
        <v/>
      </c>
      <c r="CC168" s="600" t="str">
        <f t="shared" si="517"/>
        <v/>
      </c>
      <c r="CD168" s="1368" t="str">
        <f t="shared" si="467"/>
        <v/>
      </c>
      <c r="CE168" s="1369" t="str">
        <f t="shared" si="468"/>
        <v/>
      </c>
      <c r="CF168" s="1370" t="str">
        <f t="shared" si="469"/>
        <v/>
      </c>
      <c r="CG168" s="1370" t="str">
        <f t="shared" si="470"/>
        <v/>
      </c>
      <c r="CH168" s="1370" t="str">
        <f t="shared" si="471"/>
        <v/>
      </c>
      <c r="CI168" s="1370" t="str">
        <f t="shared" si="472"/>
        <v/>
      </c>
      <c r="CJ168" s="1370" t="str">
        <f t="shared" si="473"/>
        <v/>
      </c>
      <c r="CK168" s="1371" t="str">
        <f t="shared" si="474"/>
        <v/>
      </c>
      <c r="CL168" s="1371" t="str">
        <f t="shared" si="475"/>
        <v/>
      </c>
      <c r="CM168" s="1371" t="str">
        <f t="shared" si="476"/>
        <v/>
      </c>
      <c r="CN168" s="1370" t="str">
        <f t="shared" si="477"/>
        <v/>
      </c>
      <c r="CO168" s="1370" t="str">
        <f t="shared" si="478"/>
        <v/>
      </c>
      <c r="CP168" s="1370" t="str">
        <f t="shared" si="479"/>
        <v/>
      </c>
      <c r="CQ168" s="1370" t="str">
        <f t="shared" si="480"/>
        <v/>
      </c>
      <c r="CR168" s="1370" t="str">
        <f t="shared" si="481"/>
        <v/>
      </c>
      <c r="CS168" s="1369" t="str">
        <f t="shared" si="482"/>
        <v/>
      </c>
      <c r="CT168" s="1372" t="str">
        <f t="shared" si="483"/>
        <v/>
      </c>
      <c r="CU168" s="552" t="str">
        <f t="shared" si="484"/>
        <v/>
      </c>
      <c r="CV168" s="553" t="str">
        <f t="shared" si="485"/>
        <v/>
      </c>
      <c r="CW168" s="554" t="str">
        <f t="shared" si="486"/>
        <v/>
      </c>
      <c r="CX168" s="554" t="str">
        <f t="shared" si="487"/>
        <v/>
      </c>
      <c r="CY168" s="554" t="str">
        <f t="shared" si="488"/>
        <v/>
      </c>
      <c r="CZ168" s="554" t="str">
        <f t="shared" si="489"/>
        <v/>
      </c>
      <c r="DA168" s="554" t="str">
        <f t="shared" si="490"/>
        <v/>
      </c>
      <c r="DB168" s="555" t="str">
        <f t="shared" si="491"/>
        <v/>
      </c>
      <c r="DC168" s="555" t="str">
        <f t="shared" si="492"/>
        <v/>
      </c>
      <c r="DD168" s="555" t="str">
        <f t="shared" si="493"/>
        <v/>
      </c>
      <c r="DE168" s="554" t="str">
        <f t="shared" si="494"/>
        <v/>
      </c>
      <c r="DF168" s="554" t="str">
        <f t="shared" si="495"/>
        <v/>
      </c>
      <c r="DG168" s="554" t="str">
        <f t="shared" si="496"/>
        <v/>
      </c>
      <c r="DH168" s="554" t="str">
        <f t="shared" si="497"/>
        <v/>
      </c>
      <c r="DI168" s="554" t="str">
        <f t="shared" si="498"/>
        <v/>
      </c>
      <c r="DJ168" s="553" t="str">
        <f t="shared" si="499"/>
        <v/>
      </c>
      <c r="DK168" s="552" t="str">
        <f t="shared" si="500"/>
        <v/>
      </c>
      <c r="DL168" s="656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514"/>
        <v/>
      </c>
      <c r="CA169" s="600" t="str">
        <f t="shared" si="515"/>
        <v/>
      </c>
      <c r="CB169" s="600" t="str">
        <f t="shared" si="516"/>
        <v/>
      </c>
      <c r="CC169" s="600" t="str">
        <f t="shared" si="517"/>
        <v/>
      </c>
      <c r="CD169" s="1368" t="str">
        <f t="shared" si="467"/>
        <v/>
      </c>
      <c r="CE169" s="1369" t="str">
        <f t="shared" si="468"/>
        <v/>
      </c>
      <c r="CF169" s="1370" t="str">
        <f t="shared" si="469"/>
        <v/>
      </c>
      <c r="CG169" s="1370" t="str">
        <f t="shared" si="470"/>
        <v/>
      </c>
      <c r="CH169" s="1370" t="str">
        <f t="shared" si="471"/>
        <v/>
      </c>
      <c r="CI169" s="1370" t="str">
        <f t="shared" si="472"/>
        <v/>
      </c>
      <c r="CJ169" s="1370" t="str">
        <f t="shared" si="473"/>
        <v/>
      </c>
      <c r="CK169" s="1371" t="str">
        <f t="shared" si="474"/>
        <v/>
      </c>
      <c r="CL169" s="1371" t="str">
        <f t="shared" si="475"/>
        <v/>
      </c>
      <c r="CM169" s="1371" t="str">
        <f t="shared" si="476"/>
        <v/>
      </c>
      <c r="CN169" s="1370" t="str">
        <f t="shared" si="477"/>
        <v/>
      </c>
      <c r="CO169" s="1370" t="str">
        <f t="shared" si="478"/>
        <v/>
      </c>
      <c r="CP169" s="1370" t="str">
        <f t="shared" si="479"/>
        <v/>
      </c>
      <c r="CQ169" s="1370" t="str">
        <f t="shared" si="480"/>
        <v/>
      </c>
      <c r="CR169" s="1370" t="str">
        <f t="shared" si="481"/>
        <v/>
      </c>
      <c r="CS169" s="1369" t="str">
        <f t="shared" si="482"/>
        <v/>
      </c>
      <c r="CT169" s="1372" t="str">
        <f t="shared" si="483"/>
        <v/>
      </c>
      <c r="CU169" s="552" t="str">
        <f t="shared" si="484"/>
        <v/>
      </c>
      <c r="CV169" s="553" t="str">
        <f t="shared" si="485"/>
        <v/>
      </c>
      <c r="CW169" s="554" t="str">
        <f t="shared" si="486"/>
        <v/>
      </c>
      <c r="CX169" s="554" t="str">
        <f t="shared" si="487"/>
        <v/>
      </c>
      <c r="CY169" s="554" t="str">
        <f t="shared" si="488"/>
        <v/>
      </c>
      <c r="CZ169" s="554" t="str">
        <f t="shared" si="489"/>
        <v/>
      </c>
      <c r="DA169" s="554" t="str">
        <f t="shared" si="490"/>
        <v/>
      </c>
      <c r="DB169" s="555" t="str">
        <f t="shared" si="491"/>
        <v/>
      </c>
      <c r="DC169" s="555" t="str">
        <f t="shared" si="492"/>
        <v/>
      </c>
      <c r="DD169" s="555" t="str">
        <f t="shared" si="493"/>
        <v/>
      </c>
      <c r="DE169" s="554" t="str">
        <f t="shared" si="494"/>
        <v/>
      </c>
      <c r="DF169" s="554" t="str">
        <f t="shared" si="495"/>
        <v/>
      </c>
      <c r="DG169" s="554" t="str">
        <f t="shared" si="496"/>
        <v/>
      </c>
      <c r="DH169" s="554" t="str">
        <f t="shared" si="497"/>
        <v/>
      </c>
      <c r="DI169" s="554" t="str">
        <f t="shared" si="498"/>
        <v/>
      </c>
      <c r="DJ169" s="553" t="str">
        <f t="shared" si="499"/>
        <v/>
      </c>
      <c r="DK169" s="552" t="str">
        <f t="shared" si="500"/>
        <v/>
      </c>
      <c r="DL169" s="656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514"/>
        <v/>
      </c>
      <c r="CA170" s="600" t="str">
        <f t="shared" si="515"/>
        <v/>
      </c>
      <c r="CB170" s="600" t="str">
        <f t="shared" si="516"/>
        <v/>
      </c>
      <c r="CC170" s="600" t="str">
        <f t="shared" si="517"/>
        <v/>
      </c>
      <c r="CD170" s="1368" t="str">
        <f t="shared" si="467"/>
        <v/>
      </c>
      <c r="CE170" s="1369" t="str">
        <f t="shared" si="468"/>
        <v/>
      </c>
      <c r="CF170" s="1370" t="str">
        <f t="shared" si="469"/>
        <v/>
      </c>
      <c r="CG170" s="1370" t="str">
        <f t="shared" si="470"/>
        <v/>
      </c>
      <c r="CH170" s="1370" t="str">
        <f t="shared" si="471"/>
        <v/>
      </c>
      <c r="CI170" s="1370" t="str">
        <f t="shared" si="472"/>
        <v/>
      </c>
      <c r="CJ170" s="1370" t="str">
        <f t="shared" si="473"/>
        <v/>
      </c>
      <c r="CK170" s="1371" t="str">
        <f t="shared" si="474"/>
        <v/>
      </c>
      <c r="CL170" s="1371" t="str">
        <f t="shared" si="475"/>
        <v/>
      </c>
      <c r="CM170" s="1371" t="str">
        <f t="shared" si="476"/>
        <v/>
      </c>
      <c r="CN170" s="1370" t="str">
        <f t="shared" si="477"/>
        <v/>
      </c>
      <c r="CO170" s="1370" t="str">
        <f t="shared" si="478"/>
        <v/>
      </c>
      <c r="CP170" s="1370" t="str">
        <f t="shared" si="479"/>
        <v/>
      </c>
      <c r="CQ170" s="1370" t="str">
        <f t="shared" si="480"/>
        <v/>
      </c>
      <c r="CR170" s="1370" t="str">
        <f t="shared" si="481"/>
        <v/>
      </c>
      <c r="CS170" s="1369" t="str">
        <f t="shared" si="482"/>
        <v/>
      </c>
      <c r="CT170" s="1372" t="str">
        <f t="shared" si="483"/>
        <v/>
      </c>
      <c r="CU170" s="552" t="str">
        <f t="shared" si="484"/>
        <v/>
      </c>
      <c r="CV170" s="553" t="str">
        <f t="shared" si="485"/>
        <v/>
      </c>
      <c r="CW170" s="554" t="str">
        <f t="shared" si="486"/>
        <v/>
      </c>
      <c r="CX170" s="554" t="str">
        <f t="shared" si="487"/>
        <v/>
      </c>
      <c r="CY170" s="554" t="str">
        <f t="shared" si="488"/>
        <v/>
      </c>
      <c r="CZ170" s="554" t="str">
        <f t="shared" si="489"/>
        <v/>
      </c>
      <c r="DA170" s="554" t="str">
        <f t="shared" si="490"/>
        <v/>
      </c>
      <c r="DB170" s="555" t="str">
        <f t="shared" si="491"/>
        <v/>
      </c>
      <c r="DC170" s="555" t="str">
        <f t="shared" si="492"/>
        <v/>
      </c>
      <c r="DD170" s="555" t="str">
        <f t="shared" si="493"/>
        <v/>
      </c>
      <c r="DE170" s="554" t="str">
        <f t="shared" si="494"/>
        <v/>
      </c>
      <c r="DF170" s="554" t="str">
        <f t="shared" si="495"/>
        <v/>
      </c>
      <c r="DG170" s="554" t="str">
        <f t="shared" si="496"/>
        <v/>
      </c>
      <c r="DH170" s="554" t="str">
        <f t="shared" si="497"/>
        <v/>
      </c>
      <c r="DI170" s="554" t="str">
        <f t="shared" si="498"/>
        <v/>
      </c>
      <c r="DJ170" s="553" t="str">
        <f t="shared" si="499"/>
        <v/>
      </c>
      <c r="DK170" s="552" t="str">
        <f t="shared" si="500"/>
        <v/>
      </c>
      <c r="DL170" s="656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535">IF(B169="","",B169*B170)</f>
        <v/>
      </c>
      <c r="C171" s="632" t="str">
        <f t="shared" si="535"/>
        <v/>
      </c>
      <c r="D171" s="632" t="str">
        <f t="shared" si="535"/>
        <v/>
      </c>
      <c r="E171" s="632" t="str">
        <f t="shared" si="535"/>
        <v/>
      </c>
      <c r="F171" s="632" t="str">
        <f t="shared" si="535"/>
        <v/>
      </c>
      <c r="G171" s="632" t="str">
        <f t="shared" si="535"/>
        <v/>
      </c>
      <c r="H171" s="632" t="str">
        <f t="shared" si="535"/>
        <v/>
      </c>
      <c r="I171" s="632" t="str">
        <f t="shared" si="535"/>
        <v/>
      </c>
      <c r="J171" s="632" t="str">
        <f t="shared" si="535"/>
        <v/>
      </c>
      <c r="K171" s="632" t="str">
        <f t="shared" si="53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536">IF(T169="","",T169*T170)</f>
        <v/>
      </c>
      <c r="U171" s="632" t="str">
        <f t="shared" si="536"/>
        <v/>
      </c>
      <c r="V171" s="632" t="str">
        <f t="shared" si="536"/>
        <v/>
      </c>
      <c r="W171" s="632" t="str">
        <f t="shared" si="536"/>
        <v/>
      </c>
      <c r="X171" s="632" t="str">
        <f t="shared" si="536"/>
        <v/>
      </c>
      <c r="Y171" s="632" t="str">
        <f t="shared" si="536"/>
        <v/>
      </c>
      <c r="Z171" s="632" t="str">
        <f t="shared" si="536"/>
        <v/>
      </c>
      <c r="AA171" s="632" t="str">
        <f t="shared" si="536"/>
        <v/>
      </c>
      <c r="AB171" s="632" t="str">
        <f t="shared" si="536"/>
        <v/>
      </c>
      <c r="AC171" s="632" t="str">
        <f t="shared" si="536"/>
        <v/>
      </c>
      <c r="AD171" s="632" t="str">
        <f t="shared" si="536"/>
        <v/>
      </c>
      <c r="AE171" s="632" t="str">
        <f t="shared" si="536"/>
        <v/>
      </c>
      <c r="AF171" s="632" t="str">
        <f t="shared" si="536"/>
        <v/>
      </c>
      <c r="AG171" s="632" t="str">
        <f t="shared" si="536"/>
        <v/>
      </c>
      <c r="AH171" s="632" t="str">
        <f t="shared" si="536"/>
        <v/>
      </c>
      <c r="AI171" s="632" t="str">
        <f t="shared" si="536"/>
        <v/>
      </c>
      <c r="AJ171" s="632" t="str">
        <f t="shared" si="536"/>
        <v/>
      </c>
      <c r="AK171" s="665"/>
      <c r="AL171" s="632" t="str">
        <f t="shared" ref="AL171:AT171" si="537">IF(AL169="","",AL169*AL170)</f>
        <v/>
      </c>
      <c r="AM171" s="632" t="str">
        <f t="shared" si="537"/>
        <v/>
      </c>
      <c r="AN171" s="632" t="str">
        <f t="shared" si="537"/>
        <v/>
      </c>
      <c r="AO171" s="632" t="str">
        <f t="shared" si="537"/>
        <v/>
      </c>
      <c r="AP171" s="632" t="str">
        <f t="shared" si="537"/>
        <v/>
      </c>
      <c r="AQ171" s="632" t="str">
        <f t="shared" si="537"/>
        <v/>
      </c>
      <c r="AR171" s="632" t="str">
        <f t="shared" si="537"/>
        <v/>
      </c>
      <c r="AS171" s="632" t="str">
        <f t="shared" si="537"/>
        <v/>
      </c>
      <c r="AT171" s="632" t="str">
        <f t="shared" si="537"/>
        <v/>
      </c>
      <c r="AU171" s="632"/>
      <c r="AV171" s="632"/>
      <c r="AW171" s="632" t="str">
        <f t="shared" ref="AW171:BB171" si="538">IF(AW169="","",AW169*AW170)</f>
        <v/>
      </c>
      <c r="AX171" s="632" t="str">
        <f t="shared" si="538"/>
        <v/>
      </c>
      <c r="AY171" s="632" t="str">
        <f t="shared" si="538"/>
        <v/>
      </c>
      <c r="AZ171" s="632" t="str">
        <f t="shared" si="538"/>
        <v/>
      </c>
      <c r="BA171" s="632" t="str">
        <f t="shared" si="538"/>
        <v/>
      </c>
      <c r="BB171" s="632" t="str">
        <f t="shared" si="538"/>
        <v/>
      </c>
      <c r="BC171" s="665"/>
      <c r="BD171" s="632" t="str">
        <f t="shared" ref="BD171:BT171" si="539">IF(BD169="","",BD169*BD170)</f>
        <v/>
      </c>
      <c r="BE171" s="632" t="str">
        <f t="shared" si="539"/>
        <v/>
      </c>
      <c r="BF171" s="632" t="str">
        <f t="shared" si="539"/>
        <v/>
      </c>
      <c r="BG171" s="632" t="str">
        <f t="shared" si="539"/>
        <v/>
      </c>
      <c r="BH171" s="632" t="str">
        <f t="shared" si="539"/>
        <v/>
      </c>
      <c r="BI171" s="632" t="str">
        <f t="shared" si="539"/>
        <v/>
      </c>
      <c r="BJ171" s="632" t="str">
        <f t="shared" si="539"/>
        <v/>
      </c>
      <c r="BK171" s="632" t="str">
        <f t="shared" si="539"/>
        <v/>
      </c>
      <c r="BL171" s="632" t="str">
        <f t="shared" si="539"/>
        <v/>
      </c>
      <c r="BM171" s="632" t="str">
        <f t="shared" si="539"/>
        <v/>
      </c>
      <c r="BN171" s="632" t="str">
        <f t="shared" si="539"/>
        <v/>
      </c>
      <c r="BO171" s="632" t="str">
        <f t="shared" si="539"/>
        <v/>
      </c>
      <c r="BP171" s="632" t="str">
        <f t="shared" si="539"/>
        <v/>
      </c>
      <c r="BQ171" s="632" t="str">
        <f t="shared" si="539"/>
        <v/>
      </c>
      <c r="BR171" s="632" t="str">
        <f t="shared" si="539"/>
        <v/>
      </c>
      <c r="BS171" s="632" t="str">
        <f t="shared" si="539"/>
        <v/>
      </c>
      <c r="BT171" s="632" t="str">
        <f t="shared" si="53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514"/>
        <v/>
      </c>
      <c r="CA171" s="600" t="str">
        <f t="shared" si="515"/>
        <v/>
      </c>
      <c r="CB171" s="600" t="str">
        <f t="shared" si="516"/>
        <v/>
      </c>
      <c r="CC171" s="600" t="str">
        <f t="shared" si="517"/>
        <v/>
      </c>
      <c r="CD171" s="1368" t="str">
        <f t="shared" si="467"/>
        <v/>
      </c>
      <c r="CE171" s="1369" t="str">
        <f t="shared" si="468"/>
        <v/>
      </c>
      <c r="CF171" s="1370" t="str">
        <f t="shared" si="469"/>
        <v/>
      </c>
      <c r="CG171" s="1370" t="str">
        <f t="shared" si="470"/>
        <v/>
      </c>
      <c r="CH171" s="1370" t="str">
        <f t="shared" si="471"/>
        <v/>
      </c>
      <c r="CI171" s="1370" t="str">
        <f t="shared" si="472"/>
        <v/>
      </c>
      <c r="CJ171" s="1370" t="str">
        <f t="shared" si="473"/>
        <v/>
      </c>
      <c r="CK171" s="1371" t="str">
        <f t="shared" si="474"/>
        <v/>
      </c>
      <c r="CL171" s="1371" t="str">
        <f t="shared" si="475"/>
        <v/>
      </c>
      <c r="CM171" s="1371" t="str">
        <f t="shared" si="476"/>
        <v/>
      </c>
      <c r="CN171" s="1370" t="str">
        <f t="shared" si="477"/>
        <v/>
      </c>
      <c r="CO171" s="1370" t="str">
        <f t="shared" si="478"/>
        <v/>
      </c>
      <c r="CP171" s="1370" t="str">
        <f t="shared" si="479"/>
        <v/>
      </c>
      <c r="CQ171" s="1370" t="str">
        <f t="shared" si="480"/>
        <v/>
      </c>
      <c r="CR171" s="1370" t="str">
        <f t="shared" si="481"/>
        <v/>
      </c>
      <c r="CS171" s="1369" t="str">
        <f t="shared" si="482"/>
        <v/>
      </c>
      <c r="CT171" s="1372" t="str">
        <f t="shared" si="483"/>
        <v/>
      </c>
      <c r="CU171" s="552" t="str">
        <f t="shared" si="484"/>
        <v/>
      </c>
      <c r="CV171" s="553" t="str">
        <f t="shared" si="485"/>
        <v/>
      </c>
      <c r="CW171" s="554" t="str">
        <f t="shared" si="486"/>
        <v/>
      </c>
      <c r="CX171" s="554" t="str">
        <f t="shared" si="487"/>
        <v/>
      </c>
      <c r="CY171" s="554" t="str">
        <f t="shared" si="488"/>
        <v/>
      </c>
      <c r="CZ171" s="554" t="str">
        <f t="shared" si="489"/>
        <v/>
      </c>
      <c r="DA171" s="554" t="str">
        <f t="shared" si="490"/>
        <v/>
      </c>
      <c r="DB171" s="555" t="str">
        <f t="shared" si="491"/>
        <v/>
      </c>
      <c r="DC171" s="555" t="str">
        <f t="shared" si="492"/>
        <v/>
      </c>
      <c r="DD171" s="555" t="str">
        <f t="shared" si="493"/>
        <v/>
      </c>
      <c r="DE171" s="554" t="str">
        <f t="shared" si="494"/>
        <v/>
      </c>
      <c r="DF171" s="554" t="str">
        <f t="shared" si="495"/>
        <v/>
      </c>
      <c r="DG171" s="554" t="str">
        <f t="shared" si="496"/>
        <v/>
      </c>
      <c r="DH171" s="554" t="str">
        <f t="shared" si="497"/>
        <v/>
      </c>
      <c r="DI171" s="554" t="str">
        <f t="shared" si="498"/>
        <v/>
      </c>
      <c r="DJ171" s="553" t="str">
        <f t="shared" si="499"/>
        <v/>
      </c>
      <c r="DK171" s="552" t="str">
        <f t="shared" si="500"/>
        <v/>
      </c>
      <c r="DL171" s="656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735</v>
      </c>
      <c r="B172" s="635" t="str">
        <f t="shared" ref="B172:R172" si="540">IF(B167="","",(SUM(B151)*710*$K$1-SUM(B152,B156)*(710*$K$1-370*$K$1*(B155=0))-SUM(B168,B169)*8280*$K$1)/$F$1/365/B$46)</f>
        <v/>
      </c>
      <c r="C172" s="635" t="str">
        <f t="shared" si="540"/>
        <v/>
      </c>
      <c r="D172" s="635" t="str">
        <f t="shared" si="540"/>
        <v/>
      </c>
      <c r="E172" s="635" t="str">
        <f t="shared" si="540"/>
        <v/>
      </c>
      <c r="F172" s="635" t="str">
        <f t="shared" si="540"/>
        <v/>
      </c>
      <c r="G172" s="635" t="str">
        <f t="shared" si="540"/>
        <v/>
      </c>
      <c r="H172" s="635" t="str">
        <f t="shared" si="540"/>
        <v/>
      </c>
      <c r="I172" s="635" t="str">
        <f t="shared" si="540"/>
        <v/>
      </c>
      <c r="J172" s="635" t="str">
        <f t="shared" si="540"/>
        <v/>
      </c>
      <c r="K172" s="635" t="str">
        <f t="shared" si="540"/>
        <v/>
      </c>
      <c r="L172" s="635" t="str">
        <f t="shared" si="540"/>
        <v/>
      </c>
      <c r="M172" s="635" t="str">
        <f t="shared" si="540"/>
        <v/>
      </c>
      <c r="N172" s="635" t="str">
        <f t="shared" si="540"/>
        <v/>
      </c>
      <c r="O172" s="635" t="str">
        <f t="shared" si="540"/>
        <v/>
      </c>
      <c r="P172" s="635" t="str">
        <f t="shared" si="540"/>
        <v/>
      </c>
      <c r="Q172" s="635" t="str">
        <f t="shared" si="540"/>
        <v/>
      </c>
      <c r="R172" s="635" t="str">
        <f t="shared" si="540"/>
        <v/>
      </c>
      <c r="S172" s="655"/>
      <c r="T172" s="635" t="str">
        <f t="shared" ref="T172:AJ172" si="541">IF(T167="","",(SUM(T151)*710*$K$1-SUM(T152,T156)*(710*$K$1-370*$K$1*(T155=0))-SUM(T168,T169)*8280*$K$1)/$F$1/365/T$46)</f>
        <v/>
      </c>
      <c r="U172" s="635" t="str">
        <f t="shared" si="541"/>
        <v/>
      </c>
      <c r="V172" s="635" t="str">
        <f t="shared" si="541"/>
        <v/>
      </c>
      <c r="W172" s="635" t="str">
        <f t="shared" si="541"/>
        <v/>
      </c>
      <c r="X172" s="635" t="str">
        <f t="shared" si="541"/>
        <v/>
      </c>
      <c r="Y172" s="635" t="str">
        <f t="shared" si="541"/>
        <v/>
      </c>
      <c r="Z172" s="635" t="str">
        <f t="shared" si="541"/>
        <v/>
      </c>
      <c r="AA172" s="635" t="str">
        <f t="shared" si="541"/>
        <v/>
      </c>
      <c r="AB172" s="635" t="str">
        <f t="shared" si="541"/>
        <v/>
      </c>
      <c r="AC172" s="635" t="str">
        <f t="shared" si="541"/>
        <v/>
      </c>
      <c r="AD172" s="635" t="str">
        <f t="shared" si="541"/>
        <v/>
      </c>
      <c r="AE172" s="635" t="str">
        <f t="shared" si="541"/>
        <v/>
      </c>
      <c r="AF172" s="635" t="str">
        <f t="shared" si="541"/>
        <v/>
      </c>
      <c r="AG172" s="635" t="str">
        <f t="shared" si="541"/>
        <v/>
      </c>
      <c r="AH172" s="635" t="str">
        <f t="shared" si="541"/>
        <v/>
      </c>
      <c r="AI172" s="635" t="str">
        <f t="shared" si="541"/>
        <v/>
      </c>
      <c r="AJ172" s="635" t="str">
        <f t="shared" si="541"/>
        <v/>
      </c>
      <c r="AK172" s="655"/>
      <c r="AL172" s="635" t="str">
        <f t="shared" ref="AL172:BB172" si="542">IF(AL167="","",(SUM(AL151)*710*$K$1-SUM(AL152,AL156)*(710*$K$1-370*$K$1*(AL155=0))-SUM(AL168,AL169)*8280*$K$1)/$F$1/365/AL$46)</f>
        <v/>
      </c>
      <c r="AM172" s="635" t="str">
        <f t="shared" si="542"/>
        <v/>
      </c>
      <c r="AN172" s="635" t="str">
        <f t="shared" si="542"/>
        <v/>
      </c>
      <c r="AO172" s="635" t="str">
        <f t="shared" si="542"/>
        <v/>
      </c>
      <c r="AP172" s="635" t="str">
        <f t="shared" si="542"/>
        <v/>
      </c>
      <c r="AQ172" s="635" t="str">
        <f t="shared" si="542"/>
        <v/>
      </c>
      <c r="AR172" s="635" t="str">
        <f t="shared" si="542"/>
        <v/>
      </c>
      <c r="AS172" s="635" t="str">
        <f t="shared" si="542"/>
        <v/>
      </c>
      <c r="AT172" s="635" t="str">
        <f t="shared" si="542"/>
        <v/>
      </c>
      <c r="AU172" s="635" t="str">
        <f t="shared" si="542"/>
        <v/>
      </c>
      <c r="AV172" s="635" t="str">
        <f t="shared" si="542"/>
        <v/>
      </c>
      <c r="AW172" s="635" t="str">
        <f t="shared" si="542"/>
        <v/>
      </c>
      <c r="AX172" s="635" t="str">
        <f t="shared" si="542"/>
        <v/>
      </c>
      <c r="AY172" s="635" t="str">
        <f t="shared" si="542"/>
        <v/>
      </c>
      <c r="AZ172" s="635" t="str">
        <f t="shared" si="542"/>
        <v/>
      </c>
      <c r="BA172" s="635" t="str">
        <f t="shared" si="542"/>
        <v/>
      </c>
      <c r="BB172" s="635" t="str">
        <f t="shared" si="542"/>
        <v/>
      </c>
      <c r="BC172" s="655"/>
      <c r="BD172" s="635" t="str">
        <f t="shared" ref="BD172:BT172" si="543">IF(BD167="","",(SUM(BD151)*710*$K$1-SUM(BD152,BD156)*(710*$K$1-370*$K$1*(BD155=0))-SUM(BD168,BD169)*8280*$K$1)/$F$1/365/BD$46)</f>
        <v/>
      </c>
      <c r="BE172" s="635" t="str">
        <f t="shared" si="543"/>
        <v/>
      </c>
      <c r="BF172" s="635" t="str">
        <f t="shared" si="543"/>
        <v/>
      </c>
      <c r="BG172" s="635" t="str">
        <f t="shared" si="543"/>
        <v/>
      </c>
      <c r="BH172" s="635" t="str">
        <f t="shared" si="543"/>
        <v/>
      </c>
      <c r="BI172" s="635" t="str">
        <f t="shared" si="543"/>
        <v/>
      </c>
      <c r="BJ172" s="635" t="str">
        <f t="shared" si="543"/>
        <v/>
      </c>
      <c r="BK172" s="635" t="str">
        <f t="shared" si="543"/>
        <v/>
      </c>
      <c r="BL172" s="635" t="str">
        <f t="shared" si="543"/>
        <v/>
      </c>
      <c r="BM172" s="635" t="str">
        <f t="shared" si="543"/>
        <v/>
      </c>
      <c r="BN172" s="635" t="str">
        <f t="shared" si="543"/>
        <v/>
      </c>
      <c r="BO172" s="635" t="str">
        <f t="shared" si="543"/>
        <v/>
      </c>
      <c r="BP172" s="635" t="str">
        <f t="shared" si="543"/>
        <v/>
      </c>
      <c r="BQ172" s="635" t="str">
        <f t="shared" si="543"/>
        <v/>
      </c>
      <c r="BR172" s="635" t="str">
        <f t="shared" si="543"/>
        <v/>
      </c>
      <c r="BS172" s="635" t="str">
        <f t="shared" si="543"/>
        <v/>
      </c>
      <c r="BT172" s="635" t="str">
        <f t="shared" si="543"/>
        <v/>
      </c>
      <c r="BU172" s="655"/>
      <c r="BV172" s="635" t="str">
        <f>IF(BV167="","",(SUM(BV151)*710*$K$1-SUM(BV152,BV156)*(710*$K$1-370*$K$1*(BV155=0))-SUM(BV168,BV169)*8280*$K$1)/$F$1/365/BV$46)</f>
        <v/>
      </c>
      <c r="BW172" s="635" t="str">
        <f>IF(BW167="","",(SUM(BW151)*710*$K$1-SUM(BW152,BW156)*(710*$K$1-370*$K$1*(BW155=0))-SUM(BW168,BW169)*8280*$K$1)/$F$1/365/BW$46)</f>
        <v/>
      </c>
      <c r="BX172" s="635" t="str">
        <f>IF(BX167="","",(SUM(BX151)*710*$K$1-SUM(BX152,BX156)*(710*$K$1-370*$K$1*(BX155=0))-SUM(BX168,BX169)*8280*$K$1)/$F$1/365/BX$46)</f>
        <v/>
      </c>
      <c r="BY172" s="635" t="str">
        <f>IF(BY167="","",(SUM(BY151)*710*$K$1-SUM(BY152,BY156)*(710*$K$1-370*$K$1*(BY155=0))-SUM(BY168,BY169)*8280*$K$1)/$F$1/365/BY$46)</f>
        <v/>
      </c>
      <c r="BZ172" s="600" t="str">
        <f t="shared" si="514"/>
        <v/>
      </c>
      <c r="CA172" s="625" t="str">
        <f t="shared" si="515"/>
        <v/>
      </c>
      <c r="CB172" s="625" t="str">
        <f t="shared" si="516"/>
        <v/>
      </c>
      <c r="CC172" s="625" t="str">
        <f t="shared" si="517"/>
        <v/>
      </c>
      <c r="CD172" s="1356" t="str">
        <f t="shared" si="467"/>
        <v/>
      </c>
      <c r="CE172" s="1357" t="str">
        <f t="shared" si="468"/>
        <v/>
      </c>
      <c r="CF172" s="1358" t="str">
        <f t="shared" si="469"/>
        <v/>
      </c>
      <c r="CG172" s="1358" t="str">
        <f t="shared" si="470"/>
        <v/>
      </c>
      <c r="CH172" s="1358" t="str">
        <f t="shared" si="471"/>
        <v/>
      </c>
      <c r="CI172" s="1358" t="str">
        <f t="shared" si="472"/>
        <v/>
      </c>
      <c r="CJ172" s="1358" t="str">
        <f t="shared" si="473"/>
        <v/>
      </c>
      <c r="CK172" s="1359" t="str">
        <f t="shared" si="474"/>
        <v/>
      </c>
      <c r="CL172" s="1359" t="str">
        <f t="shared" si="475"/>
        <v/>
      </c>
      <c r="CM172" s="1359" t="str">
        <f t="shared" si="476"/>
        <v/>
      </c>
      <c r="CN172" s="1358" t="str">
        <f t="shared" si="477"/>
        <v/>
      </c>
      <c r="CO172" s="1358" t="str">
        <f t="shared" si="478"/>
        <v/>
      </c>
      <c r="CP172" s="1358" t="str">
        <f t="shared" si="479"/>
        <v/>
      </c>
      <c r="CQ172" s="1358" t="str">
        <f t="shared" si="480"/>
        <v/>
      </c>
      <c r="CR172" s="1358" t="str">
        <f t="shared" si="481"/>
        <v/>
      </c>
      <c r="CS172" s="1357" t="str">
        <f t="shared" si="482"/>
        <v/>
      </c>
      <c r="CT172" s="1360" t="str">
        <f t="shared" si="483"/>
        <v/>
      </c>
      <c r="CU172" s="540" t="str">
        <f t="shared" si="484"/>
        <v/>
      </c>
      <c r="CV172" s="541" t="str">
        <f t="shared" si="485"/>
        <v/>
      </c>
      <c r="CW172" s="542" t="str">
        <f t="shared" si="486"/>
        <v/>
      </c>
      <c r="CX172" s="542" t="str">
        <f t="shared" si="487"/>
        <v/>
      </c>
      <c r="CY172" s="542" t="str">
        <f t="shared" si="488"/>
        <v/>
      </c>
      <c r="CZ172" s="542" t="str">
        <f t="shared" si="489"/>
        <v/>
      </c>
      <c r="DA172" s="542" t="str">
        <f t="shared" si="490"/>
        <v/>
      </c>
      <c r="DB172" s="543" t="str">
        <f t="shared" si="491"/>
        <v/>
      </c>
      <c r="DC172" s="543" t="str">
        <f t="shared" si="492"/>
        <v/>
      </c>
      <c r="DD172" s="543" t="str">
        <f t="shared" si="493"/>
        <v/>
      </c>
      <c r="DE172" s="542" t="str">
        <f t="shared" si="494"/>
        <v/>
      </c>
      <c r="DF172" s="542" t="str">
        <f t="shared" si="495"/>
        <v/>
      </c>
      <c r="DG172" s="542" t="str">
        <f t="shared" si="496"/>
        <v/>
      </c>
      <c r="DH172" s="542" t="str">
        <f t="shared" si="497"/>
        <v/>
      </c>
      <c r="DI172" s="542" t="str">
        <f t="shared" si="498"/>
        <v/>
      </c>
      <c r="DJ172" s="541" t="str">
        <f t="shared" si="499"/>
        <v/>
      </c>
      <c r="DK172" s="540" t="str">
        <f t="shared" si="500"/>
        <v/>
      </c>
      <c r="DL172" s="656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736</v>
      </c>
      <c r="B173" s="635" t="str">
        <f t="shared" ref="B173:R173" si="544">IF(B167="","",(SUM(B160)*710*$K$1-SUM(B161,B165)*(710*$K$1-370*$K$1*(B164=0)))/$F$1/365/B$46)</f>
        <v/>
      </c>
      <c r="C173" s="635" t="str">
        <f t="shared" si="544"/>
        <v/>
      </c>
      <c r="D173" s="635" t="str">
        <f t="shared" si="544"/>
        <v/>
      </c>
      <c r="E173" s="635" t="str">
        <f t="shared" si="544"/>
        <v/>
      </c>
      <c r="F173" s="635" t="str">
        <f t="shared" si="544"/>
        <v/>
      </c>
      <c r="G173" s="635" t="str">
        <f t="shared" si="544"/>
        <v/>
      </c>
      <c r="H173" s="635" t="str">
        <f t="shared" si="544"/>
        <v/>
      </c>
      <c r="I173" s="635" t="str">
        <f t="shared" si="544"/>
        <v/>
      </c>
      <c r="J173" s="635" t="str">
        <f t="shared" si="544"/>
        <v/>
      </c>
      <c r="K173" s="635" t="str">
        <f t="shared" si="544"/>
        <v/>
      </c>
      <c r="L173" s="635" t="str">
        <f t="shared" si="544"/>
        <v/>
      </c>
      <c r="M173" s="635" t="str">
        <f t="shared" si="544"/>
        <v/>
      </c>
      <c r="N173" s="635" t="str">
        <f t="shared" si="544"/>
        <v/>
      </c>
      <c r="O173" s="635" t="str">
        <f t="shared" si="544"/>
        <v/>
      </c>
      <c r="P173" s="635" t="str">
        <f t="shared" si="544"/>
        <v/>
      </c>
      <c r="Q173" s="635" t="str">
        <f t="shared" si="544"/>
        <v/>
      </c>
      <c r="R173" s="635" t="str">
        <f t="shared" si="544"/>
        <v/>
      </c>
      <c r="S173" s="655"/>
      <c r="T173" s="635" t="str">
        <f t="shared" ref="T173:AJ173" si="545">IF(T167="","",(SUM(T160)*710*$K$1-SUM(T161,T165)*(710*$K$1-370*$K$1*(T164=0)))/$F$1/365/T$46)</f>
        <v/>
      </c>
      <c r="U173" s="635" t="str">
        <f t="shared" si="545"/>
        <v/>
      </c>
      <c r="V173" s="635" t="str">
        <f t="shared" si="545"/>
        <v/>
      </c>
      <c r="W173" s="635" t="str">
        <f t="shared" si="545"/>
        <v/>
      </c>
      <c r="X173" s="635" t="str">
        <f t="shared" si="545"/>
        <v/>
      </c>
      <c r="Y173" s="635" t="str">
        <f t="shared" si="545"/>
        <v/>
      </c>
      <c r="Z173" s="635" t="str">
        <f t="shared" si="545"/>
        <v/>
      </c>
      <c r="AA173" s="635" t="str">
        <f t="shared" si="545"/>
        <v/>
      </c>
      <c r="AB173" s="635" t="str">
        <f t="shared" si="545"/>
        <v/>
      </c>
      <c r="AC173" s="635" t="str">
        <f t="shared" si="545"/>
        <v/>
      </c>
      <c r="AD173" s="635" t="str">
        <f t="shared" si="545"/>
        <v/>
      </c>
      <c r="AE173" s="635" t="str">
        <f t="shared" si="545"/>
        <v/>
      </c>
      <c r="AF173" s="635" t="str">
        <f t="shared" si="545"/>
        <v/>
      </c>
      <c r="AG173" s="635" t="str">
        <f t="shared" si="545"/>
        <v/>
      </c>
      <c r="AH173" s="635" t="str">
        <f t="shared" si="545"/>
        <v/>
      </c>
      <c r="AI173" s="635" t="str">
        <f t="shared" si="545"/>
        <v/>
      </c>
      <c r="AJ173" s="635" t="str">
        <f t="shared" si="545"/>
        <v/>
      </c>
      <c r="AK173" s="655"/>
      <c r="AL173" s="635" t="str">
        <f t="shared" ref="AL173:BB173" si="546">IF(AL167="","",(SUM(AL160)*710*$K$1-SUM(AL161,AL165)*(710*$K$1-370*$K$1*(AL164=0)))/$F$1/365/AL$46)</f>
        <v/>
      </c>
      <c r="AM173" s="635" t="str">
        <f t="shared" si="546"/>
        <v/>
      </c>
      <c r="AN173" s="635" t="str">
        <f t="shared" si="546"/>
        <v/>
      </c>
      <c r="AO173" s="635" t="str">
        <f t="shared" si="546"/>
        <v/>
      </c>
      <c r="AP173" s="635" t="str">
        <f t="shared" si="546"/>
        <v/>
      </c>
      <c r="AQ173" s="635" t="str">
        <f t="shared" si="546"/>
        <v/>
      </c>
      <c r="AR173" s="635" t="str">
        <f t="shared" si="546"/>
        <v/>
      </c>
      <c r="AS173" s="635" t="str">
        <f t="shared" si="546"/>
        <v/>
      </c>
      <c r="AT173" s="635" t="str">
        <f t="shared" si="546"/>
        <v/>
      </c>
      <c r="AU173" s="635" t="str">
        <f t="shared" si="546"/>
        <v/>
      </c>
      <c r="AV173" s="635" t="str">
        <f t="shared" si="546"/>
        <v/>
      </c>
      <c r="AW173" s="635" t="str">
        <f t="shared" si="546"/>
        <v/>
      </c>
      <c r="AX173" s="635" t="str">
        <f t="shared" si="546"/>
        <v/>
      </c>
      <c r="AY173" s="635" t="str">
        <f t="shared" si="546"/>
        <v/>
      </c>
      <c r="AZ173" s="635" t="str">
        <f t="shared" si="546"/>
        <v/>
      </c>
      <c r="BA173" s="635" t="str">
        <f t="shared" si="546"/>
        <v/>
      </c>
      <c r="BB173" s="635" t="str">
        <f t="shared" si="546"/>
        <v/>
      </c>
      <c r="BC173" s="655"/>
      <c r="BD173" s="635" t="str">
        <f t="shared" ref="BD173:BT173" si="547">IF(BD167="","",(SUM(BD160)*710*$K$1-SUM(BD161,BD165)*(710*$K$1-370*$K$1*(BD164=0)))/$F$1/365/BD$46)</f>
        <v/>
      </c>
      <c r="BE173" s="635" t="str">
        <f t="shared" si="547"/>
        <v/>
      </c>
      <c r="BF173" s="635" t="str">
        <f t="shared" si="547"/>
        <v/>
      </c>
      <c r="BG173" s="635" t="str">
        <f t="shared" si="547"/>
        <v/>
      </c>
      <c r="BH173" s="635" t="str">
        <f t="shared" si="547"/>
        <v/>
      </c>
      <c r="BI173" s="635" t="str">
        <f t="shared" si="547"/>
        <v/>
      </c>
      <c r="BJ173" s="635" t="str">
        <f t="shared" si="547"/>
        <v/>
      </c>
      <c r="BK173" s="635" t="str">
        <f t="shared" si="547"/>
        <v/>
      </c>
      <c r="BL173" s="635" t="str">
        <f t="shared" si="547"/>
        <v/>
      </c>
      <c r="BM173" s="635" t="str">
        <f t="shared" si="547"/>
        <v/>
      </c>
      <c r="BN173" s="635" t="str">
        <f t="shared" si="547"/>
        <v/>
      </c>
      <c r="BO173" s="635" t="str">
        <f t="shared" si="547"/>
        <v/>
      </c>
      <c r="BP173" s="635" t="str">
        <f t="shared" si="547"/>
        <v/>
      </c>
      <c r="BQ173" s="635" t="str">
        <f t="shared" si="547"/>
        <v/>
      </c>
      <c r="BR173" s="635" t="str">
        <f t="shared" si="547"/>
        <v/>
      </c>
      <c r="BS173" s="635" t="str">
        <f t="shared" si="547"/>
        <v/>
      </c>
      <c r="BT173" s="635" t="str">
        <f t="shared" si="547"/>
        <v/>
      </c>
      <c r="BU173" s="655"/>
      <c r="BV173" s="635" t="str">
        <f>IF(BV167="","",(SUM(BV160)*710*$K$1-SUM(BV161,BV165)*(710*$K$1-370*$K$1*(BV164=0)))/$F$1/365/BV$46)</f>
        <v/>
      </c>
      <c r="BW173" s="635" t="str">
        <f>IF(BW167="","",(SUM(BW160)*710*$K$1-SUM(BW161,BW165)*(710*$K$1-370*$K$1*(BW164=0)))/$F$1/365/BW$46)</f>
        <v/>
      </c>
      <c r="BX173" s="635" t="str">
        <f>IF(BX167="","",(SUM(BX160)*710*$K$1-SUM(BX161,BX165)*(710*$K$1-370*$K$1*(BX164=0)))/$F$1/365/BX$46)</f>
        <v/>
      </c>
      <c r="BY173" s="635" t="str">
        <f>IF(BY167="","",(SUM(BY160)*710*$K$1-SUM(BY161,BY165)*(710*$K$1-370*$K$1*(BY164=0)))/$F$1/365/BY$46)</f>
        <v/>
      </c>
      <c r="BZ173" s="600" t="str">
        <f t="shared" si="514"/>
        <v/>
      </c>
      <c r="CA173" s="625" t="str">
        <f t="shared" si="515"/>
        <v/>
      </c>
      <c r="CB173" s="625" t="str">
        <f t="shared" si="516"/>
        <v/>
      </c>
      <c r="CC173" s="625" t="str">
        <f t="shared" si="517"/>
        <v/>
      </c>
      <c r="CD173" s="1356" t="str">
        <f t="shared" si="467"/>
        <v/>
      </c>
      <c r="CE173" s="1357" t="str">
        <f t="shared" si="468"/>
        <v/>
      </c>
      <c r="CF173" s="1358" t="str">
        <f t="shared" si="469"/>
        <v/>
      </c>
      <c r="CG173" s="1358" t="str">
        <f t="shared" si="470"/>
        <v/>
      </c>
      <c r="CH173" s="1358" t="str">
        <f t="shared" si="471"/>
        <v/>
      </c>
      <c r="CI173" s="1358" t="str">
        <f t="shared" si="472"/>
        <v/>
      </c>
      <c r="CJ173" s="1358" t="str">
        <f t="shared" si="473"/>
        <v/>
      </c>
      <c r="CK173" s="1359" t="str">
        <f t="shared" si="474"/>
        <v/>
      </c>
      <c r="CL173" s="1359" t="str">
        <f t="shared" si="475"/>
        <v/>
      </c>
      <c r="CM173" s="1359" t="str">
        <f t="shared" si="476"/>
        <v/>
      </c>
      <c r="CN173" s="1358" t="str">
        <f t="shared" si="477"/>
        <v/>
      </c>
      <c r="CO173" s="1358" t="str">
        <f t="shared" si="478"/>
        <v/>
      </c>
      <c r="CP173" s="1358" t="str">
        <f t="shared" si="479"/>
        <v/>
      </c>
      <c r="CQ173" s="1358" t="str">
        <f t="shared" si="480"/>
        <v/>
      </c>
      <c r="CR173" s="1358" t="str">
        <f t="shared" si="481"/>
        <v/>
      </c>
      <c r="CS173" s="1357" t="str">
        <f t="shared" si="482"/>
        <v/>
      </c>
      <c r="CT173" s="1360" t="str">
        <f t="shared" si="483"/>
        <v/>
      </c>
      <c r="CU173" s="540" t="str">
        <f t="shared" si="484"/>
        <v/>
      </c>
      <c r="CV173" s="541" t="str">
        <f t="shared" si="485"/>
        <v/>
      </c>
      <c r="CW173" s="542" t="str">
        <f t="shared" si="486"/>
        <v/>
      </c>
      <c r="CX173" s="542" t="str">
        <f t="shared" si="487"/>
        <v/>
      </c>
      <c r="CY173" s="542" t="str">
        <f t="shared" si="488"/>
        <v/>
      </c>
      <c r="CZ173" s="542" t="str">
        <f t="shared" si="489"/>
        <v/>
      </c>
      <c r="DA173" s="542" t="str">
        <f t="shared" si="490"/>
        <v/>
      </c>
      <c r="DB173" s="543" t="str">
        <f t="shared" si="491"/>
        <v/>
      </c>
      <c r="DC173" s="543" t="str">
        <f t="shared" si="492"/>
        <v/>
      </c>
      <c r="DD173" s="543" t="str">
        <f t="shared" si="493"/>
        <v/>
      </c>
      <c r="DE173" s="542" t="str">
        <f t="shared" si="494"/>
        <v/>
      </c>
      <c r="DF173" s="542" t="str">
        <f t="shared" si="495"/>
        <v/>
      </c>
      <c r="DG173" s="542" t="str">
        <f t="shared" si="496"/>
        <v/>
      </c>
      <c r="DH173" s="542" t="str">
        <f t="shared" si="497"/>
        <v/>
      </c>
      <c r="DI173" s="542" t="str">
        <f t="shared" si="498"/>
        <v/>
      </c>
      <c r="DJ173" s="541" t="str">
        <f t="shared" si="499"/>
        <v/>
      </c>
      <c r="DK173" s="540" t="str">
        <f t="shared" si="500"/>
        <v/>
      </c>
      <c r="DL173" s="656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48">IF(SUM(B167)&gt;0,B169/B167,"")</f>
        <v/>
      </c>
      <c r="C174" s="623" t="str">
        <f t="shared" si="548"/>
        <v/>
      </c>
      <c r="D174" s="623" t="str">
        <f t="shared" si="548"/>
        <v/>
      </c>
      <c r="E174" s="623" t="str">
        <f t="shared" si="548"/>
        <v/>
      </c>
      <c r="F174" s="623" t="str">
        <f t="shared" si="548"/>
        <v/>
      </c>
      <c r="G174" s="623" t="str">
        <f t="shared" si="548"/>
        <v/>
      </c>
      <c r="H174" s="623" t="str">
        <f t="shared" si="548"/>
        <v/>
      </c>
      <c r="I174" s="623" t="str">
        <f t="shared" si="548"/>
        <v/>
      </c>
      <c r="J174" s="623" t="str">
        <f t="shared" si="548"/>
        <v/>
      </c>
      <c r="K174" s="623" t="str">
        <f t="shared" si="548"/>
        <v/>
      </c>
      <c r="L174" s="623" t="str">
        <f t="shared" si="548"/>
        <v/>
      </c>
      <c r="M174" s="623" t="str">
        <f t="shared" si="548"/>
        <v/>
      </c>
      <c r="N174" s="623" t="str">
        <f t="shared" si="548"/>
        <v/>
      </c>
      <c r="O174" s="623" t="str">
        <f t="shared" si="548"/>
        <v/>
      </c>
      <c r="P174" s="623" t="str">
        <f t="shared" si="548"/>
        <v/>
      </c>
      <c r="Q174" s="623" t="str">
        <f t="shared" si="548"/>
        <v/>
      </c>
      <c r="R174" s="623" t="str">
        <f t="shared" si="548"/>
        <v/>
      </c>
      <c r="S174" s="655"/>
      <c r="T174" s="623" t="str">
        <f t="shared" ref="T174:AJ174" si="549">IF(SUM(T167)&gt;0,T169/T167,"")</f>
        <v/>
      </c>
      <c r="U174" s="623" t="str">
        <f t="shared" si="549"/>
        <v/>
      </c>
      <c r="V174" s="623" t="str">
        <f t="shared" si="549"/>
        <v/>
      </c>
      <c r="W174" s="623" t="str">
        <f t="shared" si="549"/>
        <v/>
      </c>
      <c r="X174" s="623" t="str">
        <f t="shared" si="549"/>
        <v/>
      </c>
      <c r="Y174" s="623" t="str">
        <f t="shared" si="549"/>
        <v/>
      </c>
      <c r="Z174" s="623" t="str">
        <f t="shared" si="549"/>
        <v/>
      </c>
      <c r="AA174" s="623" t="str">
        <f t="shared" si="549"/>
        <v/>
      </c>
      <c r="AB174" s="623" t="str">
        <f t="shared" si="549"/>
        <v/>
      </c>
      <c r="AC174" s="623" t="str">
        <f t="shared" si="549"/>
        <v/>
      </c>
      <c r="AD174" s="623" t="str">
        <f t="shared" si="549"/>
        <v/>
      </c>
      <c r="AE174" s="623" t="str">
        <f t="shared" si="549"/>
        <v/>
      </c>
      <c r="AF174" s="623" t="str">
        <f t="shared" si="549"/>
        <v/>
      </c>
      <c r="AG174" s="623" t="str">
        <f t="shared" si="549"/>
        <v/>
      </c>
      <c r="AH174" s="623" t="str">
        <f t="shared" si="549"/>
        <v/>
      </c>
      <c r="AI174" s="623" t="str">
        <f t="shared" si="549"/>
        <v/>
      </c>
      <c r="AJ174" s="623" t="str">
        <f t="shared" si="549"/>
        <v/>
      </c>
      <c r="AK174" s="655"/>
      <c r="AL174" s="623" t="str">
        <f t="shared" ref="AL174:BB174" si="550">IF(SUM(AL167)&gt;0,AL169/AL167,"")</f>
        <v/>
      </c>
      <c r="AM174" s="623" t="str">
        <f t="shared" si="550"/>
        <v/>
      </c>
      <c r="AN174" s="623" t="str">
        <f t="shared" si="550"/>
        <v/>
      </c>
      <c r="AO174" s="623" t="str">
        <f t="shared" si="550"/>
        <v/>
      </c>
      <c r="AP174" s="623" t="str">
        <f t="shared" si="550"/>
        <v/>
      </c>
      <c r="AQ174" s="623" t="str">
        <f t="shared" si="550"/>
        <v/>
      </c>
      <c r="AR174" s="623" t="str">
        <f t="shared" si="550"/>
        <v/>
      </c>
      <c r="AS174" s="623" t="str">
        <f t="shared" si="550"/>
        <v/>
      </c>
      <c r="AT174" s="623" t="str">
        <f t="shared" si="550"/>
        <v/>
      </c>
      <c r="AU174" s="623" t="str">
        <f t="shared" si="550"/>
        <v/>
      </c>
      <c r="AV174" s="623" t="str">
        <f t="shared" si="550"/>
        <v/>
      </c>
      <c r="AW174" s="623" t="str">
        <f t="shared" si="550"/>
        <v/>
      </c>
      <c r="AX174" s="623" t="str">
        <f t="shared" si="550"/>
        <v/>
      </c>
      <c r="AY174" s="623" t="str">
        <f t="shared" si="550"/>
        <v/>
      </c>
      <c r="AZ174" s="623" t="str">
        <f t="shared" si="550"/>
        <v/>
      </c>
      <c r="BA174" s="623" t="str">
        <f t="shared" si="550"/>
        <v/>
      </c>
      <c r="BB174" s="623" t="str">
        <f t="shared" si="550"/>
        <v/>
      </c>
      <c r="BC174" s="655"/>
      <c r="BD174" s="623" t="str">
        <f t="shared" ref="BD174:BT174" si="551">IF(SUM(BD167)&gt;0,BD169/BD167,"")</f>
        <v/>
      </c>
      <c r="BE174" s="623" t="str">
        <f t="shared" si="551"/>
        <v/>
      </c>
      <c r="BF174" s="623" t="str">
        <f t="shared" si="551"/>
        <v/>
      </c>
      <c r="BG174" s="623" t="str">
        <f t="shared" si="551"/>
        <v/>
      </c>
      <c r="BH174" s="623" t="str">
        <f t="shared" si="551"/>
        <v/>
      </c>
      <c r="BI174" s="623" t="str">
        <f t="shared" si="551"/>
        <v/>
      </c>
      <c r="BJ174" s="623" t="str">
        <f t="shared" si="551"/>
        <v/>
      </c>
      <c r="BK174" s="623" t="str">
        <f t="shared" si="551"/>
        <v/>
      </c>
      <c r="BL174" s="623" t="str">
        <f t="shared" si="551"/>
        <v/>
      </c>
      <c r="BM174" s="623" t="str">
        <f t="shared" si="551"/>
        <v/>
      </c>
      <c r="BN174" s="623" t="str">
        <f t="shared" si="551"/>
        <v/>
      </c>
      <c r="BO174" s="623" t="str">
        <f t="shared" si="551"/>
        <v/>
      </c>
      <c r="BP174" s="623" t="str">
        <f t="shared" si="551"/>
        <v/>
      </c>
      <c r="BQ174" s="623" t="str">
        <f t="shared" si="551"/>
        <v/>
      </c>
      <c r="BR174" s="623" t="str">
        <f t="shared" si="551"/>
        <v/>
      </c>
      <c r="BS174" s="623" t="str">
        <f t="shared" si="551"/>
        <v/>
      </c>
      <c r="BT174" s="623" t="str">
        <f t="shared" si="55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514"/>
        <v/>
      </c>
      <c r="CA174" s="625" t="str">
        <f t="shared" si="515"/>
        <v/>
      </c>
      <c r="CB174" s="625" t="str">
        <f t="shared" si="516"/>
        <v/>
      </c>
      <c r="CC174" s="625" t="str">
        <f t="shared" si="517"/>
        <v/>
      </c>
      <c r="CD174" s="1356" t="str">
        <f t="shared" si="467"/>
        <v/>
      </c>
      <c r="CE174" s="1357" t="str">
        <f t="shared" si="468"/>
        <v/>
      </c>
      <c r="CF174" s="1358" t="str">
        <f t="shared" si="469"/>
        <v/>
      </c>
      <c r="CG174" s="1358" t="str">
        <f t="shared" si="470"/>
        <v/>
      </c>
      <c r="CH174" s="1358" t="str">
        <f t="shared" si="471"/>
        <v/>
      </c>
      <c r="CI174" s="1358" t="str">
        <f t="shared" si="472"/>
        <v/>
      </c>
      <c r="CJ174" s="1358" t="str">
        <f t="shared" si="473"/>
        <v/>
      </c>
      <c r="CK174" s="1359" t="str">
        <f t="shared" si="474"/>
        <v/>
      </c>
      <c r="CL174" s="1359" t="str">
        <f t="shared" si="475"/>
        <v/>
      </c>
      <c r="CM174" s="1359" t="str">
        <f t="shared" si="476"/>
        <v/>
      </c>
      <c r="CN174" s="1358" t="str">
        <f t="shared" si="477"/>
        <v/>
      </c>
      <c r="CO174" s="1358" t="str">
        <f t="shared" si="478"/>
        <v/>
      </c>
      <c r="CP174" s="1358" t="str">
        <f t="shared" si="479"/>
        <v/>
      </c>
      <c r="CQ174" s="1358" t="str">
        <f t="shared" si="480"/>
        <v/>
      </c>
      <c r="CR174" s="1358" t="str">
        <f t="shared" si="481"/>
        <v/>
      </c>
      <c r="CS174" s="1357" t="str">
        <f t="shared" si="482"/>
        <v/>
      </c>
      <c r="CT174" s="1360" t="str">
        <f t="shared" si="483"/>
        <v/>
      </c>
      <c r="CU174" s="540" t="str">
        <f t="shared" si="484"/>
        <v/>
      </c>
      <c r="CV174" s="541" t="str">
        <f t="shared" si="485"/>
        <v/>
      </c>
      <c r="CW174" s="542" t="str">
        <f t="shared" si="486"/>
        <v/>
      </c>
      <c r="CX174" s="542" t="str">
        <f t="shared" si="487"/>
        <v/>
      </c>
      <c r="CY174" s="542" t="str">
        <f t="shared" si="488"/>
        <v/>
      </c>
      <c r="CZ174" s="542" t="str">
        <f t="shared" si="489"/>
        <v/>
      </c>
      <c r="DA174" s="542" t="str">
        <f t="shared" si="490"/>
        <v/>
      </c>
      <c r="DB174" s="543" t="str">
        <f t="shared" si="491"/>
        <v/>
      </c>
      <c r="DC174" s="543" t="str">
        <f t="shared" si="492"/>
        <v/>
      </c>
      <c r="DD174" s="543" t="str">
        <f t="shared" si="493"/>
        <v/>
      </c>
      <c r="DE174" s="542" t="str">
        <f t="shared" si="494"/>
        <v/>
      </c>
      <c r="DF174" s="542" t="str">
        <f t="shared" si="495"/>
        <v/>
      </c>
      <c r="DG174" s="542" t="str">
        <f t="shared" si="496"/>
        <v/>
      </c>
      <c r="DH174" s="542" t="str">
        <f t="shared" si="497"/>
        <v/>
      </c>
      <c r="DI174" s="542" t="str">
        <f t="shared" si="498"/>
        <v/>
      </c>
      <c r="DJ174" s="541" t="str">
        <f t="shared" si="499"/>
        <v/>
      </c>
      <c r="DK174" s="540" t="str">
        <f t="shared" si="500"/>
        <v/>
      </c>
      <c r="DL174" s="656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7" t="s">
        <v>794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227"/>
      <c r="BW175" s="227"/>
      <c r="BX175" s="227"/>
      <c r="BY175" s="227"/>
      <c r="BZ175" s="600" t="str">
        <f t="shared" si="514"/>
        <v/>
      </c>
      <c r="CA175" s="600" t="str">
        <f t="shared" si="515"/>
        <v/>
      </c>
      <c r="CB175" s="600" t="str">
        <f t="shared" si="516"/>
        <v/>
      </c>
      <c r="CC175" s="600" t="str">
        <f t="shared" si="517"/>
        <v/>
      </c>
      <c r="CD175" s="1368" t="str">
        <f t="shared" si="467"/>
        <v/>
      </c>
      <c r="CE175" s="1369" t="str">
        <f t="shared" si="468"/>
        <v/>
      </c>
      <c r="CF175" s="1370" t="str">
        <f t="shared" si="469"/>
        <v/>
      </c>
      <c r="CG175" s="1370" t="str">
        <f t="shared" si="470"/>
        <v/>
      </c>
      <c r="CH175" s="1370" t="str">
        <f t="shared" si="471"/>
        <v/>
      </c>
      <c r="CI175" s="1370" t="str">
        <f t="shared" si="472"/>
        <v/>
      </c>
      <c r="CJ175" s="1370" t="str">
        <f t="shared" si="473"/>
        <v/>
      </c>
      <c r="CK175" s="1371" t="str">
        <f t="shared" si="474"/>
        <v/>
      </c>
      <c r="CL175" s="1371" t="str">
        <f t="shared" si="475"/>
        <v/>
      </c>
      <c r="CM175" s="1371" t="str">
        <f t="shared" si="476"/>
        <v/>
      </c>
      <c r="CN175" s="1370" t="str">
        <f t="shared" si="477"/>
        <v/>
      </c>
      <c r="CO175" s="1370" t="str">
        <f t="shared" si="478"/>
        <v/>
      </c>
      <c r="CP175" s="1370" t="str">
        <f t="shared" si="479"/>
        <v/>
      </c>
      <c r="CQ175" s="1370" t="str">
        <f t="shared" si="480"/>
        <v/>
      </c>
      <c r="CR175" s="1370" t="str">
        <f t="shared" si="481"/>
        <v/>
      </c>
      <c r="CS175" s="1369" t="str">
        <f t="shared" si="482"/>
        <v/>
      </c>
      <c r="CT175" s="1372" t="str">
        <f t="shared" si="483"/>
        <v/>
      </c>
      <c r="CU175" s="552" t="str">
        <f t="shared" si="484"/>
        <v/>
      </c>
      <c r="CV175" s="553" t="str">
        <f t="shared" si="485"/>
        <v/>
      </c>
      <c r="CW175" s="554" t="str">
        <f t="shared" si="486"/>
        <v/>
      </c>
      <c r="CX175" s="554" t="str">
        <f t="shared" si="487"/>
        <v/>
      </c>
      <c r="CY175" s="554" t="str">
        <f t="shared" si="488"/>
        <v/>
      </c>
      <c r="CZ175" s="554" t="str">
        <f t="shared" si="489"/>
        <v/>
      </c>
      <c r="DA175" s="554" t="str">
        <f t="shared" si="490"/>
        <v/>
      </c>
      <c r="DB175" s="555" t="str">
        <f t="shared" si="491"/>
        <v/>
      </c>
      <c r="DC175" s="555" t="str">
        <f t="shared" si="492"/>
        <v/>
      </c>
      <c r="DD175" s="555" t="str">
        <f t="shared" si="493"/>
        <v/>
      </c>
      <c r="DE175" s="554" t="str">
        <f t="shared" si="494"/>
        <v/>
      </c>
      <c r="DF175" s="554" t="str">
        <f t="shared" si="495"/>
        <v/>
      </c>
      <c r="DG175" s="554" t="str">
        <f t="shared" si="496"/>
        <v/>
      </c>
      <c r="DH175" s="554" t="str">
        <f t="shared" si="497"/>
        <v/>
      </c>
      <c r="DI175" s="554" t="str">
        <f t="shared" si="498"/>
        <v/>
      </c>
      <c r="DJ175" s="553" t="str">
        <f t="shared" si="499"/>
        <v/>
      </c>
      <c r="DK175" s="552" t="str">
        <f t="shared" si="500"/>
        <v/>
      </c>
      <c r="DL175" s="656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180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514"/>
        <v/>
      </c>
      <c r="CA176" s="600" t="str">
        <f t="shared" si="515"/>
        <v/>
      </c>
      <c r="CB176" s="600" t="str">
        <f t="shared" si="516"/>
        <v/>
      </c>
      <c r="CC176" s="600" t="str">
        <f t="shared" si="517"/>
        <v/>
      </c>
      <c r="CD176" s="1368" t="str">
        <f t="shared" si="467"/>
        <v/>
      </c>
      <c r="CE176" s="1369" t="str">
        <f t="shared" si="468"/>
        <v/>
      </c>
      <c r="CF176" s="1370" t="str">
        <f t="shared" si="469"/>
        <v/>
      </c>
      <c r="CG176" s="1370" t="str">
        <f t="shared" si="470"/>
        <v/>
      </c>
      <c r="CH176" s="1370" t="str">
        <f t="shared" si="471"/>
        <v/>
      </c>
      <c r="CI176" s="1370" t="str">
        <f t="shared" si="472"/>
        <v/>
      </c>
      <c r="CJ176" s="1370" t="str">
        <f t="shared" si="473"/>
        <v/>
      </c>
      <c r="CK176" s="1371" t="str">
        <f t="shared" si="474"/>
        <v/>
      </c>
      <c r="CL176" s="1371" t="str">
        <f t="shared" si="475"/>
        <v/>
      </c>
      <c r="CM176" s="1371" t="str">
        <f t="shared" si="476"/>
        <v/>
      </c>
      <c r="CN176" s="1370" t="str">
        <f t="shared" si="477"/>
        <v/>
      </c>
      <c r="CO176" s="1370" t="str">
        <f t="shared" si="478"/>
        <v/>
      </c>
      <c r="CP176" s="1370" t="str">
        <f t="shared" si="479"/>
        <v/>
      </c>
      <c r="CQ176" s="1370" t="str">
        <f t="shared" si="480"/>
        <v/>
      </c>
      <c r="CR176" s="1370" t="str">
        <f t="shared" si="481"/>
        <v/>
      </c>
      <c r="CS176" s="1369" t="str">
        <f t="shared" si="482"/>
        <v/>
      </c>
      <c r="CT176" s="1372" t="str">
        <f t="shared" si="483"/>
        <v/>
      </c>
      <c r="CU176" s="552" t="str">
        <f t="shared" si="484"/>
        <v/>
      </c>
      <c r="CV176" s="553" t="str">
        <f t="shared" si="485"/>
        <v/>
      </c>
      <c r="CW176" s="554" t="str">
        <f t="shared" si="486"/>
        <v/>
      </c>
      <c r="CX176" s="554" t="str">
        <f t="shared" si="487"/>
        <v/>
      </c>
      <c r="CY176" s="554" t="str">
        <f t="shared" si="488"/>
        <v/>
      </c>
      <c r="CZ176" s="554" t="str">
        <f t="shared" si="489"/>
        <v/>
      </c>
      <c r="DA176" s="554" t="str">
        <f t="shared" si="490"/>
        <v/>
      </c>
      <c r="DB176" s="555" t="str">
        <f t="shared" si="491"/>
        <v/>
      </c>
      <c r="DC176" s="555" t="str">
        <f t="shared" si="492"/>
        <v/>
      </c>
      <c r="DD176" s="555" t="str">
        <f t="shared" si="493"/>
        <v/>
      </c>
      <c r="DE176" s="554" t="str">
        <f t="shared" si="494"/>
        <v/>
      </c>
      <c r="DF176" s="554" t="str">
        <f t="shared" si="495"/>
        <v/>
      </c>
      <c r="DG176" s="554" t="str">
        <f t="shared" si="496"/>
        <v/>
      </c>
      <c r="DH176" s="554" t="str">
        <f t="shared" si="497"/>
        <v/>
      </c>
      <c r="DI176" s="554" t="str">
        <f t="shared" si="498"/>
        <v/>
      </c>
      <c r="DJ176" s="553" t="str">
        <f t="shared" si="499"/>
        <v/>
      </c>
      <c r="DK176" s="552" t="str">
        <f t="shared" si="500"/>
        <v/>
      </c>
      <c r="DL176" s="656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47" t="s">
        <v>182</v>
      </c>
      <c r="B177" s="610" t="str">
        <f t="shared" ref="B177:BM177" si="552">IF(B175="","",B175*B176)</f>
        <v/>
      </c>
      <c r="C177" s="610" t="str">
        <f t="shared" si="552"/>
        <v/>
      </c>
      <c r="D177" s="610" t="str">
        <f t="shared" si="552"/>
        <v/>
      </c>
      <c r="E177" s="610" t="str">
        <f t="shared" si="552"/>
        <v/>
      </c>
      <c r="F177" s="610" t="str">
        <f t="shared" si="552"/>
        <v/>
      </c>
      <c r="G177" s="610" t="str">
        <f t="shared" si="552"/>
        <v/>
      </c>
      <c r="H177" s="610" t="str">
        <f t="shared" si="552"/>
        <v/>
      </c>
      <c r="I177" s="610" t="str">
        <f t="shared" si="552"/>
        <v/>
      </c>
      <c r="J177" s="610" t="str">
        <f t="shared" si="552"/>
        <v/>
      </c>
      <c r="K177" s="610" t="str">
        <f t="shared" si="552"/>
        <v/>
      </c>
      <c r="L177" s="610" t="str">
        <f t="shared" si="552"/>
        <v/>
      </c>
      <c r="M177" s="610" t="str">
        <f t="shared" si="552"/>
        <v/>
      </c>
      <c r="N177" s="610" t="str">
        <f t="shared" si="552"/>
        <v/>
      </c>
      <c r="O177" s="610" t="str">
        <f t="shared" si="552"/>
        <v/>
      </c>
      <c r="P177" s="610" t="str">
        <f t="shared" si="552"/>
        <v/>
      </c>
      <c r="Q177" s="610" t="str">
        <f t="shared" si="552"/>
        <v/>
      </c>
      <c r="R177" s="610" t="str">
        <f t="shared" si="552"/>
        <v/>
      </c>
      <c r="S177" s="676"/>
      <c r="T177" s="610" t="str">
        <f t="shared" si="552"/>
        <v/>
      </c>
      <c r="U177" s="610" t="str">
        <f t="shared" si="552"/>
        <v/>
      </c>
      <c r="V177" s="610" t="str">
        <f t="shared" si="552"/>
        <v/>
      </c>
      <c r="W177" s="610" t="str">
        <f t="shared" si="552"/>
        <v/>
      </c>
      <c r="X177" s="610" t="str">
        <f t="shared" si="552"/>
        <v/>
      </c>
      <c r="Y177" s="610" t="str">
        <f t="shared" si="552"/>
        <v/>
      </c>
      <c r="Z177" s="610" t="str">
        <f t="shared" si="552"/>
        <v/>
      </c>
      <c r="AA177" s="610" t="str">
        <f t="shared" si="552"/>
        <v/>
      </c>
      <c r="AB177" s="610" t="str">
        <f t="shared" si="552"/>
        <v/>
      </c>
      <c r="AC177" s="610" t="str">
        <f t="shared" si="552"/>
        <v/>
      </c>
      <c r="AD177" s="610" t="str">
        <f t="shared" si="552"/>
        <v/>
      </c>
      <c r="AE177" s="610" t="str">
        <f t="shared" si="552"/>
        <v/>
      </c>
      <c r="AF177" s="610" t="str">
        <f t="shared" si="552"/>
        <v/>
      </c>
      <c r="AG177" s="610" t="str">
        <f t="shared" si="552"/>
        <v/>
      </c>
      <c r="AH177" s="610" t="str">
        <f t="shared" si="552"/>
        <v/>
      </c>
      <c r="AI177" s="610" t="str">
        <f t="shared" si="552"/>
        <v/>
      </c>
      <c r="AJ177" s="610" t="str">
        <f t="shared" si="552"/>
        <v/>
      </c>
      <c r="AK177" s="676"/>
      <c r="AL177" s="610" t="str">
        <f t="shared" si="552"/>
        <v/>
      </c>
      <c r="AM177" s="610" t="str">
        <f t="shared" si="552"/>
        <v/>
      </c>
      <c r="AN177" s="610" t="str">
        <f t="shared" si="552"/>
        <v/>
      </c>
      <c r="AO177" s="610" t="str">
        <f t="shared" si="552"/>
        <v/>
      </c>
      <c r="AP177" s="610" t="str">
        <f t="shared" si="552"/>
        <v/>
      </c>
      <c r="AQ177" s="610" t="str">
        <f t="shared" si="552"/>
        <v/>
      </c>
      <c r="AR177" s="610" t="str">
        <f t="shared" si="552"/>
        <v/>
      </c>
      <c r="AS177" s="610" t="str">
        <f t="shared" si="552"/>
        <v/>
      </c>
      <c r="AT177" s="610" t="str">
        <f t="shared" si="552"/>
        <v/>
      </c>
      <c r="AU177" s="610" t="str">
        <f t="shared" si="552"/>
        <v/>
      </c>
      <c r="AV177" s="610" t="str">
        <f t="shared" si="552"/>
        <v/>
      </c>
      <c r="AW177" s="610" t="str">
        <f t="shared" si="552"/>
        <v/>
      </c>
      <c r="AX177" s="610" t="str">
        <f t="shared" si="552"/>
        <v/>
      </c>
      <c r="AY177" s="610" t="str">
        <f t="shared" si="552"/>
        <v/>
      </c>
      <c r="AZ177" s="610" t="str">
        <f t="shared" si="552"/>
        <v/>
      </c>
      <c r="BA177" s="610" t="str">
        <f t="shared" si="552"/>
        <v/>
      </c>
      <c r="BB177" s="610" t="str">
        <f t="shared" si="552"/>
        <v/>
      </c>
      <c r="BC177" s="676"/>
      <c r="BD177" s="610" t="str">
        <f t="shared" si="552"/>
        <v/>
      </c>
      <c r="BE177" s="610" t="str">
        <f t="shared" si="552"/>
        <v/>
      </c>
      <c r="BF177" s="610" t="str">
        <f t="shared" si="552"/>
        <v/>
      </c>
      <c r="BG177" s="610" t="str">
        <f t="shared" si="552"/>
        <v/>
      </c>
      <c r="BH177" s="610" t="str">
        <f t="shared" si="552"/>
        <v/>
      </c>
      <c r="BI177" s="610" t="str">
        <f t="shared" si="552"/>
        <v/>
      </c>
      <c r="BJ177" s="610" t="str">
        <f t="shared" si="552"/>
        <v/>
      </c>
      <c r="BK177" s="610" t="str">
        <f t="shared" si="552"/>
        <v/>
      </c>
      <c r="BL177" s="610" t="str">
        <f t="shared" si="552"/>
        <v/>
      </c>
      <c r="BM177" s="610" t="str">
        <f t="shared" si="552"/>
        <v/>
      </c>
      <c r="BN177" s="610" t="str">
        <f t="shared" ref="BN177:BY177" si="553">IF(BN175="","",BN175*BN176)</f>
        <v/>
      </c>
      <c r="BO177" s="610" t="str">
        <f t="shared" si="553"/>
        <v/>
      </c>
      <c r="BP177" s="610" t="str">
        <f t="shared" si="553"/>
        <v/>
      </c>
      <c r="BQ177" s="610" t="str">
        <f t="shared" si="553"/>
        <v/>
      </c>
      <c r="BR177" s="610" t="str">
        <f t="shared" si="553"/>
        <v/>
      </c>
      <c r="BS177" s="610" t="str">
        <f t="shared" si="553"/>
        <v/>
      </c>
      <c r="BT177" s="610" t="str">
        <f t="shared" si="553"/>
        <v/>
      </c>
      <c r="BU177" s="676"/>
      <c r="BV177" s="610" t="str">
        <f t="shared" si="553"/>
        <v/>
      </c>
      <c r="BW177" s="610" t="str">
        <f t="shared" si="553"/>
        <v/>
      </c>
      <c r="BX177" s="610" t="str">
        <f t="shared" si="553"/>
        <v/>
      </c>
      <c r="BY177" s="610" t="str">
        <f t="shared" si="553"/>
        <v/>
      </c>
      <c r="BZ177" s="600" t="str">
        <f t="shared" si="514"/>
        <v/>
      </c>
      <c r="CA177" s="600" t="str">
        <f t="shared" si="515"/>
        <v/>
      </c>
      <c r="CB177" s="600" t="str">
        <f t="shared" si="516"/>
        <v/>
      </c>
      <c r="CC177" s="600" t="str">
        <f t="shared" si="517"/>
        <v/>
      </c>
      <c r="CD177" s="1356" t="str">
        <f t="shared" si="467"/>
        <v/>
      </c>
      <c r="CE177" s="1357" t="str">
        <f t="shared" si="468"/>
        <v/>
      </c>
      <c r="CF177" s="1358" t="str">
        <f t="shared" si="469"/>
        <v/>
      </c>
      <c r="CG177" s="1358" t="str">
        <f t="shared" si="470"/>
        <v/>
      </c>
      <c r="CH177" s="1358" t="str">
        <f t="shared" si="471"/>
        <v/>
      </c>
      <c r="CI177" s="1358" t="str">
        <f t="shared" si="472"/>
        <v/>
      </c>
      <c r="CJ177" s="1358" t="str">
        <f t="shared" si="473"/>
        <v/>
      </c>
      <c r="CK177" s="1359" t="str">
        <f t="shared" si="474"/>
        <v/>
      </c>
      <c r="CL177" s="1359" t="str">
        <f t="shared" si="475"/>
        <v/>
      </c>
      <c r="CM177" s="1359" t="str">
        <f t="shared" si="476"/>
        <v/>
      </c>
      <c r="CN177" s="1358" t="str">
        <f t="shared" si="477"/>
        <v/>
      </c>
      <c r="CO177" s="1358" t="str">
        <f t="shared" si="478"/>
        <v/>
      </c>
      <c r="CP177" s="1358" t="str">
        <f t="shared" si="479"/>
        <v/>
      </c>
      <c r="CQ177" s="1358" t="str">
        <f t="shared" si="480"/>
        <v/>
      </c>
      <c r="CR177" s="1358" t="str">
        <f t="shared" si="481"/>
        <v/>
      </c>
      <c r="CS177" s="1357" t="str">
        <f t="shared" si="482"/>
        <v/>
      </c>
      <c r="CT177" s="1360" t="str">
        <f t="shared" si="483"/>
        <v/>
      </c>
      <c r="CU177" s="540" t="str">
        <f t="shared" si="484"/>
        <v/>
      </c>
      <c r="CV177" s="541" t="str">
        <f t="shared" si="485"/>
        <v/>
      </c>
      <c r="CW177" s="542" t="str">
        <f t="shared" si="486"/>
        <v/>
      </c>
      <c r="CX177" s="542" t="str">
        <f t="shared" si="487"/>
        <v/>
      </c>
      <c r="CY177" s="542" t="str">
        <f t="shared" si="488"/>
        <v/>
      </c>
      <c r="CZ177" s="542" t="str">
        <f t="shared" si="489"/>
        <v/>
      </c>
      <c r="DA177" s="542" t="str">
        <f t="shared" si="490"/>
        <v/>
      </c>
      <c r="DB177" s="543" t="str">
        <f t="shared" si="491"/>
        <v/>
      </c>
      <c r="DC177" s="543" t="str">
        <f t="shared" si="492"/>
        <v/>
      </c>
      <c r="DD177" s="543" t="str">
        <f t="shared" si="493"/>
        <v/>
      </c>
      <c r="DE177" s="542" t="str">
        <f t="shared" si="494"/>
        <v/>
      </c>
      <c r="DF177" s="542" t="str">
        <f t="shared" si="495"/>
        <v/>
      </c>
      <c r="DG177" s="542" t="str">
        <f t="shared" si="496"/>
        <v/>
      </c>
      <c r="DH177" s="542" t="str">
        <f t="shared" si="497"/>
        <v/>
      </c>
      <c r="DI177" s="542" t="str">
        <f t="shared" si="498"/>
        <v/>
      </c>
      <c r="DJ177" s="541" t="str">
        <f t="shared" si="499"/>
        <v/>
      </c>
      <c r="DK177" s="540" t="str">
        <f t="shared" si="500"/>
        <v/>
      </c>
      <c r="DL177" s="656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2</v>
      </c>
      <c r="BF178" s="610">
        <f>WB!BU98</f>
        <v>6</v>
      </c>
      <c r="BG178" s="610">
        <f>WB!BV98</f>
        <v>0</v>
      </c>
      <c r="BH178" s="610">
        <f>WB!BW98</f>
        <v>0</v>
      </c>
      <c r="BI178" s="610">
        <f>WB!BX98</f>
        <v>2</v>
      </c>
      <c r="BJ178" s="610">
        <f>WB!BY98</f>
        <v>2</v>
      </c>
      <c r="BK178" s="610">
        <f>WB!BZ98</f>
        <v>0</v>
      </c>
      <c r="BL178" s="610">
        <f>WB!CA98</f>
        <v>1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1</v>
      </c>
      <c r="BY178" s="671">
        <f>WB!CK98</f>
        <v>2</v>
      </c>
      <c r="BZ178" s="600">
        <f t="shared" si="514"/>
        <v>0</v>
      </c>
      <c r="CA178" s="600">
        <f t="shared" si="515"/>
        <v>0</v>
      </c>
      <c r="CB178" s="600">
        <f t="shared" si="516"/>
        <v>0</v>
      </c>
      <c r="CC178" s="600">
        <f t="shared" si="517"/>
        <v>0.46666666666666667</v>
      </c>
      <c r="CD178" s="1337">
        <f t="shared" ref="CD178:CS179" si="55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54"/>
        <v>0</v>
      </c>
      <c r="CF178" s="1339">
        <f t="shared" si="554"/>
        <v>0</v>
      </c>
      <c r="CG178" s="1339">
        <f t="shared" si="554"/>
        <v>0</v>
      </c>
      <c r="CH178" s="1339">
        <f t="shared" si="554"/>
        <v>0</v>
      </c>
      <c r="CI178" s="1339">
        <f t="shared" si="554"/>
        <v>0</v>
      </c>
      <c r="CJ178" s="1339">
        <f t="shared" si="554"/>
        <v>0</v>
      </c>
      <c r="CK178" s="1340">
        <f t="shared" si="554"/>
        <v>0</v>
      </c>
      <c r="CL178" s="1340">
        <f t="shared" si="554"/>
        <v>0</v>
      </c>
      <c r="CM178" s="1340">
        <f t="shared" si="554"/>
        <v>0</v>
      </c>
      <c r="CN178" s="1339">
        <f t="shared" si="554"/>
        <v>0</v>
      </c>
      <c r="CO178" s="1339">
        <f t="shared" si="554"/>
        <v>0</v>
      </c>
      <c r="CP178" s="1339">
        <f t="shared" si="554"/>
        <v>1</v>
      </c>
      <c r="CQ178" s="1339">
        <f t="shared" si="554"/>
        <v>2</v>
      </c>
      <c r="CR178" s="1339">
        <f t="shared" si="554"/>
        <v>2</v>
      </c>
      <c r="CS178" s="1338">
        <f t="shared" si="554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</v>
      </c>
      <c r="CU178" s="552">
        <f t="shared" si="484"/>
        <v>0</v>
      </c>
      <c r="CV178" s="553">
        <f t="shared" si="485"/>
        <v>0</v>
      </c>
      <c r="CW178" s="554">
        <f t="shared" si="486"/>
        <v>0</v>
      </c>
      <c r="CX178" s="554">
        <f t="shared" si="487"/>
        <v>0</v>
      </c>
      <c r="CY178" s="554">
        <f t="shared" si="488"/>
        <v>0</v>
      </c>
      <c r="CZ178" s="554">
        <f t="shared" si="489"/>
        <v>0</v>
      </c>
      <c r="DA178" s="554">
        <f t="shared" si="490"/>
        <v>0</v>
      </c>
      <c r="DB178" s="555">
        <f t="shared" si="491"/>
        <v>0</v>
      </c>
      <c r="DC178" s="555">
        <f t="shared" si="492"/>
        <v>0</v>
      </c>
      <c r="DD178" s="555">
        <f t="shared" si="493"/>
        <v>0</v>
      </c>
      <c r="DE178" s="554">
        <f t="shared" si="494"/>
        <v>0</v>
      </c>
      <c r="DF178" s="554">
        <f t="shared" si="495"/>
        <v>0</v>
      </c>
      <c r="DG178" s="554">
        <f t="shared" si="496"/>
        <v>1</v>
      </c>
      <c r="DH178" s="554">
        <f t="shared" si="497"/>
        <v>2</v>
      </c>
      <c r="DI178" s="554">
        <f t="shared" si="498"/>
        <v>2</v>
      </c>
      <c r="DJ178" s="553">
        <f t="shared" si="499"/>
        <v>2</v>
      </c>
      <c r="DK178" s="552">
        <f t="shared" si="500"/>
        <v>6</v>
      </c>
      <c r="DL178" s="656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150</v>
      </c>
      <c r="BZ179" s="600">
        <f t="shared" si="514"/>
        <v>150</v>
      </c>
      <c r="CA179" s="600">
        <f t="shared" si="515"/>
        <v>150</v>
      </c>
      <c r="CB179" s="600">
        <f t="shared" si="516"/>
        <v>150</v>
      </c>
      <c r="CC179" s="600">
        <f t="shared" si="517"/>
        <v>150</v>
      </c>
      <c r="CD179" s="1337">
        <f t="shared" si="554"/>
        <v>150</v>
      </c>
      <c r="CE179" s="1338">
        <f t="shared" si="554"/>
        <v>150</v>
      </c>
      <c r="CF179" s="1339">
        <f t="shared" si="554"/>
        <v>150</v>
      </c>
      <c r="CG179" s="1339">
        <f t="shared" si="554"/>
        <v>150</v>
      </c>
      <c r="CH179" s="1339">
        <f t="shared" si="554"/>
        <v>150</v>
      </c>
      <c r="CI179" s="1339">
        <f t="shared" si="554"/>
        <v>150</v>
      </c>
      <c r="CJ179" s="1339">
        <f t="shared" si="554"/>
        <v>150</v>
      </c>
      <c r="CK179" s="1340">
        <f t="shared" si="554"/>
        <v>150</v>
      </c>
      <c r="CL179" s="1340">
        <f t="shared" si="554"/>
        <v>150</v>
      </c>
      <c r="CM179" s="1340">
        <f t="shared" si="554"/>
        <v>150</v>
      </c>
      <c r="CN179" s="1339">
        <f t="shared" si="554"/>
        <v>150</v>
      </c>
      <c r="CO179" s="1339">
        <f t="shared" si="554"/>
        <v>150</v>
      </c>
      <c r="CP179" s="1339">
        <f t="shared" si="554"/>
        <v>150</v>
      </c>
      <c r="CQ179" s="1339">
        <f t="shared" si="554"/>
        <v>150</v>
      </c>
      <c r="CR179" s="1339">
        <f t="shared" si="554"/>
        <v>150</v>
      </c>
      <c r="CS179" s="1338">
        <f t="shared" si="554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2">
        <f t="shared" si="484"/>
        <v>150</v>
      </c>
      <c r="CV179" s="553">
        <f t="shared" si="485"/>
        <v>150</v>
      </c>
      <c r="CW179" s="554">
        <f t="shared" si="486"/>
        <v>150</v>
      </c>
      <c r="CX179" s="554">
        <f t="shared" si="487"/>
        <v>150</v>
      </c>
      <c r="CY179" s="554">
        <f t="shared" si="488"/>
        <v>150</v>
      </c>
      <c r="CZ179" s="554">
        <f t="shared" si="489"/>
        <v>150</v>
      </c>
      <c r="DA179" s="554">
        <f t="shared" si="490"/>
        <v>150</v>
      </c>
      <c r="DB179" s="555">
        <f t="shared" si="491"/>
        <v>150</v>
      </c>
      <c r="DC179" s="555">
        <f t="shared" si="492"/>
        <v>150</v>
      </c>
      <c r="DD179" s="555">
        <f t="shared" si="493"/>
        <v>150</v>
      </c>
      <c r="DE179" s="554">
        <f t="shared" si="494"/>
        <v>150</v>
      </c>
      <c r="DF179" s="554">
        <f t="shared" si="495"/>
        <v>150</v>
      </c>
      <c r="DG179" s="554">
        <f t="shared" si="496"/>
        <v>150</v>
      </c>
      <c r="DH179" s="554">
        <f t="shared" si="497"/>
        <v>150</v>
      </c>
      <c r="DI179" s="554">
        <f t="shared" si="498"/>
        <v>150</v>
      </c>
      <c r="DJ179" s="553">
        <f t="shared" si="499"/>
        <v>150</v>
      </c>
      <c r="DK179" s="552">
        <f t="shared" si="500"/>
        <v>150</v>
      </c>
      <c r="DL179" s="656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47" t="str">
        <f>$G$1 &amp; " (%)"</f>
        <v>kcal (%)</v>
      </c>
      <c r="B180" s="635">
        <f t="shared" ref="B180:R180" si="555">IF(OR(B179="",B$46=0,B$46=""),"",B178*B179*2350*$K$1/$F$1/365/B$46)</f>
        <v>0</v>
      </c>
      <c r="C180" s="635">
        <f t="shared" si="555"/>
        <v>0</v>
      </c>
      <c r="D180" s="635">
        <f t="shared" si="555"/>
        <v>0</v>
      </c>
      <c r="E180" s="635">
        <f t="shared" si="555"/>
        <v>0</v>
      </c>
      <c r="F180" s="635">
        <f t="shared" si="555"/>
        <v>0</v>
      </c>
      <c r="G180" s="635">
        <f t="shared" si="555"/>
        <v>0</v>
      </c>
      <c r="H180" s="635">
        <f t="shared" si="555"/>
        <v>0</v>
      </c>
      <c r="I180" s="635">
        <f t="shared" si="555"/>
        <v>0</v>
      </c>
      <c r="J180" s="635">
        <f t="shared" si="555"/>
        <v>0</v>
      </c>
      <c r="K180" s="635" t="str">
        <f t="shared" si="555"/>
        <v/>
      </c>
      <c r="L180" s="635" t="str">
        <f t="shared" si="555"/>
        <v/>
      </c>
      <c r="M180" s="635" t="str">
        <f t="shared" si="555"/>
        <v/>
      </c>
      <c r="N180" s="635" t="str">
        <f t="shared" si="555"/>
        <v/>
      </c>
      <c r="O180" s="635" t="str">
        <f t="shared" si="555"/>
        <v/>
      </c>
      <c r="P180" s="635" t="str">
        <f t="shared" si="555"/>
        <v/>
      </c>
      <c r="Q180" s="635" t="str">
        <f t="shared" si="555"/>
        <v/>
      </c>
      <c r="R180" s="635" t="str">
        <f t="shared" si="555"/>
        <v/>
      </c>
      <c r="S180" s="655"/>
      <c r="T180" s="635">
        <f t="shared" ref="T180:AJ180" si="556">IF(OR(T179="",T$46=0,T$46=""),"",T178*T179*2350*$K$1/$F$1/365/T$46)</f>
        <v>0</v>
      </c>
      <c r="U180" s="635">
        <f t="shared" si="556"/>
        <v>0</v>
      </c>
      <c r="V180" s="635">
        <f t="shared" si="556"/>
        <v>0</v>
      </c>
      <c r="W180" s="635">
        <f t="shared" si="556"/>
        <v>0</v>
      </c>
      <c r="X180" s="635">
        <f t="shared" si="556"/>
        <v>0</v>
      </c>
      <c r="Y180" s="635">
        <f t="shared" si="556"/>
        <v>0</v>
      </c>
      <c r="Z180" s="635">
        <f t="shared" si="556"/>
        <v>0</v>
      </c>
      <c r="AA180" s="635">
        <f t="shared" si="556"/>
        <v>0</v>
      </c>
      <c r="AB180" s="635">
        <f t="shared" si="556"/>
        <v>0</v>
      </c>
      <c r="AC180" s="635" t="str">
        <f t="shared" si="556"/>
        <v/>
      </c>
      <c r="AD180" s="635" t="str">
        <f t="shared" si="556"/>
        <v/>
      </c>
      <c r="AE180" s="635" t="str">
        <f t="shared" si="556"/>
        <v/>
      </c>
      <c r="AF180" s="635" t="str">
        <f t="shared" si="556"/>
        <v/>
      </c>
      <c r="AG180" s="635" t="str">
        <f t="shared" si="556"/>
        <v/>
      </c>
      <c r="AH180" s="635" t="str">
        <f t="shared" si="556"/>
        <v/>
      </c>
      <c r="AI180" s="635" t="str">
        <f t="shared" si="556"/>
        <v/>
      </c>
      <c r="AJ180" s="635" t="str">
        <f t="shared" si="556"/>
        <v/>
      </c>
      <c r="AK180" s="655"/>
      <c r="AL180" s="635">
        <f t="shared" ref="AL180:BB180" si="557">IF(OR(AL179="",AL$46=0,AL$46=""),"",AL178*AL179*2350*$K$1/$F$1/365/AL$46)</f>
        <v>0</v>
      </c>
      <c r="AM180" s="635">
        <f t="shared" si="557"/>
        <v>0</v>
      </c>
      <c r="AN180" s="635">
        <f t="shared" si="557"/>
        <v>0</v>
      </c>
      <c r="AO180" s="635">
        <f t="shared" si="557"/>
        <v>0</v>
      </c>
      <c r="AP180" s="635">
        <f t="shared" si="557"/>
        <v>0</v>
      </c>
      <c r="AQ180" s="635">
        <f t="shared" si="557"/>
        <v>0</v>
      </c>
      <c r="AR180" s="635">
        <f t="shared" si="557"/>
        <v>0</v>
      </c>
      <c r="AS180" s="635">
        <f t="shared" si="557"/>
        <v>0</v>
      </c>
      <c r="AT180" s="635">
        <f t="shared" si="557"/>
        <v>0</v>
      </c>
      <c r="AU180" s="635" t="str">
        <f t="shared" si="557"/>
        <v/>
      </c>
      <c r="AV180" s="635" t="str">
        <f t="shared" si="557"/>
        <v/>
      </c>
      <c r="AW180" s="635" t="str">
        <f t="shared" si="557"/>
        <v/>
      </c>
      <c r="AX180" s="635" t="str">
        <f t="shared" si="557"/>
        <v/>
      </c>
      <c r="AY180" s="635" t="str">
        <f t="shared" si="557"/>
        <v/>
      </c>
      <c r="AZ180" s="635" t="str">
        <f t="shared" si="557"/>
        <v/>
      </c>
      <c r="BA180" s="635" t="str">
        <f t="shared" si="557"/>
        <v/>
      </c>
      <c r="BB180" s="635" t="str">
        <f t="shared" si="557"/>
        <v/>
      </c>
      <c r="BC180" s="655"/>
      <c r="BD180" s="635">
        <f t="shared" ref="BD180:BT180" si="558">IF(OR(BD179="",BD$46=0,BD$46=""),"",BD178*BD179*2350*$K$1/$F$1/365/BD$46)</f>
        <v>0</v>
      </c>
      <c r="BE180" s="635">
        <f t="shared" si="558"/>
        <v>2.2994129158512722E-2</v>
      </c>
      <c r="BF180" s="635">
        <f t="shared" si="558"/>
        <v>0.13796477495107631</v>
      </c>
      <c r="BG180" s="635">
        <f t="shared" si="558"/>
        <v>0</v>
      </c>
      <c r="BH180" s="635">
        <f t="shared" si="558"/>
        <v>0</v>
      </c>
      <c r="BI180" s="635">
        <f t="shared" si="558"/>
        <v>5.7485322896281804E-2</v>
      </c>
      <c r="BJ180" s="635">
        <f t="shared" si="558"/>
        <v>9.1976516634050889E-2</v>
      </c>
      <c r="BK180" s="635">
        <f t="shared" si="558"/>
        <v>0</v>
      </c>
      <c r="BL180" s="635">
        <f t="shared" si="558"/>
        <v>4.5988258317025445E-2</v>
      </c>
      <c r="BM180" s="635" t="str">
        <f t="shared" si="558"/>
        <v/>
      </c>
      <c r="BN180" s="635" t="str">
        <f t="shared" si="558"/>
        <v/>
      </c>
      <c r="BO180" s="635" t="str">
        <f t="shared" si="558"/>
        <v/>
      </c>
      <c r="BP180" s="635" t="str">
        <f t="shared" si="558"/>
        <v/>
      </c>
      <c r="BQ180" s="635" t="str">
        <f t="shared" si="558"/>
        <v/>
      </c>
      <c r="BR180" s="635" t="str">
        <f t="shared" si="558"/>
        <v/>
      </c>
      <c r="BS180" s="635" t="str">
        <f t="shared" si="558"/>
        <v/>
      </c>
      <c r="BT180" s="635" t="str">
        <f t="shared" si="558"/>
        <v/>
      </c>
      <c r="BU180" s="655"/>
      <c r="BV180" s="635">
        <f>IF(OR(BV179="",BV$46=0,BV$46=""),"",BV178*BV179*2350*$K$1/$F$1/365/BV$46)</f>
        <v>0</v>
      </c>
      <c r="BW180" s="635">
        <f>IF(OR(BW179="",BW$46=0,BW$46=""),"",BW178*BW179*2350*$K$1/$F$1/365/BW$46)</f>
        <v>0</v>
      </c>
      <c r="BX180" s="635">
        <f>IF(OR(BX179="",BX$46=0,BX$46=""),"",BX178*BX179*2350*$K$1/$F$1/365/BX$46)</f>
        <v>4.5988258317025445E-2</v>
      </c>
      <c r="BY180" s="635">
        <f>IF(OR(BY179="",BY$46=0,BY$46=""),"",BY178*BY179*2350*$K$1/$F$1/365/BY$46)</f>
        <v>9.1976516634050889E-2</v>
      </c>
      <c r="BZ180" s="600">
        <f t="shared" si="514"/>
        <v>0</v>
      </c>
      <c r="CA180" s="625">
        <f t="shared" si="515"/>
        <v>0</v>
      </c>
      <c r="CB180" s="625">
        <f t="shared" si="516"/>
        <v>0</v>
      </c>
      <c r="CC180" s="625">
        <f t="shared" si="517"/>
        <v>3.120631814369584E-2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5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59"/>
        <v/>
      </c>
      <c r="CG180" s="1344" t="str">
        <f t="shared" si="559"/>
        <v/>
      </c>
      <c r="CH180" s="1344">
        <f t="shared" si="559"/>
        <v>0</v>
      </c>
      <c r="CI180" s="1344">
        <f t="shared" si="559"/>
        <v>0</v>
      </c>
      <c r="CJ180" s="1344">
        <f t="shared" si="559"/>
        <v>0</v>
      </c>
      <c r="CK180" s="1345">
        <f t="shared" si="559"/>
        <v>0</v>
      </c>
      <c r="CL180" s="1345">
        <f t="shared" si="559"/>
        <v>2.2994129158512722E-2</v>
      </c>
      <c r="CM180" s="1345">
        <f t="shared" si="559"/>
        <v>4.5988258317025445E-2</v>
      </c>
      <c r="CN180" s="1344">
        <f t="shared" si="559"/>
        <v>5.7485322896281804E-2</v>
      </c>
      <c r="CO180" s="1344">
        <f t="shared" si="559"/>
        <v>9.1976516634050889E-2</v>
      </c>
      <c r="CP180" s="1344">
        <f t="shared" si="559"/>
        <v>0.13796477495107631</v>
      </c>
      <c r="CQ180" s="1344" t="str">
        <f t="shared" si="559"/>
        <v/>
      </c>
      <c r="CR180" s="1344" t="str">
        <f t="shared" si="559"/>
        <v/>
      </c>
      <c r="CS180" s="1343" t="str">
        <f t="shared" si="559"/>
        <v/>
      </c>
      <c r="CT180" s="1346" t="str">
        <f t="shared" si="559"/>
        <v/>
      </c>
      <c r="CU180" s="540" t="str">
        <f t="shared" si="484"/>
        <v/>
      </c>
      <c r="CV180" s="541" t="str">
        <f t="shared" si="485"/>
        <v/>
      </c>
      <c r="CW180" s="542" t="str">
        <f t="shared" si="486"/>
        <v/>
      </c>
      <c r="CX180" s="542" t="str">
        <f t="shared" si="487"/>
        <v/>
      </c>
      <c r="CY180" s="542">
        <f t="shared" si="488"/>
        <v>0</v>
      </c>
      <c r="CZ180" s="542">
        <f t="shared" si="489"/>
        <v>0</v>
      </c>
      <c r="DA180" s="542">
        <f t="shared" si="490"/>
        <v>0</v>
      </c>
      <c r="DB180" s="543">
        <f t="shared" si="491"/>
        <v>0</v>
      </c>
      <c r="DC180" s="543">
        <f t="shared" si="492"/>
        <v>2.2994129158512722E-2</v>
      </c>
      <c r="DD180" s="543">
        <f t="shared" si="493"/>
        <v>4.5988258317025445E-2</v>
      </c>
      <c r="DE180" s="542">
        <f t="shared" si="494"/>
        <v>5.7485322896281804E-2</v>
      </c>
      <c r="DF180" s="542">
        <f t="shared" si="495"/>
        <v>9.1976516634050889E-2</v>
      </c>
      <c r="DG180" s="542">
        <f t="shared" si="496"/>
        <v>0.13796477495107631</v>
      </c>
      <c r="DH180" s="542" t="str">
        <f t="shared" si="497"/>
        <v/>
      </c>
      <c r="DI180" s="542" t="str">
        <f t="shared" si="498"/>
        <v/>
      </c>
      <c r="DJ180" s="541" t="str">
        <f t="shared" si="499"/>
        <v/>
      </c>
      <c r="DK180" s="540" t="str">
        <f t="shared" si="500"/>
        <v/>
      </c>
      <c r="DL180" s="656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3</v>
      </c>
      <c r="AM181" s="610">
        <f>SUM(WB!BC122,WB!BC154)</f>
        <v>0</v>
      </c>
      <c r="AN181" s="610">
        <f>SUM(WB!BD122,WB!BD154)</f>
        <v>4</v>
      </c>
      <c r="AO181" s="610">
        <f>SUM(WB!BE122,WB!BE154)</f>
        <v>2</v>
      </c>
      <c r="AP181" s="610">
        <f>SUM(WB!BF122,WB!BF154)</f>
        <v>6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1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5</v>
      </c>
      <c r="BE181" s="610">
        <f>SUM(WB!BT130,WB!BT162)</f>
        <v>2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0</v>
      </c>
      <c r="BI181" s="610">
        <f>SUM(WB!BX130,WB!BX162)</f>
        <v>3</v>
      </c>
      <c r="BJ181" s="610">
        <f>SUM(WB!BY130,WB!BY162)</f>
        <v>1</v>
      </c>
      <c r="BK181" s="610">
        <f>SUM(WB!BZ130,WB!BZ162)</f>
        <v>0</v>
      </c>
      <c r="BL181" s="610">
        <f>SUM(WB!CA130,WB!CA162)</f>
        <v>7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1</v>
      </c>
      <c r="BX181" s="671">
        <f>SUM(WB!CK122,WB!CK154)</f>
        <v>2</v>
      </c>
      <c r="BY181" s="671">
        <f>SUM(WB!CK130,WB!CK162)</f>
        <v>2</v>
      </c>
      <c r="BZ181" s="600">
        <f t="shared" si="514"/>
        <v>0</v>
      </c>
      <c r="CA181" s="600">
        <f t="shared" si="515"/>
        <v>0</v>
      </c>
      <c r="CB181" s="600">
        <f t="shared" si="516"/>
        <v>0.8</v>
      </c>
      <c r="CC181" s="600">
        <f t="shared" si="517"/>
        <v>0.93333333333333335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59"/>
        <v>0</v>
      </c>
      <c r="CF181" s="1339">
        <f t="shared" si="559"/>
        <v>0</v>
      </c>
      <c r="CG181" s="1339">
        <f t="shared" si="559"/>
        <v>0</v>
      </c>
      <c r="CH181" s="1339">
        <f t="shared" si="559"/>
        <v>0</v>
      </c>
      <c r="CI181" s="1339">
        <f t="shared" si="559"/>
        <v>0</v>
      </c>
      <c r="CJ181" s="1339">
        <f t="shared" si="559"/>
        <v>0</v>
      </c>
      <c r="CK181" s="1340">
        <f t="shared" si="559"/>
        <v>0</v>
      </c>
      <c r="CL181" s="1340">
        <f t="shared" si="559"/>
        <v>0</v>
      </c>
      <c r="CM181" s="1340">
        <f t="shared" si="559"/>
        <v>0</v>
      </c>
      <c r="CN181" s="1339">
        <f t="shared" si="559"/>
        <v>1</v>
      </c>
      <c r="CO181" s="1339">
        <f t="shared" si="559"/>
        <v>1</v>
      </c>
      <c r="CP181" s="1339">
        <f t="shared" si="559"/>
        <v>2</v>
      </c>
      <c r="CQ181" s="1339">
        <f t="shared" si="559"/>
        <v>2</v>
      </c>
      <c r="CR181" s="1339">
        <f t="shared" si="559"/>
        <v>3</v>
      </c>
      <c r="CS181" s="1338">
        <f t="shared" si="559"/>
        <v>5</v>
      </c>
      <c r="CT181" s="1341">
        <f t="shared" si="559"/>
        <v>7</v>
      </c>
      <c r="CU181" s="552">
        <f t="shared" si="484"/>
        <v>0</v>
      </c>
      <c r="CV181" s="553">
        <f t="shared" si="485"/>
        <v>0</v>
      </c>
      <c r="CW181" s="554">
        <f t="shared" si="486"/>
        <v>0</v>
      </c>
      <c r="CX181" s="554">
        <f t="shared" si="487"/>
        <v>0</v>
      </c>
      <c r="CY181" s="554">
        <f t="shared" si="488"/>
        <v>0</v>
      </c>
      <c r="CZ181" s="554">
        <f t="shared" si="489"/>
        <v>0</v>
      </c>
      <c r="DA181" s="554">
        <f t="shared" si="490"/>
        <v>0</v>
      </c>
      <c r="DB181" s="555">
        <f t="shared" si="491"/>
        <v>0</v>
      </c>
      <c r="DC181" s="555">
        <f t="shared" si="492"/>
        <v>0</v>
      </c>
      <c r="DD181" s="555">
        <f t="shared" si="493"/>
        <v>0</v>
      </c>
      <c r="DE181" s="554">
        <f t="shared" si="494"/>
        <v>1</v>
      </c>
      <c r="DF181" s="554">
        <f t="shared" si="495"/>
        <v>1</v>
      </c>
      <c r="DG181" s="554">
        <f t="shared" si="496"/>
        <v>2</v>
      </c>
      <c r="DH181" s="554">
        <f t="shared" si="497"/>
        <v>2</v>
      </c>
      <c r="DI181" s="554">
        <f t="shared" si="498"/>
        <v>3</v>
      </c>
      <c r="DJ181" s="553">
        <f t="shared" si="499"/>
        <v>5</v>
      </c>
      <c r="DK181" s="552">
        <f t="shared" si="500"/>
        <v>7</v>
      </c>
      <c r="DL181" s="656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220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20</v>
      </c>
      <c r="AM182" s="644">
        <v>30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15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514"/>
        <v>25</v>
      </c>
      <c r="CA182" s="600">
        <f t="shared" si="515"/>
        <v>25</v>
      </c>
      <c r="CB182" s="600">
        <f t="shared" si="516"/>
        <v>24.666666666666668</v>
      </c>
      <c r="CC182" s="600">
        <f t="shared" si="517"/>
        <v>25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8">
        <f t="shared" si="559"/>
        <v>25</v>
      </c>
      <c r="CF182" s="1339">
        <f t="shared" si="559"/>
        <v>25</v>
      </c>
      <c r="CG182" s="1339">
        <f t="shared" si="559"/>
        <v>25</v>
      </c>
      <c r="CH182" s="1339">
        <f t="shared" si="559"/>
        <v>25</v>
      </c>
      <c r="CI182" s="1339">
        <f t="shared" si="559"/>
        <v>25</v>
      </c>
      <c r="CJ182" s="1339">
        <f t="shared" si="559"/>
        <v>25</v>
      </c>
      <c r="CK182" s="1340">
        <f t="shared" si="559"/>
        <v>25</v>
      </c>
      <c r="CL182" s="1340">
        <f t="shared" si="559"/>
        <v>25</v>
      </c>
      <c r="CM182" s="1340">
        <f t="shared" si="559"/>
        <v>25</v>
      </c>
      <c r="CN182" s="1339">
        <f t="shared" si="559"/>
        <v>25</v>
      </c>
      <c r="CO182" s="1339">
        <f t="shared" si="559"/>
        <v>25</v>
      </c>
      <c r="CP182" s="1339">
        <f t="shared" si="559"/>
        <v>25</v>
      </c>
      <c r="CQ182" s="1339">
        <f t="shared" si="559"/>
        <v>25</v>
      </c>
      <c r="CR182" s="1339">
        <f t="shared" si="559"/>
        <v>25</v>
      </c>
      <c r="CS182" s="1338">
        <f t="shared" si="559"/>
        <v>25</v>
      </c>
      <c r="CT182" s="1341">
        <f t="shared" si="559"/>
        <v>25</v>
      </c>
      <c r="CU182" s="552">
        <f t="shared" si="484"/>
        <v>25</v>
      </c>
      <c r="CV182" s="553">
        <f t="shared" si="485"/>
        <v>25</v>
      </c>
      <c r="CW182" s="554">
        <f t="shared" si="486"/>
        <v>25</v>
      </c>
      <c r="CX182" s="554">
        <f t="shared" si="487"/>
        <v>25</v>
      </c>
      <c r="CY182" s="554">
        <f t="shared" si="488"/>
        <v>25</v>
      </c>
      <c r="CZ182" s="554">
        <f t="shared" si="489"/>
        <v>25</v>
      </c>
      <c r="DA182" s="554">
        <f t="shared" si="490"/>
        <v>25</v>
      </c>
      <c r="DB182" s="555">
        <f t="shared" si="491"/>
        <v>25</v>
      </c>
      <c r="DC182" s="555">
        <f t="shared" si="492"/>
        <v>25</v>
      </c>
      <c r="DD182" s="555">
        <f t="shared" si="493"/>
        <v>25</v>
      </c>
      <c r="DE182" s="554">
        <f t="shared" si="494"/>
        <v>25</v>
      </c>
      <c r="DF182" s="554">
        <f t="shared" si="495"/>
        <v>25</v>
      </c>
      <c r="DG182" s="554">
        <f t="shared" si="496"/>
        <v>25</v>
      </c>
      <c r="DH182" s="554">
        <f t="shared" si="497"/>
        <v>25</v>
      </c>
      <c r="DI182" s="554">
        <f t="shared" si="498"/>
        <v>25</v>
      </c>
      <c r="DJ182" s="553">
        <f t="shared" si="499"/>
        <v>25</v>
      </c>
      <c r="DK182" s="552">
        <f t="shared" si="500"/>
        <v>25</v>
      </c>
      <c r="DL182" s="656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$G$1 &amp; " (%)"</f>
        <v>kcal (%)</v>
      </c>
      <c r="B183" s="635">
        <f t="shared" ref="B183:R183" si="560">IF(OR(B182="",B$46=0,B$46=""),"",B181*B182*$K$1*1450/$F$1/365/B$46)</f>
        <v>0</v>
      </c>
      <c r="C183" s="635">
        <f t="shared" si="560"/>
        <v>0</v>
      </c>
      <c r="D183" s="635">
        <f t="shared" si="560"/>
        <v>0</v>
      </c>
      <c r="E183" s="635">
        <f t="shared" si="560"/>
        <v>0</v>
      </c>
      <c r="F183" s="635">
        <f t="shared" si="560"/>
        <v>0</v>
      </c>
      <c r="G183" s="635">
        <f t="shared" si="560"/>
        <v>0</v>
      </c>
      <c r="H183" s="635">
        <f t="shared" si="560"/>
        <v>0</v>
      </c>
      <c r="I183" s="635">
        <f t="shared" si="560"/>
        <v>0</v>
      </c>
      <c r="J183" s="635">
        <f t="shared" si="560"/>
        <v>0</v>
      </c>
      <c r="K183" s="635" t="str">
        <f t="shared" si="560"/>
        <v/>
      </c>
      <c r="L183" s="635" t="str">
        <f t="shared" si="560"/>
        <v/>
      </c>
      <c r="M183" s="635" t="str">
        <f t="shared" si="560"/>
        <v/>
      </c>
      <c r="N183" s="635" t="str">
        <f t="shared" si="560"/>
        <v/>
      </c>
      <c r="O183" s="635" t="str">
        <f t="shared" si="560"/>
        <v/>
      </c>
      <c r="P183" s="635" t="str">
        <f t="shared" si="560"/>
        <v/>
      </c>
      <c r="Q183" s="635" t="str">
        <f t="shared" si="560"/>
        <v/>
      </c>
      <c r="R183" s="635" t="str">
        <f t="shared" si="560"/>
        <v/>
      </c>
      <c r="S183" s="655"/>
      <c r="T183" s="635">
        <f t="shared" ref="T183:AJ183" si="561">IF(OR(T182="",T$46=0,T$46=""),"",T181*T182*$K$1*1450/$F$1/365/T$46)</f>
        <v>0</v>
      </c>
      <c r="U183" s="635">
        <f t="shared" si="561"/>
        <v>0</v>
      </c>
      <c r="V183" s="635">
        <f t="shared" si="561"/>
        <v>0</v>
      </c>
      <c r="W183" s="635">
        <f t="shared" si="561"/>
        <v>0</v>
      </c>
      <c r="X183" s="635">
        <f t="shared" si="561"/>
        <v>4.7292889758643189E-3</v>
      </c>
      <c r="Y183" s="635">
        <f t="shared" si="561"/>
        <v>0</v>
      </c>
      <c r="Z183" s="635">
        <f t="shared" si="561"/>
        <v>0</v>
      </c>
      <c r="AA183" s="635">
        <f t="shared" si="561"/>
        <v>0</v>
      </c>
      <c r="AB183" s="635">
        <f t="shared" si="561"/>
        <v>0</v>
      </c>
      <c r="AC183" s="635" t="str">
        <f t="shared" si="561"/>
        <v/>
      </c>
      <c r="AD183" s="635" t="str">
        <f t="shared" si="561"/>
        <v/>
      </c>
      <c r="AE183" s="635" t="str">
        <f t="shared" si="561"/>
        <v/>
      </c>
      <c r="AF183" s="635" t="str">
        <f t="shared" si="561"/>
        <v/>
      </c>
      <c r="AG183" s="635" t="str">
        <f t="shared" si="561"/>
        <v/>
      </c>
      <c r="AH183" s="635" t="str">
        <f t="shared" si="561"/>
        <v/>
      </c>
      <c r="AI183" s="635" t="str">
        <f t="shared" si="561"/>
        <v/>
      </c>
      <c r="AJ183" s="635" t="str">
        <f t="shared" si="561"/>
        <v/>
      </c>
      <c r="AK183" s="655"/>
      <c r="AL183" s="635">
        <f t="shared" ref="AL183:BB183" si="562">IF(OR(AL182="",AL$46=0,AL$46=""),"",AL181*AL182*$K$1*1450/$F$1/365/AL$46)</f>
        <v>9.4585779517286379E-3</v>
      </c>
      <c r="AM183" s="635">
        <f t="shared" si="562"/>
        <v>0</v>
      </c>
      <c r="AN183" s="635">
        <f t="shared" si="562"/>
        <v>2.1019062114952528E-2</v>
      </c>
      <c r="AO183" s="635">
        <f t="shared" si="562"/>
        <v>6.3057186344857583E-3</v>
      </c>
      <c r="AP183" s="635">
        <f t="shared" si="562"/>
        <v>2.8375733855185908E-2</v>
      </c>
      <c r="AQ183" s="635">
        <f t="shared" si="562"/>
        <v>0</v>
      </c>
      <c r="AR183" s="635">
        <f t="shared" si="562"/>
        <v>4.7292889758643189E-3</v>
      </c>
      <c r="AS183" s="635">
        <f t="shared" si="562"/>
        <v>2.3646444879321595E-3</v>
      </c>
      <c r="AT183" s="635">
        <f t="shared" si="562"/>
        <v>0</v>
      </c>
      <c r="AU183" s="635" t="str">
        <f t="shared" si="562"/>
        <v/>
      </c>
      <c r="AV183" s="635" t="str">
        <f t="shared" si="562"/>
        <v/>
      </c>
      <c r="AW183" s="635" t="str">
        <f t="shared" si="562"/>
        <v/>
      </c>
      <c r="AX183" s="635" t="str">
        <f t="shared" si="562"/>
        <v/>
      </c>
      <c r="AY183" s="635" t="str">
        <f t="shared" si="562"/>
        <v/>
      </c>
      <c r="AZ183" s="635" t="str">
        <f t="shared" si="562"/>
        <v/>
      </c>
      <c r="BA183" s="635" t="str">
        <f t="shared" si="562"/>
        <v/>
      </c>
      <c r="BB183" s="635" t="str">
        <f t="shared" si="562"/>
        <v/>
      </c>
      <c r="BC183" s="655"/>
      <c r="BD183" s="635">
        <f t="shared" ref="BD183:BT183" si="563">IF(OR(BD182="",BD$46=0,BD$46=""),"",BD181*BD182*$K$1*1450/$F$1/365/BD$46)</f>
        <v>2.3646444879321594E-2</v>
      </c>
      <c r="BE183" s="635">
        <f t="shared" si="563"/>
        <v>2.3646444879321595E-3</v>
      </c>
      <c r="BF183" s="635">
        <f t="shared" si="563"/>
        <v>4.7292889758643189E-3</v>
      </c>
      <c r="BG183" s="635">
        <f t="shared" si="563"/>
        <v>2.627382764369066E-3</v>
      </c>
      <c r="BH183" s="635">
        <f t="shared" si="563"/>
        <v>0</v>
      </c>
      <c r="BI183" s="635">
        <f t="shared" si="563"/>
        <v>8.8674168297455964E-3</v>
      </c>
      <c r="BJ183" s="635">
        <f t="shared" si="563"/>
        <v>4.7292889758643189E-3</v>
      </c>
      <c r="BK183" s="635">
        <f t="shared" si="563"/>
        <v>0</v>
      </c>
      <c r="BL183" s="635">
        <f t="shared" si="563"/>
        <v>3.3105022831050226E-2</v>
      </c>
      <c r="BM183" s="635" t="str">
        <f t="shared" si="563"/>
        <v/>
      </c>
      <c r="BN183" s="635" t="str">
        <f t="shared" si="563"/>
        <v/>
      </c>
      <c r="BO183" s="635" t="str">
        <f t="shared" si="563"/>
        <v/>
      </c>
      <c r="BP183" s="635" t="str">
        <f t="shared" si="563"/>
        <v/>
      </c>
      <c r="BQ183" s="635" t="str">
        <f t="shared" si="563"/>
        <v/>
      </c>
      <c r="BR183" s="635" t="str">
        <f t="shared" si="563"/>
        <v/>
      </c>
      <c r="BS183" s="635" t="str">
        <f t="shared" si="563"/>
        <v/>
      </c>
      <c r="BT183" s="635" t="str">
        <f t="shared" si="563"/>
        <v/>
      </c>
      <c r="BU183" s="655"/>
      <c r="BV183" s="635">
        <f>IF(OR(BV182="",BV$46=0,BV$46=""),"",BV181*BV182*$K$1*1450/$F$1/365/BV$46)</f>
        <v>0</v>
      </c>
      <c r="BW183" s="635">
        <f>IF(OR(BW182="",BW$46=0,BW$46=""),"",BW181*BW182*$K$1*1450/$F$1/365/BW$46)</f>
        <v>5.2547655287381321E-3</v>
      </c>
      <c r="BX183" s="635">
        <f>IF(OR(BX182="",BX$46=0,BX$46=""),"",BX181*BX182*$K$1*1450/$F$1/365/BX$46)</f>
        <v>9.4585779517286379E-3</v>
      </c>
      <c r="BY183" s="635">
        <f>IF(OR(BY182="",BY$46=0,BY$46=""),"",BY181*BY182*$K$1*1450/$F$1/365/BY$46)</f>
        <v>9.4585779517286379E-3</v>
      </c>
      <c r="BZ183" s="600">
        <f t="shared" si="514"/>
        <v>0</v>
      </c>
      <c r="CA183" s="625">
        <f t="shared" si="515"/>
        <v>0</v>
      </c>
      <c r="CB183" s="625">
        <f t="shared" si="516"/>
        <v>6.2681845949947718E-3</v>
      </c>
      <c r="CC183" s="625">
        <f t="shared" si="517"/>
        <v>6.7092095590138645E-3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6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64"/>
        <v/>
      </c>
      <c r="CG183" s="1344" t="str">
        <f t="shared" si="564"/>
        <v/>
      </c>
      <c r="CH183" s="1344">
        <f t="shared" si="564"/>
        <v>0</v>
      </c>
      <c r="CI183" s="1344">
        <f t="shared" si="564"/>
        <v>0</v>
      </c>
      <c r="CJ183" s="1344">
        <f t="shared" si="564"/>
        <v>2.3646444879321595E-3</v>
      </c>
      <c r="CK183" s="1345">
        <f t="shared" si="564"/>
        <v>2.627382764369066E-3</v>
      </c>
      <c r="CL183" s="1345">
        <f t="shared" si="564"/>
        <v>4.7292889758643189E-3</v>
      </c>
      <c r="CM183" s="1345">
        <f t="shared" si="564"/>
        <v>4.7292889758643189E-3</v>
      </c>
      <c r="CN183" s="1344">
        <f t="shared" si="564"/>
        <v>8.8674168297455964E-3</v>
      </c>
      <c r="CO183" s="1344">
        <f t="shared" si="564"/>
        <v>2.3646444879321594E-2</v>
      </c>
      <c r="CP183" s="1344">
        <f t="shared" si="564"/>
        <v>3.3105022831050226E-2</v>
      </c>
      <c r="CQ183" s="1344" t="str">
        <f t="shared" si="564"/>
        <v/>
      </c>
      <c r="CR183" s="1344" t="str">
        <f t="shared" si="564"/>
        <v/>
      </c>
      <c r="CS183" s="1343" t="str">
        <f t="shared" si="564"/>
        <v/>
      </c>
      <c r="CT183" s="1346" t="str">
        <f t="shared" si="564"/>
        <v/>
      </c>
      <c r="CU183" s="540" t="str">
        <f t="shared" si="484"/>
        <v/>
      </c>
      <c r="CV183" s="541" t="str">
        <f t="shared" si="485"/>
        <v/>
      </c>
      <c r="CW183" s="542" t="str">
        <f t="shared" si="486"/>
        <v/>
      </c>
      <c r="CX183" s="542" t="str">
        <f t="shared" si="487"/>
        <v/>
      </c>
      <c r="CY183" s="542">
        <f t="shared" si="488"/>
        <v>0</v>
      </c>
      <c r="CZ183" s="542">
        <f t="shared" si="489"/>
        <v>0</v>
      </c>
      <c r="DA183" s="542">
        <f t="shared" si="490"/>
        <v>2.3646444879321595E-3</v>
      </c>
      <c r="DB183" s="543">
        <f t="shared" si="491"/>
        <v>2.627382764369066E-3</v>
      </c>
      <c r="DC183" s="543">
        <f t="shared" si="492"/>
        <v>4.7292889758643189E-3</v>
      </c>
      <c r="DD183" s="543">
        <f t="shared" si="493"/>
        <v>4.7292889758643189E-3</v>
      </c>
      <c r="DE183" s="542">
        <f t="shared" si="494"/>
        <v>8.8674168297455964E-3</v>
      </c>
      <c r="DF183" s="542">
        <f t="shared" si="495"/>
        <v>2.3646444879321594E-2</v>
      </c>
      <c r="DG183" s="542">
        <f t="shared" si="496"/>
        <v>3.3105022831050226E-2</v>
      </c>
      <c r="DH183" s="542" t="str">
        <f t="shared" si="497"/>
        <v/>
      </c>
      <c r="DI183" s="542" t="str">
        <f t="shared" si="498"/>
        <v/>
      </c>
      <c r="DJ183" s="541" t="str">
        <f t="shared" si="499"/>
        <v/>
      </c>
      <c r="DK183" s="540" t="str">
        <f t="shared" si="500"/>
        <v/>
      </c>
      <c r="DL183" s="656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77" t="s">
        <v>236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6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6"/>
      <c r="BV184" s="277"/>
      <c r="BW184" s="277"/>
      <c r="BX184" s="277"/>
      <c r="BY184" s="277"/>
      <c r="BZ184" s="600" t="str">
        <f t="shared" si="514"/>
        <v/>
      </c>
      <c r="CA184" s="600" t="str">
        <f t="shared" si="515"/>
        <v/>
      </c>
      <c r="CB184" s="600" t="str">
        <f t="shared" si="516"/>
        <v/>
      </c>
      <c r="CC184" s="600" t="str">
        <f t="shared" si="517"/>
        <v/>
      </c>
      <c r="CD184" s="1337" t="str">
        <f t="shared" si="467"/>
        <v/>
      </c>
      <c r="CE184" s="1338" t="str">
        <f t="shared" si="468"/>
        <v/>
      </c>
      <c r="CF184" s="1339" t="str">
        <f t="shared" si="469"/>
        <v/>
      </c>
      <c r="CG184" s="1339" t="str">
        <f t="shared" si="470"/>
        <v/>
      </c>
      <c r="CH184" s="1339" t="str">
        <f t="shared" si="471"/>
        <v/>
      </c>
      <c r="CI184" s="1339" t="str">
        <f t="shared" si="472"/>
        <v/>
      </c>
      <c r="CJ184" s="1339" t="str">
        <f t="shared" si="473"/>
        <v/>
      </c>
      <c r="CK184" s="1340" t="str">
        <f t="shared" si="474"/>
        <v/>
      </c>
      <c r="CL184" s="1340" t="str">
        <f t="shared" si="475"/>
        <v/>
      </c>
      <c r="CM184" s="1340" t="str">
        <f t="shared" si="476"/>
        <v/>
      </c>
      <c r="CN184" s="1339" t="str">
        <f t="shared" si="477"/>
        <v/>
      </c>
      <c r="CO184" s="1339" t="str">
        <f t="shared" si="478"/>
        <v/>
      </c>
      <c r="CP184" s="1339" t="str">
        <f t="shared" si="479"/>
        <v/>
      </c>
      <c r="CQ184" s="1339" t="str">
        <f t="shared" si="480"/>
        <v/>
      </c>
      <c r="CR184" s="1339" t="str">
        <f t="shared" si="481"/>
        <v/>
      </c>
      <c r="CS184" s="1338" t="str">
        <f t="shared" si="482"/>
        <v/>
      </c>
      <c r="CT184" s="1341" t="str">
        <f t="shared" si="483"/>
        <v/>
      </c>
      <c r="CU184" s="552" t="str">
        <f t="shared" si="484"/>
        <v/>
      </c>
      <c r="CV184" s="553" t="str">
        <f t="shared" si="485"/>
        <v/>
      </c>
      <c r="CW184" s="554" t="str">
        <f t="shared" si="486"/>
        <v/>
      </c>
      <c r="CX184" s="554" t="str">
        <f t="shared" si="487"/>
        <v/>
      </c>
      <c r="CY184" s="554" t="str">
        <f t="shared" si="488"/>
        <v/>
      </c>
      <c r="CZ184" s="554" t="str">
        <f t="shared" si="489"/>
        <v/>
      </c>
      <c r="DA184" s="554" t="str">
        <f t="shared" si="490"/>
        <v/>
      </c>
      <c r="DB184" s="555" t="str">
        <f t="shared" si="491"/>
        <v/>
      </c>
      <c r="DC184" s="555" t="str">
        <f t="shared" si="492"/>
        <v/>
      </c>
      <c r="DD184" s="555" t="str">
        <f t="shared" si="493"/>
        <v/>
      </c>
      <c r="DE184" s="554" t="str">
        <f t="shared" si="494"/>
        <v/>
      </c>
      <c r="DF184" s="554" t="str">
        <f t="shared" si="495"/>
        <v/>
      </c>
      <c r="DG184" s="554" t="str">
        <f t="shared" si="496"/>
        <v/>
      </c>
      <c r="DH184" s="554" t="str">
        <f t="shared" si="497"/>
        <v/>
      </c>
      <c r="DI184" s="554" t="str">
        <f t="shared" si="498"/>
        <v/>
      </c>
      <c r="DJ184" s="553" t="str">
        <f t="shared" si="499"/>
        <v/>
      </c>
      <c r="DK184" s="552" t="str">
        <f t="shared" si="500"/>
        <v/>
      </c>
      <c r="DL184" s="656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4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4"/>
      <c r="BV185" s="277"/>
      <c r="BW185" s="277"/>
      <c r="BX185" s="277"/>
      <c r="BY185" s="277"/>
      <c r="BZ185" s="600" t="str">
        <f t="shared" si="514"/>
        <v/>
      </c>
      <c r="CA185" s="600" t="str">
        <f t="shared" si="515"/>
        <v/>
      </c>
      <c r="CB185" s="600" t="str">
        <f t="shared" si="516"/>
        <v/>
      </c>
      <c r="CC185" s="600" t="str">
        <f t="shared" si="517"/>
        <v/>
      </c>
      <c r="CD185" s="1337" t="str">
        <f t="shared" si="467"/>
        <v/>
      </c>
      <c r="CE185" s="1338" t="str">
        <f t="shared" si="468"/>
        <v/>
      </c>
      <c r="CF185" s="1339" t="str">
        <f t="shared" si="469"/>
        <v/>
      </c>
      <c r="CG185" s="1339" t="str">
        <f t="shared" si="470"/>
        <v/>
      </c>
      <c r="CH185" s="1339" t="str">
        <f t="shared" si="471"/>
        <v/>
      </c>
      <c r="CI185" s="1339" t="str">
        <f t="shared" si="472"/>
        <v/>
      </c>
      <c r="CJ185" s="1339" t="str">
        <f t="shared" si="473"/>
        <v/>
      </c>
      <c r="CK185" s="1340" t="str">
        <f t="shared" si="474"/>
        <v/>
      </c>
      <c r="CL185" s="1340" t="str">
        <f t="shared" si="475"/>
        <v/>
      </c>
      <c r="CM185" s="1340" t="str">
        <f t="shared" si="476"/>
        <v/>
      </c>
      <c r="CN185" s="1339" t="str">
        <f t="shared" si="477"/>
        <v/>
      </c>
      <c r="CO185" s="1339" t="str">
        <f t="shared" si="478"/>
        <v/>
      </c>
      <c r="CP185" s="1339" t="str">
        <f t="shared" si="479"/>
        <v/>
      </c>
      <c r="CQ185" s="1339" t="str">
        <f t="shared" si="480"/>
        <v/>
      </c>
      <c r="CR185" s="1339" t="str">
        <f t="shared" si="481"/>
        <v/>
      </c>
      <c r="CS185" s="1338" t="str">
        <f t="shared" si="482"/>
        <v/>
      </c>
      <c r="CT185" s="1341" t="str">
        <f t="shared" si="483"/>
        <v/>
      </c>
      <c r="CU185" s="552" t="str">
        <f t="shared" si="484"/>
        <v/>
      </c>
      <c r="CV185" s="553" t="str">
        <f t="shared" si="485"/>
        <v/>
      </c>
      <c r="CW185" s="554" t="str">
        <f t="shared" si="486"/>
        <v/>
      </c>
      <c r="CX185" s="554" t="str">
        <f t="shared" si="487"/>
        <v/>
      </c>
      <c r="CY185" s="554" t="str">
        <f t="shared" si="488"/>
        <v/>
      </c>
      <c r="CZ185" s="554" t="str">
        <f t="shared" si="489"/>
        <v/>
      </c>
      <c r="DA185" s="554" t="str">
        <f t="shared" si="490"/>
        <v/>
      </c>
      <c r="DB185" s="555" t="str">
        <f t="shared" si="491"/>
        <v/>
      </c>
      <c r="DC185" s="555" t="str">
        <f t="shared" si="492"/>
        <v/>
      </c>
      <c r="DD185" s="555" t="str">
        <f t="shared" si="493"/>
        <v/>
      </c>
      <c r="DE185" s="554" t="str">
        <f t="shared" si="494"/>
        <v/>
      </c>
      <c r="DF185" s="554" t="str">
        <f t="shared" si="495"/>
        <v/>
      </c>
      <c r="DG185" s="554" t="str">
        <f t="shared" si="496"/>
        <v/>
      </c>
      <c r="DH185" s="554" t="str">
        <f t="shared" si="497"/>
        <v/>
      </c>
      <c r="DI185" s="554" t="str">
        <f t="shared" si="498"/>
        <v/>
      </c>
      <c r="DJ185" s="553" t="str">
        <f t="shared" si="499"/>
        <v/>
      </c>
      <c r="DK185" s="552" t="str">
        <f t="shared" si="500"/>
        <v/>
      </c>
      <c r="DL185" s="656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43" t="s">
        <v>182</v>
      </c>
      <c r="B186" s="610" t="str">
        <f t="shared" ref="B186:K186" si="565">IF(B184="","",B184*B185)</f>
        <v/>
      </c>
      <c r="C186" s="610" t="str">
        <f t="shared" si="565"/>
        <v/>
      </c>
      <c r="D186" s="610" t="str">
        <f t="shared" si="565"/>
        <v/>
      </c>
      <c r="E186" s="610" t="str">
        <f t="shared" si="565"/>
        <v/>
      </c>
      <c r="F186" s="610" t="str">
        <f t="shared" si="565"/>
        <v/>
      </c>
      <c r="G186" s="610" t="str">
        <f t="shared" si="565"/>
        <v/>
      </c>
      <c r="H186" s="610" t="str">
        <f t="shared" si="565"/>
        <v/>
      </c>
      <c r="I186" s="610" t="str">
        <f t="shared" si="565"/>
        <v/>
      </c>
      <c r="J186" s="610" t="str">
        <f t="shared" si="565"/>
        <v/>
      </c>
      <c r="K186" s="610" t="str">
        <f t="shared" si="565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66">IF(T184="","",T184*T185)</f>
        <v/>
      </c>
      <c r="U186" s="610" t="str">
        <f t="shared" si="566"/>
        <v/>
      </c>
      <c r="V186" s="610" t="str">
        <f t="shared" si="566"/>
        <v/>
      </c>
      <c r="W186" s="610" t="str">
        <f t="shared" si="566"/>
        <v/>
      </c>
      <c r="X186" s="610" t="str">
        <f t="shared" si="566"/>
        <v/>
      </c>
      <c r="Y186" s="610" t="str">
        <f t="shared" si="566"/>
        <v/>
      </c>
      <c r="Z186" s="610" t="str">
        <f t="shared" si="566"/>
        <v/>
      </c>
      <c r="AA186" s="610" t="str">
        <f t="shared" si="566"/>
        <v/>
      </c>
      <c r="AB186" s="610" t="str">
        <f t="shared" si="566"/>
        <v/>
      </c>
      <c r="AC186" s="610" t="str">
        <f t="shared" si="566"/>
        <v/>
      </c>
      <c r="AD186" s="610" t="str">
        <f t="shared" si="566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67">IF(AL184="","",AL184*AL185)</f>
        <v/>
      </c>
      <c r="AM186" s="610" t="str">
        <f t="shared" si="567"/>
        <v/>
      </c>
      <c r="AN186" s="610" t="str">
        <f t="shared" si="567"/>
        <v/>
      </c>
      <c r="AO186" s="610" t="str">
        <f t="shared" si="567"/>
        <v/>
      </c>
      <c r="AP186" s="610" t="str">
        <f t="shared" si="567"/>
        <v/>
      </c>
      <c r="AQ186" s="610" t="str">
        <f t="shared" si="567"/>
        <v/>
      </c>
      <c r="AR186" s="610" t="str">
        <f t="shared" si="567"/>
        <v/>
      </c>
      <c r="AS186" s="610" t="str">
        <f t="shared" si="567"/>
        <v/>
      </c>
      <c r="AT186" s="610" t="str">
        <f t="shared" si="567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514"/>
        <v/>
      </c>
      <c r="CA186" s="600" t="str">
        <f t="shared" si="515"/>
        <v/>
      </c>
      <c r="CB186" s="600" t="str">
        <f t="shared" si="516"/>
        <v/>
      </c>
      <c r="CC186" s="600" t="str">
        <f t="shared" si="517"/>
        <v/>
      </c>
      <c r="CD186" s="1337" t="str">
        <f t="shared" si="467"/>
        <v/>
      </c>
      <c r="CE186" s="1338" t="str">
        <f t="shared" si="468"/>
        <v/>
      </c>
      <c r="CF186" s="1339" t="str">
        <f t="shared" si="469"/>
        <v/>
      </c>
      <c r="CG186" s="1339" t="str">
        <f t="shared" si="470"/>
        <v/>
      </c>
      <c r="CH186" s="1339" t="str">
        <f t="shared" si="471"/>
        <v/>
      </c>
      <c r="CI186" s="1339" t="str">
        <f t="shared" si="472"/>
        <v/>
      </c>
      <c r="CJ186" s="1339" t="str">
        <f t="shared" si="473"/>
        <v/>
      </c>
      <c r="CK186" s="1340" t="str">
        <f t="shared" si="474"/>
        <v/>
      </c>
      <c r="CL186" s="1340" t="str">
        <f t="shared" si="475"/>
        <v/>
      </c>
      <c r="CM186" s="1340" t="str">
        <f t="shared" si="476"/>
        <v/>
      </c>
      <c r="CN186" s="1339" t="str">
        <f t="shared" si="477"/>
        <v/>
      </c>
      <c r="CO186" s="1339" t="str">
        <f t="shared" si="478"/>
        <v/>
      </c>
      <c r="CP186" s="1339" t="str">
        <f t="shared" si="479"/>
        <v/>
      </c>
      <c r="CQ186" s="1339" t="str">
        <f t="shared" si="480"/>
        <v/>
      </c>
      <c r="CR186" s="1339" t="str">
        <f t="shared" si="481"/>
        <v/>
      </c>
      <c r="CS186" s="1338" t="str">
        <f t="shared" si="482"/>
        <v/>
      </c>
      <c r="CT186" s="1341" t="str">
        <f t="shared" si="483"/>
        <v/>
      </c>
      <c r="CU186" s="552" t="str">
        <f t="shared" si="484"/>
        <v/>
      </c>
      <c r="CV186" s="553" t="str">
        <f t="shared" si="485"/>
        <v/>
      </c>
      <c r="CW186" s="554" t="str">
        <f t="shared" si="486"/>
        <v/>
      </c>
      <c r="CX186" s="554" t="str">
        <f t="shared" si="487"/>
        <v/>
      </c>
      <c r="CY186" s="554" t="str">
        <f t="shared" si="488"/>
        <v/>
      </c>
      <c r="CZ186" s="554" t="str">
        <f t="shared" si="489"/>
        <v/>
      </c>
      <c r="DA186" s="554" t="str">
        <f t="shared" si="490"/>
        <v/>
      </c>
      <c r="DB186" s="555" t="str">
        <f t="shared" si="491"/>
        <v/>
      </c>
      <c r="DC186" s="555" t="str">
        <f t="shared" si="492"/>
        <v/>
      </c>
      <c r="DD186" s="555" t="str">
        <f t="shared" si="493"/>
        <v/>
      </c>
      <c r="DE186" s="554" t="str">
        <f t="shared" si="494"/>
        <v/>
      </c>
      <c r="DF186" s="554" t="str">
        <f t="shared" si="495"/>
        <v/>
      </c>
      <c r="DG186" s="554" t="str">
        <f t="shared" si="496"/>
        <v/>
      </c>
      <c r="DH186" s="554" t="str">
        <f t="shared" si="497"/>
        <v/>
      </c>
      <c r="DI186" s="554" t="str">
        <f t="shared" si="498"/>
        <v/>
      </c>
      <c r="DJ186" s="553" t="str">
        <f t="shared" si="499"/>
        <v/>
      </c>
      <c r="DK186" s="552" t="str">
        <f t="shared" si="500"/>
        <v/>
      </c>
      <c r="DL186" s="656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77" t="s">
        <v>817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514"/>
        <v/>
      </c>
      <c r="CA187" s="600" t="str">
        <f t="shared" si="515"/>
        <v/>
      </c>
      <c r="CB187" s="600" t="str">
        <f t="shared" si="516"/>
        <v/>
      </c>
      <c r="CC187" s="600" t="str">
        <f t="shared" si="517"/>
        <v/>
      </c>
      <c r="CD187" s="1337" t="str">
        <f t="shared" si="467"/>
        <v/>
      </c>
      <c r="CE187" s="1338" t="str">
        <f t="shared" si="468"/>
        <v/>
      </c>
      <c r="CF187" s="1339" t="str">
        <f t="shared" si="469"/>
        <v/>
      </c>
      <c r="CG187" s="1339" t="str">
        <f t="shared" si="470"/>
        <v/>
      </c>
      <c r="CH187" s="1339" t="str">
        <f t="shared" si="471"/>
        <v/>
      </c>
      <c r="CI187" s="1339" t="str">
        <f t="shared" si="472"/>
        <v/>
      </c>
      <c r="CJ187" s="1339" t="str">
        <f t="shared" si="473"/>
        <v/>
      </c>
      <c r="CK187" s="1340" t="str">
        <f t="shared" si="474"/>
        <v/>
      </c>
      <c r="CL187" s="1340" t="str">
        <f t="shared" si="475"/>
        <v/>
      </c>
      <c r="CM187" s="1340" t="str">
        <f t="shared" si="476"/>
        <v/>
      </c>
      <c r="CN187" s="1339" t="str">
        <f t="shared" si="477"/>
        <v/>
      </c>
      <c r="CO187" s="1339" t="str">
        <f t="shared" si="478"/>
        <v/>
      </c>
      <c r="CP187" s="1339" t="str">
        <f t="shared" si="479"/>
        <v/>
      </c>
      <c r="CQ187" s="1339" t="str">
        <f t="shared" si="480"/>
        <v/>
      </c>
      <c r="CR187" s="1339" t="str">
        <f t="shared" si="481"/>
        <v/>
      </c>
      <c r="CS187" s="1338" t="str">
        <f t="shared" si="482"/>
        <v/>
      </c>
      <c r="CT187" s="1341" t="str">
        <f t="shared" si="483"/>
        <v/>
      </c>
      <c r="CU187" s="552" t="str">
        <f t="shared" si="484"/>
        <v/>
      </c>
      <c r="CV187" s="553" t="str">
        <f t="shared" si="485"/>
        <v/>
      </c>
      <c r="CW187" s="554" t="str">
        <f t="shared" si="486"/>
        <v/>
      </c>
      <c r="CX187" s="554" t="str">
        <f t="shared" si="487"/>
        <v/>
      </c>
      <c r="CY187" s="554" t="str">
        <f t="shared" si="488"/>
        <v/>
      </c>
      <c r="CZ187" s="554" t="str">
        <f t="shared" si="489"/>
        <v/>
      </c>
      <c r="DA187" s="554" t="str">
        <f t="shared" si="490"/>
        <v/>
      </c>
      <c r="DB187" s="555" t="str">
        <f t="shared" si="491"/>
        <v/>
      </c>
      <c r="DC187" s="555" t="str">
        <f t="shared" si="492"/>
        <v/>
      </c>
      <c r="DD187" s="555" t="str">
        <f t="shared" si="493"/>
        <v/>
      </c>
      <c r="DE187" s="554" t="str">
        <f t="shared" si="494"/>
        <v/>
      </c>
      <c r="DF187" s="554" t="str">
        <f t="shared" si="495"/>
        <v/>
      </c>
      <c r="DG187" s="554" t="str">
        <f t="shared" si="496"/>
        <v/>
      </c>
      <c r="DH187" s="554" t="str">
        <f t="shared" si="497"/>
        <v/>
      </c>
      <c r="DI187" s="554" t="str">
        <f t="shared" si="498"/>
        <v/>
      </c>
      <c r="DJ187" s="553" t="str">
        <f t="shared" si="499"/>
        <v/>
      </c>
      <c r="DK187" s="552" t="str">
        <f t="shared" si="500"/>
        <v/>
      </c>
      <c r="DL187" s="656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227"/>
      <c r="BW188" s="227"/>
      <c r="BX188" s="227"/>
      <c r="BY188" s="227"/>
      <c r="BZ188" s="600" t="str">
        <f t="shared" si="514"/>
        <v/>
      </c>
      <c r="CA188" s="600" t="str">
        <f t="shared" si="515"/>
        <v/>
      </c>
      <c r="CB188" s="600" t="str">
        <f t="shared" si="516"/>
        <v/>
      </c>
      <c r="CC188" s="600" t="str">
        <f t="shared" si="517"/>
        <v/>
      </c>
      <c r="CD188" s="1337" t="str">
        <f t="shared" si="467"/>
        <v/>
      </c>
      <c r="CE188" s="1338" t="str">
        <f t="shared" si="468"/>
        <v/>
      </c>
      <c r="CF188" s="1339" t="str">
        <f t="shared" si="469"/>
        <v/>
      </c>
      <c r="CG188" s="1339" t="str">
        <f t="shared" si="470"/>
        <v/>
      </c>
      <c r="CH188" s="1339" t="str">
        <f t="shared" si="471"/>
        <v/>
      </c>
      <c r="CI188" s="1339" t="str">
        <f t="shared" si="472"/>
        <v/>
      </c>
      <c r="CJ188" s="1339" t="str">
        <f t="shared" si="473"/>
        <v/>
      </c>
      <c r="CK188" s="1340" t="str">
        <f t="shared" si="474"/>
        <v/>
      </c>
      <c r="CL188" s="1340" t="str">
        <f t="shared" si="475"/>
        <v/>
      </c>
      <c r="CM188" s="1340" t="str">
        <f t="shared" si="476"/>
        <v/>
      </c>
      <c r="CN188" s="1339" t="str">
        <f t="shared" si="477"/>
        <v/>
      </c>
      <c r="CO188" s="1339" t="str">
        <f t="shared" si="478"/>
        <v/>
      </c>
      <c r="CP188" s="1339" t="str">
        <f t="shared" si="479"/>
        <v/>
      </c>
      <c r="CQ188" s="1339" t="str">
        <f t="shared" si="480"/>
        <v/>
      </c>
      <c r="CR188" s="1339" t="str">
        <f t="shared" si="481"/>
        <v/>
      </c>
      <c r="CS188" s="1338" t="str">
        <f t="shared" si="482"/>
        <v/>
      </c>
      <c r="CT188" s="1341" t="str">
        <f t="shared" si="483"/>
        <v/>
      </c>
      <c r="CU188" s="552" t="str">
        <f t="shared" si="484"/>
        <v/>
      </c>
      <c r="CV188" s="553" t="str">
        <f t="shared" si="485"/>
        <v/>
      </c>
      <c r="CW188" s="554" t="str">
        <f t="shared" si="486"/>
        <v/>
      </c>
      <c r="CX188" s="554" t="str">
        <f t="shared" si="487"/>
        <v/>
      </c>
      <c r="CY188" s="554" t="str">
        <f t="shared" si="488"/>
        <v/>
      </c>
      <c r="CZ188" s="554" t="str">
        <f t="shared" si="489"/>
        <v/>
      </c>
      <c r="DA188" s="554" t="str">
        <f t="shared" si="490"/>
        <v/>
      </c>
      <c r="DB188" s="555" t="str">
        <f t="shared" si="491"/>
        <v/>
      </c>
      <c r="DC188" s="555" t="str">
        <f t="shared" si="492"/>
        <v/>
      </c>
      <c r="DD188" s="555" t="str">
        <f t="shared" si="493"/>
        <v/>
      </c>
      <c r="DE188" s="554" t="str">
        <f t="shared" si="494"/>
        <v/>
      </c>
      <c r="DF188" s="554" t="str">
        <f t="shared" si="495"/>
        <v/>
      </c>
      <c r="DG188" s="554" t="str">
        <f t="shared" si="496"/>
        <v/>
      </c>
      <c r="DH188" s="554" t="str">
        <f t="shared" si="497"/>
        <v/>
      </c>
      <c r="DI188" s="554" t="str">
        <f t="shared" si="498"/>
        <v/>
      </c>
      <c r="DJ188" s="553" t="str">
        <f t="shared" si="499"/>
        <v/>
      </c>
      <c r="DK188" s="552" t="str">
        <f t="shared" si="500"/>
        <v/>
      </c>
      <c r="DL188" s="656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 t="str">
        <f t="shared" ref="B189:K189" si="568">IF(B187="","",B187*B188)</f>
        <v/>
      </c>
      <c r="C189" s="610" t="str">
        <f t="shared" si="568"/>
        <v/>
      </c>
      <c r="D189" s="610" t="str">
        <f t="shared" si="568"/>
        <v/>
      </c>
      <c r="E189" s="610" t="str">
        <f t="shared" si="568"/>
        <v/>
      </c>
      <c r="F189" s="610" t="str">
        <f t="shared" si="568"/>
        <v/>
      </c>
      <c r="G189" s="610" t="str">
        <f t="shared" si="568"/>
        <v/>
      </c>
      <c r="H189" s="610" t="str">
        <f t="shared" si="568"/>
        <v/>
      </c>
      <c r="I189" s="610" t="str">
        <f t="shared" si="568"/>
        <v/>
      </c>
      <c r="J189" s="610" t="str">
        <f t="shared" si="568"/>
        <v/>
      </c>
      <c r="K189" s="610" t="str">
        <f t="shared" si="568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69">IF(T187="","",T187*T188)</f>
        <v/>
      </c>
      <c r="U189" s="610" t="str">
        <f t="shared" si="569"/>
        <v/>
      </c>
      <c r="V189" s="610" t="str">
        <f t="shared" si="569"/>
        <v/>
      </c>
      <c r="W189" s="610" t="str">
        <f t="shared" si="569"/>
        <v/>
      </c>
      <c r="X189" s="610" t="str">
        <f t="shared" si="569"/>
        <v/>
      </c>
      <c r="Y189" s="610" t="str">
        <f t="shared" si="569"/>
        <v/>
      </c>
      <c r="Z189" s="610" t="str">
        <f t="shared" si="569"/>
        <v/>
      </c>
      <c r="AA189" s="610" t="str">
        <f t="shared" si="569"/>
        <v/>
      </c>
      <c r="AB189" s="610" t="str">
        <f t="shared" si="569"/>
        <v/>
      </c>
      <c r="AC189" s="610" t="str">
        <f t="shared" si="569"/>
        <v/>
      </c>
      <c r="AD189" s="610" t="str">
        <f t="shared" si="569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70">IF(AL187="","",AL187*AL188)</f>
        <v/>
      </c>
      <c r="AM189" s="610" t="str">
        <f t="shared" si="570"/>
        <v/>
      </c>
      <c r="AN189" s="610" t="str">
        <f t="shared" si="570"/>
        <v/>
      </c>
      <c r="AO189" s="610" t="str">
        <f t="shared" si="570"/>
        <v/>
      </c>
      <c r="AP189" s="610" t="str">
        <f t="shared" si="570"/>
        <v/>
      </c>
      <c r="AQ189" s="610" t="str">
        <f t="shared" si="570"/>
        <v/>
      </c>
      <c r="AR189" s="610" t="str">
        <f t="shared" si="570"/>
        <v/>
      </c>
      <c r="AS189" s="610" t="str">
        <f t="shared" si="570"/>
        <v/>
      </c>
      <c r="AT189" s="610" t="str">
        <f t="shared" si="570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514"/>
        <v/>
      </c>
      <c r="CA189" s="600" t="str">
        <f t="shared" si="515"/>
        <v/>
      </c>
      <c r="CB189" s="600" t="str">
        <f t="shared" si="516"/>
        <v/>
      </c>
      <c r="CC189" s="600" t="str">
        <f t="shared" si="517"/>
        <v/>
      </c>
      <c r="CD189" s="1337" t="str">
        <f t="shared" si="467"/>
        <v/>
      </c>
      <c r="CE189" s="1338" t="str">
        <f t="shared" si="468"/>
        <v/>
      </c>
      <c r="CF189" s="1339" t="str">
        <f t="shared" si="469"/>
        <v/>
      </c>
      <c r="CG189" s="1339" t="str">
        <f t="shared" si="470"/>
        <v/>
      </c>
      <c r="CH189" s="1339" t="str">
        <f t="shared" si="471"/>
        <v/>
      </c>
      <c r="CI189" s="1339" t="str">
        <f t="shared" si="472"/>
        <v/>
      </c>
      <c r="CJ189" s="1339" t="str">
        <f t="shared" si="473"/>
        <v/>
      </c>
      <c r="CK189" s="1340" t="str">
        <f t="shared" si="474"/>
        <v/>
      </c>
      <c r="CL189" s="1340" t="str">
        <f t="shared" si="475"/>
        <v/>
      </c>
      <c r="CM189" s="1340" t="str">
        <f t="shared" si="476"/>
        <v/>
      </c>
      <c r="CN189" s="1339" t="str">
        <f t="shared" si="477"/>
        <v/>
      </c>
      <c r="CO189" s="1339" t="str">
        <f t="shared" si="478"/>
        <v/>
      </c>
      <c r="CP189" s="1339" t="str">
        <f t="shared" si="479"/>
        <v/>
      </c>
      <c r="CQ189" s="1339" t="str">
        <f t="shared" si="480"/>
        <v/>
      </c>
      <c r="CR189" s="1339" t="str">
        <f t="shared" si="481"/>
        <v/>
      </c>
      <c r="CS189" s="1338" t="str">
        <f t="shared" si="482"/>
        <v/>
      </c>
      <c r="CT189" s="1341" t="str">
        <f t="shared" si="483"/>
        <v/>
      </c>
      <c r="CU189" s="552" t="str">
        <f t="shared" si="484"/>
        <v/>
      </c>
      <c r="CV189" s="553" t="str">
        <f t="shared" si="485"/>
        <v/>
      </c>
      <c r="CW189" s="554" t="str">
        <f t="shared" si="486"/>
        <v/>
      </c>
      <c r="CX189" s="554" t="str">
        <f t="shared" si="487"/>
        <v/>
      </c>
      <c r="CY189" s="554" t="str">
        <f t="shared" si="488"/>
        <v/>
      </c>
      <c r="CZ189" s="554" t="str">
        <f t="shared" si="489"/>
        <v/>
      </c>
      <c r="DA189" s="554" t="str">
        <f t="shared" si="490"/>
        <v/>
      </c>
      <c r="DB189" s="555" t="str">
        <f t="shared" si="491"/>
        <v/>
      </c>
      <c r="DC189" s="555" t="str">
        <f t="shared" si="492"/>
        <v/>
      </c>
      <c r="DD189" s="555" t="str">
        <f t="shared" si="493"/>
        <v/>
      </c>
      <c r="DE189" s="554" t="str">
        <f t="shared" si="494"/>
        <v/>
      </c>
      <c r="DF189" s="554" t="str">
        <f t="shared" si="495"/>
        <v/>
      </c>
      <c r="DG189" s="554" t="str">
        <f t="shared" si="496"/>
        <v/>
      </c>
      <c r="DH189" s="554" t="str">
        <f t="shared" si="497"/>
        <v/>
      </c>
      <c r="DI189" s="554" t="str">
        <f t="shared" si="498"/>
        <v/>
      </c>
      <c r="DJ189" s="553" t="str">
        <f t="shared" si="499"/>
        <v/>
      </c>
      <c r="DK189" s="552" t="str">
        <f t="shared" si="500"/>
        <v/>
      </c>
      <c r="DL189" s="656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223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I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514"/>
        <v/>
      </c>
      <c r="CA190" s="600" t="str">
        <f t="shared" si="515"/>
        <v/>
      </c>
      <c r="CB190" s="600" t="str">
        <f t="shared" si="516"/>
        <v/>
      </c>
      <c r="CC190" s="600" t="str">
        <f t="shared" si="517"/>
        <v/>
      </c>
      <c r="CD190" s="1337" t="str">
        <f t="shared" ref="CD190:CS199" si="57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71"/>
        <v/>
      </c>
      <c r="CF190" s="1339" t="str">
        <f t="shared" si="571"/>
        <v/>
      </c>
      <c r="CG190" s="1339" t="str">
        <f t="shared" si="571"/>
        <v/>
      </c>
      <c r="CH190" s="1339" t="str">
        <f t="shared" si="571"/>
        <v/>
      </c>
      <c r="CI190" s="1339" t="str">
        <f t="shared" si="571"/>
        <v/>
      </c>
      <c r="CJ190" s="1339" t="str">
        <f t="shared" si="571"/>
        <v/>
      </c>
      <c r="CK190" s="1340" t="str">
        <f t="shared" si="571"/>
        <v/>
      </c>
      <c r="CL190" s="1340" t="str">
        <f t="shared" si="571"/>
        <v/>
      </c>
      <c r="CM190" s="1340" t="str">
        <f t="shared" si="571"/>
        <v/>
      </c>
      <c r="CN190" s="1339" t="str">
        <f t="shared" si="571"/>
        <v/>
      </c>
      <c r="CO190" s="1339" t="str">
        <f t="shared" si="571"/>
        <v/>
      </c>
      <c r="CP190" s="1339" t="str">
        <f t="shared" si="571"/>
        <v/>
      </c>
      <c r="CQ190" s="1339" t="str">
        <f t="shared" si="571"/>
        <v/>
      </c>
      <c r="CR190" s="1339" t="str">
        <f t="shared" si="571"/>
        <v/>
      </c>
      <c r="CS190" s="1338" t="str">
        <f t="shared" si="571"/>
        <v/>
      </c>
      <c r="CT190" s="1341" t="str">
        <f t="shared" ref="CT190:CT199" si="57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2" t="str">
        <f t="shared" si="484"/>
        <v/>
      </c>
      <c r="CV190" s="553" t="str">
        <f t="shared" si="485"/>
        <v/>
      </c>
      <c r="CW190" s="554" t="str">
        <f t="shared" si="486"/>
        <v/>
      </c>
      <c r="CX190" s="554" t="str">
        <f t="shared" si="487"/>
        <v/>
      </c>
      <c r="CY190" s="554" t="str">
        <f t="shared" si="488"/>
        <v/>
      </c>
      <c r="CZ190" s="554" t="str">
        <f t="shared" si="489"/>
        <v/>
      </c>
      <c r="DA190" s="554" t="str">
        <f t="shared" si="490"/>
        <v/>
      </c>
      <c r="DB190" s="555" t="str">
        <f t="shared" si="491"/>
        <v/>
      </c>
      <c r="DC190" s="555" t="str">
        <f t="shared" si="492"/>
        <v/>
      </c>
      <c r="DD190" s="555" t="str">
        <f t="shared" si="493"/>
        <v/>
      </c>
      <c r="DE190" s="554" t="str">
        <f t="shared" si="494"/>
        <v/>
      </c>
      <c r="DF190" s="554" t="str">
        <f t="shared" si="495"/>
        <v/>
      </c>
      <c r="DG190" s="554" t="str">
        <f t="shared" si="496"/>
        <v/>
      </c>
      <c r="DH190" s="554" t="str">
        <f t="shared" si="497"/>
        <v/>
      </c>
      <c r="DI190" s="554" t="str">
        <f t="shared" si="498"/>
        <v/>
      </c>
      <c r="DJ190" s="553" t="str">
        <f t="shared" si="499"/>
        <v/>
      </c>
      <c r="DK190" s="552" t="str">
        <f t="shared" si="500"/>
        <v/>
      </c>
      <c r="DL190" s="656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514"/>
        <v/>
      </c>
      <c r="CA191" s="600" t="str">
        <f t="shared" si="515"/>
        <v/>
      </c>
      <c r="CB191" s="600" t="str">
        <f t="shared" si="516"/>
        <v/>
      </c>
      <c r="CC191" s="600" t="str">
        <f t="shared" si="517"/>
        <v/>
      </c>
      <c r="CD191" s="1337" t="str">
        <f t="shared" si="571"/>
        <v/>
      </c>
      <c r="CE191" s="1338" t="str">
        <f t="shared" si="571"/>
        <v/>
      </c>
      <c r="CF191" s="1339" t="str">
        <f t="shared" si="571"/>
        <v/>
      </c>
      <c r="CG191" s="1339" t="str">
        <f t="shared" si="571"/>
        <v/>
      </c>
      <c r="CH191" s="1339" t="str">
        <f t="shared" si="571"/>
        <v/>
      </c>
      <c r="CI191" s="1339" t="str">
        <f t="shared" si="571"/>
        <v/>
      </c>
      <c r="CJ191" s="1339" t="str">
        <f t="shared" si="571"/>
        <v/>
      </c>
      <c r="CK191" s="1340" t="str">
        <f t="shared" si="571"/>
        <v/>
      </c>
      <c r="CL191" s="1340" t="str">
        <f t="shared" si="571"/>
        <v/>
      </c>
      <c r="CM191" s="1340" t="str">
        <f t="shared" si="571"/>
        <v/>
      </c>
      <c r="CN191" s="1339" t="str">
        <f t="shared" si="571"/>
        <v/>
      </c>
      <c r="CO191" s="1339" t="str">
        <f t="shared" si="571"/>
        <v/>
      </c>
      <c r="CP191" s="1339" t="str">
        <f t="shared" si="571"/>
        <v/>
      </c>
      <c r="CQ191" s="1339" t="str">
        <f t="shared" si="571"/>
        <v/>
      </c>
      <c r="CR191" s="1339" t="str">
        <f t="shared" si="571"/>
        <v/>
      </c>
      <c r="CS191" s="1338" t="str">
        <f t="shared" si="571"/>
        <v/>
      </c>
      <c r="CT191" s="1341" t="str">
        <f t="shared" si="572"/>
        <v/>
      </c>
      <c r="CU191" s="552" t="str">
        <f t="shared" si="484"/>
        <v/>
      </c>
      <c r="CV191" s="553" t="str">
        <f t="shared" si="485"/>
        <v/>
      </c>
      <c r="CW191" s="554" t="str">
        <f t="shared" si="486"/>
        <v/>
      </c>
      <c r="CX191" s="554" t="str">
        <f t="shared" si="487"/>
        <v/>
      </c>
      <c r="CY191" s="554" t="str">
        <f t="shared" si="488"/>
        <v/>
      </c>
      <c r="CZ191" s="554" t="str">
        <f t="shared" si="489"/>
        <v/>
      </c>
      <c r="DA191" s="554" t="str">
        <f t="shared" si="490"/>
        <v/>
      </c>
      <c r="DB191" s="555" t="str">
        <f t="shared" si="491"/>
        <v/>
      </c>
      <c r="DC191" s="555" t="str">
        <f t="shared" si="492"/>
        <v/>
      </c>
      <c r="DD191" s="555" t="str">
        <f t="shared" si="493"/>
        <v/>
      </c>
      <c r="DE191" s="554" t="str">
        <f t="shared" si="494"/>
        <v/>
      </c>
      <c r="DF191" s="554" t="str">
        <f t="shared" si="495"/>
        <v/>
      </c>
      <c r="DG191" s="554" t="str">
        <f t="shared" si="496"/>
        <v/>
      </c>
      <c r="DH191" s="554" t="str">
        <f t="shared" si="497"/>
        <v/>
      </c>
      <c r="DI191" s="554" t="str">
        <f t="shared" si="498"/>
        <v/>
      </c>
      <c r="DJ191" s="553" t="str">
        <f t="shared" si="499"/>
        <v/>
      </c>
      <c r="DK191" s="552" t="str">
        <f t="shared" si="500"/>
        <v/>
      </c>
      <c r="DL191" s="656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514"/>
        <v/>
      </c>
      <c r="CA192" s="600" t="str">
        <f t="shared" si="515"/>
        <v/>
      </c>
      <c r="CB192" s="600" t="str">
        <f t="shared" si="516"/>
        <v/>
      </c>
      <c r="CC192" s="600" t="str">
        <f t="shared" si="517"/>
        <v/>
      </c>
      <c r="CD192" s="1337" t="str">
        <f t="shared" si="571"/>
        <v/>
      </c>
      <c r="CE192" s="1338" t="str">
        <f t="shared" si="571"/>
        <v/>
      </c>
      <c r="CF192" s="1339" t="str">
        <f t="shared" si="571"/>
        <v/>
      </c>
      <c r="CG192" s="1339" t="str">
        <f t="shared" si="571"/>
        <v/>
      </c>
      <c r="CH192" s="1339" t="str">
        <f t="shared" si="571"/>
        <v/>
      </c>
      <c r="CI192" s="1339" t="str">
        <f t="shared" si="571"/>
        <v/>
      </c>
      <c r="CJ192" s="1339" t="str">
        <f t="shared" si="571"/>
        <v/>
      </c>
      <c r="CK192" s="1340" t="str">
        <f t="shared" si="571"/>
        <v/>
      </c>
      <c r="CL192" s="1340" t="str">
        <f t="shared" si="571"/>
        <v/>
      </c>
      <c r="CM192" s="1340" t="str">
        <f t="shared" si="571"/>
        <v/>
      </c>
      <c r="CN192" s="1339" t="str">
        <f t="shared" si="571"/>
        <v/>
      </c>
      <c r="CO192" s="1339" t="str">
        <f t="shared" si="571"/>
        <v/>
      </c>
      <c r="CP192" s="1339" t="str">
        <f t="shared" si="571"/>
        <v/>
      </c>
      <c r="CQ192" s="1339" t="str">
        <f t="shared" si="571"/>
        <v/>
      </c>
      <c r="CR192" s="1339" t="str">
        <f t="shared" si="571"/>
        <v/>
      </c>
      <c r="CS192" s="1338" t="str">
        <f t="shared" si="571"/>
        <v/>
      </c>
      <c r="CT192" s="1341" t="str">
        <f t="shared" si="572"/>
        <v/>
      </c>
      <c r="CU192" s="552" t="str">
        <f t="shared" si="484"/>
        <v/>
      </c>
      <c r="CV192" s="553" t="str">
        <f t="shared" si="485"/>
        <v/>
      </c>
      <c r="CW192" s="554" t="str">
        <f t="shared" si="486"/>
        <v/>
      </c>
      <c r="CX192" s="554" t="str">
        <f t="shared" si="487"/>
        <v/>
      </c>
      <c r="CY192" s="554" t="str">
        <f t="shared" si="488"/>
        <v/>
      </c>
      <c r="CZ192" s="554" t="str">
        <f t="shared" si="489"/>
        <v/>
      </c>
      <c r="DA192" s="554" t="str">
        <f t="shared" si="490"/>
        <v/>
      </c>
      <c r="DB192" s="555" t="str">
        <f t="shared" si="491"/>
        <v/>
      </c>
      <c r="DC192" s="555" t="str">
        <f t="shared" si="492"/>
        <v/>
      </c>
      <c r="DD192" s="555" t="str">
        <f t="shared" si="493"/>
        <v/>
      </c>
      <c r="DE192" s="554" t="str">
        <f t="shared" si="494"/>
        <v/>
      </c>
      <c r="DF192" s="554" t="str">
        <f t="shared" si="495"/>
        <v/>
      </c>
      <c r="DG192" s="554" t="str">
        <f t="shared" si="496"/>
        <v/>
      </c>
      <c r="DH192" s="554" t="str">
        <f t="shared" si="497"/>
        <v/>
      </c>
      <c r="DI192" s="554" t="str">
        <f t="shared" si="498"/>
        <v/>
      </c>
      <c r="DJ192" s="553" t="str">
        <f t="shared" si="499"/>
        <v/>
      </c>
      <c r="DK192" s="552" t="str">
        <f t="shared" si="500"/>
        <v/>
      </c>
      <c r="DL192" s="656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K193" si="573">IF(B190="","",B190*(B192-B191))</f>
        <v/>
      </c>
      <c r="C193" s="610" t="str">
        <f t="shared" si="573"/>
        <v/>
      </c>
      <c r="D193" s="610" t="str">
        <f t="shared" si="573"/>
        <v/>
      </c>
      <c r="E193" s="610" t="str">
        <f t="shared" si="573"/>
        <v/>
      </c>
      <c r="F193" s="610" t="str">
        <f t="shared" si="573"/>
        <v/>
      </c>
      <c r="G193" s="610" t="str">
        <f t="shared" si="573"/>
        <v/>
      </c>
      <c r="H193" s="610" t="str">
        <f t="shared" si="573"/>
        <v/>
      </c>
      <c r="I193" s="610" t="str">
        <f t="shared" si="573"/>
        <v/>
      </c>
      <c r="J193" s="610" t="str">
        <f t="shared" si="573"/>
        <v/>
      </c>
      <c r="K193" s="610" t="str">
        <f t="shared" si="573"/>
        <v/>
      </c>
      <c r="L193" s="610"/>
      <c r="M193" s="610"/>
      <c r="N193" s="610"/>
      <c r="O193" s="610" t="str">
        <f>IF(O190="","",O190*(O192-O191))</f>
        <v/>
      </c>
      <c r="P193" s="610" t="str">
        <f>IF(P190="","",P190*(P192-P191))</f>
        <v/>
      </c>
      <c r="Q193" s="610"/>
      <c r="R193" s="610" t="str">
        <f>IF(R190="","",R190*(R192-R191))</f>
        <v/>
      </c>
      <c r="S193" s="624"/>
      <c r="T193" s="610" t="str">
        <f t="shared" ref="T193:AD193" si="574">IF(T190="","",T190*(T192-T191))</f>
        <v/>
      </c>
      <c r="U193" s="610" t="str">
        <f t="shared" si="574"/>
        <v/>
      </c>
      <c r="V193" s="610" t="str">
        <f t="shared" si="574"/>
        <v/>
      </c>
      <c r="W193" s="610" t="str">
        <f t="shared" si="574"/>
        <v/>
      </c>
      <c r="X193" s="610" t="str">
        <f t="shared" si="574"/>
        <v/>
      </c>
      <c r="Y193" s="610" t="str">
        <f t="shared" si="574"/>
        <v/>
      </c>
      <c r="Z193" s="610" t="str">
        <f t="shared" si="574"/>
        <v/>
      </c>
      <c r="AA193" s="610" t="str">
        <f t="shared" si="574"/>
        <v/>
      </c>
      <c r="AB193" s="610" t="str">
        <f t="shared" si="574"/>
        <v/>
      </c>
      <c r="AC193" s="610" t="str">
        <f t="shared" si="574"/>
        <v/>
      </c>
      <c r="AD193" s="610" t="str">
        <f t="shared" si="574"/>
        <v/>
      </c>
      <c r="AE193" s="610"/>
      <c r="AF193" s="610"/>
      <c r="AG193" s="610"/>
      <c r="AH193" s="610"/>
      <c r="AI193" s="610"/>
      <c r="AJ193" s="610" t="str">
        <f>IF(AJ190="","",AJ190*(AJ192-AJ191))</f>
        <v/>
      </c>
      <c r="AK193" s="624"/>
      <c r="AL193" s="610" t="str">
        <f t="shared" ref="AL193:BB193" si="575">IF(AL190="","",AL190*(AL192-AL191))</f>
        <v/>
      </c>
      <c r="AM193" s="610" t="str">
        <f t="shared" si="575"/>
        <v/>
      </c>
      <c r="AN193" s="610" t="str">
        <f t="shared" si="575"/>
        <v/>
      </c>
      <c r="AO193" s="610" t="str">
        <f t="shared" si="575"/>
        <v/>
      </c>
      <c r="AP193" s="610" t="str">
        <f t="shared" si="575"/>
        <v/>
      </c>
      <c r="AQ193" s="610" t="str">
        <f t="shared" si="575"/>
        <v/>
      </c>
      <c r="AR193" s="610" t="str">
        <f t="shared" si="575"/>
        <v/>
      </c>
      <c r="AS193" s="610" t="str">
        <f t="shared" si="575"/>
        <v/>
      </c>
      <c r="AT193" s="610" t="str">
        <f t="shared" si="575"/>
        <v/>
      </c>
      <c r="AU193" s="610" t="str">
        <f t="shared" si="575"/>
        <v/>
      </c>
      <c r="AV193" s="610" t="str">
        <f t="shared" si="575"/>
        <v/>
      </c>
      <c r="AW193" s="610" t="str">
        <f t="shared" si="575"/>
        <v/>
      </c>
      <c r="AX193" s="610" t="str">
        <f t="shared" si="575"/>
        <v/>
      </c>
      <c r="AY193" s="610" t="str">
        <f t="shared" si="575"/>
        <v/>
      </c>
      <c r="AZ193" s="610" t="str">
        <f t="shared" si="575"/>
        <v/>
      </c>
      <c r="BA193" s="610" t="str">
        <f t="shared" si="575"/>
        <v/>
      </c>
      <c r="BB193" s="610" t="str">
        <f t="shared" si="575"/>
        <v/>
      </c>
      <c r="BC193" s="624"/>
      <c r="BD193" s="610" t="str">
        <f t="shared" ref="BD193:BT193" si="576">IF(BD190="","",BD190*(BD192-BD191))</f>
        <v/>
      </c>
      <c r="BE193" s="610" t="str">
        <f t="shared" si="576"/>
        <v/>
      </c>
      <c r="BF193" s="610" t="str">
        <f t="shared" si="576"/>
        <v/>
      </c>
      <c r="BG193" s="610" t="str">
        <f t="shared" si="576"/>
        <v/>
      </c>
      <c r="BH193" s="610" t="str">
        <f t="shared" si="576"/>
        <v/>
      </c>
      <c r="BI193" s="610" t="str">
        <f t="shared" si="576"/>
        <v/>
      </c>
      <c r="BJ193" s="610" t="str">
        <f t="shared" si="576"/>
        <v/>
      </c>
      <c r="BK193" s="610" t="str">
        <f t="shared" si="576"/>
        <v/>
      </c>
      <c r="BL193" s="610" t="str">
        <f t="shared" si="576"/>
        <v/>
      </c>
      <c r="BM193" s="610" t="str">
        <f t="shared" si="576"/>
        <v/>
      </c>
      <c r="BN193" s="610" t="str">
        <f t="shared" si="576"/>
        <v/>
      </c>
      <c r="BO193" s="610" t="str">
        <f t="shared" si="576"/>
        <v/>
      </c>
      <c r="BP193" s="610" t="str">
        <f t="shared" si="576"/>
        <v/>
      </c>
      <c r="BQ193" s="610" t="str">
        <f t="shared" si="576"/>
        <v/>
      </c>
      <c r="BR193" s="610" t="str">
        <f t="shared" si="576"/>
        <v/>
      </c>
      <c r="BS193" s="610" t="str">
        <f t="shared" si="576"/>
        <v/>
      </c>
      <c r="BT193" s="610" t="str">
        <f t="shared" si="57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514"/>
        <v/>
      </c>
      <c r="CA193" s="600" t="str">
        <f t="shared" si="515"/>
        <v/>
      </c>
      <c r="CB193" s="600" t="str">
        <f t="shared" si="516"/>
        <v/>
      </c>
      <c r="CC193" s="600" t="str">
        <f t="shared" si="517"/>
        <v/>
      </c>
      <c r="CD193" s="1337" t="str">
        <f t="shared" si="571"/>
        <v/>
      </c>
      <c r="CE193" s="1338" t="str">
        <f t="shared" si="571"/>
        <v/>
      </c>
      <c r="CF193" s="1339" t="str">
        <f t="shared" si="571"/>
        <v/>
      </c>
      <c r="CG193" s="1339" t="str">
        <f t="shared" si="571"/>
        <v/>
      </c>
      <c r="CH193" s="1339" t="str">
        <f t="shared" si="571"/>
        <v/>
      </c>
      <c r="CI193" s="1339" t="str">
        <f t="shared" si="571"/>
        <v/>
      </c>
      <c r="CJ193" s="1339" t="str">
        <f t="shared" si="571"/>
        <v/>
      </c>
      <c r="CK193" s="1340" t="str">
        <f t="shared" si="571"/>
        <v/>
      </c>
      <c r="CL193" s="1340" t="str">
        <f t="shared" si="571"/>
        <v/>
      </c>
      <c r="CM193" s="1340" t="str">
        <f t="shared" si="571"/>
        <v/>
      </c>
      <c r="CN193" s="1339" t="str">
        <f t="shared" si="571"/>
        <v/>
      </c>
      <c r="CO193" s="1339" t="str">
        <f t="shared" si="571"/>
        <v/>
      </c>
      <c r="CP193" s="1339" t="str">
        <f t="shared" si="571"/>
        <v/>
      </c>
      <c r="CQ193" s="1339" t="str">
        <f t="shared" si="571"/>
        <v/>
      </c>
      <c r="CR193" s="1339" t="str">
        <f t="shared" si="571"/>
        <v/>
      </c>
      <c r="CS193" s="1338" t="str">
        <f t="shared" si="571"/>
        <v/>
      </c>
      <c r="CT193" s="1341" t="str">
        <f t="shared" si="572"/>
        <v/>
      </c>
      <c r="CU193" s="552" t="str">
        <f t="shared" si="484"/>
        <v/>
      </c>
      <c r="CV193" s="553" t="str">
        <f t="shared" si="485"/>
        <v/>
      </c>
      <c r="CW193" s="554" t="str">
        <f t="shared" si="486"/>
        <v/>
      </c>
      <c r="CX193" s="554" t="str">
        <f t="shared" si="487"/>
        <v/>
      </c>
      <c r="CY193" s="554" t="str">
        <f t="shared" si="488"/>
        <v/>
      </c>
      <c r="CZ193" s="554" t="str">
        <f t="shared" si="489"/>
        <v/>
      </c>
      <c r="DA193" s="554" t="str">
        <f t="shared" si="490"/>
        <v/>
      </c>
      <c r="DB193" s="555" t="str">
        <f t="shared" si="491"/>
        <v/>
      </c>
      <c r="DC193" s="555" t="str">
        <f t="shared" si="492"/>
        <v/>
      </c>
      <c r="DD193" s="555" t="str">
        <f t="shared" si="493"/>
        <v/>
      </c>
      <c r="DE193" s="554" t="str">
        <f t="shared" si="494"/>
        <v/>
      </c>
      <c r="DF193" s="554" t="str">
        <f t="shared" si="495"/>
        <v/>
      </c>
      <c r="DG193" s="554" t="str">
        <f t="shared" si="496"/>
        <v/>
      </c>
      <c r="DH193" s="554" t="str">
        <f t="shared" si="497"/>
        <v/>
      </c>
      <c r="DI193" s="554" t="str">
        <f t="shared" si="498"/>
        <v/>
      </c>
      <c r="DJ193" s="553" t="str">
        <f t="shared" si="499"/>
        <v/>
      </c>
      <c r="DK193" s="552" t="str">
        <f t="shared" si="500"/>
        <v/>
      </c>
      <c r="DL193" s="656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226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514"/>
        <v/>
      </c>
      <c r="CA194" s="600" t="str">
        <f t="shared" si="515"/>
        <v/>
      </c>
      <c r="CB194" s="600" t="str">
        <f t="shared" si="516"/>
        <v/>
      </c>
      <c r="CC194" s="600" t="str">
        <f t="shared" si="517"/>
        <v/>
      </c>
      <c r="CD194" s="1337" t="str">
        <f t="shared" si="571"/>
        <v/>
      </c>
      <c r="CE194" s="1338" t="str">
        <f t="shared" si="571"/>
        <v/>
      </c>
      <c r="CF194" s="1339" t="str">
        <f t="shared" si="571"/>
        <v/>
      </c>
      <c r="CG194" s="1339" t="str">
        <f t="shared" si="571"/>
        <v/>
      </c>
      <c r="CH194" s="1339" t="str">
        <f t="shared" si="571"/>
        <v/>
      </c>
      <c r="CI194" s="1339" t="str">
        <f t="shared" si="571"/>
        <v/>
      </c>
      <c r="CJ194" s="1339" t="str">
        <f t="shared" si="571"/>
        <v/>
      </c>
      <c r="CK194" s="1340" t="str">
        <f t="shared" si="571"/>
        <v/>
      </c>
      <c r="CL194" s="1340" t="str">
        <f t="shared" si="571"/>
        <v/>
      </c>
      <c r="CM194" s="1340" t="str">
        <f t="shared" si="571"/>
        <v/>
      </c>
      <c r="CN194" s="1339" t="str">
        <f t="shared" si="571"/>
        <v/>
      </c>
      <c r="CO194" s="1339" t="str">
        <f t="shared" si="571"/>
        <v/>
      </c>
      <c r="CP194" s="1339" t="str">
        <f t="shared" si="571"/>
        <v/>
      </c>
      <c r="CQ194" s="1339" t="str">
        <f t="shared" si="571"/>
        <v/>
      </c>
      <c r="CR194" s="1339" t="str">
        <f t="shared" si="571"/>
        <v/>
      </c>
      <c r="CS194" s="1338" t="str">
        <f t="shared" si="571"/>
        <v/>
      </c>
      <c r="CT194" s="1341" t="str">
        <f t="shared" si="572"/>
        <v/>
      </c>
      <c r="CU194" s="552" t="str">
        <f t="shared" si="484"/>
        <v/>
      </c>
      <c r="CV194" s="553" t="str">
        <f t="shared" si="485"/>
        <v/>
      </c>
      <c r="CW194" s="554" t="str">
        <f t="shared" si="486"/>
        <v/>
      </c>
      <c r="CX194" s="554" t="str">
        <f t="shared" si="487"/>
        <v/>
      </c>
      <c r="CY194" s="554" t="str">
        <f t="shared" si="488"/>
        <v/>
      </c>
      <c r="CZ194" s="554" t="str">
        <f t="shared" si="489"/>
        <v/>
      </c>
      <c r="DA194" s="554" t="str">
        <f t="shared" si="490"/>
        <v/>
      </c>
      <c r="DB194" s="555" t="str">
        <f t="shared" si="491"/>
        <v/>
      </c>
      <c r="DC194" s="555" t="str">
        <f t="shared" si="492"/>
        <v/>
      </c>
      <c r="DD194" s="555" t="str">
        <f t="shared" si="493"/>
        <v/>
      </c>
      <c r="DE194" s="554" t="str">
        <f t="shared" si="494"/>
        <v/>
      </c>
      <c r="DF194" s="554" t="str">
        <f t="shared" si="495"/>
        <v/>
      </c>
      <c r="DG194" s="554" t="str">
        <f t="shared" si="496"/>
        <v/>
      </c>
      <c r="DH194" s="554" t="str">
        <f t="shared" si="497"/>
        <v/>
      </c>
      <c r="DI194" s="554" t="str">
        <f t="shared" si="498"/>
        <v/>
      </c>
      <c r="DJ194" s="553" t="str">
        <f t="shared" si="499"/>
        <v/>
      </c>
      <c r="DK194" s="552" t="str">
        <f t="shared" si="500"/>
        <v/>
      </c>
      <c r="DL194" s="656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514"/>
        <v/>
      </c>
      <c r="CA195" s="600" t="str">
        <f t="shared" si="515"/>
        <v/>
      </c>
      <c r="CB195" s="600" t="str">
        <f t="shared" si="516"/>
        <v/>
      </c>
      <c r="CC195" s="600" t="str">
        <f t="shared" si="517"/>
        <v/>
      </c>
      <c r="CD195" s="1337" t="str">
        <f t="shared" si="571"/>
        <v/>
      </c>
      <c r="CE195" s="1338" t="str">
        <f t="shared" si="571"/>
        <v/>
      </c>
      <c r="CF195" s="1339" t="str">
        <f t="shared" si="571"/>
        <v/>
      </c>
      <c r="CG195" s="1339" t="str">
        <f t="shared" si="571"/>
        <v/>
      </c>
      <c r="CH195" s="1339" t="str">
        <f t="shared" si="571"/>
        <v/>
      </c>
      <c r="CI195" s="1339" t="str">
        <f t="shared" si="571"/>
        <v/>
      </c>
      <c r="CJ195" s="1339" t="str">
        <f t="shared" si="571"/>
        <v/>
      </c>
      <c r="CK195" s="1340" t="str">
        <f t="shared" si="571"/>
        <v/>
      </c>
      <c r="CL195" s="1340" t="str">
        <f t="shared" si="571"/>
        <v/>
      </c>
      <c r="CM195" s="1340" t="str">
        <f t="shared" si="571"/>
        <v/>
      </c>
      <c r="CN195" s="1339" t="str">
        <f t="shared" si="571"/>
        <v/>
      </c>
      <c r="CO195" s="1339" t="str">
        <f t="shared" si="571"/>
        <v/>
      </c>
      <c r="CP195" s="1339" t="str">
        <f t="shared" si="571"/>
        <v/>
      </c>
      <c r="CQ195" s="1339" t="str">
        <f t="shared" si="571"/>
        <v/>
      </c>
      <c r="CR195" s="1339" t="str">
        <f t="shared" si="571"/>
        <v/>
      </c>
      <c r="CS195" s="1338" t="str">
        <f t="shared" si="571"/>
        <v/>
      </c>
      <c r="CT195" s="1341" t="str">
        <f t="shared" si="572"/>
        <v/>
      </c>
      <c r="CU195" s="552" t="str">
        <f t="shared" si="484"/>
        <v/>
      </c>
      <c r="CV195" s="553" t="str">
        <f t="shared" si="485"/>
        <v/>
      </c>
      <c r="CW195" s="554" t="str">
        <f t="shared" si="486"/>
        <v/>
      </c>
      <c r="CX195" s="554" t="str">
        <f t="shared" si="487"/>
        <v/>
      </c>
      <c r="CY195" s="554" t="str">
        <f t="shared" si="488"/>
        <v/>
      </c>
      <c r="CZ195" s="554" t="str">
        <f t="shared" si="489"/>
        <v/>
      </c>
      <c r="DA195" s="554" t="str">
        <f t="shared" si="490"/>
        <v/>
      </c>
      <c r="DB195" s="555" t="str">
        <f t="shared" si="491"/>
        <v/>
      </c>
      <c r="DC195" s="555" t="str">
        <f t="shared" si="492"/>
        <v/>
      </c>
      <c r="DD195" s="555" t="str">
        <f t="shared" si="493"/>
        <v/>
      </c>
      <c r="DE195" s="554" t="str">
        <f t="shared" si="494"/>
        <v/>
      </c>
      <c r="DF195" s="554" t="str">
        <f t="shared" si="495"/>
        <v/>
      </c>
      <c r="DG195" s="554" t="str">
        <f t="shared" si="496"/>
        <v/>
      </c>
      <c r="DH195" s="554" t="str">
        <f t="shared" si="497"/>
        <v/>
      </c>
      <c r="DI195" s="554" t="str">
        <f t="shared" si="498"/>
        <v/>
      </c>
      <c r="DJ195" s="553" t="str">
        <f t="shared" si="499"/>
        <v/>
      </c>
      <c r="DK195" s="552" t="str">
        <f t="shared" si="500"/>
        <v/>
      </c>
      <c r="DL195" s="656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K196" si="577">IF(B194="","",B194*B195)</f>
        <v/>
      </c>
      <c r="C196" s="610" t="str">
        <f t="shared" si="577"/>
        <v/>
      </c>
      <c r="D196" s="610" t="str">
        <f t="shared" si="577"/>
        <v/>
      </c>
      <c r="E196" s="610" t="str">
        <f t="shared" si="577"/>
        <v/>
      </c>
      <c r="F196" s="610" t="str">
        <f t="shared" si="577"/>
        <v/>
      </c>
      <c r="G196" s="610" t="str">
        <f t="shared" si="577"/>
        <v/>
      </c>
      <c r="H196" s="610" t="str">
        <f t="shared" si="577"/>
        <v/>
      </c>
      <c r="I196" s="610" t="str">
        <f t="shared" si="577"/>
        <v/>
      </c>
      <c r="J196" s="610" t="str">
        <f t="shared" si="577"/>
        <v/>
      </c>
      <c r="K196" s="610" t="str">
        <f t="shared" si="577"/>
        <v/>
      </c>
      <c r="L196" s="610"/>
      <c r="M196" s="610"/>
      <c r="N196" s="610"/>
      <c r="O196" s="610" t="str">
        <f>IF(O194="","",O194*O195)</f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78">IF(T194="","",T194*T195)</f>
        <v/>
      </c>
      <c r="U196" s="610" t="str">
        <f t="shared" si="578"/>
        <v/>
      </c>
      <c r="V196" s="610" t="str">
        <f t="shared" si="578"/>
        <v/>
      </c>
      <c r="W196" s="610" t="str">
        <f t="shared" si="578"/>
        <v/>
      </c>
      <c r="X196" s="610" t="str">
        <f t="shared" si="578"/>
        <v/>
      </c>
      <c r="Y196" s="610" t="str">
        <f t="shared" si="578"/>
        <v/>
      </c>
      <c r="Z196" s="610" t="str">
        <f t="shared" si="578"/>
        <v/>
      </c>
      <c r="AA196" s="610" t="str">
        <f t="shared" si="578"/>
        <v/>
      </c>
      <c r="AB196" s="610" t="str">
        <f t="shared" si="578"/>
        <v/>
      </c>
      <c r="AC196" s="610" t="str">
        <f t="shared" si="578"/>
        <v/>
      </c>
      <c r="AD196" s="610" t="str">
        <f t="shared" si="578"/>
        <v/>
      </c>
      <c r="AE196" s="610" t="str">
        <f t="shared" si="578"/>
        <v/>
      </c>
      <c r="AF196" s="610" t="str">
        <f t="shared" si="578"/>
        <v/>
      </c>
      <c r="AG196" s="610" t="str">
        <f t="shared" si="578"/>
        <v/>
      </c>
      <c r="AH196" s="610" t="str">
        <f t="shared" si="578"/>
        <v/>
      </c>
      <c r="AI196" s="610" t="str">
        <f t="shared" si="578"/>
        <v/>
      </c>
      <c r="AJ196" s="610" t="str">
        <f t="shared" si="578"/>
        <v/>
      </c>
      <c r="AK196" s="650"/>
      <c r="AL196" s="610" t="str">
        <f t="shared" ref="AL196:BB196" si="579">IF(AL194="","",AL194*AL195)</f>
        <v/>
      </c>
      <c r="AM196" s="610" t="str">
        <f t="shared" si="579"/>
        <v/>
      </c>
      <c r="AN196" s="610" t="str">
        <f t="shared" si="579"/>
        <v/>
      </c>
      <c r="AO196" s="610" t="str">
        <f t="shared" si="579"/>
        <v/>
      </c>
      <c r="AP196" s="610" t="str">
        <f t="shared" si="579"/>
        <v/>
      </c>
      <c r="AQ196" s="610" t="str">
        <f t="shared" si="579"/>
        <v/>
      </c>
      <c r="AR196" s="610" t="str">
        <f t="shared" si="579"/>
        <v/>
      </c>
      <c r="AS196" s="610" t="str">
        <f t="shared" si="579"/>
        <v/>
      </c>
      <c r="AT196" s="610" t="str">
        <f t="shared" si="579"/>
        <v/>
      </c>
      <c r="AU196" s="610" t="str">
        <f t="shared" si="579"/>
        <v/>
      </c>
      <c r="AV196" s="610" t="str">
        <f t="shared" si="579"/>
        <v/>
      </c>
      <c r="AW196" s="610" t="str">
        <f t="shared" si="579"/>
        <v/>
      </c>
      <c r="AX196" s="610" t="str">
        <f t="shared" si="579"/>
        <v/>
      </c>
      <c r="AY196" s="610" t="str">
        <f t="shared" si="579"/>
        <v/>
      </c>
      <c r="AZ196" s="610" t="str">
        <f t="shared" si="579"/>
        <v/>
      </c>
      <c r="BA196" s="610" t="str">
        <f t="shared" si="579"/>
        <v/>
      </c>
      <c r="BB196" s="610" t="str">
        <f t="shared" si="579"/>
        <v/>
      </c>
      <c r="BC196" s="650"/>
      <c r="BD196" s="610" t="str">
        <f t="shared" ref="BD196:BT196" si="580">IF(BD194="","",BD194*BD195)</f>
        <v/>
      </c>
      <c r="BE196" s="610" t="str">
        <f t="shared" si="580"/>
        <v/>
      </c>
      <c r="BF196" s="610" t="str">
        <f t="shared" si="580"/>
        <v/>
      </c>
      <c r="BG196" s="610" t="str">
        <f t="shared" si="580"/>
        <v/>
      </c>
      <c r="BH196" s="610" t="str">
        <f t="shared" si="580"/>
        <v/>
      </c>
      <c r="BI196" s="610" t="str">
        <f t="shared" si="580"/>
        <v/>
      </c>
      <c r="BJ196" s="610" t="str">
        <f t="shared" si="580"/>
        <v/>
      </c>
      <c r="BK196" s="610" t="str">
        <f t="shared" si="580"/>
        <v/>
      </c>
      <c r="BL196" s="610" t="str">
        <f t="shared" si="580"/>
        <v/>
      </c>
      <c r="BM196" s="610" t="str">
        <f t="shared" si="580"/>
        <v/>
      </c>
      <c r="BN196" s="610" t="str">
        <f t="shared" si="580"/>
        <v/>
      </c>
      <c r="BO196" s="610" t="str">
        <f t="shared" si="580"/>
        <v/>
      </c>
      <c r="BP196" s="610" t="str">
        <f t="shared" si="580"/>
        <v/>
      </c>
      <c r="BQ196" s="610" t="str">
        <f t="shared" si="580"/>
        <v/>
      </c>
      <c r="BR196" s="610" t="str">
        <f t="shared" si="580"/>
        <v/>
      </c>
      <c r="BS196" s="610" t="str">
        <f t="shared" si="580"/>
        <v/>
      </c>
      <c r="BT196" s="610" t="str">
        <f t="shared" si="58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514"/>
        <v/>
      </c>
      <c r="CA196" s="600" t="str">
        <f t="shared" si="515"/>
        <v/>
      </c>
      <c r="CB196" s="600" t="str">
        <f t="shared" si="516"/>
        <v/>
      </c>
      <c r="CC196" s="600" t="str">
        <f t="shared" si="517"/>
        <v/>
      </c>
      <c r="CD196" s="1337" t="str">
        <f t="shared" si="571"/>
        <v/>
      </c>
      <c r="CE196" s="1338" t="str">
        <f t="shared" si="571"/>
        <v/>
      </c>
      <c r="CF196" s="1339" t="str">
        <f t="shared" si="571"/>
        <v/>
      </c>
      <c r="CG196" s="1339" t="str">
        <f t="shared" si="571"/>
        <v/>
      </c>
      <c r="CH196" s="1339" t="str">
        <f t="shared" si="571"/>
        <v/>
      </c>
      <c r="CI196" s="1339" t="str">
        <f t="shared" si="571"/>
        <v/>
      </c>
      <c r="CJ196" s="1339" t="str">
        <f t="shared" si="571"/>
        <v/>
      </c>
      <c r="CK196" s="1340" t="str">
        <f t="shared" si="571"/>
        <v/>
      </c>
      <c r="CL196" s="1340" t="str">
        <f t="shared" si="571"/>
        <v/>
      </c>
      <c r="CM196" s="1340" t="str">
        <f t="shared" si="571"/>
        <v/>
      </c>
      <c r="CN196" s="1339" t="str">
        <f t="shared" si="571"/>
        <v/>
      </c>
      <c r="CO196" s="1339" t="str">
        <f t="shared" si="571"/>
        <v/>
      </c>
      <c r="CP196" s="1339" t="str">
        <f t="shared" si="571"/>
        <v/>
      </c>
      <c r="CQ196" s="1339" t="str">
        <f t="shared" si="571"/>
        <v/>
      </c>
      <c r="CR196" s="1339" t="str">
        <f t="shared" si="571"/>
        <v/>
      </c>
      <c r="CS196" s="1338" t="str">
        <f t="shared" si="571"/>
        <v/>
      </c>
      <c r="CT196" s="1341" t="str">
        <f t="shared" si="572"/>
        <v/>
      </c>
      <c r="CU196" s="552" t="str">
        <f t="shared" si="484"/>
        <v/>
      </c>
      <c r="CV196" s="553" t="str">
        <f t="shared" si="485"/>
        <v/>
      </c>
      <c r="CW196" s="554" t="str">
        <f t="shared" si="486"/>
        <v/>
      </c>
      <c r="CX196" s="554" t="str">
        <f t="shared" si="487"/>
        <v/>
      </c>
      <c r="CY196" s="554" t="str">
        <f t="shared" si="488"/>
        <v/>
      </c>
      <c r="CZ196" s="554" t="str">
        <f t="shared" si="489"/>
        <v/>
      </c>
      <c r="DA196" s="554" t="str">
        <f t="shared" si="490"/>
        <v/>
      </c>
      <c r="DB196" s="555" t="str">
        <f t="shared" si="491"/>
        <v/>
      </c>
      <c r="DC196" s="555" t="str">
        <f t="shared" si="492"/>
        <v/>
      </c>
      <c r="DD196" s="555" t="str">
        <f t="shared" si="493"/>
        <v/>
      </c>
      <c r="DE196" s="554" t="str">
        <f t="shared" si="494"/>
        <v/>
      </c>
      <c r="DF196" s="554" t="str">
        <f t="shared" si="495"/>
        <v/>
      </c>
      <c r="DG196" s="554" t="str">
        <f t="shared" si="496"/>
        <v/>
      </c>
      <c r="DH196" s="554" t="str">
        <f t="shared" si="497"/>
        <v/>
      </c>
      <c r="DI196" s="554" t="str">
        <f t="shared" si="498"/>
        <v/>
      </c>
      <c r="DJ196" s="553" t="str">
        <f t="shared" si="499"/>
        <v/>
      </c>
      <c r="DK196" s="552" t="str">
        <f t="shared" si="500"/>
        <v/>
      </c>
      <c r="DL196" s="656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227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2</v>
      </c>
      <c r="AM197" s="610">
        <f>SUM(WB!BC89,-AM194)</f>
        <v>1</v>
      </c>
      <c r="AN197" s="610">
        <f>SUM(WB!BD89,-AN194)</f>
        <v>0</v>
      </c>
      <c r="AO197" s="610">
        <f>SUM(WB!BE89,-AO194)</f>
        <v>1</v>
      </c>
      <c r="AP197" s="610">
        <f>SUM(WB!BF89,-AP194)</f>
        <v>2</v>
      </c>
      <c r="AQ197" s="610">
        <f>SUM(WB!BG89,-AQ194)</f>
        <v>0</v>
      </c>
      <c r="AR197" s="610">
        <f>SUM(WB!BH89,-AR194)</f>
        <v>2</v>
      </c>
      <c r="AS197" s="610">
        <f>SUM(WB!BI89,-AS194)</f>
        <v>1</v>
      </c>
      <c r="AT197" s="610">
        <f>SUM(WB!BJ89,-AT194)</f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3</v>
      </c>
      <c r="BE197" s="610">
        <f>SUM(WB!BT97,-BE194)</f>
        <v>6</v>
      </c>
      <c r="BF197" s="610">
        <f>SUM(WB!BU97,-BF194)</f>
        <v>50</v>
      </c>
      <c r="BG197" s="610">
        <f>SUM(WB!BV97,-BG194)</f>
        <v>2</v>
      </c>
      <c r="BH197" s="610">
        <f>SUM(WB!BW97,-BH194)</f>
        <v>4</v>
      </c>
      <c r="BI197" s="610">
        <f>SUM(WB!BX97,-BI194)</f>
        <v>20</v>
      </c>
      <c r="BJ197" s="610">
        <f>SUM(WB!BY97,-BJ194)</f>
        <v>6</v>
      </c>
      <c r="BK197" s="610">
        <f>SUM(WB!BZ97,-BK194)</f>
        <v>3</v>
      </c>
      <c r="BL197" s="610">
        <f>SUM(WB!CA97,-BL194)</f>
        <v>4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1</v>
      </c>
      <c r="BY197" s="671">
        <f>WB!CK97-BY194</f>
        <v>6</v>
      </c>
      <c r="BZ197" s="600">
        <f t="shared" si="514"/>
        <v>0</v>
      </c>
      <c r="CA197" s="600">
        <f t="shared" si="515"/>
        <v>0</v>
      </c>
      <c r="CB197" s="600">
        <f t="shared" si="516"/>
        <v>0.53333333333333333</v>
      </c>
      <c r="CC197" s="600">
        <f t="shared" si="517"/>
        <v>3.2</v>
      </c>
      <c r="CD197" s="1337">
        <f t="shared" si="571"/>
        <v>0</v>
      </c>
      <c r="CE197" s="1338">
        <f t="shared" si="571"/>
        <v>0</v>
      </c>
      <c r="CF197" s="1339">
        <f t="shared" si="571"/>
        <v>0</v>
      </c>
      <c r="CG197" s="1339">
        <f t="shared" si="571"/>
        <v>0</v>
      </c>
      <c r="CH197" s="1339">
        <f t="shared" si="571"/>
        <v>0</v>
      </c>
      <c r="CI197" s="1339">
        <f t="shared" si="571"/>
        <v>0</v>
      </c>
      <c r="CJ197" s="1339">
        <f t="shared" si="571"/>
        <v>0</v>
      </c>
      <c r="CK197" s="1340">
        <f t="shared" si="571"/>
        <v>0</v>
      </c>
      <c r="CL197" s="1340">
        <f t="shared" si="571"/>
        <v>2</v>
      </c>
      <c r="CM197" s="1340">
        <f t="shared" si="571"/>
        <v>3</v>
      </c>
      <c r="CN197" s="1339">
        <f t="shared" si="571"/>
        <v>3</v>
      </c>
      <c r="CO197" s="1339">
        <f t="shared" si="571"/>
        <v>4</v>
      </c>
      <c r="CP197" s="1339">
        <f t="shared" si="571"/>
        <v>4</v>
      </c>
      <c r="CQ197" s="1339">
        <f t="shared" si="571"/>
        <v>6</v>
      </c>
      <c r="CR197" s="1339">
        <f t="shared" si="571"/>
        <v>6</v>
      </c>
      <c r="CS197" s="1338">
        <f t="shared" si="571"/>
        <v>20</v>
      </c>
      <c r="CT197" s="1341">
        <f t="shared" si="572"/>
        <v>50</v>
      </c>
      <c r="CU197" s="552">
        <f t="shared" si="484"/>
        <v>0</v>
      </c>
      <c r="CV197" s="553">
        <f t="shared" si="485"/>
        <v>0</v>
      </c>
      <c r="CW197" s="554">
        <f t="shared" si="486"/>
        <v>0</v>
      </c>
      <c r="CX197" s="554">
        <f t="shared" si="487"/>
        <v>0</v>
      </c>
      <c r="CY197" s="554">
        <f t="shared" si="488"/>
        <v>0</v>
      </c>
      <c r="CZ197" s="554">
        <f t="shared" si="489"/>
        <v>0</v>
      </c>
      <c r="DA197" s="554">
        <f t="shared" si="490"/>
        <v>0</v>
      </c>
      <c r="DB197" s="555">
        <f t="shared" si="491"/>
        <v>0</v>
      </c>
      <c r="DC197" s="555">
        <f t="shared" si="492"/>
        <v>2</v>
      </c>
      <c r="DD197" s="555">
        <f t="shared" si="493"/>
        <v>3</v>
      </c>
      <c r="DE197" s="554">
        <f t="shared" si="494"/>
        <v>3</v>
      </c>
      <c r="DF197" s="554">
        <f t="shared" si="495"/>
        <v>4</v>
      </c>
      <c r="DG197" s="554">
        <f t="shared" si="496"/>
        <v>4</v>
      </c>
      <c r="DH197" s="554">
        <f t="shared" si="497"/>
        <v>6</v>
      </c>
      <c r="DI197" s="554">
        <f t="shared" si="498"/>
        <v>6</v>
      </c>
      <c r="DJ197" s="553">
        <f t="shared" si="499"/>
        <v>20</v>
      </c>
      <c r="DK197" s="552">
        <f t="shared" si="500"/>
        <v>50</v>
      </c>
      <c r="DL197" s="656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>
        <v>0</v>
      </c>
      <c r="U198" s="323">
        <v>0</v>
      </c>
      <c r="V198" s="323">
        <v>0</v>
      </c>
      <c r="W198" s="323">
        <v>0</v>
      </c>
      <c r="X198" s="323">
        <v>0</v>
      </c>
      <c r="Y198" s="323">
        <v>0</v>
      </c>
      <c r="Z198" s="323">
        <v>0</v>
      </c>
      <c r="AA198" s="323">
        <v>0</v>
      </c>
      <c r="AB198" s="323">
        <v>0</v>
      </c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>
        <v>1800</v>
      </c>
      <c r="AM198" s="323">
        <v>1200</v>
      </c>
      <c r="AN198" s="323"/>
      <c r="AO198" s="323">
        <v>0</v>
      </c>
      <c r="AP198" s="323">
        <v>2000</v>
      </c>
      <c r="AQ198" s="323"/>
      <c r="AR198" s="323">
        <v>600</v>
      </c>
      <c r="AS198" s="323">
        <v>1200</v>
      </c>
      <c r="AT198" s="323">
        <v>2500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2000</v>
      </c>
      <c r="BE198" s="323">
        <v>1800</v>
      </c>
      <c r="BF198" s="323">
        <v>3000</v>
      </c>
      <c r="BG198" s="323">
        <v>2000</v>
      </c>
      <c r="BH198" s="323">
        <v>1500</v>
      </c>
      <c r="BI198" s="323">
        <v>4000</v>
      </c>
      <c r="BJ198" s="323">
        <v>3000</v>
      </c>
      <c r="BK198" s="323">
        <v>2500</v>
      </c>
      <c r="BL198" s="323">
        <v>1200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1300</v>
      </c>
      <c r="BY198" s="323">
        <v>2000</v>
      </c>
      <c r="BZ198" s="600" t="str">
        <f t="shared" si="514"/>
        <v/>
      </c>
      <c r="CA198" s="600">
        <f t="shared" si="515"/>
        <v>0</v>
      </c>
      <c r="CB198" s="600">
        <f t="shared" si="516"/>
        <v>1360</v>
      </c>
      <c r="CC198" s="600">
        <f t="shared" si="517"/>
        <v>2257.1428571428573</v>
      </c>
      <c r="CD198" s="1337" t="str">
        <f t="shared" si="571"/>
        <v/>
      </c>
      <c r="CE198" s="1338" t="str">
        <f t="shared" si="571"/>
        <v/>
      </c>
      <c r="CF198" s="1339" t="str">
        <f t="shared" si="571"/>
        <v/>
      </c>
      <c r="CG198" s="1339" t="str">
        <f t="shared" si="571"/>
        <v/>
      </c>
      <c r="CH198" s="1339">
        <f t="shared" si="571"/>
        <v>1200</v>
      </c>
      <c r="CI198" s="1339">
        <f t="shared" si="571"/>
        <v>1500</v>
      </c>
      <c r="CJ198" s="1339">
        <f t="shared" si="571"/>
        <v>1800</v>
      </c>
      <c r="CK198" s="1340">
        <f t="shared" si="571"/>
        <v>2000</v>
      </c>
      <c r="CL198" s="1340">
        <f t="shared" si="571"/>
        <v>2000</v>
      </c>
      <c r="CM198" s="1340">
        <f t="shared" si="571"/>
        <v>2500</v>
      </c>
      <c r="CN198" s="1339">
        <f t="shared" si="571"/>
        <v>3000</v>
      </c>
      <c r="CO198" s="1339">
        <f t="shared" si="571"/>
        <v>3000</v>
      </c>
      <c r="CP198" s="1339">
        <f t="shared" si="571"/>
        <v>4000</v>
      </c>
      <c r="CQ198" s="1339" t="str">
        <f t="shared" si="571"/>
        <v/>
      </c>
      <c r="CR198" s="1339" t="str">
        <f t="shared" si="571"/>
        <v/>
      </c>
      <c r="CS198" s="1338" t="str">
        <f t="shared" si="571"/>
        <v/>
      </c>
      <c r="CT198" s="1341" t="str">
        <f t="shared" si="572"/>
        <v/>
      </c>
      <c r="CU198" s="552" t="str">
        <f t="shared" si="484"/>
        <v/>
      </c>
      <c r="CV198" s="553" t="str">
        <f t="shared" si="485"/>
        <v/>
      </c>
      <c r="CW198" s="554" t="str">
        <f t="shared" si="486"/>
        <v/>
      </c>
      <c r="CX198" s="554" t="str">
        <f t="shared" si="487"/>
        <v/>
      </c>
      <c r="CY198" s="554">
        <f t="shared" si="488"/>
        <v>1200</v>
      </c>
      <c r="CZ198" s="554">
        <f t="shared" si="489"/>
        <v>1500</v>
      </c>
      <c r="DA198" s="554">
        <f t="shared" si="490"/>
        <v>1800</v>
      </c>
      <c r="DB198" s="555">
        <f t="shared" si="491"/>
        <v>2000</v>
      </c>
      <c r="DC198" s="555">
        <f t="shared" si="492"/>
        <v>2000</v>
      </c>
      <c r="DD198" s="555">
        <f t="shared" si="493"/>
        <v>2500</v>
      </c>
      <c r="DE198" s="554">
        <f t="shared" si="494"/>
        <v>3000</v>
      </c>
      <c r="DF198" s="554">
        <f t="shared" si="495"/>
        <v>3000</v>
      </c>
      <c r="DG198" s="554">
        <f t="shared" si="496"/>
        <v>4000</v>
      </c>
      <c r="DH198" s="554" t="str">
        <f t="shared" si="497"/>
        <v/>
      </c>
      <c r="DI198" s="554" t="str">
        <f t="shared" si="498"/>
        <v/>
      </c>
      <c r="DJ198" s="553" t="str">
        <f t="shared" si="499"/>
        <v/>
      </c>
      <c r="DK198" s="552" t="str">
        <f t="shared" si="500"/>
        <v/>
      </c>
      <c r="DL198" s="656">
        <f t="shared" si="501"/>
        <v>0</v>
      </c>
      <c r="DM198" s="106">
        <f t="shared" si="502"/>
        <v>9</v>
      </c>
      <c r="DN198" s="106">
        <f t="shared" si="503"/>
        <v>7</v>
      </c>
      <c r="DO198" s="106">
        <f t="shared" si="504"/>
        <v>9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K199" si="581">IF(B197="","",B197*B198)</f>
        <v>0</v>
      </c>
      <c r="C199" s="610">
        <f t="shared" si="581"/>
        <v>0</v>
      </c>
      <c r="D199" s="610">
        <f t="shared" si="581"/>
        <v>0</v>
      </c>
      <c r="E199" s="610">
        <f t="shared" si="581"/>
        <v>0</v>
      </c>
      <c r="F199" s="610">
        <f t="shared" si="581"/>
        <v>0</v>
      </c>
      <c r="G199" s="610">
        <f t="shared" si="581"/>
        <v>0</v>
      </c>
      <c r="H199" s="610">
        <f t="shared" si="581"/>
        <v>0</v>
      </c>
      <c r="I199" s="610">
        <f t="shared" si="581"/>
        <v>0</v>
      </c>
      <c r="J199" s="610">
        <f t="shared" si="581"/>
        <v>0</v>
      </c>
      <c r="K199" s="610">
        <f t="shared" si="581"/>
        <v>0</v>
      </c>
      <c r="L199" s="610"/>
      <c r="M199" s="610"/>
      <c r="N199" s="610"/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82">IF(T197="","",T197*T198)</f>
        <v>0</v>
      </c>
      <c r="U199" s="610">
        <f t="shared" si="582"/>
        <v>0</v>
      </c>
      <c r="V199" s="610">
        <f t="shared" si="582"/>
        <v>0</v>
      </c>
      <c r="W199" s="610">
        <f t="shared" si="582"/>
        <v>0</v>
      </c>
      <c r="X199" s="610">
        <f t="shared" si="582"/>
        <v>0</v>
      </c>
      <c r="Y199" s="610">
        <f t="shared" si="582"/>
        <v>0</v>
      </c>
      <c r="Z199" s="610">
        <f t="shared" si="582"/>
        <v>0</v>
      </c>
      <c r="AA199" s="610">
        <f t="shared" si="582"/>
        <v>0</v>
      </c>
      <c r="AB199" s="610">
        <f t="shared" si="582"/>
        <v>0</v>
      </c>
      <c r="AC199" s="610">
        <f t="shared" si="582"/>
        <v>0</v>
      </c>
      <c r="AD199" s="610">
        <f t="shared" si="582"/>
        <v>0</v>
      </c>
      <c r="AE199" s="610">
        <f t="shared" si="582"/>
        <v>0</v>
      </c>
      <c r="AF199" s="610">
        <f t="shared" si="582"/>
        <v>0</v>
      </c>
      <c r="AG199" s="610">
        <f t="shared" si="582"/>
        <v>0</v>
      </c>
      <c r="AH199" s="610">
        <f t="shared" si="582"/>
        <v>0</v>
      </c>
      <c r="AI199" s="610">
        <f t="shared" si="582"/>
        <v>0</v>
      </c>
      <c r="AJ199" s="610">
        <f t="shared" si="582"/>
        <v>0</v>
      </c>
      <c r="AK199" s="650"/>
      <c r="AL199" s="610">
        <f t="shared" ref="AL199:BB199" si="583">IF(AL197="","",AL197*AL198)</f>
        <v>3600</v>
      </c>
      <c r="AM199" s="610">
        <f t="shared" si="583"/>
        <v>1200</v>
      </c>
      <c r="AN199" s="610">
        <f t="shared" si="583"/>
        <v>0</v>
      </c>
      <c r="AO199" s="610">
        <f t="shared" si="583"/>
        <v>0</v>
      </c>
      <c r="AP199" s="610">
        <f t="shared" si="583"/>
        <v>4000</v>
      </c>
      <c r="AQ199" s="610">
        <f t="shared" si="583"/>
        <v>0</v>
      </c>
      <c r="AR199" s="610">
        <f t="shared" si="583"/>
        <v>1200</v>
      </c>
      <c r="AS199" s="610">
        <f t="shared" si="583"/>
        <v>1200</v>
      </c>
      <c r="AT199" s="610">
        <f t="shared" si="583"/>
        <v>2500</v>
      </c>
      <c r="AU199" s="610">
        <f t="shared" si="583"/>
        <v>0</v>
      </c>
      <c r="AV199" s="610">
        <f t="shared" si="583"/>
        <v>0</v>
      </c>
      <c r="AW199" s="610">
        <f t="shared" si="583"/>
        <v>0</v>
      </c>
      <c r="AX199" s="610">
        <f t="shared" si="583"/>
        <v>0</v>
      </c>
      <c r="AY199" s="610">
        <f t="shared" si="583"/>
        <v>0</v>
      </c>
      <c r="AZ199" s="610">
        <f t="shared" si="583"/>
        <v>0</v>
      </c>
      <c r="BA199" s="610">
        <f t="shared" si="583"/>
        <v>0</v>
      </c>
      <c r="BB199" s="610">
        <f t="shared" si="583"/>
        <v>0</v>
      </c>
      <c r="BC199" s="650"/>
      <c r="BD199" s="610">
        <f t="shared" ref="BD199:BT199" si="584">IF(BD197="","",BD197*BD198)</f>
        <v>6000</v>
      </c>
      <c r="BE199" s="610">
        <f t="shared" si="584"/>
        <v>10800</v>
      </c>
      <c r="BF199" s="610">
        <f t="shared" si="584"/>
        <v>150000</v>
      </c>
      <c r="BG199" s="610">
        <f t="shared" si="584"/>
        <v>4000</v>
      </c>
      <c r="BH199" s="610">
        <f t="shared" si="584"/>
        <v>6000</v>
      </c>
      <c r="BI199" s="610">
        <f t="shared" si="584"/>
        <v>80000</v>
      </c>
      <c r="BJ199" s="610">
        <f t="shared" si="584"/>
        <v>18000</v>
      </c>
      <c r="BK199" s="610">
        <f t="shared" si="584"/>
        <v>7500</v>
      </c>
      <c r="BL199" s="610">
        <f t="shared" si="584"/>
        <v>4800</v>
      </c>
      <c r="BM199" s="610">
        <f t="shared" si="584"/>
        <v>0</v>
      </c>
      <c r="BN199" s="610">
        <f t="shared" si="584"/>
        <v>0</v>
      </c>
      <c r="BO199" s="610">
        <f t="shared" si="584"/>
        <v>0</v>
      </c>
      <c r="BP199" s="610">
        <f t="shared" si="584"/>
        <v>0</v>
      </c>
      <c r="BQ199" s="610">
        <f t="shared" si="584"/>
        <v>0</v>
      </c>
      <c r="BR199" s="610">
        <f t="shared" si="584"/>
        <v>0</v>
      </c>
      <c r="BS199" s="610">
        <f t="shared" si="584"/>
        <v>0</v>
      </c>
      <c r="BT199" s="610">
        <f t="shared" si="58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1300</v>
      </c>
      <c r="BY199" s="610">
        <f>IF(BY197="","",BY197*BY198)</f>
        <v>12000</v>
      </c>
      <c r="BZ199" s="600">
        <f t="shared" si="514"/>
        <v>0</v>
      </c>
      <c r="CA199" s="600">
        <f t="shared" si="515"/>
        <v>0</v>
      </c>
      <c r="CB199" s="600">
        <f t="shared" si="516"/>
        <v>646.66666666666663</v>
      </c>
      <c r="CC199" s="600">
        <f t="shared" si="517"/>
        <v>9140</v>
      </c>
      <c r="CD199" s="1337">
        <f t="shared" si="571"/>
        <v>0</v>
      </c>
      <c r="CE199" s="1338">
        <f t="shared" si="571"/>
        <v>0</v>
      </c>
      <c r="CF199" s="1339">
        <f t="shared" si="571"/>
        <v>0</v>
      </c>
      <c r="CG199" s="1339">
        <f t="shared" si="571"/>
        <v>0</v>
      </c>
      <c r="CH199" s="1339">
        <f t="shared" si="571"/>
        <v>0</v>
      </c>
      <c r="CI199" s="1339">
        <f t="shared" si="571"/>
        <v>0</v>
      </c>
      <c r="CJ199" s="1339">
        <f t="shared" si="571"/>
        <v>0</v>
      </c>
      <c r="CK199" s="1340">
        <f t="shared" si="571"/>
        <v>0</v>
      </c>
      <c r="CL199" s="1340">
        <f t="shared" si="571"/>
        <v>4000</v>
      </c>
      <c r="CM199" s="1340">
        <f t="shared" si="571"/>
        <v>4800</v>
      </c>
      <c r="CN199" s="1339">
        <f t="shared" si="571"/>
        <v>6000</v>
      </c>
      <c r="CO199" s="1339">
        <f t="shared" si="571"/>
        <v>6000</v>
      </c>
      <c r="CP199" s="1339">
        <f t="shared" si="571"/>
        <v>7500</v>
      </c>
      <c r="CQ199" s="1339">
        <f t="shared" si="571"/>
        <v>10800</v>
      </c>
      <c r="CR199" s="1339">
        <f t="shared" si="571"/>
        <v>18000</v>
      </c>
      <c r="CS199" s="1338">
        <f t="shared" si="571"/>
        <v>80000</v>
      </c>
      <c r="CT199" s="1341">
        <f t="shared" si="572"/>
        <v>150000</v>
      </c>
      <c r="CU199" s="552">
        <f t="shared" si="484"/>
        <v>0</v>
      </c>
      <c r="CV199" s="553">
        <f t="shared" si="485"/>
        <v>0</v>
      </c>
      <c r="CW199" s="554">
        <f t="shared" si="486"/>
        <v>0</v>
      </c>
      <c r="CX199" s="554">
        <f t="shared" si="487"/>
        <v>0</v>
      </c>
      <c r="CY199" s="554">
        <f t="shared" si="488"/>
        <v>0</v>
      </c>
      <c r="CZ199" s="554">
        <f t="shared" si="489"/>
        <v>0</v>
      </c>
      <c r="DA199" s="554">
        <f t="shared" si="490"/>
        <v>0</v>
      </c>
      <c r="DB199" s="555">
        <f t="shared" si="491"/>
        <v>0</v>
      </c>
      <c r="DC199" s="555">
        <f t="shared" si="492"/>
        <v>4000</v>
      </c>
      <c r="DD199" s="555">
        <f t="shared" si="493"/>
        <v>4800</v>
      </c>
      <c r="DE199" s="554">
        <f t="shared" si="494"/>
        <v>6000</v>
      </c>
      <c r="DF199" s="554">
        <f t="shared" si="495"/>
        <v>6000</v>
      </c>
      <c r="DG199" s="554">
        <f t="shared" si="496"/>
        <v>7500</v>
      </c>
      <c r="DH199" s="554">
        <f t="shared" si="497"/>
        <v>10800</v>
      </c>
      <c r="DI199" s="554">
        <f t="shared" si="498"/>
        <v>18000</v>
      </c>
      <c r="DJ199" s="553">
        <f t="shared" si="499"/>
        <v>80000</v>
      </c>
      <c r="DK199" s="552">
        <f t="shared" si="500"/>
        <v>150000</v>
      </c>
      <c r="DL199" s="656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228</v>
      </c>
      <c r="B200" s="623" t="str">
        <f t="shared" ref="B200:K200" si="585">IF(SUM(B52)=0,"",(B178+B190*(B191="")+B194+B197)/B52)</f>
        <v/>
      </c>
      <c r="C200" s="623" t="str">
        <f t="shared" si="585"/>
        <v/>
      </c>
      <c r="D200" s="623" t="str">
        <f t="shared" si="585"/>
        <v/>
      </c>
      <c r="E200" s="623" t="str">
        <f t="shared" si="585"/>
        <v/>
      </c>
      <c r="F200" s="623" t="str">
        <f t="shared" si="585"/>
        <v/>
      </c>
      <c r="G200" s="623" t="str">
        <f t="shared" si="585"/>
        <v/>
      </c>
      <c r="H200" s="623" t="str">
        <f t="shared" si="585"/>
        <v/>
      </c>
      <c r="I200" s="623" t="str">
        <f t="shared" si="585"/>
        <v/>
      </c>
      <c r="J200" s="623" t="str">
        <f t="shared" si="585"/>
        <v/>
      </c>
      <c r="K200" s="623" t="str">
        <f t="shared" si="58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>
        <f t="shared" ref="T200:AJ200" si="586">IF(SUM(T52)=0,"",(T178+T190*(T191="")+T194+T197)/T52)</f>
        <v>0</v>
      </c>
      <c r="U200" s="623" t="str">
        <f t="shared" si="586"/>
        <v/>
      </c>
      <c r="V200" s="623" t="str">
        <f t="shared" si="586"/>
        <v/>
      </c>
      <c r="W200" s="623" t="str">
        <f t="shared" si="586"/>
        <v/>
      </c>
      <c r="X200" s="623" t="str">
        <f t="shared" si="586"/>
        <v/>
      </c>
      <c r="Y200" s="623" t="str">
        <f t="shared" si="586"/>
        <v/>
      </c>
      <c r="Z200" s="623">
        <f t="shared" si="586"/>
        <v>0</v>
      </c>
      <c r="AA200" s="623" t="str">
        <f t="shared" si="586"/>
        <v/>
      </c>
      <c r="AB200" s="623">
        <f t="shared" si="586"/>
        <v>0</v>
      </c>
      <c r="AC200" s="623" t="str">
        <f t="shared" si="586"/>
        <v/>
      </c>
      <c r="AD200" s="623" t="str">
        <f t="shared" si="586"/>
        <v/>
      </c>
      <c r="AE200" s="623" t="str">
        <f t="shared" si="586"/>
        <v/>
      </c>
      <c r="AF200" s="623" t="str">
        <f t="shared" si="586"/>
        <v/>
      </c>
      <c r="AG200" s="623" t="str">
        <f t="shared" si="586"/>
        <v/>
      </c>
      <c r="AH200" s="623" t="str">
        <f t="shared" si="586"/>
        <v/>
      </c>
      <c r="AI200" s="623" t="str">
        <f t="shared" si="586"/>
        <v/>
      </c>
      <c r="AJ200" s="623" t="str">
        <f t="shared" si="586"/>
        <v/>
      </c>
      <c r="AK200" s="655"/>
      <c r="AL200" s="623">
        <f t="shared" ref="AL200:AT200" si="587">IF(SUM(AL52)=0,"",(AL178+AL190*(AL191="")+AL194+AL197)/AL52)</f>
        <v>0.16666666666666666</v>
      </c>
      <c r="AM200" s="623">
        <f t="shared" si="587"/>
        <v>5.5555555555555552E-2</v>
      </c>
      <c r="AN200" s="623">
        <f t="shared" si="587"/>
        <v>0</v>
      </c>
      <c r="AO200" s="623">
        <f t="shared" si="587"/>
        <v>0.1</v>
      </c>
      <c r="AP200" s="623">
        <f t="shared" si="587"/>
        <v>9.0909090909090912E-2</v>
      </c>
      <c r="AQ200" s="623">
        <f t="shared" si="587"/>
        <v>0</v>
      </c>
      <c r="AR200" s="623">
        <f t="shared" si="587"/>
        <v>0.16666666666666666</v>
      </c>
      <c r="AS200" s="623">
        <f t="shared" si="587"/>
        <v>4.1666666666666664E-2</v>
      </c>
      <c r="AT200" s="623">
        <f t="shared" si="587"/>
        <v>0.125</v>
      </c>
      <c r="AU200" s="623"/>
      <c r="AV200" s="623"/>
      <c r="AW200" s="623" t="str">
        <f t="shared" ref="AW200:BB200" si="588">IF(SUM(AW52)=0,"",(AW178+AW190*(AW191="")+AW194+AW197)/AW52)</f>
        <v/>
      </c>
      <c r="AX200" s="623" t="str">
        <f t="shared" si="588"/>
        <v/>
      </c>
      <c r="AY200" s="623" t="str">
        <f t="shared" si="588"/>
        <v/>
      </c>
      <c r="AZ200" s="623" t="str">
        <f t="shared" si="588"/>
        <v/>
      </c>
      <c r="BA200" s="623" t="str">
        <f t="shared" si="588"/>
        <v/>
      </c>
      <c r="BB200" s="623" t="str">
        <f t="shared" si="588"/>
        <v/>
      </c>
      <c r="BC200" s="655"/>
      <c r="BD200" s="623">
        <f t="shared" ref="BD200:BT200" si="589">IF(SUM(BD52)=0,"",(BD178+BD190*(BD191="")+BD194+BD197)/BD52)</f>
        <v>9.375E-2</v>
      </c>
      <c r="BE200" s="623">
        <f t="shared" si="589"/>
        <v>0.08</v>
      </c>
      <c r="BF200" s="623">
        <f t="shared" si="589"/>
        <v>0.26666666666666666</v>
      </c>
      <c r="BG200" s="623">
        <f t="shared" si="589"/>
        <v>2.9411764705882353E-2</v>
      </c>
      <c r="BH200" s="623">
        <f t="shared" si="589"/>
        <v>0.1</v>
      </c>
      <c r="BI200" s="623">
        <f t="shared" si="589"/>
        <v>0.48888888888888887</v>
      </c>
      <c r="BJ200" s="623">
        <f t="shared" si="589"/>
        <v>0.08</v>
      </c>
      <c r="BK200" s="623">
        <f t="shared" si="589"/>
        <v>0.06</v>
      </c>
      <c r="BL200" s="623">
        <f t="shared" si="589"/>
        <v>0.25</v>
      </c>
      <c r="BM200" s="623" t="str">
        <f t="shared" si="589"/>
        <v/>
      </c>
      <c r="BN200" s="623" t="str">
        <f t="shared" si="589"/>
        <v/>
      </c>
      <c r="BO200" s="623" t="str">
        <f t="shared" si="589"/>
        <v/>
      </c>
      <c r="BP200" s="623" t="str">
        <f t="shared" si="589"/>
        <v/>
      </c>
      <c r="BQ200" s="623" t="str">
        <f t="shared" si="589"/>
        <v/>
      </c>
      <c r="BR200" s="623" t="str">
        <f t="shared" si="589"/>
        <v/>
      </c>
      <c r="BS200" s="623" t="str">
        <f t="shared" si="589"/>
        <v/>
      </c>
      <c r="BT200" s="623" t="str">
        <f t="shared" si="589"/>
        <v/>
      </c>
      <c r="BU200" s="655"/>
      <c r="BV200" s="623" t="str">
        <f>IF(SUM(BV52)=0,"",(BV178+BV190*(BV191="")+BV194+BV197)/BV52)</f>
        <v/>
      </c>
      <c r="BW200" s="623">
        <f>IF(SUM(BW52)=0,"",(BW178+BW190*(BW191="")+BW194+BW197)/BW52)</f>
        <v>0</v>
      </c>
      <c r="BX200" s="623">
        <f>IF(SUM(BX52)=0,"",(BX178+BX190*(BX191="")+BX194+BX197)/BX52)</f>
        <v>0.1111111111111111</v>
      </c>
      <c r="BY200" s="623">
        <f>IF(SUM(BY52)=0,"",(BY178+BY190*(BY191="")+BY194+BY197)/BY52)</f>
        <v>0.08</v>
      </c>
      <c r="BZ200" s="600" t="str">
        <f t="shared" si="514"/>
        <v/>
      </c>
      <c r="CA200" s="625">
        <f t="shared" si="515"/>
        <v>0</v>
      </c>
      <c r="CB200" s="625">
        <f t="shared" si="516"/>
        <v>8.282828282828282E-2</v>
      </c>
      <c r="CC200" s="625">
        <f t="shared" si="517"/>
        <v>0.13291666666666671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59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590"/>
        <v/>
      </c>
      <c r="CG200" s="1344" t="str">
        <f t="shared" si="590"/>
        <v/>
      </c>
      <c r="CH200" s="1344">
        <f t="shared" si="590"/>
        <v>2.9411764705882353E-2</v>
      </c>
      <c r="CI200" s="1344">
        <f t="shared" si="590"/>
        <v>0.06</v>
      </c>
      <c r="CJ200" s="1344">
        <f t="shared" si="590"/>
        <v>0.08</v>
      </c>
      <c r="CK200" s="1345">
        <f t="shared" si="590"/>
        <v>0.08</v>
      </c>
      <c r="CL200" s="1345">
        <f t="shared" si="590"/>
        <v>9.375E-2</v>
      </c>
      <c r="CM200" s="1345">
        <f t="shared" si="590"/>
        <v>0.1</v>
      </c>
      <c r="CN200" s="1344">
        <f t="shared" si="590"/>
        <v>0.25</v>
      </c>
      <c r="CO200" s="1344">
        <f t="shared" si="590"/>
        <v>0.26666666666666666</v>
      </c>
      <c r="CP200" s="1344">
        <f t="shared" si="590"/>
        <v>0.48888888888888887</v>
      </c>
      <c r="CQ200" s="1344" t="str">
        <f t="shared" si="590"/>
        <v/>
      </c>
      <c r="CR200" s="1344" t="str">
        <f t="shared" si="590"/>
        <v/>
      </c>
      <c r="CS200" s="1343" t="str">
        <f t="shared" si="590"/>
        <v/>
      </c>
      <c r="CT200" s="1346" t="str">
        <f t="shared" si="590"/>
        <v/>
      </c>
      <c r="CU200" s="540" t="str">
        <f t="shared" si="484"/>
        <v/>
      </c>
      <c r="CV200" s="541" t="str">
        <f t="shared" si="485"/>
        <v/>
      </c>
      <c r="CW200" s="542" t="str">
        <f t="shared" si="486"/>
        <v/>
      </c>
      <c r="CX200" s="542" t="str">
        <f t="shared" si="487"/>
        <v/>
      </c>
      <c r="CY200" s="542">
        <f t="shared" si="488"/>
        <v>2.9411764705882353E-2</v>
      </c>
      <c r="CZ200" s="542">
        <f t="shared" si="489"/>
        <v>0.06</v>
      </c>
      <c r="DA200" s="542">
        <f t="shared" si="490"/>
        <v>0.08</v>
      </c>
      <c r="DB200" s="543">
        <f t="shared" si="491"/>
        <v>0.08</v>
      </c>
      <c r="DC200" s="543">
        <f t="shared" si="492"/>
        <v>9.375E-2</v>
      </c>
      <c r="DD200" s="543">
        <f t="shared" si="493"/>
        <v>0.1</v>
      </c>
      <c r="DE200" s="542">
        <f t="shared" si="494"/>
        <v>0.25</v>
      </c>
      <c r="DF200" s="542">
        <f t="shared" si="495"/>
        <v>0.26666666666666666</v>
      </c>
      <c r="DG200" s="542">
        <f t="shared" si="496"/>
        <v>0.48888888888888887</v>
      </c>
      <c r="DH200" s="542" t="str">
        <f t="shared" si="497"/>
        <v/>
      </c>
      <c r="DI200" s="542" t="str">
        <f t="shared" si="498"/>
        <v/>
      </c>
      <c r="DJ200" s="541" t="str">
        <f t="shared" si="499"/>
        <v/>
      </c>
      <c r="DK200" s="540" t="str">
        <f t="shared" si="500"/>
        <v/>
      </c>
      <c r="DL200" s="656">
        <f t="shared" si="501"/>
        <v>0</v>
      </c>
      <c r="DM200" s="106">
        <f t="shared" si="502"/>
        <v>3</v>
      </c>
      <c r="DN200" s="106">
        <f t="shared" si="503"/>
        <v>9</v>
      </c>
      <c r="DO200" s="106">
        <f t="shared" si="504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hidden="1" customHeight="1">
      <c r="A201" s="677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514"/>
        <v/>
      </c>
      <c r="CA201" s="600" t="str">
        <f t="shared" si="515"/>
        <v/>
      </c>
      <c r="CB201" s="600" t="str">
        <f t="shared" si="516"/>
        <v/>
      </c>
      <c r="CC201" s="600" t="str">
        <f t="shared" si="517"/>
        <v/>
      </c>
      <c r="CD201" s="1337" t="str">
        <f t="shared" si="467"/>
        <v/>
      </c>
      <c r="CE201" s="1338" t="str">
        <f t="shared" si="468"/>
        <v/>
      </c>
      <c r="CF201" s="1339" t="str">
        <f t="shared" si="469"/>
        <v/>
      </c>
      <c r="CG201" s="1339" t="str">
        <f t="shared" si="470"/>
        <v/>
      </c>
      <c r="CH201" s="1339" t="str">
        <f t="shared" si="471"/>
        <v/>
      </c>
      <c r="CI201" s="1339" t="str">
        <f t="shared" si="472"/>
        <v/>
      </c>
      <c r="CJ201" s="1339" t="str">
        <f t="shared" si="473"/>
        <v/>
      </c>
      <c r="CK201" s="1340" t="str">
        <f t="shared" si="474"/>
        <v/>
      </c>
      <c r="CL201" s="1340" t="str">
        <f t="shared" si="475"/>
        <v/>
      </c>
      <c r="CM201" s="1340" t="str">
        <f t="shared" si="476"/>
        <v/>
      </c>
      <c r="CN201" s="1339" t="str">
        <f t="shared" si="477"/>
        <v/>
      </c>
      <c r="CO201" s="1339" t="str">
        <f t="shared" si="478"/>
        <v/>
      </c>
      <c r="CP201" s="1339" t="str">
        <f t="shared" si="479"/>
        <v/>
      </c>
      <c r="CQ201" s="1339" t="str">
        <f t="shared" si="480"/>
        <v/>
      </c>
      <c r="CR201" s="1339" t="str">
        <f t="shared" si="481"/>
        <v/>
      </c>
      <c r="CS201" s="1338" t="str">
        <f t="shared" si="482"/>
        <v/>
      </c>
      <c r="CT201" s="1341" t="str">
        <f t="shared" si="483"/>
        <v/>
      </c>
      <c r="CU201" s="552" t="str">
        <f t="shared" si="484"/>
        <v/>
      </c>
      <c r="CV201" s="553" t="str">
        <f t="shared" si="485"/>
        <v/>
      </c>
      <c r="CW201" s="554" t="str">
        <f t="shared" si="486"/>
        <v/>
      </c>
      <c r="CX201" s="554" t="str">
        <f t="shared" si="487"/>
        <v/>
      </c>
      <c r="CY201" s="554" t="str">
        <f t="shared" si="488"/>
        <v/>
      </c>
      <c r="CZ201" s="554" t="str">
        <f t="shared" si="489"/>
        <v/>
      </c>
      <c r="DA201" s="554" t="str">
        <f t="shared" si="490"/>
        <v/>
      </c>
      <c r="DB201" s="555" t="str">
        <f t="shared" si="491"/>
        <v/>
      </c>
      <c r="DC201" s="555" t="str">
        <f t="shared" si="492"/>
        <v/>
      </c>
      <c r="DD201" s="555" t="str">
        <f t="shared" si="493"/>
        <v/>
      </c>
      <c r="DE201" s="554" t="str">
        <f t="shared" si="494"/>
        <v/>
      </c>
      <c r="DF201" s="554" t="str">
        <f t="shared" si="495"/>
        <v/>
      </c>
      <c r="DG201" s="554" t="str">
        <f t="shared" si="496"/>
        <v/>
      </c>
      <c r="DH201" s="554" t="str">
        <f t="shared" si="497"/>
        <v/>
      </c>
      <c r="DI201" s="554" t="str">
        <f t="shared" si="498"/>
        <v/>
      </c>
      <c r="DJ201" s="553" t="str">
        <f t="shared" si="499"/>
        <v/>
      </c>
      <c r="DK201" s="552" t="str">
        <f t="shared" si="500"/>
        <v/>
      </c>
      <c r="DL201" s="656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hidden="1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514"/>
        <v/>
      </c>
      <c r="CA202" s="600" t="str">
        <f t="shared" si="515"/>
        <v/>
      </c>
      <c r="CB202" s="600" t="str">
        <f t="shared" si="516"/>
        <v/>
      </c>
      <c r="CC202" s="600" t="str">
        <f t="shared" si="517"/>
        <v/>
      </c>
      <c r="CD202" s="1337" t="str">
        <f t="shared" si="467"/>
        <v/>
      </c>
      <c r="CE202" s="1338" t="str">
        <f t="shared" si="468"/>
        <v/>
      </c>
      <c r="CF202" s="1339" t="str">
        <f t="shared" si="469"/>
        <v/>
      </c>
      <c r="CG202" s="1339" t="str">
        <f t="shared" si="470"/>
        <v/>
      </c>
      <c r="CH202" s="1339" t="str">
        <f t="shared" si="471"/>
        <v/>
      </c>
      <c r="CI202" s="1339" t="str">
        <f t="shared" si="472"/>
        <v/>
      </c>
      <c r="CJ202" s="1339" t="str">
        <f t="shared" si="473"/>
        <v/>
      </c>
      <c r="CK202" s="1340" t="str">
        <f t="shared" si="474"/>
        <v/>
      </c>
      <c r="CL202" s="1340" t="str">
        <f t="shared" si="475"/>
        <v/>
      </c>
      <c r="CM202" s="1340" t="str">
        <f t="shared" si="476"/>
        <v/>
      </c>
      <c r="CN202" s="1339" t="str">
        <f t="shared" si="477"/>
        <v/>
      </c>
      <c r="CO202" s="1339" t="str">
        <f t="shared" si="478"/>
        <v/>
      </c>
      <c r="CP202" s="1339" t="str">
        <f t="shared" si="479"/>
        <v/>
      </c>
      <c r="CQ202" s="1339" t="str">
        <f t="shared" si="480"/>
        <v/>
      </c>
      <c r="CR202" s="1339" t="str">
        <f t="shared" si="481"/>
        <v/>
      </c>
      <c r="CS202" s="1338" t="str">
        <f t="shared" si="482"/>
        <v/>
      </c>
      <c r="CT202" s="1341" t="str">
        <f t="shared" si="483"/>
        <v/>
      </c>
      <c r="CU202" s="552" t="str">
        <f t="shared" si="484"/>
        <v/>
      </c>
      <c r="CV202" s="553" t="str">
        <f t="shared" si="485"/>
        <v/>
      </c>
      <c r="CW202" s="554" t="str">
        <f t="shared" si="486"/>
        <v/>
      </c>
      <c r="CX202" s="554" t="str">
        <f t="shared" si="487"/>
        <v/>
      </c>
      <c r="CY202" s="554" t="str">
        <f t="shared" si="488"/>
        <v/>
      </c>
      <c r="CZ202" s="554" t="str">
        <f t="shared" si="489"/>
        <v/>
      </c>
      <c r="DA202" s="554" t="str">
        <f t="shared" si="490"/>
        <v/>
      </c>
      <c r="DB202" s="555" t="str">
        <f t="shared" si="491"/>
        <v/>
      </c>
      <c r="DC202" s="555" t="str">
        <f t="shared" si="492"/>
        <v/>
      </c>
      <c r="DD202" s="555" t="str">
        <f t="shared" si="493"/>
        <v/>
      </c>
      <c r="DE202" s="554" t="str">
        <f t="shared" si="494"/>
        <v/>
      </c>
      <c r="DF202" s="554" t="str">
        <f t="shared" si="495"/>
        <v/>
      </c>
      <c r="DG202" s="554" t="str">
        <f t="shared" si="496"/>
        <v/>
      </c>
      <c r="DH202" s="554" t="str">
        <f t="shared" si="497"/>
        <v/>
      </c>
      <c r="DI202" s="554" t="str">
        <f t="shared" si="498"/>
        <v/>
      </c>
      <c r="DJ202" s="553" t="str">
        <f t="shared" si="499"/>
        <v/>
      </c>
      <c r="DK202" s="552" t="str">
        <f t="shared" si="500"/>
        <v/>
      </c>
      <c r="DL202" s="656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hidden="1" customHeight="1">
      <c r="A203" s="643" t="s">
        <v>182</v>
      </c>
      <c r="B203" s="610" t="str">
        <f t="shared" ref="B203:K203" si="591">IF(B201="","",B201*B202)</f>
        <v/>
      </c>
      <c r="C203" s="610" t="str">
        <f t="shared" si="591"/>
        <v/>
      </c>
      <c r="D203" s="610" t="str">
        <f t="shared" si="591"/>
        <v/>
      </c>
      <c r="E203" s="610" t="str">
        <f t="shared" si="591"/>
        <v/>
      </c>
      <c r="F203" s="610" t="str">
        <f t="shared" si="591"/>
        <v/>
      </c>
      <c r="G203" s="610" t="str">
        <f t="shared" si="591"/>
        <v/>
      </c>
      <c r="H203" s="610" t="str">
        <f t="shared" si="591"/>
        <v/>
      </c>
      <c r="I203" s="610" t="str">
        <f t="shared" si="591"/>
        <v/>
      </c>
      <c r="J203" s="610" t="str">
        <f t="shared" si="591"/>
        <v/>
      </c>
      <c r="K203" s="610" t="str">
        <f t="shared" si="591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D203" si="592">IF(T201="","",T201*T202)</f>
        <v/>
      </c>
      <c r="U203" s="610" t="str">
        <f t="shared" si="592"/>
        <v/>
      </c>
      <c r="V203" s="610" t="str">
        <f t="shared" si="592"/>
        <v/>
      </c>
      <c r="W203" s="610" t="str">
        <f t="shared" si="592"/>
        <v/>
      </c>
      <c r="X203" s="610" t="str">
        <f t="shared" si="592"/>
        <v/>
      </c>
      <c r="Y203" s="610" t="str">
        <f t="shared" si="592"/>
        <v/>
      </c>
      <c r="Z203" s="610" t="str">
        <f t="shared" si="592"/>
        <v/>
      </c>
      <c r="AA203" s="610" t="str">
        <f t="shared" si="592"/>
        <v/>
      </c>
      <c r="AB203" s="610" t="str">
        <f t="shared" si="592"/>
        <v/>
      </c>
      <c r="AC203" s="610" t="str">
        <f t="shared" si="592"/>
        <v/>
      </c>
      <c r="AD203" s="610" t="str">
        <f t="shared" si="592"/>
        <v/>
      </c>
      <c r="AE203" s="610"/>
      <c r="AF203" s="610"/>
      <c r="AG203" s="610"/>
      <c r="AH203" s="610"/>
      <c r="AI203" s="610"/>
      <c r="AJ203" s="610" t="str">
        <f>IF(AJ201="","",AJ201*AJ202)</f>
        <v/>
      </c>
      <c r="AK203" s="591"/>
      <c r="AL203" s="610" t="str">
        <f t="shared" ref="AL203:AT203" si="593">IF(AL201="","",AL201*AL202)</f>
        <v/>
      </c>
      <c r="AM203" s="610" t="str">
        <f t="shared" si="593"/>
        <v/>
      </c>
      <c r="AN203" s="610" t="str">
        <f t="shared" si="593"/>
        <v/>
      </c>
      <c r="AO203" s="610" t="str">
        <f t="shared" si="593"/>
        <v/>
      </c>
      <c r="AP203" s="610" t="str">
        <f t="shared" si="593"/>
        <v/>
      </c>
      <c r="AQ203" s="610" t="str">
        <f t="shared" si="593"/>
        <v/>
      </c>
      <c r="AR203" s="610" t="str">
        <f t="shared" si="593"/>
        <v/>
      </c>
      <c r="AS203" s="610" t="str">
        <f t="shared" si="593"/>
        <v/>
      </c>
      <c r="AT203" s="610" t="str">
        <f t="shared" si="593"/>
        <v/>
      </c>
      <c r="AU203" s="610"/>
      <c r="AV203" s="610"/>
      <c r="AW203" s="610" t="str">
        <f>IF(AW201="","",AW201*AW202)</f>
        <v/>
      </c>
      <c r="AX203" s="610"/>
      <c r="AY203" s="610"/>
      <c r="AZ203" s="610"/>
      <c r="BA203" s="610" t="str">
        <f>IF(BA201="","",BA201*BA202)</f>
        <v/>
      </c>
      <c r="BB203" s="610" t="str">
        <f>IF(BB201="","",BB201*BB202)</f>
        <v/>
      </c>
      <c r="BC203" s="591"/>
      <c r="BD203" s="610" t="str">
        <f t="shared" ref="BD203:BN203" si="594">IF(BD201="","",BD201*BD202)</f>
        <v/>
      </c>
      <c r="BE203" s="610" t="str">
        <f t="shared" si="594"/>
        <v/>
      </c>
      <c r="BF203" s="610" t="str">
        <f t="shared" si="594"/>
        <v/>
      </c>
      <c r="BG203" s="610" t="str">
        <f t="shared" si="594"/>
        <v/>
      </c>
      <c r="BH203" s="610" t="str">
        <f t="shared" si="594"/>
        <v/>
      </c>
      <c r="BI203" s="610" t="str">
        <f t="shared" si="594"/>
        <v/>
      </c>
      <c r="BJ203" s="610" t="str">
        <f t="shared" si="594"/>
        <v/>
      </c>
      <c r="BK203" s="610" t="str">
        <f t="shared" si="594"/>
        <v/>
      </c>
      <c r="BL203" s="610" t="str">
        <f t="shared" si="594"/>
        <v/>
      </c>
      <c r="BM203" s="610" t="str">
        <f t="shared" si="594"/>
        <v/>
      </c>
      <c r="BN203" s="610" t="str">
        <f t="shared" si="594"/>
        <v/>
      </c>
      <c r="BO203" s="610"/>
      <c r="BP203" s="610"/>
      <c r="BQ203" s="610"/>
      <c r="BR203" s="610"/>
      <c r="BS203" s="610"/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514"/>
        <v/>
      </c>
      <c r="CA203" s="600" t="str">
        <f t="shared" si="515"/>
        <v/>
      </c>
      <c r="CB203" s="600" t="str">
        <f t="shared" si="516"/>
        <v/>
      </c>
      <c r="CC203" s="600" t="str">
        <f t="shared" si="517"/>
        <v/>
      </c>
      <c r="CD203" s="1337" t="str">
        <f t="shared" si="467"/>
        <v/>
      </c>
      <c r="CE203" s="1338" t="str">
        <f t="shared" si="468"/>
        <v/>
      </c>
      <c r="CF203" s="1339" t="str">
        <f t="shared" si="469"/>
        <v/>
      </c>
      <c r="CG203" s="1339" t="str">
        <f t="shared" si="470"/>
        <v/>
      </c>
      <c r="CH203" s="1339" t="str">
        <f t="shared" si="471"/>
        <v/>
      </c>
      <c r="CI203" s="1339" t="str">
        <f t="shared" si="472"/>
        <v/>
      </c>
      <c r="CJ203" s="1339" t="str">
        <f t="shared" si="473"/>
        <v/>
      </c>
      <c r="CK203" s="1340" t="str">
        <f t="shared" si="474"/>
        <v/>
      </c>
      <c r="CL203" s="1340" t="str">
        <f t="shared" si="475"/>
        <v/>
      </c>
      <c r="CM203" s="1340" t="str">
        <f t="shared" si="476"/>
        <v/>
      </c>
      <c r="CN203" s="1339" t="str">
        <f t="shared" si="477"/>
        <v/>
      </c>
      <c r="CO203" s="1339" t="str">
        <f t="shared" si="478"/>
        <v/>
      </c>
      <c r="CP203" s="1339" t="str">
        <f t="shared" si="479"/>
        <v/>
      </c>
      <c r="CQ203" s="1339" t="str">
        <f t="shared" si="480"/>
        <v/>
      </c>
      <c r="CR203" s="1339" t="str">
        <f t="shared" si="481"/>
        <v/>
      </c>
      <c r="CS203" s="1338" t="str">
        <f t="shared" si="482"/>
        <v/>
      </c>
      <c r="CT203" s="1341" t="str">
        <f t="shared" si="483"/>
        <v/>
      </c>
      <c r="CU203" s="552" t="str">
        <f t="shared" si="484"/>
        <v/>
      </c>
      <c r="CV203" s="553" t="str">
        <f t="shared" si="485"/>
        <v/>
      </c>
      <c r="CW203" s="554" t="str">
        <f t="shared" si="486"/>
        <v/>
      </c>
      <c r="CX203" s="554" t="str">
        <f t="shared" si="487"/>
        <v/>
      </c>
      <c r="CY203" s="554" t="str">
        <f t="shared" si="488"/>
        <v/>
      </c>
      <c r="CZ203" s="554" t="str">
        <f t="shared" si="489"/>
        <v/>
      </c>
      <c r="DA203" s="554" t="str">
        <f t="shared" si="490"/>
        <v/>
      </c>
      <c r="DB203" s="555" t="str">
        <f t="shared" si="491"/>
        <v/>
      </c>
      <c r="DC203" s="555" t="str">
        <f t="shared" si="492"/>
        <v/>
      </c>
      <c r="DD203" s="555" t="str">
        <f t="shared" si="493"/>
        <v/>
      </c>
      <c r="DE203" s="554" t="str">
        <f t="shared" si="494"/>
        <v/>
      </c>
      <c r="DF203" s="554" t="str">
        <f t="shared" si="495"/>
        <v/>
      </c>
      <c r="DG203" s="554" t="str">
        <f t="shared" si="496"/>
        <v/>
      </c>
      <c r="DH203" s="554" t="str">
        <f t="shared" si="497"/>
        <v/>
      </c>
      <c r="DI203" s="554" t="str">
        <f t="shared" si="498"/>
        <v/>
      </c>
      <c r="DJ203" s="553" t="str">
        <f t="shared" si="499"/>
        <v/>
      </c>
      <c r="DK203" s="552" t="str">
        <f t="shared" si="500"/>
        <v/>
      </c>
      <c r="DL203" s="656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230</v>
      </c>
      <c r="B204" s="609">
        <f>WB!T105</f>
        <v>0</v>
      </c>
      <c r="C204" s="609">
        <f>WB!U105</f>
        <v>4</v>
      </c>
      <c r="D204" s="609">
        <f>WB!V105</f>
        <v>0</v>
      </c>
      <c r="E204" s="609">
        <f>WB!W105</f>
        <v>1</v>
      </c>
      <c r="F204" s="609">
        <f>WB!X105</f>
        <v>0</v>
      </c>
      <c r="G204" s="609">
        <f>WB!Y105</f>
        <v>2</v>
      </c>
      <c r="H204" s="609">
        <f>WB!Z105</f>
        <v>0</v>
      </c>
      <c r="I204" s="609">
        <f>WB!AA105</f>
        <v>0</v>
      </c>
      <c r="J204" s="609">
        <f>WB!AB105</f>
        <v>1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2</v>
      </c>
      <c r="U204" s="610">
        <f>WB!AL113</f>
        <v>3</v>
      </c>
      <c r="V204" s="610">
        <f>WB!AM113</f>
        <v>4</v>
      </c>
      <c r="W204" s="610">
        <f>WB!AN113</f>
        <v>0</v>
      </c>
      <c r="X204" s="610">
        <f>WB!AO113</f>
        <v>2</v>
      </c>
      <c r="Y204" s="610">
        <f>WB!AP113</f>
        <v>0</v>
      </c>
      <c r="Z204" s="610">
        <f>WB!AQ113</f>
        <v>6</v>
      </c>
      <c r="AA204" s="610">
        <f>WB!AR113</f>
        <v>0</v>
      </c>
      <c r="AB204" s="610">
        <f>WB!AS113</f>
        <v>3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5</v>
      </c>
      <c r="AM204" s="610">
        <f>WB!BC121</f>
        <v>3</v>
      </c>
      <c r="AN204" s="610">
        <f>WB!BD121</f>
        <v>3</v>
      </c>
      <c r="AO204" s="610">
        <f>WB!BE121</f>
        <v>5</v>
      </c>
      <c r="AP204" s="610">
        <f>WB!BF121</f>
        <v>9</v>
      </c>
      <c r="AQ204" s="610">
        <f>WB!BG121</f>
        <v>0</v>
      </c>
      <c r="AR204" s="610">
        <f>WB!BH121</f>
        <v>7</v>
      </c>
      <c r="AS204" s="610">
        <f>WB!BI121</f>
        <v>2</v>
      </c>
      <c r="AT204" s="610">
        <f>WB!BJ121</f>
        <v>5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0</v>
      </c>
      <c r="BE204" s="610">
        <f>WB!BT129</f>
        <v>7</v>
      </c>
      <c r="BF204" s="610">
        <f>WB!BU129</f>
        <v>0</v>
      </c>
      <c r="BG204" s="610">
        <f>WB!BV129</f>
        <v>1</v>
      </c>
      <c r="BH204" s="610">
        <f>WB!BW129</f>
        <v>2</v>
      </c>
      <c r="BI204" s="610">
        <f>WB!BX129</f>
        <v>2</v>
      </c>
      <c r="BJ204" s="610">
        <f>WB!BY129</f>
        <v>0</v>
      </c>
      <c r="BK204" s="610">
        <f>WB!BZ129</f>
        <v>15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0.5</v>
      </c>
      <c r="BW204" s="671">
        <f>WB!CK113-BW201</f>
        <v>2</v>
      </c>
      <c r="BX204" s="671">
        <f>WB!CK121-BX201</f>
        <v>5</v>
      </c>
      <c r="BY204" s="671">
        <f>WB!CK129-BY201</f>
        <v>2</v>
      </c>
      <c r="BZ204" s="600">
        <f t="shared" si="514"/>
        <v>0.26666666666666666</v>
      </c>
      <c r="CA204" s="600">
        <f t="shared" si="515"/>
        <v>0.93333333333333335</v>
      </c>
      <c r="CB204" s="600">
        <f t="shared" si="516"/>
        <v>2</v>
      </c>
      <c r="CC204" s="600">
        <f t="shared" si="517"/>
        <v>1.4666666666666666</v>
      </c>
      <c r="CD204" s="1337">
        <f t="shared" ref="CD204:CS212" si="59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595"/>
        <v>0</v>
      </c>
      <c r="CF204" s="1339">
        <f t="shared" si="595"/>
        <v>0</v>
      </c>
      <c r="CG204" s="1339">
        <f t="shared" si="595"/>
        <v>0</v>
      </c>
      <c r="CH204" s="1339">
        <f t="shared" si="595"/>
        <v>0</v>
      </c>
      <c r="CI204" s="1339">
        <f t="shared" si="595"/>
        <v>0</v>
      </c>
      <c r="CJ204" s="1339">
        <f t="shared" si="595"/>
        <v>0</v>
      </c>
      <c r="CK204" s="1340">
        <f t="shared" si="595"/>
        <v>0</v>
      </c>
      <c r="CL204" s="1340">
        <f t="shared" si="595"/>
        <v>0</v>
      </c>
      <c r="CM204" s="1340">
        <f t="shared" si="595"/>
        <v>0</v>
      </c>
      <c r="CN204" s="1339">
        <f t="shared" si="595"/>
        <v>0</v>
      </c>
      <c r="CO204" s="1339">
        <f t="shared" si="595"/>
        <v>1</v>
      </c>
      <c r="CP204" s="1339">
        <f t="shared" si="595"/>
        <v>2</v>
      </c>
      <c r="CQ204" s="1339">
        <f t="shared" si="595"/>
        <v>2</v>
      </c>
      <c r="CR204" s="1339">
        <f t="shared" si="595"/>
        <v>7</v>
      </c>
      <c r="CS204" s="1338">
        <f t="shared" si="595"/>
        <v>10</v>
      </c>
      <c r="CT204" s="1341">
        <f t="shared" ref="CT204:CT212" si="59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52">
        <f t="shared" si="484"/>
        <v>0</v>
      </c>
      <c r="CV204" s="553">
        <f t="shared" si="485"/>
        <v>0</v>
      </c>
      <c r="CW204" s="554">
        <f t="shared" si="486"/>
        <v>0</v>
      </c>
      <c r="CX204" s="554">
        <f t="shared" si="487"/>
        <v>0</v>
      </c>
      <c r="CY204" s="554">
        <f t="shared" si="488"/>
        <v>0</v>
      </c>
      <c r="CZ204" s="554">
        <f t="shared" si="489"/>
        <v>0</v>
      </c>
      <c r="DA204" s="554">
        <f t="shared" si="490"/>
        <v>0</v>
      </c>
      <c r="DB204" s="555">
        <f t="shared" si="491"/>
        <v>0</v>
      </c>
      <c r="DC204" s="555">
        <f t="shared" si="492"/>
        <v>0</v>
      </c>
      <c r="DD204" s="555">
        <f t="shared" si="493"/>
        <v>0</v>
      </c>
      <c r="DE204" s="554">
        <f t="shared" si="494"/>
        <v>0</v>
      </c>
      <c r="DF204" s="554">
        <f t="shared" si="495"/>
        <v>1</v>
      </c>
      <c r="DG204" s="554">
        <f t="shared" si="496"/>
        <v>2</v>
      </c>
      <c r="DH204" s="554">
        <f t="shared" si="497"/>
        <v>2</v>
      </c>
      <c r="DI204" s="554">
        <f t="shared" si="498"/>
        <v>7</v>
      </c>
      <c r="DJ204" s="553">
        <f t="shared" si="499"/>
        <v>10</v>
      </c>
      <c r="DK204" s="552">
        <f t="shared" si="500"/>
        <v>15</v>
      </c>
      <c r="DL204" s="656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>
        <v>0</v>
      </c>
      <c r="C205" s="323">
        <v>200</v>
      </c>
      <c r="D205" s="323">
        <v>0</v>
      </c>
      <c r="E205" s="323">
        <v>90</v>
      </c>
      <c r="F205" s="323">
        <v>0</v>
      </c>
      <c r="G205" s="323">
        <v>90</v>
      </c>
      <c r="H205" s="323">
        <v>0</v>
      </c>
      <c r="I205" s="323">
        <v>0</v>
      </c>
      <c r="J205" s="323">
        <v>200</v>
      </c>
      <c r="K205" s="323"/>
      <c r="L205" s="323"/>
      <c r="M205" s="323"/>
      <c r="N205" s="323"/>
      <c r="O205" s="323"/>
      <c r="P205" s="323"/>
      <c r="Q205" s="323"/>
      <c r="R205" s="323"/>
      <c r="S205" s="642"/>
      <c r="T205" s="323">
        <v>180</v>
      </c>
      <c r="U205" s="323">
        <v>150</v>
      </c>
      <c r="V205" s="323">
        <v>200</v>
      </c>
      <c r="W205" s="323"/>
      <c r="X205" s="323">
        <v>150</v>
      </c>
      <c r="Y205" s="323"/>
      <c r="Z205" s="323">
        <v>200</v>
      </c>
      <c r="AA205" s="323"/>
      <c r="AB205" s="323">
        <v>150</v>
      </c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90</v>
      </c>
      <c r="AM205" s="323">
        <v>120</v>
      </c>
      <c r="AN205" s="323">
        <v>120</v>
      </c>
      <c r="AO205" s="323">
        <v>150</v>
      </c>
      <c r="AP205" s="323">
        <v>150</v>
      </c>
      <c r="AQ205" s="323"/>
      <c r="AR205" s="323">
        <v>80</v>
      </c>
      <c r="AS205" s="323">
        <v>80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/>
      <c r="BE205" s="323">
        <v>80</v>
      </c>
      <c r="BF205" s="323"/>
      <c r="BG205" s="323">
        <v>100</v>
      </c>
      <c r="BH205" s="323">
        <v>130</v>
      </c>
      <c r="BI205" s="323">
        <v>100</v>
      </c>
      <c r="BJ205" s="323"/>
      <c r="BK205" s="323">
        <v>120</v>
      </c>
      <c r="BL205" s="323">
        <v>70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90</v>
      </c>
      <c r="BW205" s="323">
        <v>120</v>
      </c>
      <c r="BX205" s="323">
        <v>120</v>
      </c>
      <c r="BY205" s="323">
        <v>120</v>
      </c>
      <c r="BZ205" s="600">
        <f t="shared" si="514"/>
        <v>54.285714285714285</v>
      </c>
      <c r="CA205" s="600">
        <f t="shared" si="515"/>
        <v>170</v>
      </c>
      <c r="CB205" s="600">
        <f t="shared" si="516"/>
        <v>118.33333333333333</v>
      </c>
      <c r="CC205" s="600">
        <f t="shared" si="517"/>
        <v>100</v>
      </c>
      <c r="CD205" s="1337" t="str">
        <f t="shared" si="595"/>
        <v/>
      </c>
      <c r="CE205" s="1338" t="str">
        <f t="shared" si="595"/>
        <v/>
      </c>
      <c r="CF205" s="1339" t="str">
        <f t="shared" si="595"/>
        <v/>
      </c>
      <c r="CG205" s="1339" t="str">
        <f t="shared" si="595"/>
        <v/>
      </c>
      <c r="CH205" s="1339" t="str">
        <f t="shared" si="595"/>
        <v/>
      </c>
      <c r="CI205" s="1339" t="str">
        <f t="shared" si="595"/>
        <v/>
      </c>
      <c r="CJ205" s="1339">
        <f t="shared" si="595"/>
        <v>70</v>
      </c>
      <c r="CK205" s="1340">
        <f t="shared" si="595"/>
        <v>80</v>
      </c>
      <c r="CL205" s="1340">
        <f t="shared" si="595"/>
        <v>100</v>
      </c>
      <c r="CM205" s="1340">
        <f t="shared" si="595"/>
        <v>100</v>
      </c>
      <c r="CN205" s="1339">
        <f t="shared" si="595"/>
        <v>120</v>
      </c>
      <c r="CO205" s="1339">
        <f t="shared" si="595"/>
        <v>130</v>
      </c>
      <c r="CP205" s="1339" t="str">
        <f t="shared" si="595"/>
        <v/>
      </c>
      <c r="CQ205" s="1339" t="str">
        <f t="shared" si="595"/>
        <v/>
      </c>
      <c r="CR205" s="1339" t="str">
        <f t="shared" si="595"/>
        <v/>
      </c>
      <c r="CS205" s="1338" t="str">
        <f t="shared" si="595"/>
        <v/>
      </c>
      <c r="CT205" s="1341" t="str">
        <f t="shared" si="596"/>
        <v/>
      </c>
      <c r="CU205" s="552" t="str">
        <f t="shared" si="484"/>
        <v/>
      </c>
      <c r="CV205" s="553" t="str">
        <f t="shared" si="485"/>
        <v/>
      </c>
      <c r="CW205" s="554" t="str">
        <f t="shared" si="486"/>
        <v/>
      </c>
      <c r="CX205" s="554" t="str">
        <f t="shared" si="487"/>
        <v/>
      </c>
      <c r="CY205" s="554" t="str">
        <f t="shared" si="488"/>
        <v/>
      </c>
      <c r="CZ205" s="554" t="str">
        <f t="shared" si="489"/>
        <v/>
      </c>
      <c r="DA205" s="554">
        <f t="shared" si="490"/>
        <v>70</v>
      </c>
      <c r="DB205" s="555">
        <f t="shared" si="491"/>
        <v>80</v>
      </c>
      <c r="DC205" s="555">
        <f t="shared" si="492"/>
        <v>100</v>
      </c>
      <c r="DD205" s="555">
        <f t="shared" si="493"/>
        <v>100</v>
      </c>
      <c r="DE205" s="554">
        <f t="shared" si="494"/>
        <v>120</v>
      </c>
      <c r="DF205" s="554">
        <f t="shared" si="495"/>
        <v>130</v>
      </c>
      <c r="DG205" s="554" t="str">
        <f t="shared" si="496"/>
        <v/>
      </c>
      <c r="DH205" s="554" t="str">
        <f t="shared" si="497"/>
        <v/>
      </c>
      <c r="DI205" s="554" t="str">
        <f t="shared" si="498"/>
        <v/>
      </c>
      <c r="DJ205" s="553" t="str">
        <f t="shared" si="499"/>
        <v/>
      </c>
      <c r="DK205" s="552" t="str">
        <f t="shared" si="500"/>
        <v/>
      </c>
      <c r="DL205" s="656">
        <f t="shared" si="501"/>
        <v>9</v>
      </c>
      <c r="DM205" s="106">
        <f t="shared" si="502"/>
        <v>6</v>
      </c>
      <c r="DN205" s="106">
        <f t="shared" si="503"/>
        <v>8</v>
      </c>
      <c r="DO205" s="106">
        <f t="shared" si="504"/>
        <v>6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97">IF(B204="","",B204*B205)</f>
        <v>0</v>
      </c>
      <c r="C206" s="683">
        <f t="shared" si="597"/>
        <v>800</v>
      </c>
      <c r="D206" s="683">
        <f t="shared" si="597"/>
        <v>0</v>
      </c>
      <c r="E206" s="683">
        <f t="shared" si="597"/>
        <v>90</v>
      </c>
      <c r="F206" s="683">
        <f t="shared" si="597"/>
        <v>0</v>
      </c>
      <c r="G206" s="683">
        <f t="shared" si="597"/>
        <v>180</v>
      </c>
      <c r="H206" s="683">
        <f t="shared" si="597"/>
        <v>0</v>
      </c>
      <c r="I206" s="683">
        <f t="shared" si="597"/>
        <v>0</v>
      </c>
      <c r="J206" s="683">
        <f t="shared" si="597"/>
        <v>200</v>
      </c>
      <c r="K206" s="683">
        <f t="shared" si="597"/>
        <v>0</v>
      </c>
      <c r="L206" s="683">
        <f t="shared" si="597"/>
        <v>0</v>
      </c>
      <c r="M206" s="683">
        <f t="shared" si="597"/>
        <v>0</v>
      </c>
      <c r="N206" s="683">
        <f t="shared" si="597"/>
        <v>0</v>
      </c>
      <c r="O206" s="683">
        <f t="shared" si="597"/>
        <v>0</v>
      </c>
      <c r="P206" s="683">
        <f t="shared" si="597"/>
        <v>0</v>
      </c>
      <c r="Q206" s="683">
        <f t="shared" si="597"/>
        <v>0</v>
      </c>
      <c r="R206" s="683">
        <f t="shared" si="597"/>
        <v>0</v>
      </c>
      <c r="S206" s="684"/>
      <c r="T206" s="683">
        <f t="shared" ref="T206:AJ206" si="598">IF(T204="","",T204*T205)</f>
        <v>360</v>
      </c>
      <c r="U206" s="683">
        <f t="shared" si="598"/>
        <v>450</v>
      </c>
      <c r="V206" s="683">
        <f t="shared" si="598"/>
        <v>800</v>
      </c>
      <c r="W206" s="683">
        <f t="shared" si="598"/>
        <v>0</v>
      </c>
      <c r="X206" s="683">
        <f t="shared" si="598"/>
        <v>300</v>
      </c>
      <c r="Y206" s="683">
        <f t="shared" si="598"/>
        <v>0</v>
      </c>
      <c r="Z206" s="683">
        <f t="shared" si="598"/>
        <v>1200</v>
      </c>
      <c r="AA206" s="683">
        <f t="shared" si="598"/>
        <v>0</v>
      </c>
      <c r="AB206" s="683">
        <f t="shared" si="598"/>
        <v>450</v>
      </c>
      <c r="AC206" s="683">
        <f t="shared" si="598"/>
        <v>0</v>
      </c>
      <c r="AD206" s="683">
        <f t="shared" si="598"/>
        <v>0</v>
      </c>
      <c r="AE206" s="683">
        <f t="shared" si="598"/>
        <v>0</v>
      </c>
      <c r="AF206" s="683">
        <f t="shared" si="598"/>
        <v>0</v>
      </c>
      <c r="AG206" s="683">
        <f t="shared" si="598"/>
        <v>0</v>
      </c>
      <c r="AH206" s="683">
        <f t="shared" si="598"/>
        <v>0</v>
      </c>
      <c r="AI206" s="683">
        <f t="shared" si="598"/>
        <v>0</v>
      </c>
      <c r="AJ206" s="683">
        <f t="shared" si="598"/>
        <v>0</v>
      </c>
      <c r="AK206" s="684"/>
      <c r="AL206" s="683">
        <f t="shared" ref="AL206:BB206" si="599">IF(AL204="","",AL204*AL205)</f>
        <v>450</v>
      </c>
      <c r="AM206" s="683">
        <f t="shared" si="599"/>
        <v>360</v>
      </c>
      <c r="AN206" s="683">
        <f t="shared" si="599"/>
        <v>360</v>
      </c>
      <c r="AO206" s="683">
        <f t="shared" si="599"/>
        <v>750</v>
      </c>
      <c r="AP206" s="683">
        <f t="shared" si="599"/>
        <v>1350</v>
      </c>
      <c r="AQ206" s="683">
        <f t="shared" si="599"/>
        <v>0</v>
      </c>
      <c r="AR206" s="683">
        <f t="shared" si="599"/>
        <v>560</v>
      </c>
      <c r="AS206" s="683">
        <f t="shared" si="599"/>
        <v>160</v>
      </c>
      <c r="AT206" s="683">
        <f t="shared" si="599"/>
        <v>750</v>
      </c>
      <c r="AU206" s="683">
        <f t="shared" si="599"/>
        <v>0</v>
      </c>
      <c r="AV206" s="683">
        <f t="shared" si="599"/>
        <v>0</v>
      </c>
      <c r="AW206" s="683">
        <f t="shared" si="599"/>
        <v>0</v>
      </c>
      <c r="AX206" s="683">
        <f t="shared" si="599"/>
        <v>0</v>
      </c>
      <c r="AY206" s="683">
        <f t="shared" si="599"/>
        <v>0</v>
      </c>
      <c r="AZ206" s="683">
        <f t="shared" si="599"/>
        <v>0</v>
      </c>
      <c r="BA206" s="683">
        <f t="shared" si="599"/>
        <v>0</v>
      </c>
      <c r="BB206" s="683">
        <f t="shared" si="599"/>
        <v>0</v>
      </c>
      <c r="BC206" s="684"/>
      <c r="BD206" s="683">
        <f t="shared" ref="BD206:BT206" si="600">IF(BD204="","",BD204*BD205)</f>
        <v>0</v>
      </c>
      <c r="BE206" s="683">
        <f t="shared" si="600"/>
        <v>560</v>
      </c>
      <c r="BF206" s="683">
        <f t="shared" si="600"/>
        <v>0</v>
      </c>
      <c r="BG206" s="683">
        <f t="shared" si="600"/>
        <v>100</v>
      </c>
      <c r="BH206" s="683">
        <f t="shared" si="600"/>
        <v>260</v>
      </c>
      <c r="BI206" s="683">
        <f t="shared" si="600"/>
        <v>200</v>
      </c>
      <c r="BJ206" s="683">
        <f t="shared" si="600"/>
        <v>0</v>
      </c>
      <c r="BK206" s="683">
        <f t="shared" si="600"/>
        <v>1800</v>
      </c>
      <c r="BL206" s="683">
        <f t="shared" si="600"/>
        <v>700</v>
      </c>
      <c r="BM206" s="683">
        <f t="shared" si="600"/>
        <v>0</v>
      </c>
      <c r="BN206" s="683">
        <f t="shared" si="600"/>
        <v>0</v>
      </c>
      <c r="BO206" s="683">
        <f t="shared" si="600"/>
        <v>0</v>
      </c>
      <c r="BP206" s="683">
        <f t="shared" si="600"/>
        <v>0</v>
      </c>
      <c r="BQ206" s="683">
        <f t="shared" si="600"/>
        <v>0</v>
      </c>
      <c r="BR206" s="683">
        <f t="shared" si="600"/>
        <v>0</v>
      </c>
      <c r="BS206" s="683">
        <f t="shared" si="600"/>
        <v>0</v>
      </c>
      <c r="BT206" s="683">
        <f t="shared" si="600"/>
        <v>0</v>
      </c>
      <c r="BU206" s="684"/>
      <c r="BV206" s="683">
        <f>IF(BV204="","",BV204*BV205)</f>
        <v>45</v>
      </c>
      <c r="BW206" s="683">
        <f>IF(BW204="","",BW204*BW205)</f>
        <v>240</v>
      </c>
      <c r="BX206" s="683">
        <f>IF(BX204="","",BX204*BX205)</f>
        <v>600</v>
      </c>
      <c r="BY206" s="683">
        <f>IF(BY204="","",BY204*BY205)</f>
        <v>240</v>
      </c>
      <c r="BZ206" s="600">
        <f t="shared" si="514"/>
        <v>31.333333333333332</v>
      </c>
      <c r="CA206" s="600">
        <f t="shared" si="515"/>
        <v>157.33333333333334</v>
      </c>
      <c r="CB206" s="600">
        <f t="shared" si="516"/>
        <v>226</v>
      </c>
      <c r="CC206" s="600">
        <f t="shared" si="517"/>
        <v>121.33333333333333</v>
      </c>
      <c r="CD206" s="1337">
        <f t="shared" si="595"/>
        <v>0</v>
      </c>
      <c r="CE206" s="1338">
        <f t="shared" si="595"/>
        <v>0</v>
      </c>
      <c r="CF206" s="1339">
        <f t="shared" si="595"/>
        <v>0</v>
      </c>
      <c r="CG206" s="1339">
        <f t="shared" si="595"/>
        <v>0</v>
      </c>
      <c r="CH206" s="1339">
        <f t="shared" si="595"/>
        <v>0</v>
      </c>
      <c r="CI206" s="1339">
        <f t="shared" si="595"/>
        <v>0</v>
      </c>
      <c r="CJ206" s="1339">
        <f t="shared" si="595"/>
        <v>0</v>
      </c>
      <c r="CK206" s="1340">
        <f t="shared" si="595"/>
        <v>0</v>
      </c>
      <c r="CL206" s="1340">
        <f t="shared" si="595"/>
        <v>0</v>
      </c>
      <c r="CM206" s="1340">
        <f t="shared" si="595"/>
        <v>0</v>
      </c>
      <c r="CN206" s="1339">
        <f t="shared" si="595"/>
        <v>0</v>
      </c>
      <c r="CO206" s="1339">
        <f t="shared" si="595"/>
        <v>100</v>
      </c>
      <c r="CP206" s="1339">
        <f t="shared" si="595"/>
        <v>200</v>
      </c>
      <c r="CQ206" s="1339">
        <f t="shared" si="595"/>
        <v>260</v>
      </c>
      <c r="CR206" s="1339">
        <f t="shared" si="595"/>
        <v>560</v>
      </c>
      <c r="CS206" s="1338">
        <f t="shared" si="595"/>
        <v>700</v>
      </c>
      <c r="CT206" s="1341">
        <f t="shared" si="596"/>
        <v>1800</v>
      </c>
      <c r="CU206" s="552">
        <f t="shared" si="484"/>
        <v>0</v>
      </c>
      <c r="CV206" s="553">
        <f t="shared" si="485"/>
        <v>0</v>
      </c>
      <c r="CW206" s="554">
        <f t="shared" si="486"/>
        <v>0</v>
      </c>
      <c r="CX206" s="554">
        <f t="shared" si="487"/>
        <v>0</v>
      </c>
      <c r="CY206" s="554">
        <f t="shared" si="488"/>
        <v>0</v>
      </c>
      <c r="CZ206" s="554">
        <f t="shared" si="489"/>
        <v>0</v>
      </c>
      <c r="DA206" s="554">
        <f t="shared" si="490"/>
        <v>0</v>
      </c>
      <c r="DB206" s="555">
        <f t="shared" si="491"/>
        <v>0</v>
      </c>
      <c r="DC206" s="555">
        <f t="shared" si="492"/>
        <v>0</v>
      </c>
      <c r="DD206" s="555">
        <f t="shared" si="493"/>
        <v>0</v>
      </c>
      <c r="DE206" s="554">
        <f t="shared" si="494"/>
        <v>0</v>
      </c>
      <c r="DF206" s="554">
        <f t="shared" si="495"/>
        <v>100</v>
      </c>
      <c r="DG206" s="554">
        <f t="shared" si="496"/>
        <v>200</v>
      </c>
      <c r="DH206" s="554">
        <f t="shared" si="497"/>
        <v>260</v>
      </c>
      <c r="DI206" s="554">
        <f t="shared" si="498"/>
        <v>560</v>
      </c>
      <c r="DJ206" s="553">
        <f t="shared" si="499"/>
        <v>700</v>
      </c>
      <c r="DK206" s="552">
        <f t="shared" si="500"/>
        <v>1800</v>
      </c>
      <c r="DL206" s="656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514"/>
        <v/>
      </c>
      <c r="CA207" s="600" t="str">
        <f t="shared" si="515"/>
        <v/>
      </c>
      <c r="CB207" s="600" t="str">
        <f t="shared" si="516"/>
        <v/>
      </c>
      <c r="CC207" s="600" t="str">
        <f t="shared" si="517"/>
        <v/>
      </c>
      <c r="CD207" s="1337" t="str">
        <f t="shared" si="595"/>
        <v/>
      </c>
      <c r="CE207" s="1338" t="str">
        <f t="shared" si="595"/>
        <v/>
      </c>
      <c r="CF207" s="1339" t="str">
        <f t="shared" si="595"/>
        <v/>
      </c>
      <c r="CG207" s="1339" t="str">
        <f t="shared" si="595"/>
        <v/>
      </c>
      <c r="CH207" s="1339" t="str">
        <f t="shared" si="595"/>
        <v/>
      </c>
      <c r="CI207" s="1339" t="str">
        <f t="shared" si="595"/>
        <v/>
      </c>
      <c r="CJ207" s="1339" t="str">
        <f t="shared" si="595"/>
        <v/>
      </c>
      <c r="CK207" s="1340" t="str">
        <f t="shared" si="595"/>
        <v/>
      </c>
      <c r="CL207" s="1340" t="str">
        <f t="shared" si="595"/>
        <v/>
      </c>
      <c r="CM207" s="1340" t="str">
        <f t="shared" si="595"/>
        <v/>
      </c>
      <c r="CN207" s="1339" t="str">
        <f t="shared" si="595"/>
        <v/>
      </c>
      <c r="CO207" s="1339" t="str">
        <f t="shared" si="595"/>
        <v/>
      </c>
      <c r="CP207" s="1339" t="str">
        <f t="shared" si="595"/>
        <v/>
      </c>
      <c r="CQ207" s="1339" t="str">
        <f t="shared" si="595"/>
        <v/>
      </c>
      <c r="CR207" s="1339" t="str">
        <f t="shared" si="595"/>
        <v/>
      </c>
      <c r="CS207" s="1338" t="str">
        <f t="shared" si="595"/>
        <v/>
      </c>
      <c r="CT207" s="1341" t="str">
        <f t="shared" si="596"/>
        <v/>
      </c>
      <c r="CU207" s="552" t="str">
        <f t="shared" si="484"/>
        <v/>
      </c>
      <c r="CV207" s="553" t="str">
        <f t="shared" si="485"/>
        <v/>
      </c>
      <c r="CW207" s="554" t="str">
        <f t="shared" si="486"/>
        <v/>
      </c>
      <c r="CX207" s="554" t="str">
        <f t="shared" si="487"/>
        <v/>
      </c>
      <c r="CY207" s="554" t="str">
        <f t="shared" si="488"/>
        <v/>
      </c>
      <c r="CZ207" s="554" t="str">
        <f t="shared" si="489"/>
        <v/>
      </c>
      <c r="DA207" s="554" t="str">
        <f t="shared" si="490"/>
        <v/>
      </c>
      <c r="DB207" s="555" t="str">
        <f t="shared" si="491"/>
        <v/>
      </c>
      <c r="DC207" s="555" t="str">
        <f t="shared" si="492"/>
        <v/>
      </c>
      <c r="DD207" s="555" t="str">
        <f t="shared" si="493"/>
        <v/>
      </c>
      <c r="DE207" s="554" t="str">
        <f t="shared" si="494"/>
        <v/>
      </c>
      <c r="DF207" s="554" t="str">
        <f t="shared" si="495"/>
        <v/>
      </c>
      <c r="DG207" s="554" t="str">
        <f t="shared" si="496"/>
        <v/>
      </c>
      <c r="DH207" s="554" t="str">
        <f t="shared" si="497"/>
        <v/>
      </c>
      <c r="DI207" s="554" t="str">
        <f t="shared" si="498"/>
        <v/>
      </c>
      <c r="DJ207" s="553" t="str">
        <f t="shared" si="499"/>
        <v/>
      </c>
      <c r="DK207" s="552" t="str">
        <f t="shared" si="500"/>
        <v/>
      </c>
      <c r="DL207" s="656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514"/>
        <v/>
      </c>
      <c r="CA208" s="600" t="str">
        <f t="shared" si="515"/>
        <v/>
      </c>
      <c r="CB208" s="600" t="str">
        <f t="shared" si="516"/>
        <v/>
      </c>
      <c r="CC208" s="600" t="str">
        <f t="shared" si="517"/>
        <v/>
      </c>
      <c r="CD208" s="1337" t="str">
        <f t="shared" si="595"/>
        <v/>
      </c>
      <c r="CE208" s="1338" t="str">
        <f t="shared" si="595"/>
        <v/>
      </c>
      <c r="CF208" s="1339" t="str">
        <f t="shared" si="595"/>
        <v/>
      </c>
      <c r="CG208" s="1339" t="str">
        <f t="shared" si="595"/>
        <v/>
      </c>
      <c r="CH208" s="1339" t="str">
        <f t="shared" si="595"/>
        <v/>
      </c>
      <c r="CI208" s="1339" t="str">
        <f t="shared" si="595"/>
        <v/>
      </c>
      <c r="CJ208" s="1339" t="str">
        <f t="shared" si="595"/>
        <v/>
      </c>
      <c r="CK208" s="1340" t="str">
        <f t="shared" si="595"/>
        <v/>
      </c>
      <c r="CL208" s="1340" t="str">
        <f t="shared" si="595"/>
        <v/>
      </c>
      <c r="CM208" s="1340" t="str">
        <f t="shared" si="595"/>
        <v/>
      </c>
      <c r="CN208" s="1339" t="str">
        <f t="shared" si="595"/>
        <v/>
      </c>
      <c r="CO208" s="1339" t="str">
        <f t="shared" si="595"/>
        <v/>
      </c>
      <c r="CP208" s="1339" t="str">
        <f t="shared" si="595"/>
        <v/>
      </c>
      <c r="CQ208" s="1339" t="str">
        <f t="shared" si="595"/>
        <v/>
      </c>
      <c r="CR208" s="1339" t="str">
        <f t="shared" si="595"/>
        <v/>
      </c>
      <c r="CS208" s="1338" t="str">
        <f t="shared" si="595"/>
        <v/>
      </c>
      <c r="CT208" s="1341" t="str">
        <f t="shared" si="596"/>
        <v/>
      </c>
      <c r="CU208" s="552" t="str">
        <f t="shared" si="484"/>
        <v/>
      </c>
      <c r="CV208" s="553" t="str">
        <f t="shared" si="485"/>
        <v/>
      </c>
      <c r="CW208" s="554" t="str">
        <f t="shared" si="486"/>
        <v/>
      </c>
      <c r="CX208" s="554" t="str">
        <f t="shared" si="487"/>
        <v/>
      </c>
      <c r="CY208" s="554" t="str">
        <f t="shared" si="488"/>
        <v/>
      </c>
      <c r="CZ208" s="554" t="str">
        <f t="shared" si="489"/>
        <v/>
      </c>
      <c r="DA208" s="554" t="str">
        <f t="shared" si="490"/>
        <v/>
      </c>
      <c r="DB208" s="555" t="str">
        <f t="shared" si="491"/>
        <v/>
      </c>
      <c r="DC208" s="555" t="str">
        <f t="shared" si="492"/>
        <v/>
      </c>
      <c r="DD208" s="555" t="str">
        <f t="shared" si="493"/>
        <v/>
      </c>
      <c r="DE208" s="554" t="str">
        <f t="shared" si="494"/>
        <v/>
      </c>
      <c r="DF208" s="554" t="str">
        <f t="shared" si="495"/>
        <v/>
      </c>
      <c r="DG208" s="554" t="str">
        <f t="shared" si="496"/>
        <v/>
      </c>
      <c r="DH208" s="554" t="str">
        <f t="shared" si="497"/>
        <v/>
      </c>
      <c r="DI208" s="554" t="str">
        <f t="shared" si="498"/>
        <v/>
      </c>
      <c r="DJ208" s="553" t="str">
        <f t="shared" si="499"/>
        <v/>
      </c>
      <c r="DK208" s="552" t="str">
        <f t="shared" si="500"/>
        <v/>
      </c>
      <c r="DL208" s="656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601">IF(B207="","",B207*B208)</f>
        <v/>
      </c>
      <c r="C209" s="610" t="str">
        <f t="shared" si="601"/>
        <v/>
      </c>
      <c r="D209" s="610" t="str">
        <f t="shared" si="601"/>
        <v/>
      </c>
      <c r="E209" s="610" t="str">
        <f t="shared" si="601"/>
        <v/>
      </c>
      <c r="F209" s="610" t="str">
        <f t="shared" si="601"/>
        <v/>
      </c>
      <c r="G209" s="610" t="str">
        <f t="shared" si="601"/>
        <v/>
      </c>
      <c r="H209" s="610" t="str">
        <f t="shared" si="601"/>
        <v/>
      </c>
      <c r="I209" s="610" t="str">
        <f t="shared" si="601"/>
        <v/>
      </c>
      <c r="J209" s="610" t="str">
        <f t="shared" si="601"/>
        <v/>
      </c>
      <c r="K209" s="610" t="str">
        <f t="shared" si="601"/>
        <v/>
      </c>
      <c r="L209" s="610" t="str">
        <f t="shared" si="601"/>
        <v/>
      </c>
      <c r="M209" s="610" t="str">
        <f t="shared" si="601"/>
        <v/>
      </c>
      <c r="N209" s="610" t="str">
        <f t="shared" si="601"/>
        <v/>
      </c>
      <c r="O209" s="610" t="str">
        <f t="shared" si="601"/>
        <v/>
      </c>
      <c r="P209" s="610" t="str">
        <f t="shared" si="601"/>
        <v/>
      </c>
      <c r="Q209" s="610" t="str">
        <f t="shared" si="601"/>
        <v/>
      </c>
      <c r="R209" s="610" t="str">
        <f t="shared" si="601"/>
        <v/>
      </c>
      <c r="S209" s="591"/>
      <c r="T209" s="610" t="str">
        <f t="shared" ref="T209:AJ209" si="602">IF(T207="","",T207*T208)</f>
        <v/>
      </c>
      <c r="U209" s="610" t="str">
        <f t="shared" si="602"/>
        <v/>
      </c>
      <c r="V209" s="610" t="str">
        <f t="shared" si="602"/>
        <v/>
      </c>
      <c r="W209" s="610" t="str">
        <f t="shared" si="602"/>
        <v/>
      </c>
      <c r="X209" s="610" t="str">
        <f t="shared" si="602"/>
        <v/>
      </c>
      <c r="Y209" s="610" t="str">
        <f t="shared" si="602"/>
        <v/>
      </c>
      <c r="Z209" s="610" t="str">
        <f t="shared" si="602"/>
        <v/>
      </c>
      <c r="AA209" s="610" t="str">
        <f t="shared" si="602"/>
        <v/>
      </c>
      <c r="AB209" s="610" t="str">
        <f t="shared" si="602"/>
        <v/>
      </c>
      <c r="AC209" s="610" t="str">
        <f t="shared" si="602"/>
        <v/>
      </c>
      <c r="AD209" s="610" t="str">
        <f t="shared" si="602"/>
        <v/>
      </c>
      <c r="AE209" s="610" t="str">
        <f t="shared" si="602"/>
        <v/>
      </c>
      <c r="AF209" s="610" t="str">
        <f t="shared" si="602"/>
        <v/>
      </c>
      <c r="AG209" s="610" t="str">
        <f t="shared" si="602"/>
        <v/>
      </c>
      <c r="AH209" s="610" t="str">
        <f t="shared" si="602"/>
        <v/>
      </c>
      <c r="AI209" s="610" t="str">
        <f t="shared" si="602"/>
        <v/>
      </c>
      <c r="AJ209" s="610" t="str">
        <f t="shared" si="602"/>
        <v/>
      </c>
      <c r="AK209" s="591"/>
      <c r="AL209" s="610" t="str">
        <f t="shared" ref="AL209:BB209" si="603">IF(AL207="","",AL207*AL208)</f>
        <v/>
      </c>
      <c r="AM209" s="610" t="str">
        <f t="shared" si="603"/>
        <v/>
      </c>
      <c r="AN209" s="610" t="str">
        <f t="shared" si="603"/>
        <v/>
      </c>
      <c r="AO209" s="610" t="str">
        <f t="shared" si="603"/>
        <v/>
      </c>
      <c r="AP209" s="610" t="str">
        <f t="shared" si="603"/>
        <v/>
      </c>
      <c r="AQ209" s="610" t="str">
        <f t="shared" si="603"/>
        <v/>
      </c>
      <c r="AR209" s="610" t="str">
        <f t="shared" si="603"/>
        <v/>
      </c>
      <c r="AS209" s="610" t="str">
        <f t="shared" si="603"/>
        <v/>
      </c>
      <c r="AT209" s="610" t="str">
        <f t="shared" si="603"/>
        <v/>
      </c>
      <c r="AU209" s="610" t="str">
        <f t="shared" si="603"/>
        <v/>
      </c>
      <c r="AV209" s="610" t="str">
        <f t="shared" si="603"/>
        <v/>
      </c>
      <c r="AW209" s="610" t="str">
        <f t="shared" si="603"/>
        <v/>
      </c>
      <c r="AX209" s="610" t="str">
        <f t="shared" si="603"/>
        <v/>
      </c>
      <c r="AY209" s="610" t="str">
        <f t="shared" si="603"/>
        <v/>
      </c>
      <c r="AZ209" s="610" t="str">
        <f t="shared" si="603"/>
        <v/>
      </c>
      <c r="BA209" s="610" t="str">
        <f t="shared" si="603"/>
        <v/>
      </c>
      <c r="BB209" s="610" t="str">
        <f t="shared" si="603"/>
        <v/>
      </c>
      <c r="BC209" s="591"/>
      <c r="BD209" s="610" t="str">
        <f t="shared" ref="BD209:BT209" si="604">IF(BD207="","",BD207*BD208)</f>
        <v/>
      </c>
      <c r="BE209" s="610" t="str">
        <f t="shared" si="604"/>
        <v/>
      </c>
      <c r="BF209" s="610" t="str">
        <f t="shared" si="604"/>
        <v/>
      </c>
      <c r="BG209" s="610" t="str">
        <f t="shared" si="604"/>
        <v/>
      </c>
      <c r="BH209" s="610" t="str">
        <f t="shared" si="604"/>
        <v/>
      </c>
      <c r="BI209" s="610" t="str">
        <f t="shared" si="604"/>
        <v/>
      </c>
      <c r="BJ209" s="610" t="str">
        <f t="shared" si="604"/>
        <v/>
      </c>
      <c r="BK209" s="610" t="str">
        <f t="shared" si="604"/>
        <v/>
      </c>
      <c r="BL209" s="610" t="str">
        <f t="shared" si="604"/>
        <v/>
      </c>
      <c r="BM209" s="610" t="str">
        <f t="shared" si="604"/>
        <v/>
      </c>
      <c r="BN209" s="610" t="str">
        <f t="shared" si="604"/>
        <v/>
      </c>
      <c r="BO209" s="610" t="str">
        <f t="shared" si="604"/>
        <v/>
      </c>
      <c r="BP209" s="610" t="str">
        <f t="shared" si="604"/>
        <v/>
      </c>
      <c r="BQ209" s="610" t="str">
        <f t="shared" si="604"/>
        <v/>
      </c>
      <c r="BR209" s="610" t="str">
        <f t="shared" si="604"/>
        <v/>
      </c>
      <c r="BS209" s="610" t="str">
        <f t="shared" si="604"/>
        <v/>
      </c>
      <c r="BT209" s="610" t="str">
        <f t="shared" si="604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514"/>
        <v/>
      </c>
      <c r="CA209" s="600" t="str">
        <f t="shared" si="515"/>
        <v/>
      </c>
      <c r="CB209" s="600" t="str">
        <f t="shared" si="516"/>
        <v/>
      </c>
      <c r="CC209" s="600" t="str">
        <f t="shared" si="517"/>
        <v/>
      </c>
      <c r="CD209" s="1337" t="str">
        <f t="shared" si="595"/>
        <v/>
      </c>
      <c r="CE209" s="1338" t="str">
        <f t="shared" si="595"/>
        <v/>
      </c>
      <c r="CF209" s="1339" t="str">
        <f t="shared" si="595"/>
        <v/>
      </c>
      <c r="CG209" s="1339" t="str">
        <f t="shared" si="595"/>
        <v/>
      </c>
      <c r="CH209" s="1339" t="str">
        <f t="shared" si="595"/>
        <v/>
      </c>
      <c r="CI209" s="1339" t="str">
        <f t="shared" si="595"/>
        <v/>
      </c>
      <c r="CJ209" s="1339" t="str">
        <f t="shared" si="595"/>
        <v/>
      </c>
      <c r="CK209" s="1340" t="str">
        <f t="shared" si="595"/>
        <v/>
      </c>
      <c r="CL209" s="1340" t="str">
        <f t="shared" si="595"/>
        <v/>
      </c>
      <c r="CM209" s="1340" t="str">
        <f t="shared" si="595"/>
        <v/>
      </c>
      <c r="CN209" s="1339" t="str">
        <f t="shared" si="595"/>
        <v/>
      </c>
      <c r="CO209" s="1339" t="str">
        <f t="shared" si="595"/>
        <v/>
      </c>
      <c r="CP209" s="1339" t="str">
        <f t="shared" si="595"/>
        <v/>
      </c>
      <c r="CQ209" s="1339" t="str">
        <f t="shared" si="595"/>
        <v/>
      </c>
      <c r="CR209" s="1339" t="str">
        <f t="shared" si="595"/>
        <v/>
      </c>
      <c r="CS209" s="1338" t="str">
        <f t="shared" si="595"/>
        <v/>
      </c>
      <c r="CT209" s="1341" t="str">
        <f t="shared" si="596"/>
        <v/>
      </c>
      <c r="CU209" s="552" t="str">
        <f t="shared" si="484"/>
        <v/>
      </c>
      <c r="CV209" s="553" t="str">
        <f t="shared" si="485"/>
        <v/>
      </c>
      <c r="CW209" s="554" t="str">
        <f t="shared" si="486"/>
        <v/>
      </c>
      <c r="CX209" s="554" t="str">
        <f t="shared" si="487"/>
        <v/>
      </c>
      <c r="CY209" s="554" t="str">
        <f t="shared" si="488"/>
        <v/>
      </c>
      <c r="CZ209" s="554" t="str">
        <f t="shared" si="489"/>
        <v/>
      </c>
      <c r="DA209" s="554" t="str">
        <f t="shared" si="490"/>
        <v/>
      </c>
      <c r="DB209" s="555" t="str">
        <f t="shared" si="491"/>
        <v/>
      </c>
      <c r="DC209" s="555" t="str">
        <f t="shared" si="492"/>
        <v/>
      </c>
      <c r="DD209" s="555" t="str">
        <f t="shared" si="493"/>
        <v/>
      </c>
      <c r="DE209" s="554" t="str">
        <f t="shared" si="494"/>
        <v/>
      </c>
      <c r="DF209" s="554" t="str">
        <f t="shared" si="495"/>
        <v/>
      </c>
      <c r="DG209" s="554" t="str">
        <f t="shared" si="496"/>
        <v/>
      </c>
      <c r="DH209" s="554" t="str">
        <f t="shared" si="497"/>
        <v/>
      </c>
      <c r="DI209" s="554" t="str">
        <f t="shared" si="498"/>
        <v/>
      </c>
      <c r="DJ209" s="553" t="str">
        <f t="shared" si="499"/>
        <v/>
      </c>
      <c r="DK209" s="552" t="str">
        <f t="shared" si="500"/>
        <v/>
      </c>
      <c r="DL209" s="656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232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7"/>
      <c r="BD210" s="609">
        <f>SUM(WB!BS161,-BD207)</f>
        <v>0</v>
      </c>
      <c r="BE210" s="610">
        <f>SUM(WB!BT161,-BF207)</f>
        <v>0</v>
      </c>
      <c r="BF210" s="610">
        <f>SUM(WB!BU161,-BG207)</f>
        <v>0</v>
      </c>
      <c r="BG210" s="610">
        <f>SUM(WB!BV161,-BJ207)</f>
        <v>0</v>
      </c>
      <c r="BH210" s="610">
        <f>SUM(WB!BW161,-BK207)</f>
        <v>0</v>
      </c>
      <c r="BI210" s="610">
        <f>SUM(WB!BX161,-BL207)</f>
        <v>0</v>
      </c>
      <c r="BJ210" s="610">
        <f>SUM(WB!BY161,-BM207)</f>
        <v>0</v>
      </c>
      <c r="BK210" s="610">
        <f>SUM(WB!BZ161,-BN207)</f>
        <v>11</v>
      </c>
      <c r="BL210" s="610">
        <f>SUM(WB!CA161,-BO207)</f>
        <v>4</v>
      </c>
      <c r="BM210" s="610">
        <f>SUM(WB!CB161,-BP207)</f>
        <v>0</v>
      </c>
      <c r="BN210" s="610">
        <f>SUM(WB!CC161,-BQ207)</f>
        <v>0</v>
      </c>
      <c r="BO210" s="610">
        <f>SUM(WB!CD161,-BR207)</f>
        <v>0</v>
      </c>
      <c r="BP210" s="610">
        <f>SUM(WB!CE161,-BS207)</f>
        <v>0</v>
      </c>
      <c r="BQ210" s="610">
        <f>SUM(WB!CF161,-BT207)</f>
        <v>0</v>
      </c>
      <c r="BR210" s="610">
        <f>SUM(WB!CG161,-BU207)</f>
        <v>0</v>
      </c>
      <c r="BS210" s="610">
        <f>SUM(WB!CH161,-BV207)</f>
        <v>0</v>
      </c>
      <c r="BT210" s="610">
        <f>SUM(WB!CI161,-BW207)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1</v>
      </c>
      <c r="BY210" s="671">
        <f>WB!CK161-BY207</f>
        <v>0.5</v>
      </c>
      <c r="BZ210" s="600">
        <f t="shared" si="514"/>
        <v>0</v>
      </c>
      <c r="CA210" s="600">
        <f t="shared" si="515"/>
        <v>0</v>
      </c>
      <c r="CB210" s="600">
        <f t="shared" si="516"/>
        <v>0</v>
      </c>
      <c r="CC210" s="600">
        <f t="shared" si="517"/>
        <v>0.26666666666666666</v>
      </c>
      <c r="CD210" s="1337">
        <f t="shared" si="595"/>
        <v>0</v>
      </c>
      <c r="CE210" s="1338">
        <f t="shared" si="595"/>
        <v>0</v>
      </c>
      <c r="CF210" s="1339">
        <f t="shared" si="595"/>
        <v>0</v>
      </c>
      <c r="CG210" s="1339">
        <f t="shared" si="595"/>
        <v>0</v>
      </c>
      <c r="CH210" s="1339">
        <f t="shared" si="595"/>
        <v>0</v>
      </c>
      <c r="CI210" s="1339">
        <f t="shared" si="595"/>
        <v>0</v>
      </c>
      <c r="CJ210" s="1339">
        <f t="shared" si="595"/>
        <v>0</v>
      </c>
      <c r="CK210" s="1340">
        <f t="shared" si="595"/>
        <v>0</v>
      </c>
      <c r="CL210" s="1340">
        <f t="shared" si="595"/>
        <v>0</v>
      </c>
      <c r="CM210" s="1340">
        <f t="shared" si="595"/>
        <v>0</v>
      </c>
      <c r="CN210" s="1339">
        <f t="shared" si="595"/>
        <v>0</v>
      </c>
      <c r="CO210" s="1339">
        <f t="shared" si="595"/>
        <v>0</v>
      </c>
      <c r="CP210" s="1339">
        <f t="shared" si="595"/>
        <v>0</v>
      </c>
      <c r="CQ210" s="1339">
        <f t="shared" si="595"/>
        <v>0</v>
      </c>
      <c r="CR210" s="1339">
        <f t="shared" si="595"/>
        <v>0</v>
      </c>
      <c r="CS210" s="1338">
        <f t="shared" si="595"/>
        <v>4</v>
      </c>
      <c r="CT210" s="1341">
        <f t="shared" si="596"/>
        <v>11</v>
      </c>
      <c r="CU210" s="552">
        <f t="shared" si="484"/>
        <v>0</v>
      </c>
      <c r="CV210" s="553">
        <f t="shared" si="485"/>
        <v>0</v>
      </c>
      <c r="CW210" s="554">
        <f t="shared" si="486"/>
        <v>0</v>
      </c>
      <c r="CX210" s="554">
        <f t="shared" si="487"/>
        <v>0</v>
      </c>
      <c r="CY210" s="554">
        <f t="shared" si="488"/>
        <v>0</v>
      </c>
      <c r="CZ210" s="554">
        <f t="shared" si="489"/>
        <v>0</v>
      </c>
      <c r="DA210" s="554">
        <f t="shared" si="490"/>
        <v>0</v>
      </c>
      <c r="DB210" s="555">
        <f t="shared" si="491"/>
        <v>0</v>
      </c>
      <c r="DC210" s="555">
        <f t="shared" si="492"/>
        <v>0</v>
      </c>
      <c r="DD210" s="555">
        <f t="shared" si="493"/>
        <v>0</v>
      </c>
      <c r="DE210" s="554">
        <f t="shared" si="494"/>
        <v>0</v>
      </c>
      <c r="DF210" s="554">
        <f t="shared" si="495"/>
        <v>0</v>
      </c>
      <c r="DG210" s="554">
        <f t="shared" si="496"/>
        <v>0</v>
      </c>
      <c r="DH210" s="554">
        <f t="shared" si="497"/>
        <v>0</v>
      </c>
      <c r="DI210" s="554">
        <f t="shared" si="498"/>
        <v>0</v>
      </c>
      <c r="DJ210" s="553">
        <f t="shared" si="499"/>
        <v>4</v>
      </c>
      <c r="DK210" s="552">
        <f t="shared" si="500"/>
        <v>11</v>
      </c>
      <c r="DL210" s="656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>
        <v>120</v>
      </c>
      <c r="BL211" s="644">
        <v>160</v>
      </c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>
        <v>120</v>
      </c>
      <c r="BY211" s="644">
        <v>120</v>
      </c>
      <c r="BZ211" s="600" t="str">
        <f t="shared" si="514"/>
        <v/>
      </c>
      <c r="CA211" s="600" t="str">
        <f t="shared" si="515"/>
        <v/>
      </c>
      <c r="CB211" s="600" t="str">
        <f t="shared" si="516"/>
        <v/>
      </c>
      <c r="CC211" s="600" t="str">
        <f t="shared" si="517"/>
        <v/>
      </c>
      <c r="CD211" s="1337" t="str">
        <f t="shared" si="595"/>
        <v/>
      </c>
      <c r="CE211" s="1338" t="str">
        <f t="shared" si="595"/>
        <v/>
      </c>
      <c r="CF211" s="1339" t="str">
        <f t="shared" si="595"/>
        <v/>
      </c>
      <c r="CG211" s="1339" t="str">
        <f t="shared" si="595"/>
        <v/>
      </c>
      <c r="CH211" s="1339" t="str">
        <f t="shared" si="595"/>
        <v/>
      </c>
      <c r="CI211" s="1339" t="str">
        <f t="shared" si="595"/>
        <v/>
      </c>
      <c r="CJ211" s="1339" t="str">
        <f t="shared" si="595"/>
        <v/>
      </c>
      <c r="CK211" s="1340" t="str">
        <f t="shared" si="595"/>
        <v/>
      </c>
      <c r="CL211" s="1340">
        <f t="shared" si="595"/>
        <v>120</v>
      </c>
      <c r="CM211" s="1340">
        <f t="shared" si="595"/>
        <v>160</v>
      </c>
      <c r="CN211" s="1339" t="str">
        <f t="shared" si="595"/>
        <v/>
      </c>
      <c r="CO211" s="1339" t="str">
        <f t="shared" si="595"/>
        <v/>
      </c>
      <c r="CP211" s="1339" t="str">
        <f t="shared" si="595"/>
        <v/>
      </c>
      <c r="CQ211" s="1339" t="str">
        <f t="shared" si="595"/>
        <v/>
      </c>
      <c r="CR211" s="1339" t="str">
        <f t="shared" si="595"/>
        <v/>
      </c>
      <c r="CS211" s="1338" t="str">
        <f t="shared" si="595"/>
        <v/>
      </c>
      <c r="CT211" s="1341" t="str">
        <f t="shared" si="596"/>
        <v/>
      </c>
      <c r="CU211" s="552" t="str">
        <f t="shared" si="484"/>
        <v/>
      </c>
      <c r="CV211" s="553" t="str">
        <f t="shared" si="485"/>
        <v/>
      </c>
      <c r="CW211" s="554" t="str">
        <f t="shared" si="486"/>
        <v/>
      </c>
      <c r="CX211" s="554" t="str">
        <f t="shared" si="487"/>
        <v/>
      </c>
      <c r="CY211" s="554" t="str">
        <f t="shared" si="488"/>
        <v/>
      </c>
      <c r="CZ211" s="554" t="str">
        <f t="shared" si="489"/>
        <v/>
      </c>
      <c r="DA211" s="554" t="str">
        <f t="shared" si="490"/>
        <v/>
      </c>
      <c r="DB211" s="555" t="str">
        <f t="shared" si="491"/>
        <v/>
      </c>
      <c r="DC211" s="555">
        <f t="shared" si="492"/>
        <v>120</v>
      </c>
      <c r="DD211" s="555">
        <f t="shared" si="493"/>
        <v>160</v>
      </c>
      <c r="DE211" s="554" t="str">
        <f t="shared" si="494"/>
        <v/>
      </c>
      <c r="DF211" s="554" t="str">
        <f t="shared" si="495"/>
        <v/>
      </c>
      <c r="DG211" s="554" t="str">
        <f t="shared" si="496"/>
        <v/>
      </c>
      <c r="DH211" s="554" t="str">
        <f t="shared" si="497"/>
        <v/>
      </c>
      <c r="DI211" s="554" t="str">
        <f t="shared" si="498"/>
        <v/>
      </c>
      <c r="DJ211" s="553" t="str">
        <f t="shared" si="499"/>
        <v/>
      </c>
      <c r="DK211" s="552" t="str">
        <f t="shared" si="500"/>
        <v/>
      </c>
      <c r="DL211" s="656">
        <f t="shared" si="501"/>
        <v>0</v>
      </c>
      <c r="DM211" s="106">
        <f t="shared" si="502"/>
        <v>0</v>
      </c>
      <c r="DN211" s="106">
        <f t="shared" si="503"/>
        <v>0</v>
      </c>
      <c r="DO211" s="106">
        <f t="shared" si="504"/>
        <v>2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605">IF(B210="","",B210*B211)</f>
        <v>0</v>
      </c>
      <c r="C212" s="610">
        <f t="shared" si="605"/>
        <v>0</v>
      </c>
      <c r="D212" s="610">
        <f t="shared" si="605"/>
        <v>0</v>
      </c>
      <c r="E212" s="610">
        <f t="shared" si="605"/>
        <v>0</v>
      </c>
      <c r="F212" s="610">
        <f t="shared" si="605"/>
        <v>0</v>
      </c>
      <c r="G212" s="610">
        <f t="shared" si="605"/>
        <v>0</v>
      </c>
      <c r="H212" s="610">
        <f t="shared" si="605"/>
        <v>0</v>
      </c>
      <c r="I212" s="610">
        <f t="shared" si="605"/>
        <v>0</v>
      </c>
      <c r="J212" s="610">
        <f t="shared" si="605"/>
        <v>0</v>
      </c>
      <c r="K212" s="610">
        <f t="shared" si="605"/>
        <v>0</v>
      </c>
      <c r="L212" s="610">
        <f t="shared" si="605"/>
        <v>0</v>
      </c>
      <c r="M212" s="610">
        <f t="shared" si="605"/>
        <v>0</v>
      </c>
      <c r="N212" s="610">
        <f t="shared" si="605"/>
        <v>0</v>
      </c>
      <c r="O212" s="610">
        <f t="shared" si="605"/>
        <v>0</v>
      </c>
      <c r="P212" s="610">
        <f t="shared" si="605"/>
        <v>0</v>
      </c>
      <c r="Q212" s="610">
        <f t="shared" si="605"/>
        <v>0</v>
      </c>
      <c r="R212" s="610">
        <f t="shared" si="605"/>
        <v>0</v>
      </c>
      <c r="S212" s="599"/>
      <c r="T212" s="610">
        <f t="shared" ref="T212:AJ212" si="606">IF(T210="","",T210*T211)</f>
        <v>0</v>
      </c>
      <c r="U212" s="610">
        <f t="shared" si="606"/>
        <v>0</v>
      </c>
      <c r="V212" s="610">
        <f t="shared" si="606"/>
        <v>0</v>
      </c>
      <c r="W212" s="610">
        <f t="shared" si="606"/>
        <v>0</v>
      </c>
      <c r="X212" s="610">
        <f t="shared" si="606"/>
        <v>0</v>
      </c>
      <c r="Y212" s="610">
        <f t="shared" si="606"/>
        <v>0</v>
      </c>
      <c r="Z212" s="610">
        <f t="shared" si="606"/>
        <v>0</v>
      </c>
      <c r="AA212" s="610">
        <f t="shared" si="606"/>
        <v>0</v>
      </c>
      <c r="AB212" s="610">
        <f t="shared" si="606"/>
        <v>0</v>
      </c>
      <c r="AC212" s="610">
        <f t="shared" si="606"/>
        <v>0</v>
      </c>
      <c r="AD212" s="610">
        <f t="shared" si="606"/>
        <v>0</v>
      </c>
      <c r="AE212" s="610">
        <f t="shared" si="606"/>
        <v>0</v>
      </c>
      <c r="AF212" s="610">
        <f t="shared" si="606"/>
        <v>0</v>
      </c>
      <c r="AG212" s="610">
        <f t="shared" si="606"/>
        <v>0</v>
      </c>
      <c r="AH212" s="610">
        <f t="shared" si="606"/>
        <v>0</v>
      </c>
      <c r="AI212" s="610">
        <f t="shared" si="606"/>
        <v>0</v>
      </c>
      <c r="AJ212" s="610">
        <f t="shared" si="606"/>
        <v>0</v>
      </c>
      <c r="AK212" s="599"/>
      <c r="AL212" s="610">
        <f t="shared" ref="AL212:BB212" si="607">IF(AL210="","",AL210*AL211)</f>
        <v>0</v>
      </c>
      <c r="AM212" s="610">
        <f t="shared" si="607"/>
        <v>0</v>
      </c>
      <c r="AN212" s="610">
        <f t="shared" si="607"/>
        <v>0</v>
      </c>
      <c r="AO212" s="610">
        <f t="shared" si="607"/>
        <v>0</v>
      </c>
      <c r="AP212" s="610">
        <f t="shared" si="607"/>
        <v>0</v>
      </c>
      <c r="AQ212" s="610">
        <f t="shared" si="607"/>
        <v>0</v>
      </c>
      <c r="AR212" s="610">
        <f t="shared" si="607"/>
        <v>0</v>
      </c>
      <c r="AS212" s="610">
        <f t="shared" si="607"/>
        <v>0</v>
      </c>
      <c r="AT212" s="610">
        <f t="shared" si="607"/>
        <v>0</v>
      </c>
      <c r="AU212" s="610">
        <f t="shared" si="607"/>
        <v>0</v>
      </c>
      <c r="AV212" s="610">
        <f t="shared" si="607"/>
        <v>0</v>
      </c>
      <c r="AW212" s="610">
        <f t="shared" si="607"/>
        <v>0</v>
      </c>
      <c r="AX212" s="610">
        <f t="shared" si="607"/>
        <v>0</v>
      </c>
      <c r="AY212" s="610">
        <f t="shared" si="607"/>
        <v>0</v>
      </c>
      <c r="AZ212" s="610">
        <f t="shared" si="607"/>
        <v>0</v>
      </c>
      <c r="BA212" s="610">
        <f t="shared" si="607"/>
        <v>0</v>
      </c>
      <c r="BB212" s="610">
        <f t="shared" si="607"/>
        <v>0</v>
      </c>
      <c r="BC212" s="599"/>
      <c r="BD212" s="610">
        <f t="shared" ref="BD212:BT212" si="608">IF(BD210="","",BD210*BD211)</f>
        <v>0</v>
      </c>
      <c r="BE212" s="610">
        <f t="shared" si="608"/>
        <v>0</v>
      </c>
      <c r="BF212" s="610">
        <f t="shared" si="608"/>
        <v>0</v>
      </c>
      <c r="BG212" s="610">
        <f t="shared" si="608"/>
        <v>0</v>
      </c>
      <c r="BH212" s="610">
        <f t="shared" si="608"/>
        <v>0</v>
      </c>
      <c r="BI212" s="610">
        <f t="shared" si="608"/>
        <v>0</v>
      </c>
      <c r="BJ212" s="610">
        <f t="shared" si="608"/>
        <v>0</v>
      </c>
      <c r="BK212" s="610">
        <f t="shared" si="608"/>
        <v>1320</v>
      </c>
      <c r="BL212" s="610">
        <f t="shared" si="608"/>
        <v>640</v>
      </c>
      <c r="BM212" s="610">
        <f t="shared" si="608"/>
        <v>0</v>
      </c>
      <c r="BN212" s="610">
        <f t="shared" si="608"/>
        <v>0</v>
      </c>
      <c r="BO212" s="610">
        <f t="shared" si="608"/>
        <v>0</v>
      </c>
      <c r="BP212" s="610">
        <f t="shared" si="608"/>
        <v>0</v>
      </c>
      <c r="BQ212" s="610">
        <f t="shared" si="608"/>
        <v>0</v>
      </c>
      <c r="BR212" s="610">
        <f t="shared" si="608"/>
        <v>0</v>
      </c>
      <c r="BS212" s="610">
        <f t="shared" si="608"/>
        <v>0</v>
      </c>
      <c r="BT212" s="610">
        <f t="shared" si="608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120</v>
      </c>
      <c r="BY212" s="610">
        <f>IF(BY210="","",BY210*BY211)</f>
        <v>60</v>
      </c>
      <c r="BZ212" s="600">
        <f t="shared" si="514"/>
        <v>0</v>
      </c>
      <c r="CA212" s="600">
        <f t="shared" si="515"/>
        <v>0</v>
      </c>
      <c r="CB212" s="600">
        <f t="shared" si="516"/>
        <v>0</v>
      </c>
      <c r="CC212" s="600">
        <f t="shared" si="517"/>
        <v>42.666666666666664</v>
      </c>
      <c r="CD212" s="1337">
        <f t="shared" si="595"/>
        <v>0</v>
      </c>
      <c r="CE212" s="1338">
        <f t="shared" si="595"/>
        <v>0</v>
      </c>
      <c r="CF212" s="1339">
        <f t="shared" si="595"/>
        <v>0</v>
      </c>
      <c r="CG212" s="1339">
        <f t="shared" si="595"/>
        <v>0</v>
      </c>
      <c r="CH212" s="1339">
        <f t="shared" si="595"/>
        <v>0</v>
      </c>
      <c r="CI212" s="1339">
        <f t="shared" si="595"/>
        <v>0</v>
      </c>
      <c r="CJ212" s="1339">
        <f t="shared" si="595"/>
        <v>0</v>
      </c>
      <c r="CK212" s="1340">
        <f t="shared" si="595"/>
        <v>0</v>
      </c>
      <c r="CL212" s="1340">
        <f t="shared" si="595"/>
        <v>0</v>
      </c>
      <c r="CM212" s="1340">
        <f t="shared" si="595"/>
        <v>0</v>
      </c>
      <c r="CN212" s="1339">
        <f t="shared" si="595"/>
        <v>0</v>
      </c>
      <c r="CO212" s="1339">
        <f t="shared" si="595"/>
        <v>0</v>
      </c>
      <c r="CP212" s="1339">
        <f t="shared" si="595"/>
        <v>0</v>
      </c>
      <c r="CQ212" s="1339">
        <f t="shared" si="595"/>
        <v>0</v>
      </c>
      <c r="CR212" s="1339">
        <f t="shared" si="595"/>
        <v>0</v>
      </c>
      <c r="CS212" s="1338">
        <f t="shared" si="595"/>
        <v>640</v>
      </c>
      <c r="CT212" s="1341">
        <f t="shared" si="596"/>
        <v>1320</v>
      </c>
      <c r="CU212" s="552">
        <f t="shared" si="484"/>
        <v>0</v>
      </c>
      <c r="CV212" s="553">
        <f t="shared" si="485"/>
        <v>0</v>
      </c>
      <c r="CW212" s="554">
        <f t="shared" si="486"/>
        <v>0</v>
      </c>
      <c r="CX212" s="554">
        <f t="shared" si="487"/>
        <v>0</v>
      </c>
      <c r="CY212" s="554">
        <f t="shared" si="488"/>
        <v>0</v>
      </c>
      <c r="CZ212" s="554">
        <f t="shared" si="489"/>
        <v>0</v>
      </c>
      <c r="DA212" s="554">
        <f t="shared" si="490"/>
        <v>0</v>
      </c>
      <c r="DB212" s="555">
        <f t="shared" si="491"/>
        <v>0</v>
      </c>
      <c r="DC212" s="555">
        <f t="shared" si="492"/>
        <v>0</v>
      </c>
      <c r="DD212" s="555">
        <f t="shared" si="493"/>
        <v>0</v>
      </c>
      <c r="DE212" s="554">
        <f t="shared" si="494"/>
        <v>0</v>
      </c>
      <c r="DF212" s="554">
        <f t="shared" si="495"/>
        <v>0</v>
      </c>
      <c r="DG212" s="554">
        <f t="shared" si="496"/>
        <v>0</v>
      </c>
      <c r="DH212" s="554">
        <f t="shared" si="497"/>
        <v>0</v>
      </c>
      <c r="DI212" s="554">
        <f t="shared" si="498"/>
        <v>0</v>
      </c>
      <c r="DJ212" s="553">
        <f t="shared" si="499"/>
        <v>640</v>
      </c>
      <c r="DK212" s="552">
        <f t="shared" si="500"/>
        <v>1320</v>
      </c>
      <c r="DL212" s="656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>
        <f t="shared" ref="B213:R213" si="609">IF(SUM(B54,B55)=0,"",(B181+B201+B204+B207+B210)/SUM(B54,B55))</f>
        <v>0</v>
      </c>
      <c r="C213" s="623">
        <f t="shared" si="609"/>
        <v>1</v>
      </c>
      <c r="D213" s="623" t="str">
        <f t="shared" si="609"/>
        <v/>
      </c>
      <c r="E213" s="623">
        <f t="shared" si="609"/>
        <v>0.33333333333333331</v>
      </c>
      <c r="F213" s="623" t="str">
        <f t="shared" si="609"/>
        <v/>
      </c>
      <c r="G213" s="623">
        <f t="shared" si="609"/>
        <v>0.33333333333333331</v>
      </c>
      <c r="H213" s="623">
        <f t="shared" si="609"/>
        <v>0</v>
      </c>
      <c r="I213" s="623">
        <f t="shared" si="609"/>
        <v>0</v>
      </c>
      <c r="J213" s="623">
        <f t="shared" si="609"/>
        <v>0.5</v>
      </c>
      <c r="K213" s="623" t="str">
        <f t="shared" si="609"/>
        <v/>
      </c>
      <c r="L213" s="623" t="str">
        <f t="shared" si="609"/>
        <v/>
      </c>
      <c r="M213" s="623" t="str">
        <f t="shared" si="609"/>
        <v/>
      </c>
      <c r="N213" s="623" t="str">
        <f t="shared" si="609"/>
        <v/>
      </c>
      <c r="O213" s="623" t="str">
        <f t="shared" si="609"/>
        <v/>
      </c>
      <c r="P213" s="623" t="str">
        <f t="shared" si="609"/>
        <v/>
      </c>
      <c r="Q213" s="623" t="str">
        <f t="shared" si="609"/>
        <v/>
      </c>
      <c r="R213" s="623" t="str">
        <f t="shared" si="609"/>
        <v/>
      </c>
      <c r="S213" s="676"/>
      <c r="T213" s="623">
        <f t="shared" ref="T213:AJ213" si="610">IF(SUM(T54,T55)=0,"",(T181+T201+T204+T207+T210)/SUM(T54,T55))</f>
        <v>0.2857142857142857</v>
      </c>
      <c r="U213" s="623">
        <f t="shared" si="610"/>
        <v>0.6</v>
      </c>
      <c r="V213" s="623">
        <f t="shared" si="610"/>
        <v>0.66666666666666663</v>
      </c>
      <c r="W213" s="623">
        <f t="shared" si="610"/>
        <v>0</v>
      </c>
      <c r="X213" s="623">
        <f t="shared" si="610"/>
        <v>0.42857142857142855</v>
      </c>
      <c r="Y213" s="623" t="str">
        <f t="shared" si="610"/>
        <v/>
      </c>
      <c r="Z213" s="623">
        <f t="shared" si="610"/>
        <v>0.75</v>
      </c>
      <c r="AA213" s="623">
        <f t="shared" si="610"/>
        <v>0</v>
      </c>
      <c r="AB213" s="623">
        <f t="shared" si="610"/>
        <v>0.3</v>
      </c>
      <c r="AC213" s="623" t="str">
        <f t="shared" si="610"/>
        <v/>
      </c>
      <c r="AD213" s="623" t="str">
        <f t="shared" si="610"/>
        <v/>
      </c>
      <c r="AE213" s="623" t="str">
        <f t="shared" si="610"/>
        <v/>
      </c>
      <c r="AF213" s="623" t="str">
        <f t="shared" si="610"/>
        <v/>
      </c>
      <c r="AG213" s="623" t="str">
        <f t="shared" si="610"/>
        <v/>
      </c>
      <c r="AH213" s="623" t="str">
        <f t="shared" si="610"/>
        <v/>
      </c>
      <c r="AI213" s="623" t="str">
        <f t="shared" si="610"/>
        <v/>
      </c>
      <c r="AJ213" s="623" t="str">
        <f t="shared" si="610"/>
        <v/>
      </c>
      <c r="AK213" s="676"/>
      <c r="AL213" s="623">
        <f t="shared" ref="AL213:BB213" si="611">IF(SUM(AL54,AL55)=0,"",(AL181+AL201+AL204+AL207+AL210)/SUM(AL54,AL55))</f>
        <v>0.53333333333333333</v>
      </c>
      <c r="AM213" s="623">
        <f t="shared" si="611"/>
        <v>0.15</v>
      </c>
      <c r="AN213" s="623">
        <f t="shared" si="611"/>
        <v>0.7</v>
      </c>
      <c r="AO213" s="623">
        <f t="shared" si="611"/>
        <v>0.17499999999999999</v>
      </c>
      <c r="AP213" s="623">
        <f t="shared" si="611"/>
        <v>0.5</v>
      </c>
      <c r="AQ213" s="623">
        <f t="shared" si="611"/>
        <v>0</v>
      </c>
      <c r="AR213" s="623">
        <f t="shared" si="611"/>
        <v>0.23076923076923078</v>
      </c>
      <c r="AS213" s="623">
        <f t="shared" si="611"/>
        <v>0.3</v>
      </c>
      <c r="AT213" s="623">
        <f t="shared" si="611"/>
        <v>1.6666666666666667</v>
      </c>
      <c r="AU213" s="623" t="str">
        <f t="shared" si="611"/>
        <v/>
      </c>
      <c r="AV213" s="623" t="str">
        <f t="shared" si="611"/>
        <v/>
      </c>
      <c r="AW213" s="623" t="str">
        <f t="shared" si="611"/>
        <v/>
      </c>
      <c r="AX213" s="623" t="str">
        <f t="shared" si="611"/>
        <v/>
      </c>
      <c r="AY213" s="623" t="str">
        <f t="shared" si="611"/>
        <v/>
      </c>
      <c r="AZ213" s="623" t="str">
        <f t="shared" si="611"/>
        <v/>
      </c>
      <c r="BA213" s="623" t="str">
        <f t="shared" si="611"/>
        <v/>
      </c>
      <c r="BB213" s="623" t="str">
        <f t="shared" si="611"/>
        <v/>
      </c>
      <c r="BC213" s="676"/>
      <c r="BD213" s="623">
        <f t="shared" ref="BD213:BT213" si="612">IF(SUM(BD54,BD55)=0,"",(BD181+BD201+BD204+BD207+BD210)/SUM(BD54,BD55))</f>
        <v>0.1388888888888889</v>
      </c>
      <c r="BE213" s="623">
        <f t="shared" si="612"/>
        <v>0.9</v>
      </c>
      <c r="BF213" s="623">
        <f t="shared" si="612"/>
        <v>2.0408163265306121E-2</v>
      </c>
      <c r="BG213" s="623">
        <f t="shared" si="612"/>
        <v>0.25</v>
      </c>
      <c r="BH213" s="623">
        <f t="shared" si="612"/>
        <v>0.33333333333333331</v>
      </c>
      <c r="BI213" s="623">
        <f t="shared" si="612"/>
        <v>0.25</v>
      </c>
      <c r="BJ213" s="623">
        <f t="shared" si="612"/>
        <v>6.6666666666666666E-2</v>
      </c>
      <c r="BK213" s="623">
        <f t="shared" si="612"/>
        <v>0.28888888888888886</v>
      </c>
      <c r="BL213" s="623">
        <f t="shared" si="612"/>
        <v>0.46666666666666667</v>
      </c>
      <c r="BM213" s="623" t="str">
        <f t="shared" si="612"/>
        <v/>
      </c>
      <c r="BN213" s="623" t="str">
        <f t="shared" si="612"/>
        <v/>
      </c>
      <c r="BO213" s="623" t="str">
        <f t="shared" si="612"/>
        <v/>
      </c>
      <c r="BP213" s="623" t="str">
        <f t="shared" si="612"/>
        <v/>
      </c>
      <c r="BQ213" s="623" t="str">
        <f t="shared" si="612"/>
        <v/>
      </c>
      <c r="BR213" s="623" t="str">
        <f t="shared" si="612"/>
        <v/>
      </c>
      <c r="BS213" s="623" t="str">
        <f t="shared" si="612"/>
        <v/>
      </c>
      <c r="BT213" s="623" t="str">
        <f t="shared" si="612"/>
        <v/>
      </c>
      <c r="BU213" s="676"/>
      <c r="BV213" s="623">
        <f>IF(SUM(BV54,BV55)=0,"",(BV181+BV201+BV204+BV207+BV210)/SUM(BV54,BV55))</f>
        <v>0.25</v>
      </c>
      <c r="BW213" s="623">
        <f>IF(SUM(BW54,BW55)=0,"",(BW181+BW201+BW204+BW207+BW210)/SUM(BW54,BW55))</f>
        <v>0.5</v>
      </c>
      <c r="BX213" s="623">
        <f>IF(SUM(BX54,BX55)=0,"",(BX181+BX201+BX204+BX207+BX210)/SUM(BX54,BX55))</f>
        <v>0.44444444444444442</v>
      </c>
      <c r="BY213" s="623">
        <f>IF(SUM(BY54,BY55)=0,"",(BY181+BY201+BY204+BY207+BY210)/SUM(BY54,BY55))</f>
        <v>0.15517241379310345</v>
      </c>
      <c r="BZ213" s="600">
        <f t="shared" si="514"/>
        <v>0.23333333333333331</v>
      </c>
      <c r="CA213" s="600">
        <f t="shared" si="515"/>
        <v>0.38015873015873014</v>
      </c>
      <c r="CB213" s="600">
        <f t="shared" si="516"/>
        <v>0.36987179487179489</v>
      </c>
      <c r="CC213" s="600">
        <f t="shared" si="517"/>
        <v>0.25634920634920638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61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613"/>
        <v/>
      </c>
      <c r="CG213" s="1344" t="str">
        <f t="shared" si="613"/>
        <v/>
      </c>
      <c r="CH213" s="1344">
        <f t="shared" si="613"/>
        <v>2.0408163265306121E-2</v>
      </c>
      <c r="CI213" s="1344">
        <f t="shared" si="613"/>
        <v>6.6666666666666666E-2</v>
      </c>
      <c r="CJ213" s="1344">
        <f t="shared" si="613"/>
        <v>0.1388888888888889</v>
      </c>
      <c r="CK213" s="1345">
        <f t="shared" si="613"/>
        <v>0.25</v>
      </c>
      <c r="CL213" s="1345">
        <f t="shared" si="613"/>
        <v>0.25</v>
      </c>
      <c r="CM213" s="1345">
        <f t="shared" si="613"/>
        <v>0.28888888888888886</v>
      </c>
      <c r="CN213" s="1344">
        <f t="shared" si="613"/>
        <v>0.33333333333333331</v>
      </c>
      <c r="CO213" s="1344">
        <f t="shared" si="613"/>
        <v>0.46666666666666667</v>
      </c>
      <c r="CP213" s="1344">
        <f t="shared" si="613"/>
        <v>0.9</v>
      </c>
      <c r="CQ213" s="1344" t="str">
        <f t="shared" si="613"/>
        <v/>
      </c>
      <c r="CR213" s="1344" t="str">
        <f t="shared" si="613"/>
        <v/>
      </c>
      <c r="CS213" s="1343" t="str">
        <f t="shared" si="613"/>
        <v/>
      </c>
      <c r="CT213" s="1346" t="str">
        <f t="shared" si="613"/>
        <v/>
      </c>
      <c r="CU213" s="540" t="str">
        <f t="shared" si="484"/>
        <v/>
      </c>
      <c r="CV213" s="541" t="str">
        <f t="shared" si="485"/>
        <v/>
      </c>
      <c r="CW213" s="542" t="str">
        <f t="shared" si="486"/>
        <v/>
      </c>
      <c r="CX213" s="542" t="str">
        <f t="shared" si="487"/>
        <v/>
      </c>
      <c r="CY213" s="542">
        <f t="shared" si="488"/>
        <v>2.0408163265306121E-2</v>
      </c>
      <c r="CZ213" s="542">
        <f t="shared" si="489"/>
        <v>6.6666666666666666E-2</v>
      </c>
      <c r="DA213" s="542">
        <f t="shared" si="490"/>
        <v>0.1388888888888889</v>
      </c>
      <c r="DB213" s="543">
        <f t="shared" si="491"/>
        <v>0.25</v>
      </c>
      <c r="DC213" s="543">
        <f t="shared" si="492"/>
        <v>0.25</v>
      </c>
      <c r="DD213" s="543">
        <f t="shared" si="493"/>
        <v>0.28888888888888886</v>
      </c>
      <c r="DE213" s="542">
        <f t="shared" si="494"/>
        <v>0.33333333333333331</v>
      </c>
      <c r="DF213" s="542">
        <f t="shared" si="495"/>
        <v>0.46666666666666667</v>
      </c>
      <c r="DG213" s="542">
        <f t="shared" si="496"/>
        <v>0.9</v>
      </c>
      <c r="DH213" s="542" t="str">
        <f t="shared" si="497"/>
        <v/>
      </c>
      <c r="DI213" s="542" t="str">
        <f t="shared" si="498"/>
        <v/>
      </c>
      <c r="DJ213" s="541" t="str">
        <f t="shared" si="499"/>
        <v/>
      </c>
      <c r="DK213" s="540" t="str">
        <f t="shared" si="500"/>
        <v/>
      </c>
      <c r="DL213" s="656">
        <f t="shared" si="501"/>
        <v>7</v>
      </c>
      <c r="DM213" s="106">
        <f t="shared" si="502"/>
        <v>8</v>
      </c>
      <c r="DN213" s="106">
        <f t="shared" si="503"/>
        <v>9</v>
      </c>
      <c r="DO213" s="106">
        <f t="shared" si="504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/>
      <c r="C214" s="326">
        <v>40</v>
      </c>
      <c r="D214" s="326"/>
      <c r="E214" s="326">
        <v>35</v>
      </c>
      <c r="F214" s="326">
        <v>3</v>
      </c>
      <c r="G214" s="326">
        <v>3</v>
      </c>
      <c r="H214" s="326"/>
      <c r="I214" s="326">
        <v>10</v>
      </c>
      <c r="J214" s="326">
        <v>5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4</v>
      </c>
      <c r="U214" s="326">
        <v>8</v>
      </c>
      <c r="V214" s="326">
        <v>10</v>
      </c>
      <c r="W214" s="326"/>
      <c r="X214" s="326"/>
      <c r="Y214" s="326"/>
      <c r="Z214" s="326">
        <v>10</v>
      </c>
      <c r="AA214" s="326">
        <v>4</v>
      </c>
      <c r="AB214" s="326">
        <v>40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30</v>
      </c>
      <c r="AN214" s="326">
        <v>4</v>
      </c>
      <c r="AO214" s="326"/>
      <c r="AP214" s="326"/>
      <c r="AQ214" s="326"/>
      <c r="AR214" s="326"/>
      <c r="AS214" s="326">
        <v>10</v>
      </c>
      <c r="AT214" s="326">
        <v>80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/>
      <c r="BH214" s="326"/>
      <c r="BI214" s="326"/>
      <c r="BJ214" s="326"/>
      <c r="BK214" s="326">
        <v>16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5</v>
      </c>
      <c r="BW214" s="326">
        <v>8</v>
      </c>
      <c r="BX214" s="326">
        <v>10</v>
      </c>
      <c r="BY214" s="326">
        <v>10</v>
      </c>
      <c r="BZ214" s="600">
        <f t="shared" si="514"/>
        <v>13.25</v>
      </c>
      <c r="CA214" s="600">
        <f t="shared" si="515"/>
        <v>8</v>
      </c>
      <c r="CB214" s="600">
        <f t="shared" si="516"/>
        <v>15.333333333333334</v>
      </c>
      <c r="CC214" s="600" t="str">
        <f t="shared" si="517"/>
        <v/>
      </c>
      <c r="CD214" s="1337" t="str">
        <f t="shared" ref="CD214:CD225" si="61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613"/>
        <v/>
      </c>
      <c r="CF214" s="1339" t="str">
        <f t="shared" si="613"/>
        <v/>
      </c>
      <c r="CG214" s="1339" t="str">
        <f t="shared" si="613"/>
        <v/>
      </c>
      <c r="CH214" s="1339" t="str">
        <f t="shared" si="613"/>
        <v/>
      </c>
      <c r="CI214" s="1339" t="str">
        <f t="shared" si="613"/>
        <v/>
      </c>
      <c r="CJ214" s="1339" t="str">
        <f t="shared" si="613"/>
        <v/>
      </c>
      <c r="CK214" s="1340" t="str">
        <f t="shared" si="613"/>
        <v/>
      </c>
      <c r="CL214" s="1340">
        <f t="shared" si="613"/>
        <v>16</v>
      </c>
      <c r="CM214" s="1340" t="str">
        <f t="shared" si="613"/>
        <v/>
      </c>
      <c r="CN214" s="1339" t="str">
        <f t="shared" si="613"/>
        <v/>
      </c>
      <c r="CO214" s="1339" t="str">
        <f t="shared" si="613"/>
        <v/>
      </c>
      <c r="CP214" s="1339" t="str">
        <f t="shared" si="613"/>
        <v/>
      </c>
      <c r="CQ214" s="1339" t="str">
        <f t="shared" si="613"/>
        <v/>
      </c>
      <c r="CR214" s="1339" t="str">
        <f t="shared" si="613"/>
        <v/>
      </c>
      <c r="CS214" s="1338" t="str">
        <f t="shared" si="613"/>
        <v/>
      </c>
      <c r="CT214" s="1341" t="str">
        <f t="shared" si="613"/>
        <v/>
      </c>
      <c r="CU214" s="552" t="str">
        <f t="shared" si="484"/>
        <v/>
      </c>
      <c r="CV214" s="553" t="str">
        <f t="shared" si="485"/>
        <v/>
      </c>
      <c r="CW214" s="554" t="str">
        <f t="shared" si="486"/>
        <v/>
      </c>
      <c r="CX214" s="554" t="str">
        <f t="shared" si="487"/>
        <v/>
      </c>
      <c r="CY214" s="554" t="str">
        <f t="shared" si="488"/>
        <v/>
      </c>
      <c r="CZ214" s="554" t="str">
        <f t="shared" si="489"/>
        <v/>
      </c>
      <c r="DA214" s="554" t="str">
        <f t="shared" si="490"/>
        <v/>
      </c>
      <c r="DB214" s="555" t="str">
        <f t="shared" si="491"/>
        <v/>
      </c>
      <c r="DC214" s="555">
        <f t="shared" si="492"/>
        <v>16</v>
      </c>
      <c r="DD214" s="555" t="str">
        <f t="shared" si="493"/>
        <v/>
      </c>
      <c r="DE214" s="554" t="str">
        <f t="shared" si="494"/>
        <v/>
      </c>
      <c r="DF214" s="554" t="str">
        <f t="shared" si="495"/>
        <v/>
      </c>
      <c r="DG214" s="554" t="str">
        <f t="shared" si="496"/>
        <v/>
      </c>
      <c r="DH214" s="554" t="str">
        <f t="shared" si="497"/>
        <v/>
      </c>
      <c r="DI214" s="554" t="str">
        <f t="shared" si="498"/>
        <v/>
      </c>
      <c r="DJ214" s="553" t="str">
        <f t="shared" si="499"/>
        <v/>
      </c>
      <c r="DK214" s="552" t="str">
        <f t="shared" si="500"/>
        <v/>
      </c>
      <c r="DL214" s="656">
        <f t="shared" si="501"/>
        <v>6</v>
      </c>
      <c r="DM214" s="106">
        <f t="shared" si="502"/>
        <v>6</v>
      </c>
      <c r="DN214" s="106">
        <f t="shared" si="503"/>
        <v>5</v>
      </c>
      <c r="DO214" s="106">
        <f t="shared" si="504"/>
        <v>1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/>
      <c r="C215" s="323">
        <v>35</v>
      </c>
      <c r="D215" s="323"/>
      <c r="E215" s="323">
        <v>30</v>
      </c>
      <c r="F215" s="323">
        <v>25</v>
      </c>
      <c r="G215" s="323">
        <v>25</v>
      </c>
      <c r="H215" s="323"/>
      <c r="I215" s="323">
        <v>25</v>
      </c>
      <c r="J215" s="323">
        <v>35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20</v>
      </c>
      <c r="U215" s="323">
        <v>20</v>
      </c>
      <c r="V215" s="323">
        <v>30</v>
      </c>
      <c r="W215" s="323"/>
      <c r="X215" s="323"/>
      <c r="Y215" s="323"/>
      <c r="Z215" s="323">
        <v>25</v>
      </c>
      <c r="AA215" s="323">
        <v>25</v>
      </c>
      <c r="AB215" s="323">
        <v>25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25</v>
      </c>
      <c r="AM215" s="323">
        <v>20</v>
      </c>
      <c r="AN215" s="323">
        <v>25</v>
      </c>
      <c r="AO215" s="323"/>
      <c r="AP215" s="323"/>
      <c r="AQ215" s="323"/>
      <c r="AR215" s="323"/>
      <c r="AS215" s="323">
        <v>20</v>
      </c>
      <c r="AT215" s="323">
        <v>25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/>
      <c r="BH215" s="323"/>
      <c r="BI215" s="323"/>
      <c r="BJ215" s="323"/>
      <c r="BK215" s="323">
        <v>25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/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514"/>
        <v>28.75</v>
      </c>
      <c r="CA215" s="600">
        <f t="shared" si="515"/>
        <v>23.75</v>
      </c>
      <c r="CB215" s="600">
        <f t="shared" si="516"/>
        <v>23.333333333333332</v>
      </c>
      <c r="CC215" s="600" t="str">
        <f t="shared" si="517"/>
        <v/>
      </c>
      <c r="CD215" s="1337" t="str">
        <f t="shared" si="614"/>
        <v/>
      </c>
      <c r="CE215" s="1338" t="str">
        <f t="shared" si="613"/>
        <v/>
      </c>
      <c r="CF215" s="1339" t="str">
        <f t="shared" si="613"/>
        <v/>
      </c>
      <c r="CG215" s="1339" t="str">
        <f t="shared" si="613"/>
        <v/>
      </c>
      <c r="CH215" s="1339" t="str">
        <f t="shared" si="613"/>
        <v/>
      </c>
      <c r="CI215" s="1339" t="str">
        <f t="shared" si="613"/>
        <v/>
      </c>
      <c r="CJ215" s="1339" t="str">
        <f t="shared" si="613"/>
        <v/>
      </c>
      <c r="CK215" s="1340" t="str">
        <f t="shared" si="613"/>
        <v/>
      </c>
      <c r="CL215" s="1340">
        <f t="shared" si="613"/>
        <v>25</v>
      </c>
      <c r="CM215" s="1340" t="str">
        <f t="shared" si="613"/>
        <v/>
      </c>
      <c r="CN215" s="1339" t="str">
        <f t="shared" si="613"/>
        <v/>
      </c>
      <c r="CO215" s="1339" t="str">
        <f t="shared" si="613"/>
        <v/>
      </c>
      <c r="CP215" s="1339" t="str">
        <f t="shared" si="613"/>
        <v/>
      </c>
      <c r="CQ215" s="1339" t="str">
        <f t="shared" si="613"/>
        <v/>
      </c>
      <c r="CR215" s="1339" t="str">
        <f t="shared" si="613"/>
        <v/>
      </c>
      <c r="CS215" s="1338" t="str">
        <f t="shared" si="613"/>
        <v/>
      </c>
      <c r="CT215" s="1341" t="str">
        <f t="shared" si="613"/>
        <v/>
      </c>
      <c r="CU215" s="552" t="str">
        <f t="shared" si="484"/>
        <v/>
      </c>
      <c r="CV215" s="553" t="str">
        <f t="shared" si="485"/>
        <v/>
      </c>
      <c r="CW215" s="554" t="str">
        <f t="shared" si="486"/>
        <v/>
      </c>
      <c r="CX215" s="554" t="str">
        <f t="shared" si="487"/>
        <v/>
      </c>
      <c r="CY215" s="554" t="str">
        <f t="shared" si="488"/>
        <v/>
      </c>
      <c r="CZ215" s="554" t="str">
        <f t="shared" si="489"/>
        <v/>
      </c>
      <c r="DA215" s="554" t="str">
        <f t="shared" si="490"/>
        <v/>
      </c>
      <c r="DB215" s="555" t="str">
        <f t="shared" si="491"/>
        <v/>
      </c>
      <c r="DC215" s="555">
        <f t="shared" si="492"/>
        <v>25</v>
      </c>
      <c r="DD215" s="555" t="str">
        <f t="shared" si="493"/>
        <v/>
      </c>
      <c r="DE215" s="554" t="str">
        <f t="shared" si="494"/>
        <v/>
      </c>
      <c r="DF215" s="554" t="str">
        <f t="shared" si="495"/>
        <v/>
      </c>
      <c r="DG215" s="554" t="str">
        <f t="shared" si="496"/>
        <v/>
      </c>
      <c r="DH215" s="554" t="str">
        <f t="shared" si="497"/>
        <v/>
      </c>
      <c r="DI215" s="554" t="str">
        <f t="shared" si="498"/>
        <v/>
      </c>
      <c r="DJ215" s="553" t="str">
        <f t="shared" si="499"/>
        <v/>
      </c>
      <c r="DK215" s="552" t="str">
        <f t="shared" si="500"/>
        <v/>
      </c>
      <c r="DL215" s="656">
        <f t="shared" si="501"/>
        <v>6</v>
      </c>
      <c r="DM215" s="106">
        <f t="shared" si="502"/>
        <v>6</v>
      </c>
      <c r="DN215" s="106">
        <f t="shared" si="503"/>
        <v>5</v>
      </c>
      <c r="DO215" s="106">
        <f t="shared" si="504"/>
        <v>1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 t="str">
        <f t="shared" ref="B216:R216" si="615">IF(B214="","",B214*B215)</f>
        <v/>
      </c>
      <c r="C216" s="609">
        <f t="shared" si="615"/>
        <v>1400</v>
      </c>
      <c r="D216" s="609" t="str">
        <f t="shared" si="615"/>
        <v/>
      </c>
      <c r="E216" s="609">
        <f t="shared" si="615"/>
        <v>1050</v>
      </c>
      <c r="F216" s="609">
        <f t="shared" si="615"/>
        <v>75</v>
      </c>
      <c r="G216" s="609">
        <f t="shared" si="615"/>
        <v>75</v>
      </c>
      <c r="H216" s="609" t="str">
        <f t="shared" si="615"/>
        <v/>
      </c>
      <c r="I216" s="609">
        <f t="shared" si="615"/>
        <v>250</v>
      </c>
      <c r="J216" s="609">
        <f t="shared" si="615"/>
        <v>175</v>
      </c>
      <c r="K216" s="609" t="str">
        <f t="shared" si="615"/>
        <v/>
      </c>
      <c r="L216" s="609" t="str">
        <f t="shared" si="615"/>
        <v/>
      </c>
      <c r="M216" s="609" t="str">
        <f t="shared" si="615"/>
        <v/>
      </c>
      <c r="N216" s="609" t="str">
        <f t="shared" si="615"/>
        <v/>
      </c>
      <c r="O216" s="609" t="str">
        <f t="shared" si="615"/>
        <v/>
      </c>
      <c r="P216" s="609" t="str">
        <f t="shared" si="615"/>
        <v/>
      </c>
      <c r="Q216" s="609" t="str">
        <f t="shared" si="615"/>
        <v/>
      </c>
      <c r="R216" s="609" t="str">
        <f t="shared" si="615"/>
        <v/>
      </c>
      <c r="S216" s="647"/>
      <c r="T216" s="609">
        <f t="shared" ref="T216:AJ216" si="616">IF(T214="","",T214*T215)</f>
        <v>80</v>
      </c>
      <c r="U216" s="609">
        <f t="shared" si="616"/>
        <v>160</v>
      </c>
      <c r="V216" s="609">
        <f t="shared" si="616"/>
        <v>300</v>
      </c>
      <c r="W216" s="609" t="str">
        <f t="shared" si="616"/>
        <v/>
      </c>
      <c r="X216" s="609" t="str">
        <f t="shared" si="616"/>
        <v/>
      </c>
      <c r="Y216" s="609" t="str">
        <f t="shared" si="616"/>
        <v/>
      </c>
      <c r="Z216" s="609">
        <f t="shared" si="616"/>
        <v>250</v>
      </c>
      <c r="AA216" s="609">
        <f t="shared" si="616"/>
        <v>100</v>
      </c>
      <c r="AB216" s="609">
        <f t="shared" si="616"/>
        <v>1000</v>
      </c>
      <c r="AC216" s="609" t="str">
        <f t="shared" si="616"/>
        <v/>
      </c>
      <c r="AD216" s="609" t="str">
        <f t="shared" si="616"/>
        <v/>
      </c>
      <c r="AE216" s="609" t="str">
        <f t="shared" si="616"/>
        <v/>
      </c>
      <c r="AF216" s="609" t="str">
        <f t="shared" si="616"/>
        <v/>
      </c>
      <c r="AG216" s="609" t="str">
        <f t="shared" si="616"/>
        <v/>
      </c>
      <c r="AH216" s="609" t="str">
        <f t="shared" si="616"/>
        <v/>
      </c>
      <c r="AI216" s="609" t="str">
        <f t="shared" si="616"/>
        <v/>
      </c>
      <c r="AJ216" s="609" t="str">
        <f t="shared" si="616"/>
        <v/>
      </c>
      <c r="AK216" s="647"/>
      <c r="AL216" s="609">
        <f t="shared" ref="AL216:BB216" si="617">IF(AL214="","",AL214*AL215)</f>
        <v>150</v>
      </c>
      <c r="AM216" s="609">
        <f t="shared" si="617"/>
        <v>600</v>
      </c>
      <c r="AN216" s="609">
        <f t="shared" si="617"/>
        <v>100</v>
      </c>
      <c r="AO216" s="609" t="str">
        <f t="shared" si="617"/>
        <v/>
      </c>
      <c r="AP216" s="609" t="str">
        <f t="shared" si="617"/>
        <v/>
      </c>
      <c r="AQ216" s="609" t="str">
        <f t="shared" si="617"/>
        <v/>
      </c>
      <c r="AR216" s="609" t="str">
        <f t="shared" si="617"/>
        <v/>
      </c>
      <c r="AS216" s="609">
        <f t="shared" si="617"/>
        <v>200</v>
      </c>
      <c r="AT216" s="609">
        <f t="shared" si="617"/>
        <v>2000</v>
      </c>
      <c r="AU216" s="609" t="str">
        <f t="shared" si="617"/>
        <v/>
      </c>
      <c r="AV216" s="609" t="str">
        <f t="shared" si="617"/>
        <v/>
      </c>
      <c r="AW216" s="609" t="str">
        <f t="shared" si="617"/>
        <v/>
      </c>
      <c r="AX216" s="609" t="str">
        <f t="shared" si="617"/>
        <v/>
      </c>
      <c r="AY216" s="609" t="str">
        <f t="shared" si="617"/>
        <v/>
      </c>
      <c r="AZ216" s="609" t="str">
        <f t="shared" si="617"/>
        <v/>
      </c>
      <c r="BA216" s="609" t="str">
        <f t="shared" si="617"/>
        <v/>
      </c>
      <c r="BB216" s="609" t="str">
        <f t="shared" si="617"/>
        <v/>
      </c>
      <c r="BC216" s="647"/>
      <c r="BD216" s="609" t="str">
        <f t="shared" ref="BD216:BT216" si="618">IF(BD214="","",BD214*BD215)</f>
        <v/>
      </c>
      <c r="BE216" s="609" t="str">
        <f t="shared" si="618"/>
        <v/>
      </c>
      <c r="BF216" s="609" t="str">
        <f t="shared" si="618"/>
        <v/>
      </c>
      <c r="BG216" s="609" t="str">
        <f t="shared" si="618"/>
        <v/>
      </c>
      <c r="BH216" s="609" t="str">
        <f t="shared" si="618"/>
        <v/>
      </c>
      <c r="BI216" s="609" t="str">
        <f t="shared" si="618"/>
        <v/>
      </c>
      <c r="BJ216" s="609" t="str">
        <f t="shared" si="618"/>
        <v/>
      </c>
      <c r="BK216" s="609">
        <f t="shared" si="618"/>
        <v>400</v>
      </c>
      <c r="BL216" s="609" t="str">
        <f t="shared" si="618"/>
        <v/>
      </c>
      <c r="BM216" s="609" t="str">
        <f t="shared" si="618"/>
        <v/>
      </c>
      <c r="BN216" s="609" t="str">
        <f t="shared" si="618"/>
        <v/>
      </c>
      <c r="BO216" s="609" t="str">
        <f t="shared" si="618"/>
        <v/>
      </c>
      <c r="BP216" s="609" t="str">
        <f t="shared" si="618"/>
        <v/>
      </c>
      <c r="BQ216" s="609" t="str">
        <f t="shared" si="618"/>
        <v/>
      </c>
      <c r="BR216" s="609" t="str">
        <f t="shared" si="618"/>
        <v/>
      </c>
      <c r="BS216" s="609" t="str">
        <f t="shared" si="618"/>
        <v/>
      </c>
      <c r="BT216" s="609" t="str">
        <f t="shared" si="618"/>
        <v/>
      </c>
      <c r="BU216" s="647"/>
      <c r="BV216" s="609">
        <f>IF(BV214="","",BV214*BV215)</f>
        <v>125</v>
      </c>
      <c r="BW216" s="609">
        <f>IF(BW214="","",BW214*BW215)</f>
        <v>200</v>
      </c>
      <c r="BX216" s="609">
        <f>IF(BX214="","",BX214*BX215)</f>
        <v>250</v>
      </c>
      <c r="BY216" s="609">
        <f>IF(BY214="","",BY214*BY215)</f>
        <v>250</v>
      </c>
      <c r="BZ216" s="600">
        <f t="shared" si="514"/>
        <v>387.5</v>
      </c>
      <c r="CA216" s="600">
        <f t="shared" si="515"/>
        <v>202.5</v>
      </c>
      <c r="CB216" s="600">
        <f t="shared" si="516"/>
        <v>316.66666666666669</v>
      </c>
      <c r="CC216" s="600" t="str">
        <f t="shared" si="517"/>
        <v/>
      </c>
      <c r="CD216" s="1337" t="str">
        <f t="shared" si="614"/>
        <v/>
      </c>
      <c r="CE216" s="1338" t="str">
        <f t="shared" si="613"/>
        <v/>
      </c>
      <c r="CF216" s="1339" t="str">
        <f t="shared" si="613"/>
        <v/>
      </c>
      <c r="CG216" s="1339" t="str">
        <f t="shared" si="613"/>
        <v/>
      </c>
      <c r="CH216" s="1339" t="str">
        <f t="shared" si="613"/>
        <v/>
      </c>
      <c r="CI216" s="1339" t="str">
        <f t="shared" si="613"/>
        <v/>
      </c>
      <c r="CJ216" s="1339" t="str">
        <f t="shared" si="613"/>
        <v/>
      </c>
      <c r="CK216" s="1340" t="str">
        <f t="shared" si="613"/>
        <v/>
      </c>
      <c r="CL216" s="1340">
        <f t="shared" si="613"/>
        <v>400</v>
      </c>
      <c r="CM216" s="1340" t="str">
        <f t="shared" si="613"/>
        <v/>
      </c>
      <c r="CN216" s="1339" t="str">
        <f t="shared" si="613"/>
        <v/>
      </c>
      <c r="CO216" s="1339" t="str">
        <f t="shared" si="613"/>
        <v/>
      </c>
      <c r="CP216" s="1339" t="str">
        <f t="shared" si="613"/>
        <v/>
      </c>
      <c r="CQ216" s="1339" t="str">
        <f t="shared" si="613"/>
        <v/>
      </c>
      <c r="CR216" s="1339" t="str">
        <f t="shared" si="613"/>
        <v/>
      </c>
      <c r="CS216" s="1338" t="str">
        <f t="shared" si="613"/>
        <v/>
      </c>
      <c r="CT216" s="1341" t="str">
        <f t="shared" si="613"/>
        <v/>
      </c>
      <c r="CU216" s="552" t="str">
        <f t="shared" si="484"/>
        <v/>
      </c>
      <c r="CV216" s="553" t="str">
        <f t="shared" si="485"/>
        <v/>
      </c>
      <c r="CW216" s="554" t="str">
        <f t="shared" si="486"/>
        <v/>
      </c>
      <c r="CX216" s="554" t="str">
        <f t="shared" si="487"/>
        <v/>
      </c>
      <c r="CY216" s="554" t="str">
        <f t="shared" si="488"/>
        <v/>
      </c>
      <c r="CZ216" s="554" t="str">
        <f t="shared" si="489"/>
        <v/>
      </c>
      <c r="DA216" s="554" t="str">
        <f t="shared" si="490"/>
        <v/>
      </c>
      <c r="DB216" s="555" t="str">
        <f t="shared" si="491"/>
        <v/>
      </c>
      <c r="DC216" s="555">
        <f t="shared" si="492"/>
        <v>400</v>
      </c>
      <c r="DD216" s="555" t="str">
        <f t="shared" si="493"/>
        <v/>
      </c>
      <c r="DE216" s="554" t="str">
        <f t="shared" si="494"/>
        <v/>
      </c>
      <c r="DF216" s="554" t="str">
        <f t="shared" si="495"/>
        <v/>
      </c>
      <c r="DG216" s="554" t="str">
        <f t="shared" si="496"/>
        <v/>
      </c>
      <c r="DH216" s="554" t="str">
        <f t="shared" si="497"/>
        <v/>
      </c>
      <c r="DI216" s="554" t="str">
        <f t="shared" si="498"/>
        <v/>
      </c>
      <c r="DJ216" s="553" t="str">
        <f t="shared" si="499"/>
        <v/>
      </c>
      <c r="DK216" s="552" t="str">
        <f t="shared" si="500"/>
        <v/>
      </c>
      <c r="DL216" s="656">
        <f t="shared" si="501"/>
        <v>6</v>
      </c>
      <c r="DM216" s="106">
        <f t="shared" si="502"/>
        <v>6</v>
      </c>
      <c r="DN216" s="106">
        <f t="shared" si="503"/>
        <v>5</v>
      </c>
      <c r="DO216" s="106">
        <f t="shared" si="504"/>
        <v>1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>
        <v>105</v>
      </c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>
        <v>300</v>
      </c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514"/>
        <v/>
      </c>
      <c r="CA217" s="600" t="str">
        <f t="shared" si="515"/>
        <v/>
      </c>
      <c r="CB217" s="600" t="str">
        <f t="shared" si="516"/>
        <v/>
      </c>
      <c r="CC217" s="600" t="str">
        <f t="shared" si="517"/>
        <v/>
      </c>
      <c r="CD217" s="1337" t="str">
        <f t="shared" si="614"/>
        <v/>
      </c>
      <c r="CE217" s="1338" t="str">
        <f t="shared" si="613"/>
        <v/>
      </c>
      <c r="CF217" s="1339" t="str">
        <f t="shared" si="613"/>
        <v/>
      </c>
      <c r="CG217" s="1339" t="str">
        <f t="shared" si="613"/>
        <v/>
      </c>
      <c r="CH217" s="1339" t="str">
        <f t="shared" si="613"/>
        <v/>
      </c>
      <c r="CI217" s="1339" t="str">
        <f t="shared" si="613"/>
        <v/>
      </c>
      <c r="CJ217" s="1339" t="str">
        <f t="shared" si="613"/>
        <v/>
      </c>
      <c r="CK217" s="1340" t="str">
        <f t="shared" si="613"/>
        <v/>
      </c>
      <c r="CL217" s="1340" t="str">
        <f t="shared" si="613"/>
        <v/>
      </c>
      <c r="CM217" s="1340" t="str">
        <f t="shared" si="613"/>
        <v/>
      </c>
      <c r="CN217" s="1339" t="str">
        <f t="shared" si="613"/>
        <v/>
      </c>
      <c r="CO217" s="1339" t="str">
        <f t="shared" si="613"/>
        <v/>
      </c>
      <c r="CP217" s="1339" t="str">
        <f t="shared" si="613"/>
        <v/>
      </c>
      <c r="CQ217" s="1339" t="str">
        <f t="shared" si="613"/>
        <v/>
      </c>
      <c r="CR217" s="1339" t="str">
        <f t="shared" si="613"/>
        <v/>
      </c>
      <c r="CS217" s="1338" t="str">
        <f t="shared" si="613"/>
        <v/>
      </c>
      <c r="CT217" s="1341" t="str">
        <f t="shared" si="613"/>
        <v/>
      </c>
      <c r="CU217" s="552" t="str">
        <f t="shared" si="484"/>
        <v/>
      </c>
      <c r="CV217" s="553" t="str">
        <f t="shared" si="485"/>
        <v/>
      </c>
      <c r="CW217" s="554" t="str">
        <f t="shared" si="486"/>
        <v/>
      </c>
      <c r="CX217" s="554" t="str">
        <f t="shared" si="487"/>
        <v/>
      </c>
      <c r="CY217" s="554" t="str">
        <f t="shared" si="488"/>
        <v/>
      </c>
      <c r="CZ217" s="554" t="str">
        <f t="shared" si="489"/>
        <v/>
      </c>
      <c r="DA217" s="554" t="str">
        <f t="shared" si="490"/>
        <v/>
      </c>
      <c r="DB217" s="555" t="str">
        <f t="shared" si="491"/>
        <v/>
      </c>
      <c r="DC217" s="555" t="str">
        <f t="shared" si="492"/>
        <v/>
      </c>
      <c r="DD217" s="555" t="str">
        <f t="shared" si="493"/>
        <v/>
      </c>
      <c r="DE217" s="554" t="str">
        <f t="shared" si="494"/>
        <v/>
      </c>
      <c r="DF217" s="554" t="str">
        <f t="shared" si="495"/>
        <v/>
      </c>
      <c r="DG217" s="554" t="str">
        <f t="shared" si="496"/>
        <v/>
      </c>
      <c r="DH217" s="554" t="str">
        <f t="shared" si="497"/>
        <v/>
      </c>
      <c r="DI217" s="554" t="str">
        <f t="shared" si="498"/>
        <v/>
      </c>
      <c r="DJ217" s="553" t="str">
        <f t="shared" si="499"/>
        <v/>
      </c>
      <c r="DK217" s="552" t="str">
        <f t="shared" si="500"/>
        <v/>
      </c>
      <c r="DL217" s="656">
        <f t="shared" si="501"/>
        <v>1</v>
      </c>
      <c r="DM217" s="106">
        <f t="shared" si="502"/>
        <v>0</v>
      </c>
      <c r="DN217" s="106">
        <f t="shared" si="503"/>
        <v>1</v>
      </c>
      <c r="DO217" s="106">
        <f t="shared" si="504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>
        <v>1</v>
      </c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>
        <v>1</v>
      </c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514"/>
        <v/>
      </c>
      <c r="CA218" s="600" t="str">
        <f t="shared" si="515"/>
        <v/>
      </c>
      <c r="CB218" s="600" t="str">
        <f t="shared" si="516"/>
        <v/>
      </c>
      <c r="CC218" s="600" t="str">
        <f t="shared" si="517"/>
        <v/>
      </c>
      <c r="CD218" s="1337" t="str">
        <f t="shared" si="614"/>
        <v/>
      </c>
      <c r="CE218" s="1338" t="str">
        <f t="shared" si="613"/>
        <v/>
      </c>
      <c r="CF218" s="1339" t="str">
        <f t="shared" si="613"/>
        <v/>
      </c>
      <c r="CG218" s="1339" t="str">
        <f t="shared" si="613"/>
        <v/>
      </c>
      <c r="CH218" s="1339" t="str">
        <f t="shared" si="613"/>
        <v/>
      </c>
      <c r="CI218" s="1339" t="str">
        <f t="shared" si="613"/>
        <v/>
      </c>
      <c r="CJ218" s="1339" t="str">
        <f t="shared" si="613"/>
        <v/>
      </c>
      <c r="CK218" s="1340" t="str">
        <f t="shared" si="613"/>
        <v/>
      </c>
      <c r="CL218" s="1340" t="str">
        <f t="shared" si="613"/>
        <v/>
      </c>
      <c r="CM218" s="1340" t="str">
        <f t="shared" si="613"/>
        <v/>
      </c>
      <c r="CN218" s="1339" t="str">
        <f t="shared" si="613"/>
        <v/>
      </c>
      <c r="CO218" s="1339" t="str">
        <f t="shared" si="613"/>
        <v/>
      </c>
      <c r="CP218" s="1339" t="str">
        <f t="shared" si="613"/>
        <v/>
      </c>
      <c r="CQ218" s="1339" t="str">
        <f t="shared" si="613"/>
        <v/>
      </c>
      <c r="CR218" s="1339" t="str">
        <f t="shared" si="613"/>
        <v/>
      </c>
      <c r="CS218" s="1338" t="str">
        <f t="shared" si="613"/>
        <v/>
      </c>
      <c r="CT218" s="1341" t="str">
        <f t="shared" si="613"/>
        <v/>
      </c>
      <c r="CU218" s="552" t="str">
        <f t="shared" si="484"/>
        <v/>
      </c>
      <c r="CV218" s="553" t="str">
        <f t="shared" si="485"/>
        <v/>
      </c>
      <c r="CW218" s="554" t="str">
        <f t="shared" si="486"/>
        <v/>
      </c>
      <c r="CX218" s="554" t="str">
        <f t="shared" si="487"/>
        <v/>
      </c>
      <c r="CY218" s="554" t="str">
        <f t="shared" si="488"/>
        <v/>
      </c>
      <c r="CZ218" s="554" t="str">
        <f t="shared" si="489"/>
        <v/>
      </c>
      <c r="DA218" s="554" t="str">
        <f t="shared" si="490"/>
        <v/>
      </c>
      <c r="DB218" s="555" t="str">
        <f t="shared" si="491"/>
        <v/>
      </c>
      <c r="DC218" s="555" t="str">
        <f t="shared" si="492"/>
        <v/>
      </c>
      <c r="DD218" s="555" t="str">
        <f t="shared" si="493"/>
        <v/>
      </c>
      <c r="DE218" s="554" t="str">
        <f t="shared" si="494"/>
        <v/>
      </c>
      <c r="DF218" s="554" t="str">
        <f t="shared" si="495"/>
        <v/>
      </c>
      <c r="DG218" s="554" t="str">
        <f t="shared" si="496"/>
        <v/>
      </c>
      <c r="DH218" s="554" t="str">
        <f t="shared" si="497"/>
        <v/>
      </c>
      <c r="DI218" s="554" t="str">
        <f t="shared" si="498"/>
        <v/>
      </c>
      <c r="DJ218" s="553" t="str">
        <f t="shared" si="499"/>
        <v/>
      </c>
      <c r="DK218" s="552" t="str">
        <f t="shared" si="500"/>
        <v/>
      </c>
      <c r="DL218" s="656">
        <f t="shared" si="501"/>
        <v>1</v>
      </c>
      <c r="DM218" s="106">
        <f t="shared" si="502"/>
        <v>0</v>
      </c>
      <c r="DN218" s="106">
        <f t="shared" si="503"/>
        <v>1</v>
      </c>
      <c r="DO218" s="106">
        <f t="shared" si="504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619">IF(B217="","",B217*B218)</f>
        <v/>
      </c>
      <c r="C219" s="609" t="str">
        <f t="shared" si="619"/>
        <v/>
      </c>
      <c r="D219" s="609" t="str">
        <f t="shared" si="619"/>
        <v/>
      </c>
      <c r="E219" s="609" t="str">
        <f t="shared" si="619"/>
        <v/>
      </c>
      <c r="F219" s="609" t="str">
        <f t="shared" si="619"/>
        <v/>
      </c>
      <c r="G219" s="609" t="str">
        <f t="shared" si="619"/>
        <v/>
      </c>
      <c r="H219" s="609">
        <f t="shared" si="619"/>
        <v>105</v>
      </c>
      <c r="I219" s="609" t="str">
        <f t="shared" si="619"/>
        <v/>
      </c>
      <c r="J219" s="609" t="str">
        <f t="shared" si="619"/>
        <v/>
      </c>
      <c r="K219" s="609" t="str">
        <f t="shared" si="619"/>
        <v/>
      </c>
      <c r="L219" s="609" t="str">
        <f t="shared" si="619"/>
        <v/>
      </c>
      <c r="M219" s="609" t="str">
        <f t="shared" si="619"/>
        <v/>
      </c>
      <c r="N219" s="609" t="str">
        <f t="shared" si="619"/>
        <v/>
      </c>
      <c r="O219" s="609" t="str">
        <f t="shared" si="619"/>
        <v/>
      </c>
      <c r="P219" s="609" t="str">
        <f t="shared" si="619"/>
        <v/>
      </c>
      <c r="Q219" s="609" t="str">
        <f t="shared" si="619"/>
        <v/>
      </c>
      <c r="R219" s="609" t="str">
        <f t="shared" si="619"/>
        <v/>
      </c>
      <c r="S219" s="647"/>
      <c r="T219" s="609" t="str">
        <f t="shared" ref="T219:AJ219" si="620">IF(T217="","",T217*T218)</f>
        <v/>
      </c>
      <c r="U219" s="609" t="str">
        <f t="shared" si="620"/>
        <v/>
      </c>
      <c r="V219" s="609" t="str">
        <f t="shared" si="620"/>
        <v/>
      </c>
      <c r="W219" s="609" t="str">
        <f t="shared" si="620"/>
        <v/>
      </c>
      <c r="X219" s="609" t="str">
        <f t="shared" si="620"/>
        <v/>
      </c>
      <c r="Y219" s="609" t="str">
        <f t="shared" si="620"/>
        <v/>
      </c>
      <c r="Z219" s="609" t="str">
        <f t="shared" si="620"/>
        <v/>
      </c>
      <c r="AA219" s="609" t="str">
        <f t="shared" si="620"/>
        <v/>
      </c>
      <c r="AB219" s="609" t="str">
        <f t="shared" si="620"/>
        <v/>
      </c>
      <c r="AC219" s="609" t="str">
        <f t="shared" si="620"/>
        <v/>
      </c>
      <c r="AD219" s="609" t="str">
        <f t="shared" si="620"/>
        <v/>
      </c>
      <c r="AE219" s="609" t="str">
        <f t="shared" si="620"/>
        <v/>
      </c>
      <c r="AF219" s="609" t="str">
        <f t="shared" si="620"/>
        <v/>
      </c>
      <c r="AG219" s="609" t="str">
        <f t="shared" si="620"/>
        <v/>
      </c>
      <c r="AH219" s="609" t="str">
        <f t="shared" si="620"/>
        <v/>
      </c>
      <c r="AI219" s="609" t="str">
        <f t="shared" si="620"/>
        <v/>
      </c>
      <c r="AJ219" s="609" t="str">
        <f t="shared" si="620"/>
        <v/>
      </c>
      <c r="AK219" s="647"/>
      <c r="AL219" s="609" t="str">
        <f t="shared" ref="AL219:BB219" si="621">IF(AL217="","",AL217*AL218)</f>
        <v/>
      </c>
      <c r="AM219" s="609" t="str">
        <f t="shared" si="621"/>
        <v/>
      </c>
      <c r="AN219" s="609" t="str">
        <f t="shared" si="621"/>
        <v/>
      </c>
      <c r="AO219" s="609">
        <f t="shared" si="621"/>
        <v>300</v>
      </c>
      <c r="AP219" s="609" t="str">
        <f t="shared" si="621"/>
        <v/>
      </c>
      <c r="AQ219" s="609" t="str">
        <f t="shared" si="621"/>
        <v/>
      </c>
      <c r="AR219" s="609" t="str">
        <f t="shared" si="621"/>
        <v/>
      </c>
      <c r="AS219" s="609" t="str">
        <f t="shared" si="621"/>
        <v/>
      </c>
      <c r="AT219" s="609" t="str">
        <f t="shared" si="621"/>
        <v/>
      </c>
      <c r="AU219" s="609" t="str">
        <f t="shared" si="621"/>
        <v/>
      </c>
      <c r="AV219" s="609" t="str">
        <f t="shared" si="621"/>
        <v/>
      </c>
      <c r="AW219" s="609" t="str">
        <f t="shared" si="621"/>
        <v/>
      </c>
      <c r="AX219" s="609" t="str">
        <f t="shared" si="621"/>
        <v/>
      </c>
      <c r="AY219" s="609" t="str">
        <f t="shared" si="621"/>
        <v/>
      </c>
      <c r="AZ219" s="609" t="str">
        <f t="shared" si="621"/>
        <v/>
      </c>
      <c r="BA219" s="609" t="str">
        <f t="shared" si="621"/>
        <v/>
      </c>
      <c r="BB219" s="609" t="str">
        <f t="shared" si="621"/>
        <v/>
      </c>
      <c r="BC219" s="647"/>
      <c r="BD219" s="609" t="str">
        <f t="shared" ref="BD219:BT219" si="622">IF(BD217="","",BD217*BD218)</f>
        <v/>
      </c>
      <c r="BE219" s="609" t="str">
        <f t="shared" si="622"/>
        <v/>
      </c>
      <c r="BF219" s="609" t="str">
        <f t="shared" si="622"/>
        <v/>
      </c>
      <c r="BG219" s="609" t="str">
        <f t="shared" si="622"/>
        <v/>
      </c>
      <c r="BH219" s="609" t="str">
        <f t="shared" si="622"/>
        <v/>
      </c>
      <c r="BI219" s="609" t="str">
        <f t="shared" si="622"/>
        <v/>
      </c>
      <c r="BJ219" s="609" t="str">
        <f t="shared" si="622"/>
        <v/>
      </c>
      <c r="BK219" s="609" t="str">
        <f t="shared" si="622"/>
        <v/>
      </c>
      <c r="BL219" s="609" t="str">
        <f t="shared" si="622"/>
        <v/>
      </c>
      <c r="BM219" s="609" t="str">
        <f t="shared" si="622"/>
        <v/>
      </c>
      <c r="BN219" s="609" t="str">
        <f t="shared" si="622"/>
        <v/>
      </c>
      <c r="BO219" s="609" t="str">
        <f t="shared" si="622"/>
        <v/>
      </c>
      <c r="BP219" s="609" t="str">
        <f t="shared" si="622"/>
        <v/>
      </c>
      <c r="BQ219" s="609" t="str">
        <f t="shared" si="622"/>
        <v/>
      </c>
      <c r="BR219" s="609" t="str">
        <f t="shared" si="622"/>
        <v/>
      </c>
      <c r="BS219" s="609" t="str">
        <f t="shared" si="622"/>
        <v/>
      </c>
      <c r="BT219" s="609" t="str">
        <f t="shared" si="622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514"/>
        <v/>
      </c>
      <c r="CA219" s="600" t="str">
        <f t="shared" si="515"/>
        <v/>
      </c>
      <c r="CB219" s="600" t="str">
        <f t="shared" si="516"/>
        <v/>
      </c>
      <c r="CC219" s="600" t="str">
        <f t="shared" si="517"/>
        <v/>
      </c>
      <c r="CD219" s="1337" t="str">
        <f t="shared" si="614"/>
        <v/>
      </c>
      <c r="CE219" s="1338" t="str">
        <f t="shared" si="613"/>
        <v/>
      </c>
      <c r="CF219" s="1339" t="str">
        <f t="shared" si="613"/>
        <v/>
      </c>
      <c r="CG219" s="1339" t="str">
        <f t="shared" si="613"/>
        <v/>
      </c>
      <c r="CH219" s="1339" t="str">
        <f t="shared" si="613"/>
        <v/>
      </c>
      <c r="CI219" s="1339" t="str">
        <f t="shared" si="613"/>
        <v/>
      </c>
      <c r="CJ219" s="1339" t="str">
        <f t="shared" si="613"/>
        <v/>
      </c>
      <c r="CK219" s="1340" t="str">
        <f t="shared" si="613"/>
        <v/>
      </c>
      <c r="CL219" s="1340" t="str">
        <f t="shared" si="613"/>
        <v/>
      </c>
      <c r="CM219" s="1340" t="str">
        <f t="shared" si="613"/>
        <v/>
      </c>
      <c r="CN219" s="1339" t="str">
        <f t="shared" si="613"/>
        <v/>
      </c>
      <c r="CO219" s="1339" t="str">
        <f t="shared" si="613"/>
        <v/>
      </c>
      <c r="CP219" s="1339" t="str">
        <f t="shared" si="613"/>
        <v/>
      </c>
      <c r="CQ219" s="1339" t="str">
        <f t="shared" si="613"/>
        <v/>
      </c>
      <c r="CR219" s="1339" t="str">
        <f t="shared" si="613"/>
        <v/>
      </c>
      <c r="CS219" s="1338" t="str">
        <f t="shared" si="613"/>
        <v/>
      </c>
      <c r="CT219" s="1341" t="str">
        <f t="shared" si="613"/>
        <v/>
      </c>
      <c r="CU219" s="552" t="str">
        <f t="shared" si="484"/>
        <v/>
      </c>
      <c r="CV219" s="553" t="str">
        <f t="shared" si="485"/>
        <v/>
      </c>
      <c r="CW219" s="554" t="str">
        <f t="shared" si="486"/>
        <v/>
      </c>
      <c r="CX219" s="554" t="str">
        <f t="shared" si="487"/>
        <v/>
      </c>
      <c r="CY219" s="554" t="str">
        <f t="shared" si="488"/>
        <v/>
      </c>
      <c r="CZ219" s="554" t="str">
        <f t="shared" si="489"/>
        <v/>
      </c>
      <c r="DA219" s="554" t="str">
        <f t="shared" si="490"/>
        <v/>
      </c>
      <c r="DB219" s="555" t="str">
        <f t="shared" si="491"/>
        <v/>
      </c>
      <c r="DC219" s="555" t="str">
        <f t="shared" si="492"/>
        <v/>
      </c>
      <c r="DD219" s="555" t="str">
        <f t="shared" si="493"/>
        <v/>
      </c>
      <c r="DE219" s="554" t="str">
        <f t="shared" si="494"/>
        <v/>
      </c>
      <c r="DF219" s="554" t="str">
        <f t="shared" si="495"/>
        <v/>
      </c>
      <c r="DG219" s="554" t="str">
        <f t="shared" si="496"/>
        <v/>
      </c>
      <c r="DH219" s="554" t="str">
        <f t="shared" si="497"/>
        <v/>
      </c>
      <c r="DI219" s="554" t="str">
        <f t="shared" si="498"/>
        <v/>
      </c>
      <c r="DJ219" s="553" t="str">
        <f t="shared" si="499"/>
        <v/>
      </c>
      <c r="DK219" s="552" t="str">
        <f t="shared" si="500"/>
        <v/>
      </c>
      <c r="DL219" s="656">
        <f t="shared" si="501"/>
        <v>1</v>
      </c>
      <c r="DM219" s="106">
        <f t="shared" si="502"/>
        <v>0</v>
      </c>
      <c r="DN219" s="106">
        <f t="shared" si="503"/>
        <v>1</v>
      </c>
      <c r="DO219" s="106">
        <f t="shared" si="504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794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599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599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599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599"/>
      <c r="BV220" s="227"/>
      <c r="BW220" s="227"/>
      <c r="BX220" s="227"/>
      <c r="BY220" s="227"/>
      <c r="BZ220" s="600" t="str">
        <f t="shared" si="514"/>
        <v/>
      </c>
      <c r="CA220" s="600" t="str">
        <f t="shared" si="515"/>
        <v/>
      </c>
      <c r="CB220" s="600" t="str">
        <f t="shared" si="516"/>
        <v/>
      </c>
      <c r="CC220" s="600" t="str">
        <f t="shared" si="517"/>
        <v/>
      </c>
      <c r="CD220" s="1337" t="str">
        <f t="shared" si="614"/>
        <v/>
      </c>
      <c r="CE220" s="1338" t="str">
        <f t="shared" si="613"/>
        <v/>
      </c>
      <c r="CF220" s="1339" t="str">
        <f t="shared" si="613"/>
        <v/>
      </c>
      <c r="CG220" s="1339" t="str">
        <f t="shared" si="613"/>
        <v/>
      </c>
      <c r="CH220" s="1339" t="str">
        <f t="shared" si="613"/>
        <v/>
      </c>
      <c r="CI220" s="1339" t="str">
        <f t="shared" si="613"/>
        <v/>
      </c>
      <c r="CJ220" s="1339" t="str">
        <f t="shared" si="613"/>
        <v/>
      </c>
      <c r="CK220" s="1340" t="str">
        <f t="shared" si="613"/>
        <v/>
      </c>
      <c r="CL220" s="1340" t="str">
        <f t="shared" si="613"/>
        <v/>
      </c>
      <c r="CM220" s="1340" t="str">
        <f t="shared" si="613"/>
        <v/>
      </c>
      <c r="CN220" s="1339" t="str">
        <f t="shared" si="613"/>
        <v/>
      </c>
      <c r="CO220" s="1339" t="str">
        <f t="shared" si="613"/>
        <v/>
      </c>
      <c r="CP220" s="1339" t="str">
        <f t="shared" si="613"/>
        <v/>
      </c>
      <c r="CQ220" s="1339" t="str">
        <f t="shared" si="613"/>
        <v/>
      </c>
      <c r="CR220" s="1339" t="str">
        <f t="shared" si="613"/>
        <v/>
      </c>
      <c r="CS220" s="1338" t="str">
        <f t="shared" si="613"/>
        <v/>
      </c>
      <c r="CT220" s="1341" t="str">
        <f t="shared" si="613"/>
        <v/>
      </c>
      <c r="CU220" s="552" t="str">
        <f t="shared" si="484"/>
        <v/>
      </c>
      <c r="CV220" s="553" t="str">
        <f t="shared" si="485"/>
        <v/>
      </c>
      <c r="CW220" s="554" t="str">
        <f t="shared" si="486"/>
        <v/>
      </c>
      <c r="CX220" s="554" t="str">
        <f t="shared" si="487"/>
        <v/>
      </c>
      <c r="CY220" s="554" t="str">
        <f t="shared" si="488"/>
        <v/>
      </c>
      <c r="CZ220" s="554" t="str">
        <f t="shared" si="489"/>
        <v/>
      </c>
      <c r="DA220" s="554" t="str">
        <f t="shared" si="490"/>
        <v/>
      </c>
      <c r="DB220" s="555" t="str">
        <f t="shared" si="491"/>
        <v/>
      </c>
      <c r="DC220" s="555" t="str">
        <f t="shared" si="492"/>
        <v/>
      </c>
      <c r="DD220" s="555" t="str">
        <f t="shared" si="493"/>
        <v/>
      </c>
      <c r="DE220" s="554" t="str">
        <f t="shared" si="494"/>
        <v/>
      </c>
      <c r="DF220" s="554" t="str">
        <f t="shared" si="495"/>
        <v/>
      </c>
      <c r="DG220" s="554" t="str">
        <f t="shared" si="496"/>
        <v/>
      </c>
      <c r="DH220" s="554" t="str">
        <f t="shared" si="497"/>
        <v/>
      </c>
      <c r="DI220" s="554" t="str">
        <f t="shared" si="498"/>
        <v/>
      </c>
      <c r="DJ220" s="553" t="str">
        <f t="shared" si="499"/>
        <v/>
      </c>
      <c r="DK220" s="552" t="str">
        <f t="shared" si="500"/>
        <v/>
      </c>
      <c r="DL220" s="656">
        <f t="shared" si="501"/>
        <v>0</v>
      </c>
      <c r="DM220" s="106">
        <f t="shared" si="502"/>
        <v>0</v>
      </c>
      <c r="DN220" s="106">
        <f t="shared" si="503"/>
        <v>0</v>
      </c>
      <c r="DO220" s="106">
        <f t="shared" si="504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76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76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76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76"/>
      <c r="BV221" s="227"/>
      <c r="BW221" s="227"/>
      <c r="BX221" s="227"/>
      <c r="BY221" s="227"/>
      <c r="BZ221" s="600" t="str">
        <f t="shared" ref="BZ221:BZ284" si="623">IF(DL221&lt;3,"",(SUM(B221:R221)-MIN(B221:R221)-MAX(B221:R221))/(DL221-2))</f>
        <v/>
      </c>
      <c r="CA221" s="600" t="str">
        <f t="shared" ref="CA221:CA284" si="624">IF(DM221&lt;3,"",(SUM(T221:AJ221)-MIN(T221:AJ221)-MAX(T221:AJ221))/(DM221-2))</f>
        <v/>
      </c>
      <c r="CB221" s="600" t="str">
        <f t="shared" ref="CB221:CB284" si="625">IF(DN221&lt;3,"",(SUM(AL221:BB221)-MIN(AL221:BB221)-MAX(AL221:BB221))/(DN221-2))</f>
        <v/>
      </c>
      <c r="CC221" s="600" t="str">
        <f t="shared" ref="CC221:CC284" si="626">IF(DO221&lt;3,"",(SUM(BD221:BT221)-MIN(BD221:BT221)-MAX(BD221:BT221))/(DO221-2))</f>
        <v/>
      </c>
      <c r="CD221" s="1337" t="str">
        <f t="shared" si="614"/>
        <v/>
      </c>
      <c r="CE221" s="1338" t="str">
        <f t="shared" si="613"/>
        <v/>
      </c>
      <c r="CF221" s="1339" t="str">
        <f t="shared" si="613"/>
        <v/>
      </c>
      <c r="CG221" s="1339" t="str">
        <f t="shared" si="613"/>
        <v/>
      </c>
      <c r="CH221" s="1339" t="str">
        <f t="shared" si="613"/>
        <v/>
      </c>
      <c r="CI221" s="1339" t="str">
        <f t="shared" si="613"/>
        <v/>
      </c>
      <c r="CJ221" s="1339" t="str">
        <f t="shared" si="613"/>
        <v/>
      </c>
      <c r="CK221" s="1340" t="str">
        <f t="shared" si="613"/>
        <v/>
      </c>
      <c r="CL221" s="1340" t="str">
        <f t="shared" si="613"/>
        <v/>
      </c>
      <c r="CM221" s="1340" t="str">
        <f t="shared" si="613"/>
        <v/>
      </c>
      <c r="CN221" s="1339" t="str">
        <f t="shared" si="613"/>
        <v/>
      </c>
      <c r="CO221" s="1339" t="str">
        <f t="shared" si="613"/>
        <v/>
      </c>
      <c r="CP221" s="1339" t="str">
        <f t="shared" si="613"/>
        <v/>
      </c>
      <c r="CQ221" s="1339" t="str">
        <f t="shared" si="613"/>
        <v/>
      </c>
      <c r="CR221" s="1339" t="str">
        <f t="shared" si="613"/>
        <v/>
      </c>
      <c r="CS221" s="1338" t="str">
        <f t="shared" si="613"/>
        <v/>
      </c>
      <c r="CT221" s="1341" t="str">
        <f t="shared" si="613"/>
        <v/>
      </c>
      <c r="CU221" s="552" t="str">
        <f t="shared" si="484"/>
        <v/>
      </c>
      <c r="CV221" s="553" t="str">
        <f t="shared" si="485"/>
        <v/>
      </c>
      <c r="CW221" s="554" t="str">
        <f t="shared" si="486"/>
        <v/>
      </c>
      <c r="CX221" s="554" t="str">
        <f t="shared" si="487"/>
        <v/>
      </c>
      <c r="CY221" s="554" t="str">
        <f t="shared" si="488"/>
        <v/>
      </c>
      <c r="CZ221" s="554" t="str">
        <f t="shared" si="489"/>
        <v/>
      </c>
      <c r="DA221" s="554" t="str">
        <f t="shared" si="490"/>
        <v/>
      </c>
      <c r="DB221" s="555" t="str">
        <f t="shared" si="491"/>
        <v/>
      </c>
      <c r="DC221" s="555" t="str">
        <f t="shared" si="492"/>
        <v/>
      </c>
      <c r="DD221" s="555" t="str">
        <f t="shared" si="493"/>
        <v/>
      </c>
      <c r="DE221" s="554" t="str">
        <f t="shared" si="494"/>
        <v/>
      </c>
      <c r="DF221" s="554" t="str">
        <f t="shared" si="495"/>
        <v/>
      </c>
      <c r="DG221" s="554" t="str">
        <f t="shared" si="496"/>
        <v/>
      </c>
      <c r="DH221" s="554" t="str">
        <f t="shared" si="497"/>
        <v/>
      </c>
      <c r="DI221" s="554" t="str">
        <f t="shared" si="498"/>
        <v/>
      </c>
      <c r="DJ221" s="553" t="str">
        <f t="shared" si="499"/>
        <v/>
      </c>
      <c r="DK221" s="552" t="str">
        <f t="shared" si="500"/>
        <v/>
      </c>
      <c r="DL221" s="656">
        <f t="shared" si="501"/>
        <v>0</v>
      </c>
      <c r="DM221" s="106">
        <f t="shared" si="502"/>
        <v>0</v>
      </c>
      <c r="DN221" s="106">
        <f t="shared" si="503"/>
        <v>0</v>
      </c>
      <c r="DO221" s="106">
        <f t="shared" si="504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627">IF(B220="","",B220*B221)</f>
        <v/>
      </c>
      <c r="C222" s="610" t="str">
        <f t="shared" si="627"/>
        <v/>
      </c>
      <c r="D222" s="610" t="str">
        <f t="shared" si="627"/>
        <v/>
      </c>
      <c r="E222" s="610" t="str">
        <f t="shared" si="627"/>
        <v/>
      </c>
      <c r="F222" s="610" t="str">
        <f t="shared" si="627"/>
        <v/>
      </c>
      <c r="G222" s="610" t="str">
        <f t="shared" si="627"/>
        <v/>
      </c>
      <c r="H222" s="610" t="str">
        <f t="shared" si="627"/>
        <v/>
      </c>
      <c r="I222" s="610" t="str">
        <f t="shared" si="627"/>
        <v/>
      </c>
      <c r="J222" s="610" t="str">
        <f t="shared" si="627"/>
        <v/>
      </c>
      <c r="K222" s="610" t="str">
        <f t="shared" si="627"/>
        <v/>
      </c>
      <c r="L222" s="610" t="str">
        <f t="shared" si="627"/>
        <v/>
      </c>
      <c r="M222" s="610" t="str">
        <f t="shared" si="627"/>
        <v/>
      </c>
      <c r="N222" s="610" t="str">
        <f t="shared" si="627"/>
        <v/>
      </c>
      <c r="O222" s="610" t="str">
        <f t="shared" si="627"/>
        <v/>
      </c>
      <c r="P222" s="610" t="str">
        <f t="shared" si="627"/>
        <v/>
      </c>
      <c r="Q222" s="610" t="str">
        <f t="shared" si="627"/>
        <v/>
      </c>
      <c r="R222" s="610" t="str">
        <f t="shared" si="627"/>
        <v/>
      </c>
      <c r="S222" s="650"/>
      <c r="T222" s="610" t="str">
        <f t="shared" ref="T222:AJ222" si="628">IF(T220="","",T220*T221)</f>
        <v/>
      </c>
      <c r="U222" s="610" t="str">
        <f t="shared" si="628"/>
        <v/>
      </c>
      <c r="V222" s="610" t="str">
        <f t="shared" si="628"/>
        <v/>
      </c>
      <c r="W222" s="610" t="str">
        <f t="shared" si="628"/>
        <v/>
      </c>
      <c r="X222" s="610" t="str">
        <f t="shared" si="628"/>
        <v/>
      </c>
      <c r="Y222" s="610" t="str">
        <f t="shared" si="628"/>
        <v/>
      </c>
      <c r="Z222" s="610" t="str">
        <f t="shared" si="628"/>
        <v/>
      </c>
      <c r="AA222" s="610" t="str">
        <f t="shared" si="628"/>
        <v/>
      </c>
      <c r="AB222" s="610" t="str">
        <f t="shared" si="628"/>
        <v/>
      </c>
      <c r="AC222" s="610" t="str">
        <f t="shared" si="628"/>
        <v/>
      </c>
      <c r="AD222" s="610" t="str">
        <f t="shared" si="628"/>
        <v/>
      </c>
      <c r="AE222" s="610" t="str">
        <f t="shared" si="628"/>
        <v/>
      </c>
      <c r="AF222" s="610" t="str">
        <f t="shared" si="628"/>
        <v/>
      </c>
      <c r="AG222" s="610" t="str">
        <f t="shared" si="628"/>
        <v/>
      </c>
      <c r="AH222" s="610" t="str">
        <f t="shared" si="628"/>
        <v/>
      </c>
      <c r="AI222" s="610" t="str">
        <f t="shared" si="628"/>
        <v/>
      </c>
      <c r="AJ222" s="610" t="str">
        <f t="shared" si="628"/>
        <v/>
      </c>
      <c r="AK222" s="650"/>
      <c r="AL222" s="610" t="str">
        <f t="shared" ref="AL222:BB222" si="629">IF(AL220="","",AL220*AL221)</f>
        <v/>
      </c>
      <c r="AM222" s="610" t="str">
        <f t="shared" si="629"/>
        <v/>
      </c>
      <c r="AN222" s="610" t="str">
        <f t="shared" si="629"/>
        <v/>
      </c>
      <c r="AO222" s="610" t="str">
        <f t="shared" si="629"/>
        <v/>
      </c>
      <c r="AP222" s="610" t="str">
        <f t="shared" si="629"/>
        <v/>
      </c>
      <c r="AQ222" s="610" t="str">
        <f t="shared" si="629"/>
        <v/>
      </c>
      <c r="AR222" s="610" t="str">
        <f t="shared" si="629"/>
        <v/>
      </c>
      <c r="AS222" s="610" t="str">
        <f t="shared" si="629"/>
        <v/>
      </c>
      <c r="AT222" s="610" t="str">
        <f t="shared" si="629"/>
        <v/>
      </c>
      <c r="AU222" s="610" t="str">
        <f t="shared" si="629"/>
        <v/>
      </c>
      <c r="AV222" s="610" t="str">
        <f t="shared" si="629"/>
        <v/>
      </c>
      <c r="AW222" s="610" t="str">
        <f t="shared" si="629"/>
        <v/>
      </c>
      <c r="AX222" s="610" t="str">
        <f t="shared" si="629"/>
        <v/>
      </c>
      <c r="AY222" s="610" t="str">
        <f t="shared" si="629"/>
        <v/>
      </c>
      <c r="AZ222" s="610" t="str">
        <f t="shared" si="629"/>
        <v/>
      </c>
      <c r="BA222" s="610" t="str">
        <f t="shared" si="629"/>
        <v/>
      </c>
      <c r="BB222" s="610" t="str">
        <f t="shared" si="629"/>
        <v/>
      </c>
      <c r="BC222" s="650"/>
      <c r="BD222" s="610" t="str">
        <f t="shared" ref="BD222:BT222" si="630">IF(BD220="","",BD220*BD221)</f>
        <v/>
      </c>
      <c r="BE222" s="610" t="str">
        <f t="shared" si="630"/>
        <v/>
      </c>
      <c r="BF222" s="610" t="str">
        <f t="shared" si="630"/>
        <v/>
      </c>
      <c r="BG222" s="610" t="str">
        <f t="shared" si="630"/>
        <v/>
      </c>
      <c r="BH222" s="610" t="str">
        <f t="shared" si="630"/>
        <v/>
      </c>
      <c r="BI222" s="610" t="str">
        <f t="shared" si="630"/>
        <v/>
      </c>
      <c r="BJ222" s="610" t="str">
        <f t="shared" si="630"/>
        <v/>
      </c>
      <c r="BK222" s="610" t="str">
        <f t="shared" si="630"/>
        <v/>
      </c>
      <c r="BL222" s="610" t="str">
        <f t="shared" si="630"/>
        <v/>
      </c>
      <c r="BM222" s="610" t="str">
        <f t="shared" si="630"/>
        <v/>
      </c>
      <c r="BN222" s="610" t="str">
        <f t="shared" si="630"/>
        <v/>
      </c>
      <c r="BO222" s="610" t="str">
        <f t="shared" si="630"/>
        <v/>
      </c>
      <c r="BP222" s="610" t="str">
        <f t="shared" si="630"/>
        <v/>
      </c>
      <c r="BQ222" s="610" t="str">
        <f t="shared" si="630"/>
        <v/>
      </c>
      <c r="BR222" s="610" t="str">
        <f t="shared" si="630"/>
        <v/>
      </c>
      <c r="BS222" s="610" t="str">
        <f t="shared" si="630"/>
        <v/>
      </c>
      <c r="BT222" s="610" t="str">
        <f t="shared" si="630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623"/>
        <v/>
      </c>
      <c r="CA222" s="600" t="str">
        <f t="shared" si="624"/>
        <v/>
      </c>
      <c r="CB222" s="600" t="str">
        <f t="shared" si="625"/>
        <v/>
      </c>
      <c r="CC222" s="600" t="str">
        <f t="shared" si="626"/>
        <v/>
      </c>
      <c r="CD222" s="1337" t="str">
        <f t="shared" si="614"/>
        <v/>
      </c>
      <c r="CE222" s="1338" t="str">
        <f t="shared" si="613"/>
        <v/>
      </c>
      <c r="CF222" s="1339" t="str">
        <f t="shared" si="613"/>
        <v/>
      </c>
      <c r="CG222" s="1339" t="str">
        <f t="shared" si="613"/>
        <v/>
      </c>
      <c r="CH222" s="1339" t="str">
        <f t="shared" si="613"/>
        <v/>
      </c>
      <c r="CI222" s="1339" t="str">
        <f t="shared" si="613"/>
        <v/>
      </c>
      <c r="CJ222" s="1339" t="str">
        <f t="shared" si="613"/>
        <v/>
      </c>
      <c r="CK222" s="1340" t="str">
        <f t="shared" si="613"/>
        <v/>
      </c>
      <c r="CL222" s="1340" t="str">
        <f t="shared" si="613"/>
        <v/>
      </c>
      <c r="CM222" s="1340" t="str">
        <f t="shared" si="613"/>
        <v/>
      </c>
      <c r="CN222" s="1339" t="str">
        <f t="shared" si="613"/>
        <v/>
      </c>
      <c r="CO222" s="1339" t="str">
        <f t="shared" si="613"/>
        <v/>
      </c>
      <c r="CP222" s="1339" t="str">
        <f t="shared" si="613"/>
        <v/>
      </c>
      <c r="CQ222" s="1339" t="str">
        <f t="shared" si="613"/>
        <v/>
      </c>
      <c r="CR222" s="1339" t="str">
        <f t="shared" si="613"/>
        <v/>
      </c>
      <c r="CS222" s="1338" t="str">
        <f t="shared" si="613"/>
        <v/>
      </c>
      <c r="CT222" s="1341" t="str">
        <f t="shared" si="613"/>
        <v/>
      </c>
      <c r="CU222" s="552" t="str">
        <f t="shared" si="484"/>
        <v/>
      </c>
      <c r="CV222" s="553" t="str">
        <f t="shared" si="485"/>
        <v/>
      </c>
      <c r="CW222" s="554" t="str">
        <f t="shared" si="486"/>
        <v/>
      </c>
      <c r="CX222" s="554" t="str">
        <f t="shared" si="487"/>
        <v/>
      </c>
      <c r="CY222" s="554" t="str">
        <f t="shared" si="488"/>
        <v/>
      </c>
      <c r="CZ222" s="554" t="str">
        <f t="shared" si="489"/>
        <v/>
      </c>
      <c r="DA222" s="554" t="str">
        <f t="shared" si="490"/>
        <v/>
      </c>
      <c r="DB222" s="555" t="str">
        <f t="shared" si="491"/>
        <v/>
      </c>
      <c r="DC222" s="555" t="str">
        <f t="shared" si="492"/>
        <v/>
      </c>
      <c r="DD222" s="555" t="str">
        <f t="shared" si="493"/>
        <v/>
      </c>
      <c r="DE222" s="554" t="str">
        <f t="shared" si="494"/>
        <v/>
      </c>
      <c r="DF222" s="554" t="str">
        <f t="shared" si="495"/>
        <v/>
      </c>
      <c r="DG222" s="554" t="str">
        <f t="shared" si="496"/>
        <v/>
      </c>
      <c r="DH222" s="554" t="str">
        <f t="shared" si="497"/>
        <v/>
      </c>
      <c r="DI222" s="554" t="str">
        <f t="shared" si="498"/>
        <v/>
      </c>
      <c r="DJ222" s="553" t="str">
        <f t="shared" si="499"/>
        <v/>
      </c>
      <c r="DK222" s="552" t="str">
        <f t="shared" si="500"/>
        <v/>
      </c>
      <c r="DL222" s="656">
        <f t="shared" si="501"/>
        <v>0</v>
      </c>
      <c r="DM222" s="106">
        <f t="shared" si="502"/>
        <v>0</v>
      </c>
      <c r="DN222" s="106">
        <f t="shared" si="503"/>
        <v>0</v>
      </c>
      <c r="DO222" s="106">
        <f t="shared" si="504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623"/>
        <v/>
      </c>
      <c r="CA223" s="600" t="str">
        <f t="shared" si="624"/>
        <v/>
      </c>
      <c r="CB223" s="600" t="str">
        <f t="shared" si="625"/>
        <v/>
      </c>
      <c r="CC223" s="600" t="str">
        <f t="shared" si="626"/>
        <v/>
      </c>
      <c r="CD223" s="1337" t="str">
        <f t="shared" si="614"/>
        <v/>
      </c>
      <c r="CE223" s="1338" t="str">
        <f t="shared" si="613"/>
        <v/>
      </c>
      <c r="CF223" s="1339" t="str">
        <f t="shared" si="613"/>
        <v/>
      </c>
      <c r="CG223" s="1339" t="str">
        <f t="shared" si="613"/>
        <v/>
      </c>
      <c r="CH223" s="1339" t="str">
        <f t="shared" si="613"/>
        <v/>
      </c>
      <c r="CI223" s="1339" t="str">
        <f t="shared" si="613"/>
        <v/>
      </c>
      <c r="CJ223" s="1339" t="str">
        <f t="shared" si="613"/>
        <v/>
      </c>
      <c r="CK223" s="1340" t="str">
        <f t="shared" si="613"/>
        <v/>
      </c>
      <c r="CL223" s="1340" t="str">
        <f t="shared" si="613"/>
        <v/>
      </c>
      <c r="CM223" s="1340" t="str">
        <f t="shared" si="613"/>
        <v/>
      </c>
      <c r="CN223" s="1339" t="str">
        <f t="shared" si="613"/>
        <v/>
      </c>
      <c r="CO223" s="1339" t="str">
        <f t="shared" si="613"/>
        <v/>
      </c>
      <c r="CP223" s="1339" t="str">
        <f t="shared" si="613"/>
        <v/>
      </c>
      <c r="CQ223" s="1339" t="str">
        <f t="shared" si="613"/>
        <v/>
      </c>
      <c r="CR223" s="1339" t="str">
        <f t="shared" si="613"/>
        <v/>
      </c>
      <c r="CS223" s="1338" t="str">
        <f t="shared" si="613"/>
        <v/>
      </c>
      <c r="CT223" s="1341" t="str">
        <f t="shared" si="613"/>
        <v/>
      </c>
      <c r="CU223" s="552" t="str">
        <f t="shared" si="484"/>
        <v/>
      </c>
      <c r="CV223" s="553" t="str">
        <f t="shared" si="485"/>
        <v/>
      </c>
      <c r="CW223" s="554" t="str">
        <f t="shared" si="486"/>
        <v/>
      </c>
      <c r="CX223" s="554" t="str">
        <f t="shared" si="487"/>
        <v/>
      </c>
      <c r="CY223" s="554" t="str">
        <f t="shared" si="488"/>
        <v/>
      </c>
      <c r="CZ223" s="554" t="str">
        <f t="shared" si="489"/>
        <v/>
      </c>
      <c r="DA223" s="554" t="str">
        <f t="shared" si="490"/>
        <v/>
      </c>
      <c r="DB223" s="555" t="str">
        <f t="shared" si="491"/>
        <v/>
      </c>
      <c r="DC223" s="555" t="str">
        <f t="shared" si="492"/>
        <v/>
      </c>
      <c r="DD223" s="555" t="str">
        <f t="shared" si="493"/>
        <v/>
      </c>
      <c r="DE223" s="554" t="str">
        <f t="shared" si="494"/>
        <v/>
      </c>
      <c r="DF223" s="554" t="str">
        <f t="shared" si="495"/>
        <v/>
      </c>
      <c r="DG223" s="554" t="str">
        <f t="shared" si="496"/>
        <v/>
      </c>
      <c r="DH223" s="554" t="str">
        <f t="shared" si="497"/>
        <v/>
      </c>
      <c r="DI223" s="554" t="str">
        <f t="shared" si="498"/>
        <v/>
      </c>
      <c r="DJ223" s="553" t="str">
        <f t="shared" si="499"/>
        <v/>
      </c>
      <c r="DK223" s="552" t="str">
        <f t="shared" si="500"/>
        <v/>
      </c>
      <c r="DL223" s="656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623"/>
        <v/>
      </c>
      <c r="CA224" s="600" t="str">
        <f t="shared" si="624"/>
        <v/>
      </c>
      <c r="CB224" s="600" t="str">
        <f t="shared" si="625"/>
        <v/>
      </c>
      <c r="CC224" s="600" t="str">
        <f t="shared" si="626"/>
        <v/>
      </c>
      <c r="CD224" s="1337" t="str">
        <f t="shared" si="614"/>
        <v/>
      </c>
      <c r="CE224" s="1338" t="str">
        <f t="shared" si="613"/>
        <v/>
      </c>
      <c r="CF224" s="1339" t="str">
        <f t="shared" si="613"/>
        <v/>
      </c>
      <c r="CG224" s="1339" t="str">
        <f t="shared" si="613"/>
        <v/>
      </c>
      <c r="CH224" s="1339" t="str">
        <f t="shared" si="613"/>
        <v/>
      </c>
      <c r="CI224" s="1339" t="str">
        <f t="shared" si="613"/>
        <v/>
      </c>
      <c r="CJ224" s="1339" t="str">
        <f t="shared" si="613"/>
        <v/>
      </c>
      <c r="CK224" s="1340" t="str">
        <f t="shared" si="613"/>
        <v/>
      </c>
      <c r="CL224" s="1340" t="str">
        <f t="shared" si="613"/>
        <v/>
      </c>
      <c r="CM224" s="1340" t="str">
        <f t="shared" si="613"/>
        <v/>
      </c>
      <c r="CN224" s="1339" t="str">
        <f t="shared" si="613"/>
        <v/>
      </c>
      <c r="CO224" s="1339" t="str">
        <f t="shared" si="613"/>
        <v/>
      </c>
      <c r="CP224" s="1339" t="str">
        <f t="shared" si="613"/>
        <v/>
      </c>
      <c r="CQ224" s="1339" t="str">
        <f t="shared" si="613"/>
        <v/>
      </c>
      <c r="CR224" s="1339" t="str">
        <f t="shared" si="613"/>
        <v/>
      </c>
      <c r="CS224" s="1338" t="str">
        <f t="shared" si="613"/>
        <v/>
      </c>
      <c r="CT224" s="1341" t="str">
        <f t="shared" si="613"/>
        <v/>
      </c>
      <c r="CU224" s="552" t="str">
        <f t="shared" si="484"/>
        <v/>
      </c>
      <c r="CV224" s="553" t="str">
        <f t="shared" si="485"/>
        <v/>
      </c>
      <c r="CW224" s="554" t="str">
        <f t="shared" si="486"/>
        <v/>
      </c>
      <c r="CX224" s="554" t="str">
        <f t="shared" si="487"/>
        <v/>
      </c>
      <c r="CY224" s="554" t="str">
        <f t="shared" si="488"/>
        <v/>
      </c>
      <c r="CZ224" s="554" t="str">
        <f t="shared" si="489"/>
        <v/>
      </c>
      <c r="DA224" s="554" t="str">
        <f t="shared" si="490"/>
        <v/>
      </c>
      <c r="DB224" s="555" t="str">
        <f t="shared" si="491"/>
        <v/>
      </c>
      <c r="DC224" s="555" t="str">
        <f t="shared" si="492"/>
        <v/>
      </c>
      <c r="DD224" s="555" t="str">
        <f t="shared" si="493"/>
        <v/>
      </c>
      <c r="DE224" s="554" t="str">
        <f t="shared" si="494"/>
        <v/>
      </c>
      <c r="DF224" s="554" t="str">
        <f t="shared" si="495"/>
        <v/>
      </c>
      <c r="DG224" s="554" t="str">
        <f t="shared" si="496"/>
        <v/>
      </c>
      <c r="DH224" s="554" t="str">
        <f t="shared" si="497"/>
        <v/>
      </c>
      <c r="DI224" s="554" t="str">
        <f t="shared" si="498"/>
        <v/>
      </c>
      <c r="DJ224" s="553" t="str">
        <f t="shared" si="499"/>
        <v/>
      </c>
      <c r="DK224" s="552" t="str">
        <f t="shared" si="500"/>
        <v/>
      </c>
      <c r="DL224" s="656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631">IF(B223="","",B223*B224)</f>
        <v/>
      </c>
      <c r="C225" s="610" t="str">
        <f t="shared" si="631"/>
        <v/>
      </c>
      <c r="D225" s="610" t="str">
        <f t="shared" si="631"/>
        <v/>
      </c>
      <c r="E225" s="610" t="str">
        <f t="shared" si="631"/>
        <v/>
      </c>
      <c r="F225" s="610" t="str">
        <f t="shared" si="631"/>
        <v/>
      </c>
      <c r="G225" s="610" t="str">
        <f t="shared" si="631"/>
        <v/>
      </c>
      <c r="H225" s="610" t="str">
        <f t="shared" si="631"/>
        <v/>
      </c>
      <c r="I225" s="610" t="str">
        <f t="shared" si="631"/>
        <v/>
      </c>
      <c r="J225" s="610" t="str">
        <f t="shared" si="631"/>
        <v/>
      </c>
      <c r="K225" s="610" t="str">
        <f t="shared" si="631"/>
        <v/>
      </c>
      <c r="L225" s="610" t="str">
        <f t="shared" si="631"/>
        <v/>
      </c>
      <c r="M225" s="610" t="str">
        <f t="shared" si="631"/>
        <v/>
      </c>
      <c r="N225" s="610" t="str">
        <f t="shared" si="631"/>
        <v/>
      </c>
      <c r="O225" s="610" t="str">
        <f t="shared" si="631"/>
        <v/>
      </c>
      <c r="P225" s="610" t="str">
        <f t="shared" si="631"/>
        <v/>
      </c>
      <c r="Q225" s="610" t="str">
        <f t="shared" si="631"/>
        <v/>
      </c>
      <c r="R225" s="610" t="str">
        <f t="shared" si="631"/>
        <v/>
      </c>
      <c r="S225" s="650"/>
      <c r="T225" s="610" t="str">
        <f t="shared" ref="T225:AJ225" si="632">IF(T223="","",T223*T224)</f>
        <v/>
      </c>
      <c r="U225" s="610" t="str">
        <f t="shared" si="632"/>
        <v/>
      </c>
      <c r="V225" s="610" t="str">
        <f t="shared" si="632"/>
        <v/>
      </c>
      <c r="W225" s="610" t="str">
        <f t="shared" si="632"/>
        <v/>
      </c>
      <c r="X225" s="610" t="str">
        <f t="shared" si="632"/>
        <v/>
      </c>
      <c r="Y225" s="610" t="str">
        <f t="shared" si="632"/>
        <v/>
      </c>
      <c r="Z225" s="610" t="str">
        <f t="shared" si="632"/>
        <v/>
      </c>
      <c r="AA225" s="610" t="str">
        <f t="shared" si="632"/>
        <v/>
      </c>
      <c r="AB225" s="610" t="str">
        <f t="shared" si="632"/>
        <v/>
      </c>
      <c r="AC225" s="610" t="str">
        <f t="shared" si="632"/>
        <v/>
      </c>
      <c r="AD225" s="610" t="str">
        <f t="shared" si="632"/>
        <v/>
      </c>
      <c r="AE225" s="610" t="str">
        <f t="shared" si="632"/>
        <v/>
      </c>
      <c r="AF225" s="610" t="str">
        <f t="shared" si="632"/>
        <v/>
      </c>
      <c r="AG225" s="610" t="str">
        <f t="shared" si="632"/>
        <v/>
      </c>
      <c r="AH225" s="610" t="str">
        <f t="shared" si="632"/>
        <v/>
      </c>
      <c r="AI225" s="610" t="str">
        <f t="shared" si="632"/>
        <v/>
      </c>
      <c r="AJ225" s="610" t="str">
        <f t="shared" si="632"/>
        <v/>
      </c>
      <c r="AK225" s="650"/>
      <c r="AL225" s="610" t="str">
        <f t="shared" ref="AL225:BB225" si="633">IF(AL223="","",AL223*AL224)</f>
        <v/>
      </c>
      <c r="AM225" s="610" t="str">
        <f t="shared" si="633"/>
        <v/>
      </c>
      <c r="AN225" s="610" t="str">
        <f t="shared" si="633"/>
        <v/>
      </c>
      <c r="AO225" s="610" t="str">
        <f t="shared" si="633"/>
        <v/>
      </c>
      <c r="AP225" s="610" t="str">
        <f t="shared" si="633"/>
        <v/>
      </c>
      <c r="AQ225" s="610" t="str">
        <f t="shared" si="633"/>
        <v/>
      </c>
      <c r="AR225" s="610" t="str">
        <f t="shared" si="633"/>
        <v/>
      </c>
      <c r="AS225" s="610" t="str">
        <f t="shared" si="633"/>
        <v/>
      </c>
      <c r="AT225" s="610" t="str">
        <f t="shared" si="633"/>
        <v/>
      </c>
      <c r="AU225" s="610" t="str">
        <f t="shared" si="633"/>
        <v/>
      </c>
      <c r="AV225" s="610" t="str">
        <f t="shared" si="633"/>
        <v/>
      </c>
      <c r="AW225" s="610" t="str">
        <f t="shared" si="633"/>
        <v/>
      </c>
      <c r="AX225" s="610" t="str">
        <f t="shared" si="633"/>
        <v/>
      </c>
      <c r="AY225" s="610" t="str">
        <f t="shared" si="633"/>
        <v/>
      </c>
      <c r="AZ225" s="610" t="str">
        <f t="shared" si="633"/>
        <v/>
      </c>
      <c r="BA225" s="610" t="str">
        <f t="shared" si="633"/>
        <v/>
      </c>
      <c r="BB225" s="610" t="str">
        <f t="shared" si="633"/>
        <v/>
      </c>
      <c r="BC225" s="650"/>
      <c r="BD225" s="610" t="str">
        <f t="shared" ref="BD225:BT225" si="634">IF(BD223="","",BD223*BD224)</f>
        <v/>
      </c>
      <c r="BE225" s="610" t="str">
        <f t="shared" si="634"/>
        <v/>
      </c>
      <c r="BF225" s="610" t="str">
        <f t="shared" si="634"/>
        <v/>
      </c>
      <c r="BG225" s="610" t="str">
        <f t="shared" si="634"/>
        <v/>
      </c>
      <c r="BH225" s="610" t="str">
        <f t="shared" si="634"/>
        <v/>
      </c>
      <c r="BI225" s="610" t="str">
        <f t="shared" si="634"/>
        <v/>
      </c>
      <c r="BJ225" s="610" t="str">
        <f t="shared" si="634"/>
        <v/>
      </c>
      <c r="BK225" s="610" t="str">
        <f t="shared" si="634"/>
        <v/>
      </c>
      <c r="BL225" s="610" t="str">
        <f t="shared" si="634"/>
        <v/>
      </c>
      <c r="BM225" s="610" t="str">
        <f t="shared" si="634"/>
        <v/>
      </c>
      <c r="BN225" s="610" t="str">
        <f t="shared" si="634"/>
        <v/>
      </c>
      <c r="BO225" s="610" t="str">
        <f t="shared" si="634"/>
        <v/>
      </c>
      <c r="BP225" s="610" t="str">
        <f t="shared" si="634"/>
        <v/>
      </c>
      <c r="BQ225" s="610" t="str">
        <f t="shared" si="634"/>
        <v/>
      </c>
      <c r="BR225" s="610" t="str">
        <f t="shared" si="634"/>
        <v/>
      </c>
      <c r="BS225" s="610" t="str">
        <f t="shared" si="634"/>
        <v/>
      </c>
      <c r="BT225" s="610" t="str">
        <f t="shared" si="634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623"/>
        <v/>
      </c>
      <c r="CA225" s="600" t="str">
        <f t="shared" si="624"/>
        <v/>
      </c>
      <c r="CB225" s="600" t="str">
        <f t="shared" si="625"/>
        <v/>
      </c>
      <c r="CC225" s="600" t="str">
        <f t="shared" si="626"/>
        <v/>
      </c>
      <c r="CD225" s="1337" t="str">
        <f t="shared" si="614"/>
        <v/>
      </c>
      <c r="CE225" s="1338" t="str">
        <f t="shared" si="613"/>
        <v/>
      </c>
      <c r="CF225" s="1339" t="str">
        <f t="shared" si="613"/>
        <v/>
      </c>
      <c r="CG225" s="1339" t="str">
        <f t="shared" si="613"/>
        <v/>
      </c>
      <c r="CH225" s="1339" t="str">
        <f t="shared" si="613"/>
        <v/>
      </c>
      <c r="CI225" s="1339" t="str">
        <f t="shared" si="613"/>
        <v/>
      </c>
      <c r="CJ225" s="1339" t="str">
        <f t="shared" si="613"/>
        <v/>
      </c>
      <c r="CK225" s="1340" t="str">
        <f t="shared" si="613"/>
        <v/>
      </c>
      <c r="CL225" s="1340" t="str">
        <f t="shared" si="613"/>
        <v/>
      </c>
      <c r="CM225" s="1340" t="str">
        <f t="shared" si="613"/>
        <v/>
      </c>
      <c r="CN225" s="1339" t="str">
        <f t="shared" si="613"/>
        <v/>
      </c>
      <c r="CO225" s="1339" t="str">
        <f t="shared" si="613"/>
        <v/>
      </c>
      <c r="CP225" s="1339" t="str">
        <f t="shared" si="613"/>
        <v/>
      </c>
      <c r="CQ225" s="1339" t="str">
        <f t="shared" si="613"/>
        <v/>
      </c>
      <c r="CR225" s="1339" t="str">
        <f t="shared" si="613"/>
        <v/>
      </c>
      <c r="CS225" s="1338" t="str">
        <f t="shared" si="613"/>
        <v/>
      </c>
      <c r="CT225" s="1341" t="str">
        <f t="shared" si="613"/>
        <v/>
      </c>
      <c r="CU225" s="552" t="str">
        <f t="shared" si="484"/>
        <v/>
      </c>
      <c r="CV225" s="553" t="str">
        <f t="shared" si="485"/>
        <v/>
      </c>
      <c r="CW225" s="554" t="str">
        <f t="shared" si="486"/>
        <v/>
      </c>
      <c r="CX225" s="554" t="str">
        <f t="shared" si="487"/>
        <v/>
      </c>
      <c r="CY225" s="554" t="str">
        <f t="shared" si="488"/>
        <v/>
      </c>
      <c r="CZ225" s="554" t="str">
        <f t="shared" si="489"/>
        <v/>
      </c>
      <c r="DA225" s="554" t="str">
        <f t="shared" si="490"/>
        <v/>
      </c>
      <c r="DB225" s="555" t="str">
        <f t="shared" si="491"/>
        <v/>
      </c>
      <c r="DC225" s="555" t="str">
        <f t="shared" si="492"/>
        <v/>
      </c>
      <c r="DD225" s="555" t="str">
        <f t="shared" si="493"/>
        <v/>
      </c>
      <c r="DE225" s="554" t="str">
        <f t="shared" si="494"/>
        <v/>
      </c>
      <c r="DF225" s="554" t="str">
        <f t="shared" si="495"/>
        <v/>
      </c>
      <c r="DG225" s="554" t="str">
        <f t="shared" si="496"/>
        <v/>
      </c>
      <c r="DH225" s="554" t="str">
        <f t="shared" si="497"/>
        <v/>
      </c>
      <c r="DI225" s="554" t="str">
        <f t="shared" si="498"/>
        <v/>
      </c>
      <c r="DJ225" s="553" t="str">
        <f t="shared" si="499"/>
        <v/>
      </c>
      <c r="DK225" s="552" t="str">
        <f t="shared" si="500"/>
        <v/>
      </c>
      <c r="DL225" s="656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239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623"/>
        <v/>
      </c>
      <c r="CA226" s="592" t="str">
        <f t="shared" si="624"/>
        <v/>
      </c>
      <c r="CB226" s="592" t="str">
        <f t="shared" si="625"/>
        <v/>
      </c>
      <c r="CC226" s="690" t="str">
        <f t="shared" si="626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240</v>
      </c>
      <c r="B227" s="227">
        <v>0.5</v>
      </c>
      <c r="C227" s="227">
        <v>0.5</v>
      </c>
      <c r="D227" s="227">
        <v>0.3</v>
      </c>
      <c r="E227" s="227">
        <v>2</v>
      </c>
      <c r="F227" s="227">
        <v>1</v>
      </c>
      <c r="G227" s="227">
        <v>0.5</v>
      </c>
      <c r="H227" s="227">
        <v>0.5</v>
      </c>
      <c r="I227" s="227">
        <v>0.5</v>
      </c>
      <c r="J227" s="227">
        <v>0.5</v>
      </c>
      <c r="K227" s="227"/>
      <c r="L227" s="227"/>
      <c r="M227" s="227"/>
      <c r="N227" s="227"/>
      <c r="O227" s="227"/>
      <c r="P227" s="227"/>
      <c r="Q227" s="227"/>
      <c r="R227" s="227"/>
      <c r="S227" s="676"/>
      <c r="T227" s="227">
        <v>0.5</v>
      </c>
      <c r="U227" s="227">
        <v>0.5</v>
      </c>
      <c r="V227" s="227">
        <v>0.5</v>
      </c>
      <c r="W227" s="227">
        <v>0.5</v>
      </c>
      <c r="X227" s="227">
        <v>0.5</v>
      </c>
      <c r="Y227" s="227">
        <v>0.5</v>
      </c>
      <c r="Z227" s="227">
        <v>0.5</v>
      </c>
      <c r="AA227" s="227">
        <v>0.5</v>
      </c>
      <c r="AB227" s="227">
        <v>0.5</v>
      </c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>
        <v>2</v>
      </c>
      <c r="AM227" s="227">
        <v>1</v>
      </c>
      <c r="AN227" s="227">
        <v>1</v>
      </c>
      <c r="AO227" s="227">
        <v>1</v>
      </c>
      <c r="AP227" s="227">
        <v>0.5</v>
      </c>
      <c r="AQ227" s="227">
        <v>2</v>
      </c>
      <c r="AR227" s="227">
        <v>2</v>
      </c>
      <c r="AS227" s="227">
        <v>0.5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>
        <v>1</v>
      </c>
      <c r="BE227" s="227">
        <v>1</v>
      </c>
      <c r="BF227" s="227">
        <v>1</v>
      </c>
      <c r="BG227" s="227">
        <v>1</v>
      </c>
      <c r="BH227" s="227">
        <v>1</v>
      </c>
      <c r="BI227" s="227">
        <v>1</v>
      </c>
      <c r="BJ227" s="227">
        <v>1</v>
      </c>
      <c r="BK227" s="227">
        <v>1</v>
      </c>
      <c r="BL227" s="227">
        <v>1</v>
      </c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>
        <v>1</v>
      </c>
      <c r="BW227" s="227">
        <v>1</v>
      </c>
      <c r="BX227" s="227">
        <v>2</v>
      </c>
      <c r="BY227" s="227">
        <v>2</v>
      </c>
      <c r="BZ227" s="600">
        <f t="shared" si="623"/>
        <v>0.5714285714285714</v>
      </c>
      <c r="CA227" s="600">
        <f t="shared" si="624"/>
        <v>0.5</v>
      </c>
      <c r="CB227" s="600">
        <f t="shared" si="625"/>
        <v>1.3571428571428572</v>
      </c>
      <c r="CC227" s="691">
        <f t="shared" si="626"/>
        <v>1</v>
      </c>
      <c r="CD227" s="1337" t="str">
        <f t="shared" ref="CD227:CD232" si="63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63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636"/>
        <v/>
      </c>
      <c r="CG227" s="1339" t="str">
        <f t="shared" si="636"/>
        <v/>
      </c>
      <c r="CH227" s="1339">
        <f t="shared" si="636"/>
        <v>1</v>
      </c>
      <c r="CI227" s="1339">
        <f t="shared" si="636"/>
        <v>1</v>
      </c>
      <c r="CJ227" s="1339">
        <f t="shared" si="636"/>
        <v>1</v>
      </c>
      <c r="CK227" s="1340">
        <f t="shared" si="636"/>
        <v>1</v>
      </c>
      <c r="CL227" s="1340">
        <f t="shared" si="636"/>
        <v>1</v>
      </c>
      <c r="CM227" s="1340">
        <f t="shared" si="636"/>
        <v>1</v>
      </c>
      <c r="CN227" s="1339">
        <f t="shared" si="636"/>
        <v>1</v>
      </c>
      <c r="CO227" s="1339">
        <f t="shared" si="636"/>
        <v>1</v>
      </c>
      <c r="CP227" s="1339">
        <f t="shared" si="636"/>
        <v>1</v>
      </c>
      <c r="CQ227" s="1339" t="str">
        <f t="shared" si="636"/>
        <v/>
      </c>
      <c r="CR227" s="1339" t="str">
        <f t="shared" si="636"/>
        <v/>
      </c>
      <c r="CS227" s="1338" t="str">
        <f t="shared" si="636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2" t="str">
        <f t="shared" ref="CU227:CU299" si="63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3" t="str">
        <f t="shared" ref="CV227:CV299" si="63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4" t="str">
        <f t="shared" ref="CW227:CW299" si="63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4" t="str">
        <f t="shared" ref="CX227:CX299" si="64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4">
        <f t="shared" ref="CY227:CY299" si="64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54">
        <f t="shared" ref="CZ227:CZ299" si="64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54">
        <f t="shared" ref="DA227:DA299" si="64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5">
        <f t="shared" ref="DB227:DB299" si="64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5">
        <f t="shared" ref="DC227:DC299" si="64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5">
        <f t="shared" ref="DD227:DD299" si="64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54">
        <f t="shared" ref="DE227:DE299" si="64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54">
        <f t="shared" ref="DF227:DF299" si="64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4">
        <f t="shared" ref="DG227:DG299" si="64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54" t="str">
        <f t="shared" ref="DH227:DH299" si="65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4" t="str">
        <f t="shared" ref="DI227:DI299" si="65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3" t="str">
        <f t="shared" ref="DJ227:DJ299" si="65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2" t="str">
        <f t="shared" ref="DK227:DK299" si="65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54">COUNT(B227:R227)</f>
        <v>9</v>
      </c>
      <c r="DM227" s="106">
        <f t="shared" ref="DM227:DM299" si="655">COUNT(T227:AJ227)</f>
        <v>9</v>
      </c>
      <c r="DN227" s="106">
        <f t="shared" ref="DN227:DN299" si="656">COUNT(AL227:BB227)</f>
        <v>9</v>
      </c>
      <c r="DO227" s="106">
        <f t="shared" ref="DO227:DO299" si="657">COUNT(BD227:BT227)</f>
        <v>9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241</v>
      </c>
      <c r="B228" s="692">
        <v>0.5</v>
      </c>
      <c r="C228" s="692">
        <v>0.5</v>
      </c>
      <c r="D228" s="692">
        <v>1</v>
      </c>
      <c r="E228" s="692">
        <v>0.17</v>
      </c>
      <c r="F228" s="692">
        <v>0.5</v>
      </c>
      <c r="G228" s="692">
        <v>0.5</v>
      </c>
      <c r="H228" s="692">
        <v>0.5</v>
      </c>
      <c r="I228" s="692">
        <v>1</v>
      </c>
      <c r="J228" s="692">
        <v>1</v>
      </c>
      <c r="K228" s="692"/>
      <c r="L228" s="692"/>
      <c r="M228" s="692"/>
      <c r="N228" s="692"/>
      <c r="O228" s="692"/>
      <c r="P228" s="692"/>
      <c r="Q228" s="692"/>
      <c r="R228" s="692"/>
      <c r="S228" s="622"/>
      <c r="T228" s="692">
        <v>1</v>
      </c>
      <c r="U228" s="692">
        <v>1</v>
      </c>
      <c r="V228" s="692">
        <v>1</v>
      </c>
      <c r="W228" s="692">
        <v>1</v>
      </c>
      <c r="X228" s="692">
        <v>0.5</v>
      </c>
      <c r="Y228" s="692">
        <v>0.5</v>
      </c>
      <c r="Z228" s="692">
        <v>1</v>
      </c>
      <c r="AA228" s="692">
        <v>1</v>
      </c>
      <c r="AB228" s="692">
        <v>1</v>
      </c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>
        <v>0.5</v>
      </c>
      <c r="AM228" s="692">
        <v>0.5</v>
      </c>
      <c r="AN228" s="692">
        <v>0.6</v>
      </c>
      <c r="AO228" s="692">
        <v>0.55000000000000004</v>
      </c>
      <c r="AP228" s="692">
        <v>0.5</v>
      </c>
      <c r="AQ228" s="692">
        <v>0.5</v>
      </c>
      <c r="AR228" s="692">
        <v>0.5</v>
      </c>
      <c r="AS228" s="692">
        <v>0.5</v>
      </c>
      <c r="AT228" s="692">
        <v>0.5</v>
      </c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>
        <v>0.5</v>
      </c>
      <c r="BE228" s="692">
        <v>0.6</v>
      </c>
      <c r="BF228" s="692">
        <v>0.35</v>
      </c>
      <c r="BG228" s="692">
        <v>0.5</v>
      </c>
      <c r="BH228" s="692">
        <v>0.5</v>
      </c>
      <c r="BI228" s="692">
        <v>0.4</v>
      </c>
      <c r="BJ228" s="692">
        <v>0.4</v>
      </c>
      <c r="BK228" s="692">
        <v>0.5</v>
      </c>
      <c r="BL228" s="692">
        <v>0.45</v>
      </c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>
        <v>0.5</v>
      </c>
      <c r="BW228" s="692">
        <v>0.5</v>
      </c>
      <c r="BX228" s="692">
        <v>0.5</v>
      </c>
      <c r="BY228" s="692">
        <v>0.5</v>
      </c>
      <c r="BZ228" s="600">
        <f t="shared" si="623"/>
        <v>0.6428571428571429</v>
      </c>
      <c r="CA228" s="600">
        <f t="shared" si="624"/>
        <v>0.9285714285714286</v>
      </c>
      <c r="CB228" s="600">
        <f t="shared" si="625"/>
        <v>0.50714285714285723</v>
      </c>
      <c r="CC228" s="691">
        <f t="shared" si="626"/>
        <v>0.4642857142857143</v>
      </c>
      <c r="CD228" s="1342" t="str">
        <f t="shared" si="635"/>
        <v/>
      </c>
      <c r="CE228" s="1343" t="str">
        <f t="shared" si="636"/>
        <v/>
      </c>
      <c r="CF228" s="1344" t="str">
        <f t="shared" si="636"/>
        <v/>
      </c>
      <c r="CG228" s="1344" t="str">
        <f t="shared" si="636"/>
        <v/>
      </c>
      <c r="CH228" s="1344">
        <f t="shared" si="636"/>
        <v>0.35</v>
      </c>
      <c r="CI228" s="1344">
        <f t="shared" si="636"/>
        <v>0.4</v>
      </c>
      <c r="CJ228" s="1344">
        <f t="shared" si="636"/>
        <v>0.4</v>
      </c>
      <c r="CK228" s="1345">
        <f t="shared" si="636"/>
        <v>0.45</v>
      </c>
      <c r="CL228" s="1345">
        <f t="shared" si="636"/>
        <v>0.5</v>
      </c>
      <c r="CM228" s="1345">
        <f t="shared" si="636"/>
        <v>0.5</v>
      </c>
      <c r="CN228" s="1344">
        <f t="shared" si="636"/>
        <v>0.5</v>
      </c>
      <c r="CO228" s="1344">
        <f t="shared" si="636"/>
        <v>0.5</v>
      </c>
      <c r="CP228" s="1344">
        <f t="shared" si="636"/>
        <v>0.6</v>
      </c>
      <c r="CQ228" s="1344" t="str">
        <f t="shared" si="636"/>
        <v/>
      </c>
      <c r="CR228" s="1344" t="str">
        <f t="shared" si="636"/>
        <v/>
      </c>
      <c r="CS228" s="1343" t="str">
        <f t="shared" si="636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2" t="str">
        <f t="shared" si="637"/>
        <v/>
      </c>
      <c r="CV228" s="553" t="str">
        <f t="shared" si="638"/>
        <v/>
      </c>
      <c r="CW228" s="554" t="str">
        <f t="shared" si="639"/>
        <v/>
      </c>
      <c r="CX228" s="554" t="str">
        <f t="shared" si="640"/>
        <v/>
      </c>
      <c r="CY228" s="554">
        <f t="shared" si="641"/>
        <v>0.35</v>
      </c>
      <c r="CZ228" s="554">
        <f t="shared" si="642"/>
        <v>0.4</v>
      </c>
      <c r="DA228" s="554">
        <f t="shared" si="643"/>
        <v>0.4</v>
      </c>
      <c r="DB228" s="555">
        <f t="shared" si="644"/>
        <v>0.45</v>
      </c>
      <c r="DC228" s="555">
        <f t="shared" si="645"/>
        <v>0.5</v>
      </c>
      <c r="DD228" s="555">
        <f t="shared" si="646"/>
        <v>0.5</v>
      </c>
      <c r="DE228" s="554">
        <f t="shared" si="647"/>
        <v>0.5</v>
      </c>
      <c r="DF228" s="554">
        <f t="shared" si="648"/>
        <v>0.5</v>
      </c>
      <c r="DG228" s="554">
        <f t="shared" si="649"/>
        <v>0.6</v>
      </c>
      <c r="DH228" s="554" t="str">
        <f t="shared" si="650"/>
        <v/>
      </c>
      <c r="DI228" s="554" t="str">
        <f t="shared" si="651"/>
        <v/>
      </c>
      <c r="DJ228" s="553" t="str">
        <f t="shared" si="652"/>
        <v/>
      </c>
      <c r="DK228" s="552" t="str">
        <f t="shared" si="653"/>
        <v/>
      </c>
      <c r="DL228" s="656">
        <f t="shared" si="654"/>
        <v>9</v>
      </c>
      <c r="DM228" s="106">
        <f t="shared" si="655"/>
        <v>9</v>
      </c>
      <c r="DN228" s="106">
        <f t="shared" si="656"/>
        <v>9</v>
      </c>
      <c r="DO228" s="106">
        <f t="shared" si="657"/>
        <v>9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$G$1 &amp; " (%)"</f>
        <v>kcal (%)</v>
      </c>
      <c r="B229" s="635">
        <f t="shared" ref="B229:R229" si="658">IF(B227="","",(B227/12)*B228)</f>
        <v>2.0833333333333332E-2</v>
      </c>
      <c r="C229" s="635">
        <f t="shared" si="658"/>
        <v>2.0833333333333332E-2</v>
      </c>
      <c r="D229" s="635">
        <f t="shared" si="658"/>
        <v>2.4999999999999998E-2</v>
      </c>
      <c r="E229" s="635">
        <f t="shared" si="658"/>
        <v>2.8333333333333335E-2</v>
      </c>
      <c r="F229" s="635">
        <f t="shared" si="658"/>
        <v>4.1666666666666664E-2</v>
      </c>
      <c r="G229" s="635">
        <f t="shared" si="658"/>
        <v>2.0833333333333332E-2</v>
      </c>
      <c r="H229" s="635">
        <f t="shared" si="658"/>
        <v>2.0833333333333332E-2</v>
      </c>
      <c r="I229" s="635">
        <f t="shared" si="658"/>
        <v>4.1666666666666664E-2</v>
      </c>
      <c r="J229" s="635">
        <f t="shared" si="658"/>
        <v>4.1666666666666664E-2</v>
      </c>
      <c r="K229" s="635" t="str">
        <f t="shared" si="658"/>
        <v/>
      </c>
      <c r="L229" s="635" t="str">
        <f t="shared" si="658"/>
        <v/>
      </c>
      <c r="M229" s="635" t="str">
        <f t="shared" si="658"/>
        <v/>
      </c>
      <c r="N229" s="635" t="str">
        <f t="shared" si="658"/>
        <v/>
      </c>
      <c r="O229" s="635" t="str">
        <f t="shared" si="658"/>
        <v/>
      </c>
      <c r="P229" s="635" t="str">
        <f t="shared" si="658"/>
        <v/>
      </c>
      <c r="Q229" s="635" t="str">
        <f t="shared" si="658"/>
        <v/>
      </c>
      <c r="R229" s="635" t="str">
        <f t="shared" si="658"/>
        <v/>
      </c>
      <c r="S229" s="655"/>
      <c r="T229" s="635">
        <f t="shared" ref="T229:AJ229" si="659">IF(T227="","",(T227/12)*T228)</f>
        <v>4.1666666666666664E-2</v>
      </c>
      <c r="U229" s="635">
        <f t="shared" si="659"/>
        <v>4.1666666666666664E-2</v>
      </c>
      <c r="V229" s="635">
        <f t="shared" si="659"/>
        <v>4.1666666666666664E-2</v>
      </c>
      <c r="W229" s="635">
        <f t="shared" si="659"/>
        <v>4.1666666666666664E-2</v>
      </c>
      <c r="X229" s="635">
        <f t="shared" si="659"/>
        <v>2.0833333333333332E-2</v>
      </c>
      <c r="Y229" s="635">
        <f t="shared" si="659"/>
        <v>2.0833333333333332E-2</v>
      </c>
      <c r="Z229" s="635">
        <f t="shared" si="659"/>
        <v>4.1666666666666664E-2</v>
      </c>
      <c r="AA229" s="635">
        <f t="shared" si="659"/>
        <v>4.1666666666666664E-2</v>
      </c>
      <c r="AB229" s="635">
        <f t="shared" si="659"/>
        <v>4.1666666666666664E-2</v>
      </c>
      <c r="AC229" s="635" t="str">
        <f t="shared" si="659"/>
        <v/>
      </c>
      <c r="AD229" s="635" t="str">
        <f t="shared" si="659"/>
        <v/>
      </c>
      <c r="AE229" s="635" t="str">
        <f t="shared" si="659"/>
        <v/>
      </c>
      <c r="AF229" s="635" t="str">
        <f t="shared" si="659"/>
        <v/>
      </c>
      <c r="AG229" s="635" t="str">
        <f t="shared" si="659"/>
        <v/>
      </c>
      <c r="AH229" s="635" t="str">
        <f t="shared" si="659"/>
        <v/>
      </c>
      <c r="AI229" s="635" t="str">
        <f t="shared" si="659"/>
        <v/>
      </c>
      <c r="AJ229" s="635" t="str">
        <f t="shared" si="659"/>
        <v/>
      </c>
      <c r="AK229" s="655"/>
      <c r="AL229" s="635">
        <f t="shared" ref="AL229:BB229" si="660">IF(AL227="","",(AL227/12)*AL228)</f>
        <v>8.3333333333333329E-2</v>
      </c>
      <c r="AM229" s="635">
        <f t="shared" si="660"/>
        <v>4.1666666666666664E-2</v>
      </c>
      <c r="AN229" s="635">
        <f t="shared" si="660"/>
        <v>4.9999999999999996E-2</v>
      </c>
      <c r="AO229" s="635">
        <f t="shared" si="660"/>
        <v>4.5833333333333337E-2</v>
      </c>
      <c r="AP229" s="635">
        <f t="shared" si="660"/>
        <v>2.0833333333333332E-2</v>
      </c>
      <c r="AQ229" s="635">
        <f t="shared" si="660"/>
        <v>8.3333333333333329E-2</v>
      </c>
      <c r="AR229" s="635">
        <f t="shared" si="660"/>
        <v>8.3333333333333329E-2</v>
      </c>
      <c r="AS229" s="635">
        <f t="shared" si="660"/>
        <v>2.0833333333333332E-2</v>
      </c>
      <c r="AT229" s="635">
        <f t="shared" si="660"/>
        <v>8.3333333333333329E-2</v>
      </c>
      <c r="AU229" s="635" t="str">
        <f t="shared" si="660"/>
        <v/>
      </c>
      <c r="AV229" s="635" t="str">
        <f t="shared" si="660"/>
        <v/>
      </c>
      <c r="AW229" s="635" t="str">
        <f t="shared" si="660"/>
        <v/>
      </c>
      <c r="AX229" s="635" t="str">
        <f t="shared" si="660"/>
        <v/>
      </c>
      <c r="AY229" s="635" t="str">
        <f t="shared" si="660"/>
        <v/>
      </c>
      <c r="AZ229" s="635" t="str">
        <f t="shared" si="660"/>
        <v/>
      </c>
      <c r="BA229" s="635" t="str">
        <f t="shared" si="660"/>
        <v/>
      </c>
      <c r="BB229" s="635" t="str">
        <f t="shared" si="660"/>
        <v/>
      </c>
      <c r="BC229" s="655"/>
      <c r="BD229" s="635">
        <f t="shared" ref="BD229:BT229" si="661">IF(BD227="","",(BD227/12)*BD228)</f>
        <v>4.1666666666666664E-2</v>
      </c>
      <c r="BE229" s="635">
        <f t="shared" si="661"/>
        <v>4.9999999999999996E-2</v>
      </c>
      <c r="BF229" s="635">
        <f t="shared" si="661"/>
        <v>2.9166666666666664E-2</v>
      </c>
      <c r="BG229" s="635">
        <f t="shared" si="661"/>
        <v>4.1666666666666664E-2</v>
      </c>
      <c r="BH229" s="635">
        <f t="shared" si="661"/>
        <v>4.1666666666666664E-2</v>
      </c>
      <c r="BI229" s="635">
        <f t="shared" si="661"/>
        <v>3.3333333333333333E-2</v>
      </c>
      <c r="BJ229" s="635">
        <f t="shared" si="661"/>
        <v>3.3333333333333333E-2</v>
      </c>
      <c r="BK229" s="635">
        <f t="shared" si="661"/>
        <v>4.1666666666666664E-2</v>
      </c>
      <c r="BL229" s="635">
        <f t="shared" si="661"/>
        <v>3.7499999999999999E-2</v>
      </c>
      <c r="BM229" s="635" t="str">
        <f t="shared" si="661"/>
        <v/>
      </c>
      <c r="BN229" s="635" t="str">
        <f t="shared" si="661"/>
        <v/>
      </c>
      <c r="BO229" s="635" t="str">
        <f t="shared" si="661"/>
        <v/>
      </c>
      <c r="BP229" s="635" t="str">
        <f t="shared" si="661"/>
        <v/>
      </c>
      <c r="BQ229" s="635" t="str">
        <f t="shared" si="661"/>
        <v/>
      </c>
      <c r="BR229" s="635" t="str">
        <f t="shared" si="661"/>
        <v/>
      </c>
      <c r="BS229" s="635" t="str">
        <f t="shared" si="661"/>
        <v/>
      </c>
      <c r="BT229" s="635" t="str">
        <f t="shared" si="661"/>
        <v/>
      </c>
      <c r="BU229" s="655"/>
      <c r="BV229" s="635">
        <f>IF(BV227="","",(BV227/12)*BV228)</f>
        <v>4.1666666666666664E-2</v>
      </c>
      <c r="BW229" s="635">
        <f>IF(BW227="","",(BW227/12)*BW228)</f>
        <v>4.1666666666666664E-2</v>
      </c>
      <c r="BX229" s="635">
        <f>IF(BX227="","",(BX227/12)*BX228)</f>
        <v>8.3333333333333329E-2</v>
      </c>
      <c r="BY229" s="635">
        <f>IF(BY227="","",(BY227/12)*BY228)</f>
        <v>8.3333333333333329E-2</v>
      </c>
      <c r="BZ229" s="600">
        <f t="shared" si="623"/>
        <v>2.8452380952380951E-2</v>
      </c>
      <c r="CA229" s="625">
        <f t="shared" si="624"/>
        <v>3.8690476190476199E-2</v>
      </c>
      <c r="CB229" s="625">
        <f t="shared" si="625"/>
        <v>5.8333333333333334E-2</v>
      </c>
      <c r="CC229" s="694">
        <f t="shared" si="626"/>
        <v>3.8690476190476185E-2</v>
      </c>
      <c r="CD229" s="1342" t="str">
        <f t="shared" si="635"/>
        <v/>
      </c>
      <c r="CE229" s="1343" t="str">
        <f t="shared" ref="CE229:CT230" si="66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662"/>
        <v/>
      </c>
      <c r="CG229" s="1344" t="str">
        <f t="shared" si="662"/>
        <v/>
      </c>
      <c r="CH229" s="1344">
        <f t="shared" si="662"/>
        <v>2.9166666666666664E-2</v>
      </c>
      <c r="CI229" s="1344">
        <f t="shared" si="662"/>
        <v>3.3333333333333333E-2</v>
      </c>
      <c r="CJ229" s="1344">
        <f t="shared" si="662"/>
        <v>3.3333333333333333E-2</v>
      </c>
      <c r="CK229" s="1345">
        <f t="shared" si="662"/>
        <v>3.7499999999999999E-2</v>
      </c>
      <c r="CL229" s="1345">
        <f t="shared" si="662"/>
        <v>4.1666666666666664E-2</v>
      </c>
      <c r="CM229" s="1345">
        <f t="shared" si="662"/>
        <v>4.1666666666666664E-2</v>
      </c>
      <c r="CN229" s="1344">
        <f t="shared" si="662"/>
        <v>4.1666666666666664E-2</v>
      </c>
      <c r="CO229" s="1344">
        <f t="shared" si="662"/>
        <v>4.1666666666666664E-2</v>
      </c>
      <c r="CP229" s="1344">
        <f t="shared" si="662"/>
        <v>4.9999999999999996E-2</v>
      </c>
      <c r="CQ229" s="1344" t="str">
        <f t="shared" si="662"/>
        <v/>
      </c>
      <c r="CR229" s="1344" t="str">
        <f t="shared" si="662"/>
        <v/>
      </c>
      <c r="CS229" s="1343" t="str">
        <f t="shared" si="662"/>
        <v/>
      </c>
      <c r="CT229" s="1346" t="str">
        <f t="shared" si="662"/>
        <v/>
      </c>
      <c r="CU229" s="540" t="str">
        <f t="shared" si="637"/>
        <v/>
      </c>
      <c r="CV229" s="541" t="str">
        <f t="shared" si="638"/>
        <v/>
      </c>
      <c r="CW229" s="542" t="str">
        <f t="shared" si="639"/>
        <v/>
      </c>
      <c r="CX229" s="542" t="str">
        <f t="shared" si="640"/>
        <v/>
      </c>
      <c r="CY229" s="542">
        <f t="shared" si="641"/>
        <v>2.9166666666666664E-2</v>
      </c>
      <c r="CZ229" s="542">
        <f t="shared" si="642"/>
        <v>3.3333333333333333E-2</v>
      </c>
      <c r="DA229" s="542">
        <f t="shared" si="643"/>
        <v>3.3333333333333333E-2</v>
      </c>
      <c r="DB229" s="543">
        <f t="shared" si="644"/>
        <v>3.7499999999999999E-2</v>
      </c>
      <c r="DC229" s="543">
        <f t="shared" si="645"/>
        <v>4.1666666666666664E-2</v>
      </c>
      <c r="DD229" s="543">
        <f t="shared" si="646"/>
        <v>4.1666666666666664E-2</v>
      </c>
      <c r="DE229" s="542">
        <f t="shared" si="647"/>
        <v>4.1666666666666664E-2</v>
      </c>
      <c r="DF229" s="542">
        <f t="shared" si="648"/>
        <v>4.1666666666666664E-2</v>
      </c>
      <c r="DG229" s="542">
        <f t="shared" si="649"/>
        <v>4.9999999999999996E-2</v>
      </c>
      <c r="DH229" s="542" t="str">
        <f t="shared" si="650"/>
        <v/>
      </c>
      <c r="DI229" s="542" t="str">
        <f t="shared" si="651"/>
        <v/>
      </c>
      <c r="DJ229" s="541" t="str">
        <f t="shared" si="652"/>
        <v/>
      </c>
      <c r="DK229" s="540" t="str">
        <f t="shared" si="653"/>
        <v/>
      </c>
      <c r="DL229" s="656">
        <f t="shared" si="654"/>
        <v>9</v>
      </c>
      <c r="DM229" s="106">
        <f t="shared" si="655"/>
        <v>9</v>
      </c>
      <c r="DN229" s="106">
        <f t="shared" si="656"/>
        <v>9</v>
      </c>
      <c r="DO229" s="106">
        <f t="shared" si="657"/>
        <v>9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242</v>
      </c>
      <c r="B230" s="227">
        <v>0.5</v>
      </c>
      <c r="C230" s="227">
        <v>0.5</v>
      </c>
      <c r="D230" s="227"/>
      <c r="E230" s="227"/>
      <c r="F230" s="227">
        <v>1</v>
      </c>
      <c r="G230" s="227">
        <v>0.5</v>
      </c>
      <c r="H230" s="227">
        <v>0.5</v>
      </c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>
        <v>0.5</v>
      </c>
      <c r="Y230" s="227">
        <v>0.5</v>
      </c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>
        <v>0.5</v>
      </c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>
        <v>1</v>
      </c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>
        <v>1</v>
      </c>
      <c r="BW230" s="227">
        <v>1</v>
      </c>
      <c r="BX230" s="227"/>
      <c r="BY230" s="227"/>
      <c r="BZ230" s="600">
        <f t="shared" si="623"/>
        <v>0.5</v>
      </c>
      <c r="CA230" s="600" t="str">
        <f t="shared" si="624"/>
        <v/>
      </c>
      <c r="CB230" s="600" t="str">
        <f t="shared" si="625"/>
        <v/>
      </c>
      <c r="CC230" s="691" t="str">
        <f t="shared" si="626"/>
        <v/>
      </c>
      <c r="CD230" s="1337" t="str">
        <f t="shared" si="635"/>
        <v/>
      </c>
      <c r="CE230" s="1338" t="str">
        <f t="shared" si="662"/>
        <v/>
      </c>
      <c r="CF230" s="1339" t="str">
        <f t="shared" si="662"/>
        <v/>
      </c>
      <c r="CG230" s="1339" t="str">
        <f t="shared" si="662"/>
        <v/>
      </c>
      <c r="CH230" s="1339" t="str">
        <f t="shared" si="662"/>
        <v/>
      </c>
      <c r="CI230" s="1339" t="str">
        <f t="shared" si="662"/>
        <v/>
      </c>
      <c r="CJ230" s="1339" t="str">
        <f t="shared" si="662"/>
        <v/>
      </c>
      <c r="CK230" s="1340" t="str">
        <f t="shared" si="662"/>
        <v/>
      </c>
      <c r="CL230" s="1340">
        <f t="shared" si="662"/>
        <v>1</v>
      </c>
      <c r="CM230" s="1340" t="str">
        <f t="shared" si="662"/>
        <v/>
      </c>
      <c r="CN230" s="1339" t="str">
        <f t="shared" si="662"/>
        <v/>
      </c>
      <c r="CO230" s="1339" t="str">
        <f t="shared" si="662"/>
        <v/>
      </c>
      <c r="CP230" s="1339" t="str">
        <f t="shared" si="662"/>
        <v/>
      </c>
      <c r="CQ230" s="1339" t="str">
        <f t="shared" si="662"/>
        <v/>
      </c>
      <c r="CR230" s="1339" t="str">
        <f t="shared" si="662"/>
        <v/>
      </c>
      <c r="CS230" s="1338" t="str">
        <f t="shared" si="662"/>
        <v/>
      </c>
      <c r="CT230" s="1341" t="str">
        <f t="shared" si="662"/>
        <v/>
      </c>
      <c r="CU230" s="552" t="str">
        <f t="shared" si="637"/>
        <v/>
      </c>
      <c r="CV230" s="553" t="str">
        <f t="shared" si="638"/>
        <v/>
      </c>
      <c r="CW230" s="554" t="str">
        <f t="shared" si="639"/>
        <v/>
      </c>
      <c r="CX230" s="554" t="str">
        <f t="shared" si="640"/>
        <v/>
      </c>
      <c r="CY230" s="554" t="str">
        <f t="shared" si="641"/>
        <v/>
      </c>
      <c r="CZ230" s="554" t="str">
        <f t="shared" si="642"/>
        <v/>
      </c>
      <c r="DA230" s="554" t="str">
        <f t="shared" si="643"/>
        <v/>
      </c>
      <c r="DB230" s="555" t="str">
        <f t="shared" si="644"/>
        <v/>
      </c>
      <c r="DC230" s="555">
        <f t="shared" si="645"/>
        <v>1</v>
      </c>
      <c r="DD230" s="555" t="str">
        <f t="shared" si="646"/>
        <v/>
      </c>
      <c r="DE230" s="554" t="str">
        <f t="shared" si="647"/>
        <v/>
      </c>
      <c r="DF230" s="554" t="str">
        <f t="shared" si="648"/>
        <v/>
      </c>
      <c r="DG230" s="554" t="str">
        <f t="shared" si="649"/>
        <v/>
      </c>
      <c r="DH230" s="554" t="str">
        <f t="shared" si="650"/>
        <v/>
      </c>
      <c r="DI230" s="554" t="str">
        <f t="shared" si="651"/>
        <v/>
      </c>
      <c r="DJ230" s="553" t="str">
        <f t="shared" si="652"/>
        <v/>
      </c>
      <c r="DK230" s="552" t="str">
        <f t="shared" si="653"/>
        <v/>
      </c>
      <c r="DL230" s="656">
        <f t="shared" si="654"/>
        <v>5</v>
      </c>
      <c r="DM230" s="106">
        <f t="shared" si="655"/>
        <v>2</v>
      </c>
      <c r="DN230" s="106">
        <f t="shared" si="656"/>
        <v>1</v>
      </c>
      <c r="DO230" s="106">
        <f t="shared" si="657"/>
        <v>1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241</v>
      </c>
      <c r="B231" s="692">
        <v>0.5</v>
      </c>
      <c r="C231" s="692">
        <v>0.5</v>
      </c>
      <c r="D231" s="692"/>
      <c r="E231" s="692"/>
      <c r="F231" s="692">
        <v>0.5</v>
      </c>
      <c r="G231" s="692">
        <v>0.5</v>
      </c>
      <c r="H231" s="692">
        <v>0.5</v>
      </c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>
        <v>0.5</v>
      </c>
      <c r="Y231" s="692">
        <v>0.5</v>
      </c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>
        <v>0.5</v>
      </c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>
        <v>0.5</v>
      </c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>
        <v>0.2</v>
      </c>
      <c r="BW231" s="692">
        <v>0.2</v>
      </c>
      <c r="BX231" s="692"/>
      <c r="BY231" s="692"/>
      <c r="BZ231" s="600">
        <f t="shared" si="623"/>
        <v>0.5</v>
      </c>
      <c r="CA231" s="600" t="str">
        <f t="shared" si="624"/>
        <v/>
      </c>
      <c r="CB231" s="600" t="str">
        <f t="shared" si="625"/>
        <v/>
      </c>
      <c r="CC231" s="691" t="str">
        <f t="shared" si="626"/>
        <v/>
      </c>
      <c r="CD231" s="1342" t="str">
        <f t="shared" si="635"/>
        <v/>
      </c>
      <c r="CE231" s="1343" t="str">
        <f t="shared" ref="CE231:CT241" si="66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663"/>
        <v/>
      </c>
      <c r="CG231" s="1344" t="str">
        <f t="shared" si="663"/>
        <v/>
      </c>
      <c r="CH231" s="1344" t="str">
        <f t="shared" si="663"/>
        <v/>
      </c>
      <c r="CI231" s="1344" t="str">
        <f t="shared" si="663"/>
        <v/>
      </c>
      <c r="CJ231" s="1344" t="str">
        <f t="shared" si="663"/>
        <v/>
      </c>
      <c r="CK231" s="1345" t="str">
        <f t="shared" si="663"/>
        <v/>
      </c>
      <c r="CL231" s="1345">
        <f t="shared" si="663"/>
        <v>0.5</v>
      </c>
      <c r="CM231" s="1345" t="str">
        <f t="shared" si="663"/>
        <v/>
      </c>
      <c r="CN231" s="1344" t="str">
        <f t="shared" si="663"/>
        <v/>
      </c>
      <c r="CO231" s="1344" t="str">
        <f t="shared" si="663"/>
        <v/>
      </c>
      <c r="CP231" s="1344" t="str">
        <f t="shared" si="663"/>
        <v/>
      </c>
      <c r="CQ231" s="1344" t="str">
        <f t="shared" si="663"/>
        <v/>
      </c>
      <c r="CR231" s="1344" t="str">
        <f t="shared" si="663"/>
        <v/>
      </c>
      <c r="CS231" s="1343" t="str">
        <f t="shared" si="663"/>
        <v/>
      </c>
      <c r="CT231" s="1346" t="str">
        <f t="shared" si="663"/>
        <v/>
      </c>
      <c r="CU231" s="552" t="str">
        <f t="shared" si="637"/>
        <v/>
      </c>
      <c r="CV231" s="553" t="str">
        <f t="shared" si="638"/>
        <v/>
      </c>
      <c r="CW231" s="554" t="str">
        <f t="shared" si="639"/>
        <v/>
      </c>
      <c r="CX231" s="554" t="str">
        <f t="shared" si="640"/>
        <v/>
      </c>
      <c r="CY231" s="554" t="str">
        <f t="shared" si="641"/>
        <v/>
      </c>
      <c r="CZ231" s="554" t="str">
        <f t="shared" si="642"/>
        <v/>
      </c>
      <c r="DA231" s="554" t="str">
        <f t="shared" si="643"/>
        <v/>
      </c>
      <c r="DB231" s="555" t="str">
        <f t="shared" si="644"/>
        <v/>
      </c>
      <c r="DC231" s="555">
        <f t="shared" si="645"/>
        <v>0.5</v>
      </c>
      <c r="DD231" s="555" t="str">
        <f t="shared" si="646"/>
        <v/>
      </c>
      <c r="DE231" s="554" t="str">
        <f t="shared" si="647"/>
        <v/>
      </c>
      <c r="DF231" s="554" t="str">
        <f t="shared" si="648"/>
        <v/>
      </c>
      <c r="DG231" s="554" t="str">
        <f t="shared" si="649"/>
        <v/>
      </c>
      <c r="DH231" s="554" t="str">
        <f t="shared" si="650"/>
        <v/>
      </c>
      <c r="DI231" s="554" t="str">
        <f t="shared" si="651"/>
        <v/>
      </c>
      <c r="DJ231" s="553" t="str">
        <f t="shared" si="652"/>
        <v/>
      </c>
      <c r="DK231" s="552" t="str">
        <f t="shared" si="653"/>
        <v/>
      </c>
      <c r="DL231" s="656">
        <f t="shared" si="654"/>
        <v>5</v>
      </c>
      <c r="DM231" s="106">
        <f t="shared" si="655"/>
        <v>2</v>
      </c>
      <c r="DN231" s="106">
        <f t="shared" si="656"/>
        <v>1</v>
      </c>
      <c r="DO231" s="106">
        <f t="shared" si="657"/>
        <v>1</v>
      </c>
      <c r="DP231" s="696"/>
      <c r="DQ231" s="697"/>
      <c r="DR231" s="697" t="s">
        <v>571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$G$1 &amp; " (%)"</f>
        <v>kcal (%)</v>
      </c>
      <c r="B232" s="635">
        <f t="shared" ref="B232:R232" si="664">IF(B230="","",(B230/12)*B231)</f>
        <v>2.0833333333333332E-2</v>
      </c>
      <c r="C232" s="635">
        <f t="shared" si="664"/>
        <v>2.0833333333333332E-2</v>
      </c>
      <c r="D232" s="635" t="str">
        <f t="shared" si="664"/>
        <v/>
      </c>
      <c r="E232" s="635" t="str">
        <f t="shared" si="664"/>
        <v/>
      </c>
      <c r="F232" s="635">
        <f t="shared" si="664"/>
        <v>4.1666666666666664E-2</v>
      </c>
      <c r="G232" s="635">
        <f t="shared" si="664"/>
        <v>2.0833333333333332E-2</v>
      </c>
      <c r="H232" s="635">
        <f t="shared" si="664"/>
        <v>2.0833333333333332E-2</v>
      </c>
      <c r="I232" s="635" t="str">
        <f t="shared" si="664"/>
        <v/>
      </c>
      <c r="J232" s="635" t="str">
        <f t="shared" si="664"/>
        <v/>
      </c>
      <c r="K232" s="635" t="str">
        <f t="shared" si="664"/>
        <v/>
      </c>
      <c r="L232" s="635" t="str">
        <f t="shared" si="664"/>
        <v/>
      </c>
      <c r="M232" s="635" t="str">
        <f t="shared" si="664"/>
        <v/>
      </c>
      <c r="N232" s="635" t="str">
        <f t="shared" si="664"/>
        <v/>
      </c>
      <c r="O232" s="635" t="str">
        <f t="shared" si="664"/>
        <v/>
      </c>
      <c r="P232" s="635" t="str">
        <f t="shared" si="664"/>
        <v/>
      </c>
      <c r="Q232" s="635" t="str">
        <f t="shared" si="664"/>
        <v/>
      </c>
      <c r="R232" s="635" t="str">
        <f t="shared" si="664"/>
        <v/>
      </c>
      <c r="S232" s="655"/>
      <c r="T232" s="635" t="str">
        <f t="shared" ref="T232:AJ232" si="665">IF(T230="","",(T230/12)*T231)</f>
        <v/>
      </c>
      <c r="U232" s="635" t="str">
        <f t="shared" si="665"/>
        <v/>
      </c>
      <c r="V232" s="635" t="str">
        <f t="shared" si="665"/>
        <v/>
      </c>
      <c r="W232" s="635" t="str">
        <f t="shared" si="665"/>
        <v/>
      </c>
      <c r="X232" s="635">
        <f t="shared" si="665"/>
        <v>2.0833333333333332E-2</v>
      </c>
      <c r="Y232" s="635">
        <f t="shared" si="665"/>
        <v>2.0833333333333332E-2</v>
      </c>
      <c r="Z232" s="635" t="str">
        <f t="shared" si="665"/>
        <v/>
      </c>
      <c r="AA232" s="635" t="str">
        <f t="shared" si="665"/>
        <v/>
      </c>
      <c r="AB232" s="635" t="str">
        <f t="shared" si="665"/>
        <v/>
      </c>
      <c r="AC232" s="635" t="str">
        <f t="shared" si="665"/>
        <v/>
      </c>
      <c r="AD232" s="635" t="str">
        <f t="shared" si="665"/>
        <v/>
      </c>
      <c r="AE232" s="635" t="str">
        <f t="shared" si="665"/>
        <v/>
      </c>
      <c r="AF232" s="635" t="str">
        <f t="shared" si="665"/>
        <v/>
      </c>
      <c r="AG232" s="635" t="str">
        <f t="shared" si="665"/>
        <v/>
      </c>
      <c r="AH232" s="635" t="str">
        <f t="shared" si="665"/>
        <v/>
      </c>
      <c r="AI232" s="635" t="str">
        <f t="shared" si="665"/>
        <v/>
      </c>
      <c r="AJ232" s="635" t="str">
        <f t="shared" si="665"/>
        <v/>
      </c>
      <c r="AK232" s="655"/>
      <c r="AL232" s="635" t="str">
        <f t="shared" ref="AL232:BB232" si="666">IF(AL230="","",(AL230/12)*AL231)</f>
        <v/>
      </c>
      <c r="AM232" s="635" t="str">
        <f t="shared" si="666"/>
        <v/>
      </c>
      <c r="AN232" s="635" t="str">
        <f t="shared" si="666"/>
        <v/>
      </c>
      <c r="AO232" s="635" t="str">
        <f t="shared" si="666"/>
        <v/>
      </c>
      <c r="AP232" s="635" t="str">
        <f t="shared" si="666"/>
        <v/>
      </c>
      <c r="AQ232" s="635" t="str">
        <f t="shared" si="666"/>
        <v/>
      </c>
      <c r="AR232" s="635" t="str">
        <f t="shared" si="666"/>
        <v/>
      </c>
      <c r="AS232" s="635">
        <f t="shared" si="666"/>
        <v>2.0833333333333332E-2</v>
      </c>
      <c r="AT232" s="635" t="str">
        <f t="shared" si="666"/>
        <v/>
      </c>
      <c r="AU232" s="635" t="str">
        <f t="shared" si="666"/>
        <v/>
      </c>
      <c r="AV232" s="635" t="str">
        <f t="shared" si="666"/>
        <v/>
      </c>
      <c r="AW232" s="635" t="str">
        <f t="shared" si="666"/>
        <v/>
      </c>
      <c r="AX232" s="635" t="str">
        <f t="shared" si="666"/>
        <v/>
      </c>
      <c r="AY232" s="635" t="str">
        <f t="shared" si="666"/>
        <v/>
      </c>
      <c r="AZ232" s="635" t="str">
        <f t="shared" si="666"/>
        <v/>
      </c>
      <c r="BA232" s="635" t="str">
        <f t="shared" si="666"/>
        <v/>
      </c>
      <c r="BB232" s="635" t="str">
        <f t="shared" si="666"/>
        <v/>
      </c>
      <c r="BC232" s="655"/>
      <c r="BD232" s="635" t="str">
        <f t="shared" ref="BD232:BT232" si="667">IF(BD230="","",(BD230/12)*BD231)</f>
        <v/>
      </c>
      <c r="BE232" s="635" t="str">
        <f t="shared" si="667"/>
        <v/>
      </c>
      <c r="BF232" s="635" t="str">
        <f t="shared" si="667"/>
        <v/>
      </c>
      <c r="BG232" s="635" t="str">
        <f t="shared" si="667"/>
        <v/>
      </c>
      <c r="BH232" s="635" t="str">
        <f t="shared" si="667"/>
        <v/>
      </c>
      <c r="BI232" s="635" t="str">
        <f t="shared" si="667"/>
        <v/>
      </c>
      <c r="BJ232" s="635" t="str">
        <f t="shared" si="667"/>
        <v/>
      </c>
      <c r="BK232" s="635">
        <f t="shared" si="667"/>
        <v>4.1666666666666664E-2</v>
      </c>
      <c r="BL232" s="635" t="str">
        <f t="shared" si="667"/>
        <v/>
      </c>
      <c r="BM232" s="635" t="str">
        <f t="shared" si="667"/>
        <v/>
      </c>
      <c r="BN232" s="635" t="str">
        <f t="shared" si="667"/>
        <v/>
      </c>
      <c r="BO232" s="635" t="str">
        <f t="shared" si="667"/>
        <v/>
      </c>
      <c r="BP232" s="635" t="str">
        <f t="shared" si="667"/>
        <v/>
      </c>
      <c r="BQ232" s="635" t="str">
        <f t="shared" si="667"/>
        <v/>
      </c>
      <c r="BR232" s="635" t="str">
        <f t="shared" si="667"/>
        <v/>
      </c>
      <c r="BS232" s="635" t="str">
        <f t="shared" si="667"/>
        <v/>
      </c>
      <c r="BT232" s="635" t="str">
        <f t="shared" si="667"/>
        <v/>
      </c>
      <c r="BU232" s="655"/>
      <c r="BV232" s="635">
        <f>IF(BV230="","",(BV230/12)*BV231)</f>
        <v>1.6666666666666666E-2</v>
      </c>
      <c r="BW232" s="635">
        <f>IF(BW230="","",(BW230/12)*BW231)</f>
        <v>1.6666666666666666E-2</v>
      </c>
      <c r="BX232" s="635" t="str">
        <f>IF(BX230="","",(BX230/12)*BX231)</f>
        <v/>
      </c>
      <c r="BY232" s="635" t="str">
        <f>IF(BY230="","",(BY230/12)*BY231)</f>
        <v/>
      </c>
      <c r="BZ232" s="600">
        <f t="shared" si="623"/>
        <v>2.0833333333333332E-2</v>
      </c>
      <c r="CA232" s="625" t="str">
        <f t="shared" si="624"/>
        <v/>
      </c>
      <c r="CB232" s="625" t="str">
        <f t="shared" si="625"/>
        <v/>
      </c>
      <c r="CC232" s="694" t="str">
        <f t="shared" si="626"/>
        <v/>
      </c>
      <c r="CD232" s="1342" t="str">
        <f t="shared" si="635"/>
        <v/>
      </c>
      <c r="CE232" s="1343" t="str">
        <f t="shared" si="663"/>
        <v/>
      </c>
      <c r="CF232" s="1344" t="str">
        <f t="shared" si="663"/>
        <v/>
      </c>
      <c r="CG232" s="1344" t="str">
        <f t="shared" si="663"/>
        <v/>
      </c>
      <c r="CH232" s="1344" t="str">
        <f t="shared" si="663"/>
        <v/>
      </c>
      <c r="CI232" s="1344" t="str">
        <f t="shared" si="663"/>
        <v/>
      </c>
      <c r="CJ232" s="1344" t="str">
        <f t="shared" si="663"/>
        <v/>
      </c>
      <c r="CK232" s="1345" t="str">
        <f t="shared" si="663"/>
        <v/>
      </c>
      <c r="CL232" s="1345">
        <f t="shared" si="663"/>
        <v>4.1666666666666664E-2</v>
      </c>
      <c r="CM232" s="1345" t="str">
        <f t="shared" si="663"/>
        <v/>
      </c>
      <c r="CN232" s="1344" t="str">
        <f t="shared" si="663"/>
        <v/>
      </c>
      <c r="CO232" s="1344" t="str">
        <f t="shared" si="663"/>
        <v/>
      </c>
      <c r="CP232" s="1344" t="str">
        <f t="shared" si="663"/>
        <v/>
      </c>
      <c r="CQ232" s="1344" t="str">
        <f t="shared" si="663"/>
        <v/>
      </c>
      <c r="CR232" s="1344" t="str">
        <f t="shared" si="663"/>
        <v/>
      </c>
      <c r="CS232" s="1343" t="str">
        <f t="shared" si="663"/>
        <v/>
      </c>
      <c r="CT232" s="1346" t="str">
        <f t="shared" si="663"/>
        <v/>
      </c>
      <c r="CU232" s="540" t="str">
        <f t="shared" si="637"/>
        <v/>
      </c>
      <c r="CV232" s="541" t="str">
        <f t="shared" si="638"/>
        <v/>
      </c>
      <c r="CW232" s="542" t="str">
        <f t="shared" si="639"/>
        <v/>
      </c>
      <c r="CX232" s="542" t="str">
        <f t="shared" si="640"/>
        <v/>
      </c>
      <c r="CY232" s="542" t="str">
        <f t="shared" si="641"/>
        <v/>
      </c>
      <c r="CZ232" s="542" t="str">
        <f t="shared" si="642"/>
        <v/>
      </c>
      <c r="DA232" s="542" t="str">
        <f t="shared" si="643"/>
        <v/>
      </c>
      <c r="DB232" s="543" t="str">
        <f t="shared" si="644"/>
        <v/>
      </c>
      <c r="DC232" s="543">
        <f t="shared" si="645"/>
        <v>4.1666666666666664E-2</v>
      </c>
      <c r="DD232" s="543" t="str">
        <f t="shared" si="646"/>
        <v/>
      </c>
      <c r="DE232" s="542" t="str">
        <f t="shared" si="647"/>
        <v/>
      </c>
      <c r="DF232" s="542" t="str">
        <f t="shared" si="648"/>
        <v/>
      </c>
      <c r="DG232" s="542" t="str">
        <f t="shared" si="649"/>
        <v/>
      </c>
      <c r="DH232" s="542" t="str">
        <f t="shared" si="650"/>
        <v/>
      </c>
      <c r="DI232" s="542" t="str">
        <f t="shared" si="651"/>
        <v/>
      </c>
      <c r="DJ232" s="541" t="str">
        <f t="shared" si="652"/>
        <v/>
      </c>
      <c r="DK232" s="540" t="str">
        <f t="shared" si="653"/>
        <v/>
      </c>
      <c r="DL232" s="656">
        <f t="shared" si="654"/>
        <v>5</v>
      </c>
      <c r="DM232" s="106">
        <f t="shared" si="655"/>
        <v>2</v>
      </c>
      <c r="DN232" s="106">
        <f t="shared" si="656"/>
        <v>1</v>
      </c>
      <c r="DO232" s="106">
        <f t="shared" si="657"/>
        <v>1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60" t="s">
        <v>243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623"/>
        <v/>
      </c>
      <c r="CA233" s="600" t="str">
        <f t="shared" si="624"/>
        <v/>
      </c>
      <c r="CB233" s="600" t="str">
        <f t="shared" si="625"/>
        <v/>
      </c>
      <c r="CC233" s="691" t="str">
        <f t="shared" si="626"/>
        <v/>
      </c>
      <c r="CD233" s="1337" t="str">
        <f t="shared" ref="CD233:CD241" si="66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663"/>
        <v/>
      </c>
      <c r="CF233" s="1339" t="str">
        <f t="shared" si="663"/>
        <v/>
      </c>
      <c r="CG233" s="1339" t="str">
        <f t="shared" si="663"/>
        <v/>
      </c>
      <c r="CH233" s="1339" t="str">
        <f t="shared" si="663"/>
        <v/>
      </c>
      <c r="CI233" s="1339" t="str">
        <f t="shared" si="663"/>
        <v/>
      </c>
      <c r="CJ233" s="1339" t="str">
        <f t="shared" si="663"/>
        <v/>
      </c>
      <c r="CK233" s="1340" t="str">
        <f t="shared" si="663"/>
        <v/>
      </c>
      <c r="CL233" s="1340" t="str">
        <f t="shared" si="663"/>
        <v/>
      </c>
      <c r="CM233" s="1340" t="str">
        <f t="shared" si="663"/>
        <v/>
      </c>
      <c r="CN233" s="1339" t="str">
        <f t="shared" si="663"/>
        <v/>
      </c>
      <c r="CO233" s="1339" t="str">
        <f t="shared" si="663"/>
        <v/>
      </c>
      <c r="CP233" s="1339" t="str">
        <f t="shared" si="663"/>
        <v/>
      </c>
      <c r="CQ233" s="1339" t="str">
        <f t="shared" si="663"/>
        <v/>
      </c>
      <c r="CR233" s="1339" t="str">
        <f t="shared" si="663"/>
        <v/>
      </c>
      <c r="CS233" s="1338" t="str">
        <f t="shared" si="663"/>
        <v/>
      </c>
      <c r="CT233" s="1341" t="str">
        <f t="shared" si="663"/>
        <v/>
      </c>
      <c r="CU233" s="552" t="str">
        <f t="shared" si="637"/>
        <v/>
      </c>
      <c r="CV233" s="553" t="str">
        <f t="shared" si="638"/>
        <v/>
      </c>
      <c r="CW233" s="554" t="str">
        <f t="shared" si="639"/>
        <v/>
      </c>
      <c r="CX233" s="554" t="str">
        <f t="shared" si="640"/>
        <v/>
      </c>
      <c r="CY233" s="554" t="str">
        <f t="shared" si="641"/>
        <v/>
      </c>
      <c r="CZ233" s="554" t="str">
        <f t="shared" si="642"/>
        <v/>
      </c>
      <c r="DA233" s="554" t="str">
        <f t="shared" si="643"/>
        <v/>
      </c>
      <c r="DB233" s="555" t="str">
        <f t="shared" si="644"/>
        <v/>
      </c>
      <c r="DC233" s="555" t="str">
        <f t="shared" si="645"/>
        <v/>
      </c>
      <c r="DD233" s="555" t="str">
        <f t="shared" si="646"/>
        <v/>
      </c>
      <c r="DE233" s="554" t="str">
        <f t="shared" si="647"/>
        <v/>
      </c>
      <c r="DF233" s="554" t="str">
        <f t="shared" si="648"/>
        <v/>
      </c>
      <c r="DG233" s="554" t="str">
        <f t="shared" si="649"/>
        <v/>
      </c>
      <c r="DH233" s="554" t="str">
        <f t="shared" si="650"/>
        <v/>
      </c>
      <c r="DI233" s="554" t="str">
        <f t="shared" si="651"/>
        <v/>
      </c>
      <c r="DJ233" s="553" t="str">
        <f t="shared" si="652"/>
        <v/>
      </c>
      <c r="DK233" s="552" t="str">
        <f t="shared" si="653"/>
        <v/>
      </c>
      <c r="DL233" s="656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623"/>
        <v/>
      </c>
      <c r="CA234" s="600" t="str">
        <f t="shared" si="624"/>
        <v/>
      </c>
      <c r="CB234" s="600" t="str">
        <f t="shared" si="625"/>
        <v/>
      </c>
      <c r="CC234" s="691" t="str">
        <f t="shared" si="626"/>
        <v/>
      </c>
      <c r="CD234" s="1337" t="str">
        <f t="shared" si="668"/>
        <v/>
      </c>
      <c r="CE234" s="1338" t="str">
        <f t="shared" si="663"/>
        <v/>
      </c>
      <c r="CF234" s="1339" t="str">
        <f t="shared" si="663"/>
        <v/>
      </c>
      <c r="CG234" s="1339" t="str">
        <f t="shared" si="663"/>
        <v/>
      </c>
      <c r="CH234" s="1339" t="str">
        <f t="shared" si="663"/>
        <v/>
      </c>
      <c r="CI234" s="1339" t="str">
        <f t="shared" si="663"/>
        <v/>
      </c>
      <c r="CJ234" s="1339" t="str">
        <f t="shared" si="663"/>
        <v/>
      </c>
      <c r="CK234" s="1340" t="str">
        <f t="shared" si="663"/>
        <v/>
      </c>
      <c r="CL234" s="1340" t="str">
        <f t="shared" si="663"/>
        <v/>
      </c>
      <c r="CM234" s="1340" t="str">
        <f t="shared" si="663"/>
        <v/>
      </c>
      <c r="CN234" s="1339" t="str">
        <f t="shared" si="663"/>
        <v/>
      </c>
      <c r="CO234" s="1339" t="str">
        <f t="shared" si="663"/>
        <v/>
      </c>
      <c r="CP234" s="1339" t="str">
        <f t="shared" si="663"/>
        <v/>
      </c>
      <c r="CQ234" s="1339" t="str">
        <f t="shared" si="663"/>
        <v/>
      </c>
      <c r="CR234" s="1339" t="str">
        <f t="shared" si="663"/>
        <v/>
      </c>
      <c r="CS234" s="1338" t="str">
        <f t="shared" si="663"/>
        <v/>
      </c>
      <c r="CT234" s="1341" t="str">
        <f t="shared" si="663"/>
        <v/>
      </c>
      <c r="CU234" s="552" t="str">
        <f t="shared" si="637"/>
        <v/>
      </c>
      <c r="CV234" s="553" t="str">
        <f t="shared" si="638"/>
        <v/>
      </c>
      <c r="CW234" s="554" t="str">
        <f t="shared" si="639"/>
        <v/>
      </c>
      <c r="CX234" s="554" t="str">
        <f t="shared" si="640"/>
        <v/>
      </c>
      <c r="CY234" s="554" t="str">
        <f t="shared" si="641"/>
        <v/>
      </c>
      <c r="CZ234" s="554" t="str">
        <f t="shared" si="642"/>
        <v/>
      </c>
      <c r="DA234" s="554" t="str">
        <f t="shared" si="643"/>
        <v/>
      </c>
      <c r="DB234" s="555" t="str">
        <f t="shared" si="644"/>
        <v/>
      </c>
      <c r="DC234" s="555" t="str">
        <f t="shared" si="645"/>
        <v/>
      </c>
      <c r="DD234" s="555" t="str">
        <f t="shared" si="646"/>
        <v/>
      </c>
      <c r="DE234" s="554" t="str">
        <f t="shared" si="647"/>
        <v/>
      </c>
      <c r="DF234" s="554" t="str">
        <f t="shared" si="648"/>
        <v/>
      </c>
      <c r="DG234" s="554" t="str">
        <f t="shared" si="649"/>
        <v/>
      </c>
      <c r="DH234" s="554" t="str">
        <f t="shared" si="650"/>
        <v/>
      </c>
      <c r="DI234" s="554" t="str">
        <f t="shared" si="651"/>
        <v/>
      </c>
      <c r="DJ234" s="553" t="str">
        <f t="shared" si="652"/>
        <v/>
      </c>
      <c r="DK234" s="552" t="str">
        <f t="shared" si="653"/>
        <v/>
      </c>
      <c r="DL234" s="656">
        <f t="shared" si="654"/>
        <v>0</v>
      </c>
      <c r="DM234" s="106">
        <f t="shared" si="655"/>
        <v>0</v>
      </c>
      <c r="DN234" s="106">
        <f t="shared" si="656"/>
        <v>0</v>
      </c>
      <c r="DO234" s="106">
        <f t="shared" si="657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69">IF(B233="","",B233*B234)</f>
        <v/>
      </c>
      <c r="C235" s="632" t="str">
        <f t="shared" si="669"/>
        <v/>
      </c>
      <c r="D235" s="632" t="str">
        <f t="shared" si="669"/>
        <v/>
      </c>
      <c r="E235" s="632" t="str">
        <f t="shared" si="669"/>
        <v/>
      </c>
      <c r="F235" s="632" t="str">
        <f t="shared" si="669"/>
        <v/>
      </c>
      <c r="G235" s="632" t="str">
        <f t="shared" si="669"/>
        <v/>
      </c>
      <c r="H235" s="632" t="str">
        <f t="shared" si="669"/>
        <v/>
      </c>
      <c r="I235" s="632" t="str">
        <f t="shared" si="669"/>
        <v/>
      </c>
      <c r="J235" s="632" t="str">
        <f t="shared" si="669"/>
        <v/>
      </c>
      <c r="K235" s="632" t="str">
        <f t="shared" si="669"/>
        <v/>
      </c>
      <c r="L235" s="632" t="str">
        <f t="shared" si="669"/>
        <v/>
      </c>
      <c r="M235" s="632" t="str">
        <f t="shared" si="669"/>
        <v/>
      </c>
      <c r="N235" s="632" t="str">
        <f t="shared" si="669"/>
        <v/>
      </c>
      <c r="O235" s="632" t="str">
        <f t="shared" si="669"/>
        <v/>
      </c>
      <c r="P235" s="632" t="str">
        <f t="shared" si="669"/>
        <v/>
      </c>
      <c r="Q235" s="632" t="str">
        <f t="shared" si="669"/>
        <v/>
      </c>
      <c r="R235" s="632" t="str">
        <f t="shared" si="669"/>
        <v/>
      </c>
      <c r="S235" s="665"/>
      <c r="T235" s="632" t="str">
        <f t="shared" ref="T235:AJ235" si="670">IF(T233="","",T233*T234)</f>
        <v/>
      </c>
      <c r="U235" s="632" t="str">
        <f t="shared" si="670"/>
        <v/>
      </c>
      <c r="V235" s="632" t="str">
        <f t="shared" si="670"/>
        <v/>
      </c>
      <c r="W235" s="632" t="str">
        <f t="shared" si="670"/>
        <v/>
      </c>
      <c r="X235" s="632" t="str">
        <f t="shared" si="670"/>
        <v/>
      </c>
      <c r="Y235" s="632" t="str">
        <f t="shared" si="670"/>
        <v/>
      </c>
      <c r="Z235" s="632" t="str">
        <f t="shared" si="670"/>
        <v/>
      </c>
      <c r="AA235" s="632" t="str">
        <f t="shared" si="670"/>
        <v/>
      </c>
      <c r="AB235" s="632" t="str">
        <f t="shared" si="670"/>
        <v/>
      </c>
      <c r="AC235" s="632" t="str">
        <f t="shared" si="670"/>
        <v/>
      </c>
      <c r="AD235" s="632" t="str">
        <f t="shared" si="670"/>
        <v/>
      </c>
      <c r="AE235" s="632" t="str">
        <f t="shared" si="670"/>
        <v/>
      </c>
      <c r="AF235" s="632" t="str">
        <f t="shared" si="670"/>
        <v/>
      </c>
      <c r="AG235" s="632" t="str">
        <f t="shared" si="670"/>
        <v/>
      </c>
      <c r="AH235" s="632" t="str">
        <f t="shared" si="670"/>
        <v/>
      </c>
      <c r="AI235" s="632" t="str">
        <f t="shared" si="670"/>
        <v/>
      </c>
      <c r="AJ235" s="632" t="str">
        <f t="shared" si="670"/>
        <v/>
      </c>
      <c r="AK235" s="665"/>
      <c r="AL235" s="632" t="str">
        <f t="shared" ref="AL235:BB235" si="671">IF(AL233="","",AL233*AL234)</f>
        <v/>
      </c>
      <c r="AM235" s="632" t="str">
        <f t="shared" si="671"/>
        <v/>
      </c>
      <c r="AN235" s="632" t="str">
        <f t="shared" si="671"/>
        <v/>
      </c>
      <c r="AO235" s="632" t="str">
        <f t="shared" si="671"/>
        <v/>
      </c>
      <c r="AP235" s="632" t="str">
        <f t="shared" si="671"/>
        <v/>
      </c>
      <c r="AQ235" s="632" t="str">
        <f t="shared" si="671"/>
        <v/>
      </c>
      <c r="AR235" s="632" t="str">
        <f t="shared" si="671"/>
        <v/>
      </c>
      <c r="AS235" s="632" t="str">
        <f t="shared" si="671"/>
        <v/>
      </c>
      <c r="AT235" s="632" t="str">
        <f t="shared" si="671"/>
        <v/>
      </c>
      <c r="AU235" s="632" t="str">
        <f t="shared" si="671"/>
        <v/>
      </c>
      <c r="AV235" s="632" t="str">
        <f t="shared" si="671"/>
        <v/>
      </c>
      <c r="AW235" s="632" t="str">
        <f t="shared" si="671"/>
        <v/>
      </c>
      <c r="AX235" s="632" t="str">
        <f t="shared" si="671"/>
        <v/>
      </c>
      <c r="AY235" s="632" t="str">
        <f t="shared" si="671"/>
        <v/>
      </c>
      <c r="AZ235" s="632" t="str">
        <f t="shared" si="671"/>
        <v/>
      </c>
      <c r="BA235" s="632" t="str">
        <f t="shared" si="671"/>
        <v/>
      </c>
      <c r="BB235" s="632" t="str">
        <f t="shared" si="671"/>
        <v/>
      </c>
      <c r="BC235" s="665"/>
      <c r="BD235" s="632" t="str">
        <f t="shared" ref="BD235:BT235" si="672">IF(BD233="","",BD233*BD234)</f>
        <v/>
      </c>
      <c r="BE235" s="632" t="str">
        <f t="shared" si="672"/>
        <v/>
      </c>
      <c r="BF235" s="632" t="str">
        <f t="shared" si="672"/>
        <v/>
      </c>
      <c r="BG235" s="632" t="str">
        <f t="shared" si="672"/>
        <v/>
      </c>
      <c r="BH235" s="632" t="str">
        <f t="shared" si="672"/>
        <v/>
      </c>
      <c r="BI235" s="632" t="str">
        <f t="shared" si="672"/>
        <v/>
      </c>
      <c r="BJ235" s="632" t="str">
        <f t="shared" si="672"/>
        <v/>
      </c>
      <c r="BK235" s="632" t="str">
        <f t="shared" si="672"/>
        <v/>
      </c>
      <c r="BL235" s="632" t="str">
        <f t="shared" si="672"/>
        <v/>
      </c>
      <c r="BM235" s="632" t="str">
        <f t="shared" si="672"/>
        <v/>
      </c>
      <c r="BN235" s="632" t="str">
        <f t="shared" si="672"/>
        <v/>
      </c>
      <c r="BO235" s="632" t="str">
        <f t="shared" si="672"/>
        <v/>
      </c>
      <c r="BP235" s="632" t="str">
        <f t="shared" si="672"/>
        <v/>
      </c>
      <c r="BQ235" s="632" t="str">
        <f t="shared" si="672"/>
        <v/>
      </c>
      <c r="BR235" s="632" t="str">
        <f t="shared" si="672"/>
        <v/>
      </c>
      <c r="BS235" s="632" t="str">
        <f t="shared" si="672"/>
        <v/>
      </c>
      <c r="BT235" s="632" t="str">
        <f t="shared" si="672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623"/>
        <v/>
      </c>
      <c r="CA235" s="600" t="str">
        <f t="shared" si="624"/>
        <v/>
      </c>
      <c r="CB235" s="600" t="str">
        <f t="shared" si="625"/>
        <v/>
      </c>
      <c r="CC235" s="691" t="str">
        <f t="shared" si="626"/>
        <v/>
      </c>
      <c r="CD235" s="1337" t="str">
        <f t="shared" si="668"/>
        <v/>
      </c>
      <c r="CE235" s="1338" t="str">
        <f t="shared" si="663"/>
        <v/>
      </c>
      <c r="CF235" s="1339" t="str">
        <f t="shared" si="663"/>
        <v/>
      </c>
      <c r="CG235" s="1339" t="str">
        <f t="shared" si="663"/>
        <v/>
      </c>
      <c r="CH235" s="1339" t="str">
        <f t="shared" si="663"/>
        <v/>
      </c>
      <c r="CI235" s="1339" t="str">
        <f t="shared" si="663"/>
        <v/>
      </c>
      <c r="CJ235" s="1339" t="str">
        <f t="shared" si="663"/>
        <v/>
      </c>
      <c r="CK235" s="1340" t="str">
        <f t="shared" si="663"/>
        <v/>
      </c>
      <c r="CL235" s="1340" t="str">
        <f t="shared" si="663"/>
        <v/>
      </c>
      <c r="CM235" s="1340" t="str">
        <f t="shared" si="663"/>
        <v/>
      </c>
      <c r="CN235" s="1339" t="str">
        <f t="shared" si="663"/>
        <v/>
      </c>
      <c r="CO235" s="1339" t="str">
        <f t="shared" si="663"/>
        <v/>
      </c>
      <c r="CP235" s="1339" t="str">
        <f t="shared" si="663"/>
        <v/>
      </c>
      <c r="CQ235" s="1339" t="str">
        <f t="shared" si="663"/>
        <v/>
      </c>
      <c r="CR235" s="1339" t="str">
        <f t="shared" si="663"/>
        <v/>
      </c>
      <c r="CS235" s="1338" t="str">
        <f t="shared" si="663"/>
        <v/>
      </c>
      <c r="CT235" s="1341" t="str">
        <f t="shared" si="663"/>
        <v/>
      </c>
      <c r="CU235" s="552" t="str">
        <f t="shared" si="637"/>
        <v/>
      </c>
      <c r="CV235" s="553" t="str">
        <f t="shared" si="638"/>
        <v/>
      </c>
      <c r="CW235" s="554" t="str">
        <f t="shared" si="639"/>
        <v/>
      </c>
      <c r="CX235" s="554" t="str">
        <f t="shared" si="640"/>
        <v/>
      </c>
      <c r="CY235" s="554" t="str">
        <f t="shared" si="641"/>
        <v/>
      </c>
      <c r="CZ235" s="554" t="str">
        <f t="shared" si="642"/>
        <v/>
      </c>
      <c r="DA235" s="554" t="str">
        <f t="shared" si="643"/>
        <v/>
      </c>
      <c r="DB235" s="555" t="str">
        <f t="shared" si="644"/>
        <v/>
      </c>
      <c r="DC235" s="555" t="str">
        <f t="shared" si="645"/>
        <v/>
      </c>
      <c r="DD235" s="555" t="str">
        <f t="shared" si="646"/>
        <v/>
      </c>
      <c r="DE235" s="554" t="str">
        <f t="shared" si="647"/>
        <v/>
      </c>
      <c r="DF235" s="554" t="str">
        <f t="shared" si="648"/>
        <v/>
      </c>
      <c r="DG235" s="554" t="str">
        <f t="shared" si="649"/>
        <v/>
      </c>
      <c r="DH235" s="554" t="str">
        <f t="shared" si="650"/>
        <v/>
      </c>
      <c r="DI235" s="554" t="str">
        <f t="shared" si="651"/>
        <v/>
      </c>
      <c r="DJ235" s="553" t="str">
        <f t="shared" si="652"/>
        <v/>
      </c>
      <c r="DK235" s="552" t="str">
        <f t="shared" si="653"/>
        <v/>
      </c>
      <c r="DL235" s="656">
        <f t="shared" si="654"/>
        <v>0</v>
      </c>
      <c r="DM235" s="106">
        <f t="shared" si="655"/>
        <v>0</v>
      </c>
      <c r="DN235" s="106">
        <f t="shared" si="656"/>
        <v>0</v>
      </c>
      <c r="DO235" s="106">
        <f t="shared" si="657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244</v>
      </c>
      <c r="B236" s="162">
        <v>300</v>
      </c>
      <c r="C236" s="162">
        <v>1300</v>
      </c>
      <c r="D236" s="162">
        <v>600</v>
      </c>
      <c r="E236" s="162">
        <v>500</v>
      </c>
      <c r="F236" s="162">
        <v>350</v>
      </c>
      <c r="G236" s="162">
        <v>1150</v>
      </c>
      <c r="H236" s="162">
        <v>400</v>
      </c>
      <c r="I236" s="162">
        <v>400</v>
      </c>
      <c r="J236" s="162">
        <v>750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1500</v>
      </c>
      <c r="U236" s="162">
        <v>150</v>
      </c>
      <c r="V236" s="162">
        <v>850</v>
      </c>
      <c r="W236" s="162">
        <v>1000</v>
      </c>
      <c r="X236" s="162">
        <v>1200</v>
      </c>
      <c r="Y236" s="162">
        <v>800</v>
      </c>
      <c r="Z236" s="162">
        <v>750</v>
      </c>
      <c r="AA236" s="162">
        <v>500</v>
      </c>
      <c r="AB236" s="162">
        <v>650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6500</v>
      </c>
      <c r="AM236" s="162">
        <v>1800</v>
      </c>
      <c r="AN236" s="162">
        <v>1000</v>
      </c>
      <c r="AO236" s="162">
        <v>7500</v>
      </c>
      <c r="AP236" s="162">
        <v>3250</v>
      </c>
      <c r="AQ236" s="162">
        <v>10000</v>
      </c>
      <c r="AR236" s="162">
        <v>4000</v>
      </c>
      <c r="AS236" s="162">
        <v>4500</v>
      </c>
      <c r="AT236" s="162">
        <v>4200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27000</v>
      </c>
      <c r="BE236" s="162">
        <v>15000</v>
      </c>
      <c r="BF236" s="162">
        <v>22000</v>
      </c>
      <c r="BG236" s="162">
        <v>80000</v>
      </c>
      <c r="BH236" s="162">
        <v>23500</v>
      </c>
      <c r="BI236" s="162">
        <v>125000</v>
      </c>
      <c r="BJ236" s="162">
        <v>175000</v>
      </c>
      <c r="BK236" s="162">
        <v>12500</v>
      </c>
      <c r="BL236" s="162">
        <v>15000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750</v>
      </c>
      <c r="BX236" s="162">
        <v>4350</v>
      </c>
      <c r="BY236" s="162">
        <v>25000</v>
      </c>
      <c r="BZ236" s="600">
        <f t="shared" si="623"/>
        <v>592.85714285714289</v>
      </c>
      <c r="CA236" s="600">
        <f t="shared" si="624"/>
        <v>821.42857142857144</v>
      </c>
      <c r="CB236" s="600">
        <f t="shared" si="625"/>
        <v>4535.7142857142853</v>
      </c>
      <c r="CC236" s="691">
        <f t="shared" si="626"/>
        <v>43928.571428571428</v>
      </c>
      <c r="CD236" s="1337" t="str">
        <f t="shared" si="668"/>
        <v/>
      </c>
      <c r="CE236" s="1338" t="str">
        <f t="shared" si="663"/>
        <v/>
      </c>
      <c r="CF236" s="1339" t="str">
        <f t="shared" si="663"/>
        <v/>
      </c>
      <c r="CG236" s="1339" t="str">
        <f t="shared" si="663"/>
        <v/>
      </c>
      <c r="CH236" s="1339">
        <f t="shared" si="663"/>
        <v>12500</v>
      </c>
      <c r="CI236" s="1339">
        <f t="shared" si="663"/>
        <v>15000</v>
      </c>
      <c r="CJ236" s="1339">
        <f t="shared" si="663"/>
        <v>15000</v>
      </c>
      <c r="CK236" s="1340">
        <f t="shared" si="663"/>
        <v>22000</v>
      </c>
      <c r="CL236" s="1340">
        <f t="shared" si="663"/>
        <v>23500</v>
      </c>
      <c r="CM236" s="1340">
        <f t="shared" si="663"/>
        <v>27000</v>
      </c>
      <c r="CN236" s="1339">
        <f t="shared" si="663"/>
        <v>80000</v>
      </c>
      <c r="CO236" s="1339">
        <f t="shared" si="663"/>
        <v>125000</v>
      </c>
      <c r="CP236" s="1339">
        <f t="shared" si="663"/>
        <v>175000</v>
      </c>
      <c r="CQ236" s="1339" t="str">
        <f t="shared" si="663"/>
        <v/>
      </c>
      <c r="CR236" s="1339" t="str">
        <f t="shared" si="663"/>
        <v/>
      </c>
      <c r="CS236" s="1338" t="str">
        <f t="shared" si="663"/>
        <v/>
      </c>
      <c r="CT236" s="1341" t="str">
        <f t="shared" si="663"/>
        <v/>
      </c>
      <c r="CU236" s="552" t="str">
        <f t="shared" si="637"/>
        <v/>
      </c>
      <c r="CV236" s="553" t="str">
        <f t="shared" si="638"/>
        <v/>
      </c>
      <c r="CW236" s="554" t="str">
        <f t="shared" si="639"/>
        <v/>
      </c>
      <c r="CX236" s="554" t="str">
        <f t="shared" si="640"/>
        <v/>
      </c>
      <c r="CY236" s="554">
        <f t="shared" si="641"/>
        <v>12500</v>
      </c>
      <c r="CZ236" s="554">
        <f t="shared" si="642"/>
        <v>15000</v>
      </c>
      <c r="DA236" s="554">
        <f t="shared" si="643"/>
        <v>15000</v>
      </c>
      <c r="DB236" s="555">
        <f t="shared" si="644"/>
        <v>22000</v>
      </c>
      <c r="DC236" s="555">
        <f t="shared" si="645"/>
        <v>23500</v>
      </c>
      <c r="DD236" s="555">
        <f t="shared" si="646"/>
        <v>27000</v>
      </c>
      <c r="DE236" s="554">
        <f t="shared" si="647"/>
        <v>80000</v>
      </c>
      <c r="DF236" s="554">
        <f t="shared" si="648"/>
        <v>125000</v>
      </c>
      <c r="DG236" s="554">
        <f t="shared" si="649"/>
        <v>175000</v>
      </c>
      <c r="DH236" s="554" t="str">
        <f t="shared" si="650"/>
        <v/>
      </c>
      <c r="DI236" s="554" t="str">
        <f t="shared" si="651"/>
        <v/>
      </c>
      <c r="DJ236" s="553" t="str">
        <f t="shared" si="652"/>
        <v/>
      </c>
      <c r="DK236" s="552" t="str">
        <f t="shared" si="653"/>
        <v/>
      </c>
      <c r="DL236" s="656">
        <f t="shared" si="654"/>
        <v>9</v>
      </c>
      <c r="DM236" s="106">
        <f t="shared" si="655"/>
        <v>9</v>
      </c>
      <c r="DN236" s="106">
        <f t="shared" si="656"/>
        <v>9</v>
      </c>
      <c r="DO236" s="106">
        <f t="shared" si="657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$G$1 &amp; " per kg"</f>
        <v>kcal per kg</v>
      </c>
      <c r="B237" s="705">
        <f t="shared" ref="B237:R237" si="673">3630*$K$1</f>
        <v>3630</v>
      </c>
      <c r="C237" s="705">
        <f t="shared" si="673"/>
        <v>3630</v>
      </c>
      <c r="D237" s="705">
        <f t="shared" si="673"/>
        <v>3630</v>
      </c>
      <c r="E237" s="705">
        <f t="shared" si="673"/>
        <v>3630</v>
      </c>
      <c r="F237" s="705">
        <f t="shared" si="673"/>
        <v>3630</v>
      </c>
      <c r="G237" s="705">
        <f t="shared" si="673"/>
        <v>3630</v>
      </c>
      <c r="H237" s="705">
        <f t="shared" si="673"/>
        <v>3630</v>
      </c>
      <c r="I237" s="705">
        <f t="shared" si="673"/>
        <v>3630</v>
      </c>
      <c r="J237" s="705">
        <f t="shared" si="673"/>
        <v>3630</v>
      </c>
      <c r="K237" s="705">
        <f t="shared" si="673"/>
        <v>3630</v>
      </c>
      <c r="L237" s="705">
        <f t="shared" si="673"/>
        <v>3630</v>
      </c>
      <c r="M237" s="705">
        <f t="shared" si="673"/>
        <v>3630</v>
      </c>
      <c r="N237" s="705">
        <f t="shared" si="673"/>
        <v>3630</v>
      </c>
      <c r="O237" s="705">
        <f t="shared" si="673"/>
        <v>3630</v>
      </c>
      <c r="P237" s="705">
        <f t="shared" si="673"/>
        <v>3630</v>
      </c>
      <c r="Q237" s="705">
        <f t="shared" si="673"/>
        <v>3630</v>
      </c>
      <c r="R237" s="705">
        <f t="shared" si="673"/>
        <v>3630</v>
      </c>
      <c r="S237" s="706"/>
      <c r="T237" s="705">
        <f t="shared" ref="T237:AJ237" si="674">3630*$K$1</f>
        <v>3630</v>
      </c>
      <c r="U237" s="705">
        <f t="shared" si="674"/>
        <v>3630</v>
      </c>
      <c r="V237" s="705">
        <f t="shared" si="674"/>
        <v>3630</v>
      </c>
      <c r="W237" s="705">
        <f t="shared" si="674"/>
        <v>3630</v>
      </c>
      <c r="X237" s="705">
        <f t="shared" si="674"/>
        <v>3630</v>
      </c>
      <c r="Y237" s="705">
        <f t="shared" si="674"/>
        <v>3630</v>
      </c>
      <c r="Z237" s="705">
        <f t="shared" si="674"/>
        <v>3630</v>
      </c>
      <c r="AA237" s="705">
        <f t="shared" si="674"/>
        <v>3630</v>
      </c>
      <c r="AB237" s="705">
        <f t="shared" si="674"/>
        <v>3630</v>
      </c>
      <c r="AC237" s="705">
        <f t="shared" si="674"/>
        <v>3630</v>
      </c>
      <c r="AD237" s="705">
        <f t="shared" si="674"/>
        <v>3630</v>
      </c>
      <c r="AE237" s="705">
        <f t="shared" si="674"/>
        <v>3630</v>
      </c>
      <c r="AF237" s="705">
        <f t="shared" si="674"/>
        <v>3630</v>
      </c>
      <c r="AG237" s="705">
        <f t="shared" si="674"/>
        <v>3630</v>
      </c>
      <c r="AH237" s="705">
        <f t="shared" si="674"/>
        <v>3630</v>
      </c>
      <c r="AI237" s="705">
        <f t="shared" si="674"/>
        <v>3630</v>
      </c>
      <c r="AJ237" s="705">
        <f t="shared" si="674"/>
        <v>3630</v>
      </c>
      <c r="AK237" s="706"/>
      <c r="AL237" s="705">
        <f t="shared" ref="AL237:BB237" si="675">3630*$K$1</f>
        <v>3630</v>
      </c>
      <c r="AM237" s="705">
        <f t="shared" si="675"/>
        <v>3630</v>
      </c>
      <c r="AN237" s="705">
        <f t="shared" si="675"/>
        <v>3630</v>
      </c>
      <c r="AO237" s="705">
        <f t="shared" si="675"/>
        <v>3630</v>
      </c>
      <c r="AP237" s="705">
        <f t="shared" si="675"/>
        <v>3630</v>
      </c>
      <c r="AQ237" s="705">
        <f t="shared" si="675"/>
        <v>3630</v>
      </c>
      <c r="AR237" s="705">
        <f t="shared" si="675"/>
        <v>3630</v>
      </c>
      <c r="AS237" s="705">
        <f t="shared" si="675"/>
        <v>3630</v>
      </c>
      <c r="AT237" s="705">
        <f t="shared" si="675"/>
        <v>3630</v>
      </c>
      <c r="AU237" s="705">
        <f t="shared" si="675"/>
        <v>3630</v>
      </c>
      <c r="AV237" s="705">
        <f t="shared" si="675"/>
        <v>3630</v>
      </c>
      <c r="AW237" s="705">
        <f t="shared" si="675"/>
        <v>3630</v>
      </c>
      <c r="AX237" s="705">
        <f t="shared" si="675"/>
        <v>3630</v>
      </c>
      <c r="AY237" s="705">
        <f t="shared" si="675"/>
        <v>3630</v>
      </c>
      <c r="AZ237" s="705">
        <f t="shared" si="675"/>
        <v>3630</v>
      </c>
      <c r="BA237" s="705">
        <f t="shared" si="675"/>
        <v>3630</v>
      </c>
      <c r="BB237" s="705">
        <f t="shared" si="675"/>
        <v>3630</v>
      </c>
      <c r="BC237" s="706"/>
      <c r="BD237" s="705">
        <f t="shared" ref="BD237:BT237" si="676">3630*$K$1</f>
        <v>3630</v>
      </c>
      <c r="BE237" s="705">
        <f t="shared" si="676"/>
        <v>3630</v>
      </c>
      <c r="BF237" s="705">
        <f t="shared" si="676"/>
        <v>3630</v>
      </c>
      <c r="BG237" s="705">
        <f t="shared" si="676"/>
        <v>3630</v>
      </c>
      <c r="BH237" s="705">
        <f t="shared" si="676"/>
        <v>3630</v>
      </c>
      <c r="BI237" s="705">
        <f t="shared" si="676"/>
        <v>3630</v>
      </c>
      <c r="BJ237" s="705">
        <f t="shared" si="676"/>
        <v>3630</v>
      </c>
      <c r="BK237" s="705">
        <f t="shared" si="676"/>
        <v>3630</v>
      </c>
      <c r="BL237" s="705">
        <f t="shared" si="676"/>
        <v>3630</v>
      </c>
      <c r="BM237" s="705">
        <f t="shared" si="676"/>
        <v>3630</v>
      </c>
      <c r="BN237" s="705">
        <f t="shared" si="676"/>
        <v>3630</v>
      </c>
      <c r="BO237" s="705">
        <f t="shared" si="676"/>
        <v>3630</v>
      </c>
      <c r="BP237" s="705">
        <f t="shared" si="676"/>
        <v>3630</v>
      </c>
      <c r="BQ237" s="705">
        <f t="shared" si="676"/>
        <v>3630</v>
      </c>
      <c r="BR237" s="705">
        <f t="shared" si="676"/>
        <v>3630</v>
      </c>
      <c r="BS237" s="705">
        <f t="shared" si="676"/>
        <v>3630</v>
      </c>
      <c r="BT237" s="705">
        <f t="shared" si="676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623"/>
        <v>3630</v>
      </c>
      <c r="CA237" s="600">
        <f t="shared" si="624"/>
        <v>3630</v>
      </c>
      <c r="CB237" s="600">
        <f t="shared" si="625"/>
        <v>3630</v>
      </c>
      <c r="CC237" s="691">
        <f t="shared" si="626"/>
        <v>3630</v>
      </c>
      <c r="CD237" s="1337">
        <f t="shared" si="668"/>
        <v>3630</v>
      </c>
      <c r="CE237" s="1338">
        <f t="shared" si="663"/>
        <v>3630</v>
      </c>
      <c r="CF237" s="1339">
        <f t="shared" si="663"/>
        <v>3630</v>
      </c>
      <c r="CG237" s="1339">
        <f t="shared" si="663"/>
        <v>3630</v>
      </c>
      <c r="CH237" s="1339">
        <f t="shared" si="663"/>
        <v>3630</v>
      </c>
      <c r="CI237" s="1339">
        <f t="shared" si="663"/>
        <v>3630</v>
      </c>
      <c r="CJ237" s="1339">
        <f t="shared" si="663"/>
        <v>3630</v>
      </c>
      <c r="CK237" s="1340">
        <f t="shared" si="663"/>
        <v>3630</v>
      </c>
      <c r="CL237" s="1340">
        <f t="shared" si="663"/>
        <v>3630</v>
      </c>
      <c r="CM237" s="1340">
        <f t="shared" si="663"/>
        <v>3630</v>
      </c>
      <c r="CN237" s="1339">
        <f t="shared" si="663"/>
        <v>3630</v>
      </c>
      <c r="CO237" s="1339">
        <f t="shared" si="663"/>
        <v>3630</v>
      </c>
      <c r="CP237" s="1339">
        <f t="shared" si="663"/>
        <v>3630</v>
      </c>
      <c r="CQ237" s="1339">
        <f t="shared" si="663"/>
        <v>3630</v>
      </c>
      <c r="CR237" s="1339">
        <f t="shared" si="663"/>
        <v>3630</v>
      </c>
      <c r="CS237" s="1338">
        <f t="shared" si="663"/>
        <v>3630</v>
      </c>
      <c r="CT237" s="1341">
        <f t="shared" si="663"/>
        <v>3630</v>
      </c>
      <c r="CU237" s="552">
        <f t="shared" si="637"/>
        <v>3630</v>
      </c>
      <c r="CV237" s="553">
        <f t="shared" si="638"/>
        <v>3630</v>
      </c>
      <c r="CW237" s="554">
        <f t="shared" si="639"/>
        <v>3630</v>
      </c>
      <c r="CX237" s="554">
        <f t="shared" si="640"/>
        <v>3630</v>
      </c>
      <c r="CY237" s="554">
        <f t="shared" si="641"/>
        <v>3630</v>
      </c>
      <c r="CZ237" s="554">
        <f t="shared" si="642"/>
        <v>3630</v>
      </c>
      <c r="DA237" s="554">
        <f t="shared" si="643"/>
        <v>3630</v>
      </c>
      <c r="DB237" s="555">
        <f t="shared" si="644"/>
        <v>3630</v>
      </c>
      <c r="DC237" s="555">
        <f t="shared" si="645"/>
        <v>3630</v>
      </c>
      <c r="DD237" s="555">
        <f t="shared" si="646"/>
        <v>3630</v>
      </c>
      <c r="DE237" s="554">
        <f t="shared" si="647"/>
        <v>3630</v>
      </c>
      <c r="DF237" s="554">
        <f t="shared" si="648"/>
        <v>3630</v>
      </c>
      <c r="DG237" s="554">
        <f t="shared" si="649"/>
        <v>3630</v>
      </c>
      <c r="DH237" s="554">
        <f t="shared" si="650"/>
        <v>3630</v>
      </c>
      <c r="DI237" s="554">
        <f t="shared" si="651"/>
        <v>3630</v>
      </c>
      <c r="DJ237" s="553">
        <f t="shared" si="652"/>
        <v>3630</v>
      </c>
      <c r="DK237" s="552">
        <f t="shared" si="653"/>
        <v>3630</v>
      </c>
      <c r="DL237" s="656">
        <f t="shared" si="654"/>
        <v>17</v>
      </c>
      <c r="DM237" s="708">
        <f t="shared" si="655"/>
        <v>17</v>
      </c>
      <c r="DN237" s="708">
        <f t="shared" si="656"/>
        <v>17</v>
      </c>
      <c r="DO237" s="708">
        <f t="shared" si="657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245</v>
      </c>
      <c r="B238" s="162">
        <v>0</v>
      </c>
      <c r="C238" s="162">
        <v>1100</v>
      </c>
      <c r="D238" s="162">
        <v>0</v>
      </c>
      <c r="E238" s="162">
        <v>0</v>
      </c>
      <c r="F238" s="162">
        <v>0</v>
      </c>
      <c r="G238" s="162">
        <v>250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300</v>
      </c>
      <c r="U238" s="162">
        <v>0</v>
      </c>
      <c r="V238" s="162">
        <v>0</v>
      </c>
      <c r="W238" s="162">
        <v>0</v>
      </c>
      <c r="X238" s="162">
        <v>250</v>
      </c>
      <c r="Y238" s="162">
        <v>0</v>
      </c>
      <c r="Z238" s="162">
        <v>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4000</v>
      </c>
      <c r="AM238" s="162">
        <v>900</v>
      </c>
      <c r="AN238" s="162">
        <v>500</v>
      </c>
      <c r="AO238" s="162">
        <v>5750</v>
      </c>
      <c r="AP238" s="162">
        <v>1000</v>
      </c>
      <c r="AQ238" s="162">
        <v>8500</v>
      </c>
      <c r="AR238" s="162">
        <v>2500</v>
      </c>
      <c r="AS238" s="162">
        <v>3500</v>
      </c>
      <c r="AT238" s="162">
        <v>3250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24000</v>
      </c>
      <c r="BE238" s="162">
        <v>12000</v>
      </c>
      <c r="BF238" s="162">
        <v>19000</v>
      </c>
      <c r="BG238" s="162">
        <v>79000</v>
      </c>
      <c r="BH238" s="162">
        <v>21000</v>
      </c>
      <c r="BI238" s="162">
        <v>122500</v>
      </c>
      <c r="BJ238" s="162">
        <v>170000</v>
      </c>
      <c r="BK238" s="162">
        <v>11500</v>
      </c>
      <c r="BL238" s="162">
        <v>13000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0</v>
      </c>
      <c r="BW238" s="162">
        <v>0</v>
      </c>
      <c r="BX238" s="162">
        <v>3250</v>
      </c>
      <c r="BY238" s="162">
        <v>23000</v>
      </c>
      <c r="BZ238" s="600">
        <f t="shared" si="623"/>
        <v>35.714285714285715</v>
      </c>
      <c r="CA238" s="600">
        <f t="shared" si="624"/>
        <v>35.714285714285715</v>
      </c>
      <c r="CB238" s="600">
        <f t="shared" si="625"/>
        <v>2985.7142857142858</v>
      </c>
      <c r="CC238" s="691">
        <f t="shared" si="626"/>
        <v>41500</v>
      </c>
      <c r="CD238" s="1337" t="str">
        <f t="shared" si="668"/>
        <v/>
      </c>
      <c r="CE238" s="1338" t="str">
        <f t="shared" si="663"/>
        <v/>
      </c>
      <c r="CF238" s="1339" t="str">
        <f t="shared" si="663"/>
        <v/>
      </c>
      <c r="CG238" s="1339" t="str">
        <f t="shared" si="663"/>
        <v/>
      </c>
      <c r="CH238" s="1339">
        <f t="shared" si="663"/>
        <v>11500</v>
      </c>
      <c r="CI238" s="1339">
        <f t="shared" si="663"/>
        <v>12000</v>
      </c>
      <c r="CJ238" s="1339">
        <f t="shared" si="663"/>
        <v>13000</v>
      </c>
      <c r="CK238" s="1340">
        <f t="shared" si="663"/>
        <v>19000</v>
      </c>
      <c r="CL238" s="1340">
        <f t="shared" si="663"/>
        <v>21000</v>
      </c>
      <c r="CM238" s="1340">
        <f t="shared" si="663"/>
        <v>24000</v>
      </c>
      <c r="CN238" s="1339">
        <f t="shared" si="663"/>
        <v>79000</v>
      </c>
      <c r="CO238" s="1339">
        <f t="shared" si="663"/>
        <v>122500</v>
      </c>
      <c r="CP238" s="1339">
        <f t="shared" si="663"/>
        <v>170000</v>
      </c>
      <c r="CQ238" s="1339" t="str">
        <f t="shared" si="663"/>
        <v/>
      </c>
      <c r="CR238" s="1339" t="str">
        <f t="shared" si="663"/>
        <v/>
      </c>
      <c r="CS238" s="1338" t="str">
        <f t="shared" si="663"/>
        <v/>
      </c>
      <c r="CT238" s="1341" t="str">
        <f t="shared" si="663"/>
        <v/>
      </c>
      <c r="CU238" s="552" t="str">
        <f t="shared" si="637"/>
        <v/>
      </c>
      <c r="CV238" s="553" t="str">
        <f t="shared" si="638"/>
        <v/>
      </c>
      <c r="CW238" s="554" t="str">
        <f t="shared" si="639"/>
        <v/>
      </c>
      <c r="CX238" s="554" t="str">
        <f t="shared" si="640"/>
        <v/>
      </c>
      <c r="CY238" s="554">
        <f t="shared" si="641"/>
        <v>11500</v>
      </c>
      <c r="CZ238" s="554">
        <f t="shared" si="642"/>
        <v>12000</v>
      </c>
      <c r="DA238" s="554">
        <f t="shared" si="643"/>
        <v>13000</v>
      </c>
      <c r="DB238" s="555">
        <f t="shared" si="644"/>
        <v>19000</v>
      </c>
      <c r="DC238" s="555">
        <f t="shared" si="645"/>
        <v>21000</v>
      </c>
      <c r="DD238" s="555">
        <f t="shared" si="646"/>
        <v>24000</v>
      </c>
      <c r="DE238" s="554">
        <f t="shared" si="647"/>
        <v>79000</v>
      </c>
      <c r="DF238" s="554">
        <f t="shared" si="648"/>
        <v>122500</v>
      </c>
      <c r="DG238" s="554">
        <f t="shared" si="649"/>
        <v>170000</v>
      </c>
      <c r="DH238" s="554" t="str">
        <f t="shared" si="650"/>
        <v/>
      </c>
      <c r="DI238" s="554" t="str">
        <f t="shared" si="651"/>
        <v/>
      </c>
      <c r="DJ238" s="553" t="str">
        <f t="shared" si="652"/>
        <v/>
      </c>
      <c r="DK238" s="552" t="str">
        <f t="shared" si="653"/>
        <v/>
      </c>
      <c r="DL238" s="656">
        <f t="shared" si="654"/>
        <v>9</v>
      </c>
      <c r="DM238" s="106">
        <f t="shared" si="655"/>
        <v>9</v>
      </c>
      <c r="DN238" s="106">
        <f t="shared" si="656"/>
        <v>9</v>
      </c>
      <c r="DO238" s="106">
        <f t="shared" si="657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1.4</v>
      </c>
      <c r="D239" s="162">
        <v>4</v>
      </c>
      <c r="E239" s="162"/>
      <c r="F239" s="162"/>
      <c r="G239" s="162">
        <v>1.5</v>
      </c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1.2</v>
      </c>
      <c r="U239" s="162"/>
      <c r="V239" s="162"/>
      <c r="W239" s="162"/>
      <c r="X239" s="162">
        <v>1.5</v>
      </c>
      <c r="Y239" s="162"/>
      <c r="Z239" s="162"/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1.6</v>
      </c>
      <c r="AM239" s="162">
        <v>1.333</v>
      </c>
      <c r="AN239" s="162">
        <v>1.3</v>
      </c>
      <c r="AO239" s="162">
        <v>1.3</v>
      </c>
      <c r="AP239" s="162">
        <v>1.3</v>
      </c>
      <c r="AQ239" s="162">
        <v>1.3</v>
      </c>
      <c r="AR239" s="162">
        <v>1.3</v>
      </c>
      <c r="AS239" s="162">
        <v>0.6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1.4</v>
      </c>
      <c r="BE239" s="162">
        <v>1.59375</v>
      </c>
      <c r="BF239" s="162">
        <v>1.5</v>
      </c>
      <c r="BG239" s="162">
        <v>1.4</v>
      </c>
      <c r="BH239" s="162">
        <v>1.3</v>
      </c>
      <c r="BI239" s="162">
        <v>1.5</v>
      </c>
      <c r="BJ239" s="162">
        <v>1.3</v>
      </c>
      <c r="BK239" s="162">
        <v>1.3</v>
      </c>
      <c r="BL239" s="162">
        <v>1.2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>
        <v>1.3</v>
      </c>
      <c r="BY239" s="162">
        <v>1.3</v>
      </c>
      <c r="BZ239" s="1315">
        <f t="shared" si="623"/>
        <v>1.5</v>
      </c>
      <c r="CA239" s="1315" t="str">
        <f t="shared" si="624"/>
        <v/>
      </c>
      <c r="CB239" s="1315">
        <f t="shared" si="625"/>
        <v>1.3190000000000002</v>
      </c>
      <c r="CC239" s="1316">
        <f t="shared" si="626"/>
        <v>1.3857142857142861</v>
      </c>
      <c r="CD239" s="1375" t="str">
        <f t="shared" si="668"/>
        <v/>
      </c>
      <c r="CE239" s="1376" t="str">
        <f t="shared" si="663"/>
        <v/>
      </c>
      <c r="CF239" s="1377" t="str">
        <f t="shared" si="663"/>
        <v/>
      </c>
      <c r="CG239" s="1377" t="str">
        <f t="shared" si="663"/>
        <v/>
      </c>
      <c r="CH239" s="1377">
        <f t="shared" si="663"/>
        <v>1.2</v>
      </c>
      <c r="CI239" s="1377">
        <f t="shared" si="663"/>
        <v>1.3</v>
      </c>
      <c r="CJ239" s="1377">
        <f t="shared" si="663"/>
        <v>1.3</v>
      </c>
      <c r="CK239" s="1378">
        <f t="shared" si="663"/>
        <v>1.3</v>
      </c>
      <c r="CL239" s="1378">
        <f t="shared" si="663"/>
        <v>1.4</v>
      </c>
      <c r="CM239" s="1378">
        <f t="shared" si="663"/>
        <v>1.4</v>
      </c>
      <c r="CN239" s="1377">
        <f t="shared" si="663"/>
        <v>1.5</v>
      </c>
      <c r="CO239" s="1377">
        <f t="shared" si="663"/>
        <v>1.5</v>
      </c>
      <c r="CP239" s="1377">
        <f t="shared" si="663"/>
        <v>1.59375</v>
      </c>
      <c r="CQ239" s="1377" t="str">
        <f t="shared" si="663"/>
        <v/>
      </c>
      <c r="CR239" s="1377" t="str">
        <f t="shared" si="663"/>
        <v/>
      </c>
      <c r="CS239" s="1376" t="str">
        <f t="shared" si="663"/>
        <v/>
      </c>
      <c r="CT239" s="1379" t="str">
        <f t="shared" si="663"/>
        <v/>
      </c>
      <c r="CU239" s="552" t="str">
        <f t="shared" si="637"/>
        <v/>
      </c>
      <c r="CV239" s="553" t="str">
        <f t="shared" si="638"/>
        <v/>
      </c>
      <c r="CW239" s="554" t="str">
        <f t="shared" si="639"/>
        <v/>
      </c>
      <c r="CX239" s="554" t="str">
        <f t="shared" si="640"/>
        <v/>
      </c>
      <c r="CY239" s="554">
        <f t="shared" si="641"/>
        <v>1.2</v>
      </c>
      <c r="CZ239" s="554">
        <f t="shared" si="642"/>
        <v>1.3</v>
      </c>
      <c r="DA239" s="554">
        <f t="shared" si="643"/>
        <v>1.3</v>
      </c>
      <c r="DB239" s="555">
        <f t="shared" si="644"/>
        <v>1.3</v>
      </c>
      <c r="DC239" s="555">
        <f t="shared" si="645"/>
        <v>1.4</v>
      </c>
      <c r="DD239" s="555">
        <f t="shared" si="646"/>
        <v>1.4</v>
      </c>
      <c r="DE239" s="554">
        <f t="shared" si="647"/>
        <v>1.5</v>
      </c>
      <c r="DF239" s="554">
        <f t="shared" si="648"/>
        <v>1.5</v>
      </c>
      <c r="DG239" s="554">
        <f t="shared" si="649"/>
        <v>1.59375</v>
      </c>
      <c r="DH239" s="554" t="str">
        <f t="shared" si="650"/>
        <v/>
      </c>
      <c r="DI239" s="554" t="str">
        <f t="shared" si="651"/>
        <v/>
      </c>
      <c r="DJ239" s="553" t="str">
        <f t="shared" si="652"/>
        <v/>
      </c>
      <c r="DK239" s="552" t="str">
        <f t="shared" si="653"/>
        <v/>
      </c>
      <c r="DL239" s="656">
        <f t="shared" si="654"/>
        <v>3</v>
      </c>
      <c r="DM239" s="106">
        <f t="shared" si="655"/>
        <v>2</v>
      </c>
      <c r="DN239" s="106">
        <f t="shared" si="656"/>
        <v>9</v>
      </c>
      <c r="DO239" s="106">
        <f t="shared" si="657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>
        <f t="shared" ref="B240:R240" si="677">IF(B238="","",B238*B239)</f>
        <v>0</v>
      </c>
      <c r="C240" s="632">
        <f t="shared" si="677"/>
        <v>1540</v>
      </c>
      <c r="D240" s="632">
        <f t="shared" si="677"/>
        <v>0</v>
      </c>
      <c r="E240" s="632">
        <f t="shared" si="677"/>
        <v>0</v>
      </c>
      <c r="F240" s="632">
        <f t="shared" si="677"/>
        <v>0</v>
      </c>
      <c r="G240" s="632">
        <f t="shared" si="677"/>
        <v>375</v>
      </c>
      <c r="H240" s="632">
        <f t="shared" si="677"/>
        <v>0</v>
      </c>
      <c r="I240" s="632">
        <f t="shared" si="677"/>
        <v>0</v>
      </c>
      <c r="J240" s="632">
        <f t="shared" si="677"/>
        <v>0</v>
      </c>
      <c r="K240" s="632" t="str">
        <f t="shared" si="677"/>
        <v/>
      </c>
      <c r="L240" s="632" t="str">
        <f t="shared" si="677"/>
        <v/>
      </c>
      <c r="M240" s="632" t="str">
        <f t="shared" si="677"/>
        <v/>
      </c>
      <c r="N240" s="632" t="str">
        <f t="shared" si="677"/>
        <v/>
      </c>
      <c r="O240" s="632" t="str">
        <f t="shared" si="677"/>
        <v/>
      </c>
      <c r="P240" s="632" t="str">
        <f t="shared" si="677"/>
        <v/>
      </c>
      <c r="Q240" s="632" t="str">
        <f t="shared" si="677"/>
        <v/>
      </c>
      <c r="R240" s="632" t="str">
        <f t="shared" si="677"/>
        <v/>
      </c>
      <c r="S240" s="665"/>
      <c r="T240" s="632">
        <f t="shared" ref="T240:AJ240" si="678">IF(T238="","",T238*T239)</f>
        <v>360</v>
      </c>
      <c r="U240" s="632">
        <f t="shared" si="678"/>
        <v>0</v>
      </c>
      <c r="V240" s="632">
        <f t="shared" si="678"/>
        <v>0</v>
      </c>
      <c r="W240" s="632">
        <f t="shared" si="678"/>
        <v>0</v>
      </c>
      <c r="X240" s="632">
        <f t="shared" si="678"/>
        <v>375</v>
      </c>
      <c r="Y240" s="632">
        <f t="shared" si="678"/>
        <v>0</v>
      </c>
      <c r="Z240" s="632">
        <f t="shared" si="678"/>
        <v>0</v>
      </c>
      <c r="AA240" s="632">
        <f t="shared" si="678"/>
        <v>0</v>
      </c>
      <c r="AB240" s="632">
        <f t="shared" si="678"/>
        <v>0</v>
      </c>
      <c r="AC240" s="632" t="str">
        <f t="shared" si="678"/>
        <v/>
      </c>
      <c r="AD240" s="632" t="str">
        <f t="shared" si="678"/>
        <v/>
      </c>
      <c r="AE240" s="632" t="str">
        <f t="shared" si="678"/>
        <v/>
      </c>
      <c r="AF240" s="632" t="str">
        <f t="shared" si="678"/>
        <v/>
      </c>
      <c r="AG240" s="632" t="str">
        <f t="shared" si="678"/>
        <v/>
      </c>
      <c r="AH240" s="632" t="str">
        <f t="shared" si="678"/>
        <v/>
      </c>
      <c r="AI240" s="632" t="str">
        <f t="shared" si="678"/>
        <v/>
      </c>
      <c r="AJ240" s="632" t="str">
        <f t="shared" si="678"/>
        <v/>
      </c>
      <c r="AK240" s="665"/>
      <c r="AL240" s="632">
        <f t="shared" ref="AL240:BB240" si="679">IF(AL238="","",AL238*AL239)</f>
        <v>6400</v>
      </c>
      <c r="AM240" s="632">
        <f t="shared" si="679"/>
        <v>1199.7</v>
      </c>
      <c r="AN240" s="632">
        <f t="shared" si="679"/>
        <v>650</v>
      </c>
      <c r="AO240" s="632">
        <f t="shared" si="679"/>
        <v>7475</v>
      </c>
      <c r="AP240" s="632">
        <f t="shared" si="679"/>
        <v>1300</v>
      </c>
      <c r="AQ240" s="632">
        <f t="shared" si="679"/>
        <v>11050</v>
      </c>
      <c r="AR240" s="632">
        <f t="shared" si="679"/>
        <v>3250</v>
      </c>
      <c r="AS240" s="632">
        <f t="shared" si="679"/>
        <v>2100</v>
      </c>
      <c r="AT240" s="632">
        <f t="shared" si="679"/>
        <v>4550</v>
      </c>
      <c r="AU240" s="632" t="str">
        <f t="shared" si="679"/>
        <v/>
      </c>
      <c r="AV240" s="632" t="str">
        <f t="shared" si="679"/>
        <v/>
      </c>
      <c r="AW240" s="632" t="str">
        <f t="shared" si="679"/>
        <v/>
      </c>
      <c r="AX240" s="632" t="str">
        <f t="shared" si="679"/>
        <v/>
      </c>
      <c r="AY240" s="632" t="str">
        <f t="shared" si="679"/>
        <v/>
      </c>
      <c r="AZ240" s="632" t="str">
        <f t="shared" si="679"/>
        <v/>
      </c>
      <c r="BA240" s="632" t="str">
        <f t="shared" si="679"/>
        <v/>
      </c>
      <c r="BB240" s="632" t="str">
        <f t="shared" si="679"/>
        <v/>
      </c>
      <c r="BC240" s="665"/>
      <c r="BD240" s="632">
        <f t="shared" ref="BD240:BT240" si="680">IF(BD238="","",BD238*BD239)</f>
        <v>33600</v>
      </c>
      <c r="BE240" s="632">
        <f t="shared" si="680"/>
        <v>19125</v>
      </c>
      <c r="BF240" s="632">
        <f t="shared" si="680"/>
        <v>28500</v>
      </c>
      <c r="BG240" s="632">
        <f t="shared" si="680"/>
        <v>110600</v>
      </c>
      <c r="BH240" s="632">
        <f t="shared" si="680"/>
        <v>27300</v>
      </c>
      <c r="BI240" s="632">
        <f t="shared" si="680"/>
        <v>183750</v>
      </c>
      <c r="BJ240" s="632">
        <f t="shared" si="680"/>
        <v>221000</v>
      </c>
      <c r="BK240" s="632">
        <f t="shared" si="680"/>
        <v>14950</v>
      </c>
      <c r="BL240" s="632">
        <f t="shared" si="680"/>
        <v>15600</v>
      </c>
      <c r="BM240" s="632" t="str">
        <f t="shared" si="680"/>
        <v/>
      </c>
      <c r="BN240" s="632" t="str">
        <f t="shared" si="680"/>
        <v/>
      </c>
      <c r="BO240" s="632" t="str">
        <f t="shared" si="680"/>
        <v/>
      </c>
      <c r="BP240" s="632" t="str">
        <f t="shared" si="680"/>
        <v/>
      </c>
      <c r="BQ240" s="632" t="str">
        <f t="shared" si="680"/>
        <v/>
      </c>
      <c r="BR240" s="632" t="str">
        <f t="shared" si="680"/>
        <v/>
      </c>
      <c r="BS240" s="632" t="str">
        <f t="shared" si="680"/>
        <v/>
      </c>
      <c r="BT240" s="632" t="str">
        <f t="shared" si="680"/>
        <v/>
      </c>
      <c r="BU240" s="665"/>
      <c r="BV240" s="632">
        <f>IF(BV238="","",BV238*BV239)</f>
        <v>0</v>
      </c>
      <c r="BW240" s="632">
        <f>IF(BW238="","",BW238*BW239)</f>
        <v>0</v>
      </c>
      <c r="BX240" s="632">
        <f>IF(BX238="","",BX238*BX239)</f>
        <v>4225</v>
      </c>
      <c r="BY240" s="632">
        <f>IF(BY238="","",BY238*BY239)</f>
        <v>29900</v>
      </c>
      <c r="BZ240" s="600">
        <f t="shared" si="623"/>
        <v>53.571428571428569</v>
      </c>
      <c r="CA240" s="600">
        <f t="shared" si="624"/>
        <v>51.428571428571431</v>
      </c>
      <c r="CB240" s="600">
        <f t="shared" si="625"/>
        <v>3753.528571428571</v>
      </c>
      <c r="CC240" s="691">
        <f t="shared" si="626"/>
        <v>59782.142857142855</v>
      </c>
      <c r="CD240" s="1337" t="str">
        <f t="shared" si="668"/>
        <v/>
      </c>
      <c r="CE240" s="1338" t="str">
        <f t="shared" si="663"/>
        <v/>
      </c>
      <c r="CF240" s="1339" t="str">
        <f t="shared" si="663"/>
        <v/>
      </c>
      <c r="CG240" s="1339" t="str">
        <f t="shared" si="663"/>
        <v/>
      </c>
      <c r="CH240" s="1339">
        <f t="shared" si="663"/>
        <v>14950</v>
      </c>
      <c r="CI240" s="1339">
        <f t="shared" si="663"/>
        <v>15600</v>
      </c>
      <c r="CJ240" s="1339">
        <f t="shared" si="663"/>
        <v>19125</v>
      </c>
      <c r="CK240" s="1340">
        <f t="shared" si="663"/>
        <v>27300</v>
      </c>
      <c r="CL240" s="1340">
        <f t="shared" si="663"/>
        <v>28500</v>
      </c>
      <c r="CM240" s="1340">
        <f t="shared" si="663"/>
        <v>33600</v>
      </c>
      <c r="CN240" s="1339">
        <f t="shared" si="663"/>
        <v>110600</v>
      </c>
      <c r="CO240" s="1339">
        <f t="shared" si="663"/>
        <v>183750</v>
      </c>
      <c r="CP240" s="1339">
        <f t="shared" si="663"/>
        <v>221000</v>
      </c>
      <c r="CQ240" s="1339" t="str">
        <f t="shared" si="663"/>
        <v/>
      </c>
      <c r="CR240" s="1339" t="str">
        <f t="shared" si="663"/>
        <v/>
      </c>
      <c r="CS240" s="1338" t="str">
        <f t="shared" si="663"/>
        <v/>
      </c>
      <c r="CT240" s="1341" t="str">
        <f t="shared" si="663"/>
        <v/>
      </c>
      <c r="CU240" s="552" t="str">
        <f t="shared" si="637"/>
        <v/>
      </c>
      <c r="CV240" s="553" t="str">
        <f t="shared" si="638"/>
        <v/>
      </c>
      <c r="CW240" s="554" t="str">
        <f t="shared" si="639"/>
        <v/>
      </c>
      <c r="CX240" s="554" t="str">
        <f t="shared" si="640"/>
        <v/>
      </c>
      <c r="CY240" s="554">
        <f t="shared" si="641"/>
        <v>14950</v>
      </c>
      <c r="CZ240" s="554">
        <f t="shared" si="642"/>
        <v>15600</v>
      </c>
      <c r="DA240" s="554">
        <f t="shared" si="643"/>
        <v>19125</v>
      </c>
      <c r="DB240" s="555">
        <f t="shared" si="644"/>
        <v>27300</v>
      </c>
      <c r="DC240" s="555">
        <f t="shared" si="645"/>
        <v>28500</v>
      </c>
      <c r="DD240" s="555">
        <f t="shared" si="646"/>
        <v>33600</v>
      </c>
      <c r="DE240" s="554">
        <f t="shared" si="647"/>
        <v>110600</v>
      </c>
      <c r="DF240" s="554">
        <f t="shared" si="648"/>
        <v>183750</v>
      </c>
      <c r="DG240" s="554">
        <f t="shared" si="649"/>
        <v>221000</v>
      </c>
      <c r="DH240" s="554" t="str">
        <f t="shared" si="650"/>
        <v/>
      </c>
      <c r="DI240" s="554" t="str">
        <f t="shared" si="651"/>
        <v/>
      </c>
      <c r="DJ240" s="553" t="str">
        <f t="shared" si="652"/>
        <v/>
      </c>
      <c r="DK240" s="552" t="str">
        <f t="shared" si="653"/>
        <v/>
      </c>
      <c r="DL240" s="656">
        <f t="shared" si="654"/>
        <v>9</v>
      </c>
      <c r="DM240" s="106">
        <f t="shared" si="655"/>
        <v>9</v>
      </c>
      <c r="DN240" s="106">
        <f t="shared" si="656"/>
        <v>9</v>
      </c>
      <c r="DO240" s="106">
        <f t="shared" si="657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246</v>
      </c>
      <c r="B241" s="258">
        <v>15</v>
      </c>
      <c r="C241" s="258">
        <v>5</v>
      </c>
      <c r="D241" s="258">
        <v>0</v>
      </c>
      <c r="E241" s="258">
        <v>0</v>
      </c>
      <c r="F241" s="258">
        <v>0</v>
      </c>
      <c r="G241" s="258">
        <v>0</v>
      </c>
      <c r="H241" s="258">
        <v>5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0</v>
      </c>
      <c r="Z241" s="258">
        <v>0</v>
      </c>
      <c r="AA241" s="258">
        <v>0</v>
      </c>
      <c r="AB241" s="258">
        <v>100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700</v>
      </c>
      <c r="AM241" s="258">
        <v>0</v>
      </c>
      <c r="AN241" s="258">
        <v>10</v>
      </c>
      <c r="AO241" s="258">
        <v>250</v>
      </c>
      <c r="AP241" s="258">
        <v>450</v>
      </c>
      <c r="AQ241" s="258">
        <v>900</v>
      </c>
      <c r="AR241" s="258">
        <v>0</v>
      </c>
      <c r="AS241" s="258">
        <v>150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1500</v>
      </c>
      <c r="BE241" s="258">
        <v>0</v>
      </c>
      <c r="BF241" s="258">
        <v>1000</v>
      </c>
      <c r="BG241" s="258">
        <v>0</v>
      </c>
      <c r="BH241" s="258">
        <v>0</v>
      </c>
      <c r="BI241" s="258">
        <v>500</v>
      </c>
      <c r="BJ241" s="258">
        <v>4200</v>
      </c>
      <c r="BK241" s="258">
        <v>0</v>
      </c>
      <c r="BL241" s="258">
        <v>1100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>
        <v>0</v>
      </c>
      <c r="BX241" s="258">
        <v>150</v>
      </c>
      <c r="BY241" s="258">
        <v>1000</v>
      </c>
      <c r="BZ241" s="600">
        <f t="shared" si="623"/>
        <v>1.4285714285714286</v>
      </c>
      <c r="CA241" s="600">
        <f t="shared" si="624"/>
        <v>0</v>
      </c>
      <c r="CB241" s="600">
        <f t="shared" si="625"/>
        <v>222.85714285714286</v>
      </c>
      <c r="CC241" s="691">
        <f t="shared" si="626"/>
        <v>585.71428571428567</v>
      </c>
      <c r="CD241" s="1337" t="str">
        <f t="shared" si="668"/>
        <v/>
      </c>
      <c r="CE241" s="1338" t="str">
        <f t="shared" si="663"/>
        <v/>
      </c>
      <c r="CF241" s="1339" t="str">
        <f t="shared" si="663"/>
        <v/>
      </c>
      <c r="CG241" s="1339" t="str">
        <f t="shared" si="663"/>
        <v/>
      </c>
      <c r="CH241" s="1339">
        <f t="shared" si="663"/>
        <v>0</v>
      </c>
      <c r="CI241" s="1339">
        <f t="shared" si="663"/>
        <v>0</v>
      </c>
      <c r="CJ241" s="1339">
        <f t="shared" si="663"/>
        <v>0</v>
      </c>
      <c r="CK241" s="1340">
        <f t="shared" si="663"/>
        <v>0</v>
      </c>
      <c r="CL241" s="1340">
        <f t="shared" si="663"/>
        <v>500</v>
      </c>
      <c r="CM241" s="1340">
        <f t="shared" si="663"/>
        <v>1000</v>
      </c>
      <c r="CN241" s="1339">
        <f t="shared" si="663"/>
        <v>1100</v>
      </c>
      <c r="CO241" s="1339">
        <f t="shared" si="663"/>
        <v>1500</v>
      </c>
      <c r="CP241" s="1339">
        <f t="shared" si="663"/>
        <v>4200</v>
      </c>
      <c r="CQ241" s="1339" t="str">
        <f t="shared" si="663"/>
        <v/>
      </c>
      <c r="CR241" s="1339" t="str">
        <f t="shared" si="663"/>
        <v/>
      </c>
      <c r="CS241" s="1338" t="str">
        <f t="shared" si="663"/>
        <v/>
      </c>
      <c r="CT241" s="1341" t="str">
        <f t="shared" si="663"/>
        <v/>
      </c>
      <c r="CU241" s="552" t="str">
        <f t="shared" si="637"/>
        <v/>
      </c>
      <c r="CV241" s="553" t="str">
        <f t="shared" si="638"/>
        <v/>
      </c>
      <c r="CW241" s="554" t="str">
        <f t="shared" si="639"/>
        <v/>
      </c>
      <c r="CX241" s="554" t="str">
        <f t="shared" si="640"/>
        <v/>
      </c>
      <c r="CY241" s="554">
        <f t="shared" si="641"/>
        <v>0</v>
      </c>
      <c r="CZ241" s="554">
        <f t="shared" si="642"/>
        <v>0</v>
      </c>
      <c r="DA241" s="554">
        <f t="shared" si="643"/>
        <v>0</v>
      </c>
      <c r="DB241" s="555">
        <f t="shared" si="644"/>
        <v>0</v>
      </c>
      <c r="DC241" s="555">
        <f t="shared" si="645"/>
        <v>500</v>
      </c>
      <c r="DD241" s="555">
        <f t="shared" si="646"/>
        <v>1000</v>
      </c>
      <c r="DE241" s="554">
        <f t="shared" si="647"/>
        <v>1100</v>
      </c>
      <c r="DF241" s="554">
        <f t="shared" si="648"/>
        <v>1500</v>
      </c>
      <c r="DG241" s="554">
        <f t="shared" si="649"/>
        <v>4200</v>
      </c>
      <c r="DH241" s="554" t="str">
        <f t="shared" si="650"/>
        <v/>
      </c>
      <c r="DI241" s="554" t="str">
        <f t="shared" si="651"/>
        <v/>
      </c>
      <c r="DJ241" s="553" t="str">
        <f t="shared" si="652"/>
        <v/>
      </c>
      <c r="DK241" s="552" t="str">
        <f t="shared" si="653"/>
        <v/>
      </c>
      <c r="DL241" s="656">
        <f t="shared" si="654"/>
        <v>9</v>
      </c>
      <c r="DM241" s="106">
        <f t="shared" si="655"/>
        <v>9</v>
      </c>
      <c r="DN241" s="106">
        <f t="shared" si="656"/>
        <v>9</v>
      </c>
      <c r="DO241" s="106">
        <f t="shared" si="657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$G$1 &amp; " (%)"</f>
        <v>kcal (%)</v>
      </c>
      <c r="B242" s="635">
        <f t="shared" ref="B242:R242" si="681">IF(B236="","",(B236-B238-B241)*B237/B$46/365/$F$1)</f>
        <v>0.33742661448140898</v>
      </c>
      <c r="C242" s="635">
        <f t="shared" si="681"/>
        <v>9.2348336594911942E-2</v>
      </c>
      <c r="D242" s="635">
        <f t="shared" si="681"/>
        <v>0.35518590998043054</v>
      </c>
      <c r="E242" s="635">
        <f t="shared" si="681"/>
        <v>0.26310067405957815</v>
      </c>
      <c r="F242" s="635">
        <f t="shared" si="681"/>
        <v>0.16575342465753423</v>
      </c>
      <c r="G242" s="635">
        <f t="shared" si="681"/>
        <v>0.42622309197651664</v>
      </c>
      <c r="H242" s="635">
        <f t="shared" si="681"/>
        <v>0.31177429876060014</v>
      </c>
      <c r="I242" s="635">
        <f t="shared" si="681"/>
        <v>0.17221135029354209</v>
      </c>
      <c r="J242" s="635">
        <f t="shared" si="681"/>
        <v>0.50740844282918651</v>
      </c>
      <c r="K242" s="635" t="str">
        <f t="shared" si="681"/>
        <v/>
      </c>
      <c r="L242" s="635" t="str">
        <f t="shared" si="681"/>
        <v/>
      </c>
      <c r="M242" s="635" t="str">
        <f t="shared" si="681"/>
        <v/>
      </c>
      <c r="N242" s="635" t="str">
        <f t="shared" si="681"/>
        <v/>
      </c>
      <c r="O242" s="635" t="str">
        <f t="shared" si="681"/>
        <v/>
      </c>
      <c r="P242" s="635" t="str">
        <f t="shared" si="681"/>
        <v/>
      </c>
      <c r="Q242" s="635" t="str">
        <f t="shared" si="681"/>
        <v/>
      </c>
      <c r="R242" s="635" t="str">
        <f t="shared" si="681"/>
        <v/>
      </c>
      <c r="S242" s="655"/>
      <c r="T242" s="635">
        <f t="shared" ref="T242:AJ242" si="682">IF(T236="","",(T236-T238-T241)*T237/T$46/365/$F$1)</f>
        <v>0.56829745596868886</v>
      </c>
      <c r="U242" s="635">
        <f t="shared" si="682"/>
        <v>0.11839530332681018</v>
      </c>
      <c r="V242" s="635">
        <f t="shared" si="682"/>
        <v>0.36594911937377689</v>
      </c>
      <c r="W242" s="635">
        <f t="shared" si="682"/>
        <v>0.47358121330724073</v>
      </c>
      <c r="X242" s="635">
        <f t="shared" si="682"/>
        <v>0.44990215264187866</v>
      </c>
      <c r="Y242" s="635">
        <f t="shared" si="682"/>
        <v>0.37886497064579255</v>
      </c>
      <c r="Z242" s="635">
        <f t="shared" si="682"/>
        <v>0.35518590998043054</v>
      </c>
      <c r="AA242" s="635">
        <f t="shared" si="682"/>
        <v>0.29598825831702547</v>
      </c>
      <c r="AB242" s="635">
        <f t="shared" si="682"/>
        <v>0.37209952474140345</v>
      </c>
      <c r="AC242" s="635" t="str">
        <f t="shared" si="682"/>
        <v/>
      </c>
      <c r="AD242" s="635" t="str">
        <f t="shared" si="682"/>
        <v/>
      </c>
      <c r="AE242" s="635" t="str">
        <f t="shared" si="682"/>
        <v/>
      </c>
      <c r="AF242" s="635" t="str">
        <f t="shared" si="682"/>
        <v/>
      </c>
      <c r="AG242" s="635" t="str">
        <f t="shared" si="682"/>
        <v/>
      </c>
      <c r="AH242" s="635" t="str">
        <f t="shared" si="682"/>
        <v/>
      </c>
      <c r="AI242" s="635" t="str">
        <f t="shared" si="682"/>
        <v/>
      </c>
      <c r="AJ242" s="635" t="str">
        <f t="shared" si="682"/>
        <v/>
      </c>
      <c r="AK242" s="655"/>
      <c r="AL242" s="635">
        <f t="shared" ref="AL242:BB242" si="683">IF(AL236="","",(AL236-AL238-AL241)*AL237/AL$46/365/$F$1)</f>
        <v>0.71037181996086107</v>
      </c>
      <c r="AM242" s="635">
        <f t="shared" si="683"/>
        <v>0.42622309197651664</v>
      </c>
      <c r="AN242" s="635">
        <f t="shared" si="683"/>
        <v>0.25783866057838661</v>
      </c>
      <c r="AO242" s="635">
        <f t="shared" si="683"/>
        <v>0.47358121330724073</v>
      </c>
      <c r="AP242" s="635">
        <f t="shared" si="683"/>
        <v>0.85244618395303329</v>
      </c>
      <c r="AQ242" s="635">
        <f t="shared" si="683"/>
        <v>0.35518590998043054</v>
      </c>
      <c r="AR242" s="635">
        <f t="shared" si="683"/>
        <v>0.35518590998043054</v>
      </c>
      <c r="AS242" s="635">
        <f t="shared" si="683"/>
        <v>0.33545335942596216</v>
      </c>
      <c r="AT242" s="635">
        <f t="shared" si="683"/>
        <v>0.44990215264187866</v>
      </c>
      <c r="AU242" s="635" t="str">
        <f t="shared" si="683"/>
        <v/>
      </c>
      <c r="AV242" s="635" t="str">
        <f t="shared" si="683"/>
        <v/>
      </c>
      <c r="AW242" s="635" t="str">
        <f t="shared" si="683"/>
        <v/>
      </c>
      <c r="AX242" s="635" t="str">
        <f t="shared" si="683"/>
        <v/>
      </c>
      <c r="AY242" s="635" t="str">
        <f t="shared" si="683"/>
        <v/>
      </c>
      <c r="AZ242" s="635" t="str">
        <f t="shared" si="683"/>
        <v/>
      </c>
      <c r="BA242" s="635" t="str">
        <f t="shared" si="683"/>
        <v/>
      </c>
      <c r="BB242" s="635" t="str">
        <f t="shared" si="683"/>
        <v/>
      </c>
      <c r="BC242" s="655"/>
      <c r="BD242" s="635">
        <f t="shared" ref="BD242:BT242" si="684">IF(BD236="","",(BD236-BD238-BD241)*BD237/BD$46/365/$F$1)</f>
        <v>0.71037181996086107</v>
      </c>
      <c r="BE242" s="635">
        <f t="shared" si="684"/>
        <v>0.35518590998043054</v>
      </c>
      <c r="BF242" s="635">
        <f t="shared" si="684"/>
        <v>0.47358121330724073</v>
      </c>
      <c r="BG242" s="635">
        <f t="shared" si="684"/>
        <v>0.26310067405957815</v>
      </c>
      <c r="BH242" s="635">
        <f t="shared" si="684"/>
        <v>0.53816046966731901</v>
      </c>
      <c r="BI242" s="635">
        <f t="shared" si="684"/>
        <v>0.59197651663405093</v>
      </c>
      <c r="BJ242" s="635">
        <f t="shared" si="684"/>
        <v>0.37886497064579255</v>
      </c>
      <c r="BK242" s="635">
        <f t="shared" si="684"/>
        <v>0.39465101108936723</v>
      </c>
      <c r="BL242" s="635">
        <f t="shared" si="684"/>
        <v>0.42622309197651664</v>
      </c>
      <c r="BM242" s="635" t="str">
        <f t="shared" si="684"/>
        <v/>
      </c>
      <c r="BN242" s="635" t="str">
        <f t="shared" si="684"/>
        <v/>
      </c>
      <c r="BO242" s="635" t="str">
        <f t="shared" si="684"/>
        <v/>
      </c>
      <c r="BP242" s="635" t="str">
        <f t="shared" si="684"/>
        <v/>
      </c>
      <c r="BQ242" s="635" t="str">
        <f t="shared" si="684"/>
        <v/>
      </c>
      <c r="BR242" s="635" t="str">
        <f t="shared" si="684"/>
        <v/>
      </c>
      <c r="BS242" s="635" t="str">
        <f t="shared" si="684"/>
        <v/>
      </c>
      <c r="BT242" s="635" t="str">
        <f t="shared" si="684"/>
        <v/>
      </c>
      <c r="BU242" s="655"/>
      <c r="BV242" s="635">
        <f>IF(BV236="","",(BV236-BV238-BV241)*BV237/BV$46/365/$F$1)</f>
        <v>0.33827229521945767</v>
      </c>
      <c r="BW242" s="635">
        <f>IF(BW236="","",(BW236-BW238-BW241)*BW237/BW$46/365/$F$1)</f>
        <v>0.39465101108936723</v>
      </c>
      <c r="BX242" s="635">
        <f>IF(BX236="","",(BX236-BX238-BX241)*BX237/BX$46/365/$F$1)</f>
        <v>0.44990215264187866</v>
      </c>
      <c r="BY242" s="635">
        <f>IF(BY236="","",(BY236-BY238-BY241)*BY237/BY$46/365/$F$1)</f>
        <v>0.47358121330724073</v>
      </c>
      <c r="BZ242" s="600">
        <f t="shared" si="623"/>
        <v>0.29023933774423011</v>
      </c>
      <c r="CA242" s="625">
        <f t="shared" si="624"/>
        <v>0.38451016414393552</v>
      </c>
      <c r="CB242" s="625">
        <f t="shared" si="625"/>
        <v>0.4437004938961886</v>
      </c>
      <c r="CC242" s="694">
        <f t="shared" si="626"/>
        <v>0.45123474047153117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68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685"/>
        <v/>
      </c>
      <c r="CG242" s="1344" t="str">
        <f t="shared" si="685"/>
        <v/>
      </c>
      <c r="CH242" s="1344">
        <f t="shared" si="685"/>
        <v>0.26310067405957815</v>
      </c>
      <c r="CI242" s="1344">
        <f t="shared" si="685"/>
        <v>0.35518590998043054</v>
      </c>
      <c r="CJ242" s="1344">
        <f t="shared" si="685"/>
        <v>0.37886497064579255</v>
      </c>
      <c r="CK242" s="1345">
        <f t="shared" si="685"/>
        <v>0.39465101108936723</v>
      </c>
      <c r="CL242" s="1345">
        <f t="shared" si="685"/>
        <v>0.42622309197651664</v>
      </c>
      <c r="CM242" s="1345">
        <f t="shared" si="685"/>
        <v>0.47358121330724073</v>
      </c>
      <c r="CN242" s="1344">
        <f t="shared" si="685"/>
        <v>0.53816046966731901</v>
      </c>
      <c r="CO242" s="1344">
        <f t="shared" si="685"/>
        <v>0.59197651663405093</v>
      </c>
      <c r="CP242" s="1344">
        <f t="shared" si="685"/>
        <v>0.71037181996086107</v>
      </c>
      <c r="CQ242" s="1344" t="str">
        <f t="shared" si="685"/>
        <v/>
      </c>
      <c r="CR242" s="1344" t="str">
        <f t="shared" si="685"/>
        <v/>
      </c>
      <c r="CS242" s="1343" t="str">
        <f t="shared" si="685"/>
        <v/>
      </c>
      <c r="CT242" s="1346" t="str">
        <f t="shared" si="685"/>
        <v/>
      </c>
      <c r="CU242" s="540" t="str">
        <f t="shared" si="637"/>
        <v/>
      </c>
      <c r="CV242" s="541" t="str">
        <f t="shared" si="638"/>
        <v/>
      </c>
      <c r="CW242" s="542" t="str">
        <f t="shared" si="639"/>
        <v/>
      </c>
      <c r="CX242" s="542" t="str">
        <f t="shared" si="640"/>
        <v/>
      </c>
      <c r="CY242" s="542">
        <f t="shared" si="641"/>
        <v>0.26310067405957815</v>
      </c>
      <c r="CZ242" s="542">
        <f t="shared" si="642"/>
        <v>0.35518590998043054</v>
      </c>
      <c r="DA242" s="542">
        <f t="shared" si="643"/>
        <v>0.37886497064579255</v>
      </c>
      <c r="DB242" s="543">
        <f t="shared" si="644"/>
        <v>0.39465101108936723</v>
      </c>
      <c r="DC242" s="543">
        <f t="shared" si="645"/>
        <v>0.42622309197651664</v>
      </c>
      <c r="DD242" s="543">
        <f t="shared" si="646"/>
        <v>0.47358121330724073</v>
      </c>
      <c r="DE242" s="542">
        <f t="shared" si="647"/>
        <v>0.53816046966731901</v>
      </c>
      <c r="DF242" s="542">
        <f t="shared" si="648"/>
        <v>0.59197651663405093</v>
      </c>
      <c r="DG242" s="542">
        <f t="shared" si="649"/>
        <v>0.71037181996086107</v>
      </c>
      <c r="DH242" s="542" t="str">
        <f t="shared" si="650"/>
        <v/>
      </c>
      <c r="DI242" s="542" t="str">
        <f t="shared" si="651"/>
        <v/>
      </c>
      <c r="DJ242" s="541" t="str">
        <f t="shared" si="652"/>
        <v/>
      </c>
      <c r="DK242" s="540" t="str">
        <f t="shared" si="653"/>
        <v/>
      </c>
      <c r="DL242" s="656">
        <f t="shared" si="654"/>
        <v>9</v>
      </c>
      <c r="DM242" s="106">
        <f t="shared" si="655"/>
        <v>9</v>
      </c>
      <c r="DN242" s="106">
        <f t="shared" si="656"/>
        <v>9</v>
      </c>
      <c r="DO242" s="106">
        <f t="shared" si="657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247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623"/>
        <v/>
      </c>
      <c r="CA243" s="600" t="str">
        <f t="shared" si="624"/>
        <v/>
      </c>
      <c r="CB243" s="600" t="str">
        <f t="shared" si="625"/>
        <v/>
      </c>
      <c r="CC243" s="691" t="str">
        <f t="shared" si="626"/>
        <v/>
      </c>
      <c r="CD243" s="1337" t="str">
        <f t="shared" ref="CD243:CD248" si="68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685"/>
        <v/>
      </c>
      <c r="CF243" s="1339" t="str">
        <f t="shared" si="685"/>
        <v/>
      </c>
      <c r="CG243" s="1339" t="str">
        <f t="shared" si="685"/>
        <v/>
      </c>
      <c r="CH243" s="1339" t="str">
        <f t="shared" si="685"/>
        <v/>
      </c>
      <c r="CI243" s="1339" t="str">
        <f t="shared" si="685"/>
        <v/>
      </c>
      <c r="CJ243" s="1339" t="str">
        <f t="shared" si="685"/>
        <v/>
      </c>
      <c r="CK243" s="1340" t="str">
        <f t="shared" si="685"/>
        <v/>
      </c>
      <c r="CL243" s="1340" t="str">
        <f t="shared" si="685"/>
        <v/>
      </c>
      <c r="CM243" s="1340" t="str">
        <f t="shared" si="685"/>
        <v/>
      </c>
      <c r="CN243" s="1339" t="str">
        <f t="shared" si="685"/>
        <v/>
      </c>
      <c r="CO243" s="1339" t="str">
        <f t="shared" si="685"/>
        <v/>
      </c>
      <c r="CP243" s="1339" t="str">
        <f t="shared" si="685"/>
        <v/>
      </c>
      <c r="CQ243" s="1339" t="str">
        <f t="shared" si="685"/>
        <v/>
      </c>
      <c r="CR243" s="1339" t="str">
        <f t="shared" si="685"/>
        <v/>
      </c>
      <c r="CS243" s="1338" t="str">
        <f t="shared" si="685"/>
        <v/>
      </c>
      <c r="CT243" s="1341" t="str">
        <f t="shared" si="685"/>
        <v/>
      </c>
      <c r="CU243" s="552" t="str">
        <f t="shared" si="637"/>
        <v/>
      </c>
      <c r="CV243" s="553" t="str">
        <f t="shared" si="638"/>
        <v/>
      </c>
      <c r="CW243" s="554" t="str">
        <f t="shared" si="639"/>
        <v/>
      </c>
      <c r="CX243" s="554" t="str">
        <f t="shared" si="640"/>
        <v/>
      </c>
      <c r="CY243" s="554" t="str">
        <f t="shared" si="641"/>
        <v/>
      </c>
      <c r="CZ243" s="554" t="str">
        <f t="shared" si="642"/>
        <v/>
      </c>
      <c r="DA243" s="554" t="str">
        <f t="shared" si="643"/>
        <v/>
      </c>
      <c r="DB243" s="555" t="str">
        <f t="shared" si="644"/>
        <v/>
      </c>
      <c r="DC243" s="555" t="str">
        <f t="shared" si="645"/>
        <v/>
      </c>
      <c r="DD243" s="555" t="str">
        <f t="shared" si="646"/>
        <v/>
      </c>
      <c r="DE243" s="554" t="str">
        <f t="shared" si="647"/>
        <v/>
      </c>
      <c r="DF243" s="554" t="str">
        <f t="shared" si="648"/>
        <v/>
      </c>
      <c r="DG243" s="554" t="str">
        <f t="shared" si="649"/>
        <v/>
      </c>
      <c r="DH243" s="554" t="str">
        <f t="shared" si="650"/>
        <v/>
      </c>
      <c r="DI243" s="554" t="str">
        <f t="shared" si="651"/>
        <v/>
      </c>
      <c r="DJ243" s="553" t="str">
        <f t="shared" si="652"/>
        <v/>
      </c>
      <c r="DK243" s="552" t="str">
        <f t="shared" si="653"/>
        <v/>
      </c>
      <c r="DL243" s="656">
        <f t="shared" si="654"/>
        <v>0</v>
      </c>
      <c r="DM243" s="106">
        <f t="shared" si="655"/>
        <v>0</v>
      </c>
      <c r="DN243" s="106">
        <f t="shared" si="656"/>
        <v>0</v>
      </c>
      <c r="DO243" s="106">
        <f t="shared" si="657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$G$1 &amp; " per kg"</f>
        <v>kcal per kg</v>
      </c>
      <c r="B244" s="705">
        <f t="shared" ref="B244:R244" si="687">3550*$K$1</f>
        <v>3550</v>
      </c>
      <c r="C244" s="705">
        <f t="shared" si="687"/>
        <v>3550</v>
      </c>
      <c r="D244" s="705">
        <f t="shared" si="687"/>
        <v>3550</v>
      </c>
      <c r="E244" s="705">
        <f t="shared" si="687"/>
        <v>3550</v>
      </c>
      <c r="F244" s="705">
        <f t="shared" si="687"/>
        <v>3550</v>
      </c>
      <c r="G244" s="705">
        <f t="shared" si="687"/>
        <v>3550</v>
      </c>
      <c r="H244" s="705">
        <f t="shared" si="687"/>
        <v>3550</v>
      </c>
      <c r="I244" s="705">
        <f t="shared" si="687"/>
        <v>3550</v>
      </c>
      <c r="J244" s="705">
        <f t="shared" si="687"/>
        <v>3550</v>
      </c>
      <c r="K244" s="705">
        <f t="shared" si="687"/>
        <v>3550</v>
      </c>
      <c r="L244" s="705">
        <f t="shared" si="687"/>
        <v>3550</v>
      </c>
      <c r="M244" s="705">
        <f t="shared" si="687"/>
        <v>3550</v>
      </c>
      <c r="N244" s="705">
        <f t="shared" si="687"/>
        <v>3550</v>
      </c>
      <c r="O244" s="705">
        <f t="shared" si="687"/>
        <v>3550</v>
      </c>
      <c r="P244" s="705">
        <f t="shared" si="687"/>
        <v>3550</v>
      </c>
      <c r="Q244" s="705">
        <f t="shared" si="687"/>
        <v>3550</v>
      </c>
      <c r="R244" s="705">
        <f t="shared" si="687"/>
        <v>3550</v>
      </c>
      <c r="S244" s="713"/>
      <c r="T244" s="705">
        <f t="shared" ref="T244:AJ244" si="688">3550*$K$1</f>
        <v>3550</v>
      </c>
      <c r="U244" s="705">
        <f t="shared" si="688"/>
        <v>3550</v>
      </c>
      <c r="V244" s="705">
        <f t="shared" si="688"/>
        <v>3550</v>
      </c>
      <c r="W244" s="705">
        <f t="shared" si="688"/>
        <v>3550</v>
      </c>
      <c r="X244" s="705">
        <f t="shared" si="688"/>
        <v>3550</v>
      </c>
      <c r="Y244" s="705">
        <f t="shared" si="688"/>
        <v>3550</v>
      </c>
      <c r="Z244" s="705">
        <f t="shared" si="688"/>
        <v>3550</v>
      </c>
      <c r="AA244" s="705">
        <f t="shared" si="688"/>
        <v>3550</v>
      </c>
      <c r="AB244" s="705">
        <f t="shared" si="688"/>
        <v>3550</v>
      </c>
      <c r="AC244" s="705">
        <f t="shared" si="688"/>
        <v>3550</v>
      </c>
      <c r="AD244" s="705">
        <f t="shared" si="688"/>
        <v>3550</v>
      </c>
      <c r="AE244" s="705">
        <f t="shared" si="688"/>
        <v>3550</v>
      </c>
      <c r="AF244" s="705">
        <f t="shared" si="688"/>
        <v>3550</v>
      </c>
      <c r="AG244" s="705">
        <f t="shared" si="688"/>
        <v>3550</v>
      </c>
      <c r="AH244" s="705">
        <f t="shared" si="688"/>
        <v>3550</v>
      </c>
      <c r="AI244" s="705">
        <f t="shared" si="688"/>
        <v>3550</v>
      </c>
      <c r="AJ244" s="705">
        <f t="shared" si="688"/>
        <v>3550</v>
      </c>
      <c r="AK244" s="676"/>
      <c r="AL244" s="705">
        <f t="shared" ref="AL244:BB244" si="689">3550*$K$1</f>
        <v>3550</v>
      </c>
      <c r="AM244" s="705">
        <f t="shared" si="689"/>
        <v>3550</v>
      </c>
      <c r="AN244" s="705">
        <f t="shared" si="689"/>
        <v>3550</v>
      </c>
      <c r="AO244" s="705">
        <f t="shared" si="689"/>
        <v>3550</v>
      </c>
      <c r="AP244" s="705">
        <f t="shared" si="689"/>
        <v>3550</v>
      </c>
      <c r="AQ244" s="705">
        <f t="shared" si="689"/>
        <v>3550</v>
      </c>
      <c r="AR244" s="705">
        <f t="shared" si="689"/>
        <v>3550</v>
      </c>
      <c r="AS244" s="705">
        <f t="shared" si="689"/>
        <v>3550</v>
      </c>
      <c r="AT244" s="705">
        <f t="shared" si="689"/>
        <v>3550</v>
      </c>
      <c r="AU244" s="705">
        <f t="shared" si="689"/>
        <v>3550</v>
      </c>
      <c r="AV244" s="705">
        <f t="shared" si="689"/>
        <v>3550</v>
      </c>
      <c r="AW244" s="705">
        <f t="shared" si="689"/>
        <v>3550</v>
      </c>
      <c r="AX244" s="705">
        <f t="shared" si="689"/>
        <v>3550</v>
      </c>
      <c r="AY244" s="705">
        <f t="shared" si="689"/>
        <v>3550</v>
      </c>
      <c r="AZ244" s="705">
        <f t="shared" si="689"/>
        <v>3550</v>
      </c>
      <c r="BA244" s="705">
        <f t="shared" si="689"/>
        <v>3550</v>
      </c>
      <c r="BB244" s="705">
        <f t="shared" si="689"/>
        <v>3550</v>
      </c>
      <c r="BC244" s="713"/>
      <c r="BD244" s="705">
        <f t="shared" ref="BD244:BT244" si="690">3550*$K$1</f>
        <v>3550</v>
      </c>
      <c r="BE244" s="705">
        <v>3550</v>
      </c>
      <c r="BF244" s="705">
        <f t="shared" si="690"/>
        <v>3550</v>
      </c>
      <c r="BG244" s="705">
        <f t="shared" si="690"/>
        <v>3550</v>
      </c>
      <c r="BH244" s="705">
        <f t="shared" si="690"/>
        <v>3550</v>
      </c>
      <c r="BI244" s="705">
        <f t="shared" si="690"/>
        <v>3550</v>
      </c>
      <c r="BJ244" s="705">
        <f t="shared" si="690"/>
        <v>3550</v>
      </c>
      <c r="BK244" s="705">
        <f t="shared" si="690"/>
        <v>3550</v>
      </c>
      <c r="BL244" s="705">
        <f t="shared" si="690"/>
        <v>3550</v>
      </c>
      <c r="BM244" s="705">
        <f t="shared" si="690"/>
        <v>3550</v>
      </c>
      <c r="BN244" s="705">
        <f t="shared" si="690"/>
        <v>3550</v>
      </c>
      <c r="BO244" s="705">
        <f t="shared" si="690"/>
        <v>3550</v>
      </c>
      <c r="BP244" s="705">
        <f t="shared" si="690"/>
        <v>3550</v>
      </c>
      <c r="BQ244" s="705">
        <f t="shared" si="690"/>
        <v>3550</v>
      </c>
      <c r="BR244" s="705">
        <f t="shared" si="690"/>
        <v>3550</v>
      </c>
      <c r="BS244" s="705">
        <f t="shared" si="690"/>
        <v>3550</v>
      </c>
      <c r="BT244" s="705">
        <f t="shared" si="690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623"/>
        <v>3550</v>
      </c>
      <c r="CA244" s="600">
        <f t="shared" si="624"/>
        <v>3550</v>
      </c>
      <c r="CB244" s="600">
        <f t="shared" si="625"/>
        <v>3550</v>
      </c>
      <c r="CC244" s="691">
        <f t="shared" si="626"/>
        <v>3550</v>
      </c>
      <c r="CD244" s="1337">
        <f t="shared" si="686"/>
        <v>3550</v>
      </c>
      <c r="CE244" s="1338">
        <f t="shared" si="685"/>
        <v>3550</v>
      </c>
      <c r="CF244" s="1339">
        <f t="shared" si="685"/>
        <v>3550</v>
      </c>
      <c r="CG244" s="1339">
        <f t="shared" si="685"/>
        <v>3550</v>
      </c>
      <c r="CH244" s="1339">
        <f t="shared" si="685"/>
        <v>3550</v>
      </c>
      <c r="CI244" s="1339">
        <f t="shared" si="685"/>
        <v>3550</v>
      </c>
      <c r="CJ244" s="1339">
        <f t="shared" si="685"/>
        <v>3550</v>
      </c>
      <c r="CK244" s="1340">
        <f t="shared" si="685"/>
        <v>3550</v>
      </c>
      <c r="CL244" s="1340">
        <f t="shared" si="685"/>
        <v>3550</v>
      </c>
      <c r="CM244" s="1340">
        <f t="shared" si="685"/>
        <v>3550</v>
      </c>
      <c r="CN244" s="1339">
        <f t="shared" si="685"/>
        <v>3550</v>
      </c>
      <c r="CO244" s="1339">
        <f t="shared" si="685"/>
        <v>3550</v>
      </c>
      <c r="CP244" s="1339">
        <f t="shared" si="685"/>
        <v>3550</v>
      </c>
      <c r="CQ244" s="1339">
        <f t="shared" si="685"/>
        <v>3550</v>
      </c>
      <c r="CR244" s="1339">
        <f t="shared" si="685"/>
        <v>3550</v>
      </c>
      <c r="CS244" s="1338">
        <f t="shared" si="685"/>
        <v>3550</v>
      </c>
      <c r="CT244" s="1341">
        <f t="shared" si="685"/>
        <v>3550</v>
      </c>
      <c r="CU244" s="552">
        <f t="shared" si="637"/>
        <v>3550</v>
      </c>
      <c r="CV244" s="553">
        <f t="shared" si="638"/>
        <v>3550</v>
      </c>
      <c r="CW244" s="554">
        <f t="shared" si="639"/>
        <v>3550</v>
      </c>
      <c r="CX244" s="554">
        <f t="shared" si="640"/>
        <v>3550</v>
      </c>
      <c r="CY244" s="554">
        <f t="shared" si="641"/>
        <v>3550</v>
      </c>
      <c r="CZ244" s="554">
        <f t="shared" si="642"/>
        <v>3550</v>
      </c>
      <c r="DA244" s="554">
        <f t="shared" si="643"/>
        <v>3550</v>
      </c>
      <c r="DB244" s="555">
        <f t="shared" si="644"/>
        <v>3550</v>
      </c>
      <c r="DC244" s="555">
        <f t="shared" si="645"/>
        <v>3550</v>
      </c>
      <c r="DD244" s="555">
        <f t="shared" si="646"/>
        <v>3550</v>
      </c>
      <c r="DE244" s="554">
        <f t="shared" si="647"/>
        <v>3550</v>
      </c>
      <c r="DF244" s="554">
        <f t="shared" si="648"/>
        <v>3550</v>
      </c>
      <c r="DG244" s="554">
        <f t="shared" si="649"/>
        <v>3550</v>
      </c>
      <c r="DH244" s="554">
        <f t="shared" si="650"/>
        <v>3550</v>
      </c>
      <c r="DI244" s="554">
        <f t="shared" si="651"/>
        <v>3550</v>
      </c>
      <c r="DJ244" s="553">
        <f t="shared" si="652"/>
        <v>3550</v>
      </c>
      <c r="DK244" s="552">
        <f t="shared" si="653"/>
        <v>3550</v>
      </c>
      <c r="DL244" s="656">
        <f t="shared" si="654"/>
        <v>17</v>
      </c>
      <c r="DM244" s="106">
        <f t="shared" si="655"/>
        <v>17</v>
      </c>
      <c r="DN244" s="106">
        <f t="shared" si="656"/>
        <v>17</v>
      </c>
      <c r="DO244" s="106">
        <f t="shared" si="657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>
        <v>0</v>
      </c>
      <c r="BU245" s="680"/>
      <c r="BV245" s="326"/>
      <c r="BW245" s="326"/>
      <c r="BX245" s="326"/>
      <c r="BY245" s="326"/>
      <c r="BZ245" s="600" t="str">
        <f t="shared" si="623"/>
        <v/>
      </c>
      <c r="CA245" s="600" t="str">
        <f t="shared" si="624"/>
        <v/>
      </c>
      <c r="CB245" s="600" t="str">
        <f t="shared" si="625"/>
        <v/>
      </c>
      <c r="CC245" s="691" t="str">
        <f t="shared" si="626"/>
        <v/>
      </c>
      <c r="CD245" s="1337" t="str">
        <f t="shared" si="686"/>
        <v/>
      </c>
      <c r="CE245" s="1338" t="str">
        <f t="shared" si="685"/>
        <v/>
      </c>
      <c r="CF245" s="1339" t="str">
        <f t="shared" si="685"/>
        <v/>
      </c>
      <c r="CG245" s="1339" t="str">
        <f t="shared" si="685"/>
        <v/>
      </c>
      <c r="CH245" s="1339" t="str">
        <f t="shared" si="685"/>
        <v/>
      </c>
      <c r="CI245" s="1339" t="str">
        <f t="shared" si="685"/>
        <v/>
      </c>
      <c r="CJ245" s="1339" t="str">
        <f t="shared" si="685"/>
        <v/>
      </c>
      <c r="CK245" s="1340" t="str">
        <f t="shared" si="685"/>
        <v/>
      </c>
      <c r="CL245" s="1340">
        <f t="shared" si="685"/>
        <v>0</v>
      </c>
      <c r="CM245" s="1340" t="str">
        <f t="shared" si="685"/>
        <v/>
      </c>
      <c r="CN245" s="1339" t="str">
        <f t="shared" si="685"/>
        <v/>
      </c>
      <c r="CO245" s="1339" t="str">
        <f t="shared" si="685"/>
        <v/>
      </c>
      <c r="CP245" s="1339" t="str">
        <f t="shared" si="685"/>
        <v/>
      </c>
      <c r="CQ245" s="1339" t="str">
        <f t="shared" si="685"/>
        <v/>
      </c>
      <c r="CR245" s="1339" t="str">
        <f t="shared" si="685"/>
        <v/>
      </c>
      <c r="CS245" s="1338" t="str">
        <f t="shared" si="685"/>
        <v/>
      </c>
      <c r="CT245" s="1341" t="str">
        <f t="shared" si="685"/>
        <v/>
      </c>
      <c r="CU245" s="552" t="str">
        <f t="shared" si="637"/>
        <v/>
      </c>
      <c r="CV245" s="553" t="str">
        <f t="shared" si="638"/>
        <v/>
      </c>
      <c r="CW245" s="554" t="str">
        <f t="shared" si="639"/>
        <v/>
      </c>
      <c r="CX245" s="554" t="str">
        <f t="shared" si="640"/>
        <v/>
      </c>
      <c r="CY245" s="554" t="str">
        <f t="shared" si="641"/>
        <v/>
      </c>
      <c r="CZ245" s="554" t="str">
        <f t="shared" si="642"/>
        <v/>
      </c>
      <c r="DA245" s="554" t="str">
        <f t="shared" si="643"/>
        <v/>
      </c>
      <c r="DB245" s="555" t="str">
        <f t="shared" si="644"/>
        <v/>
      </c>
      <c r="DC245" s="555">
        <f t="shared" si="645"/>
        <v>0</v>
      </c>
      <c r="DD245" s="555" t="str">
        <f t="shared" si="646"/>
        <v/>
      </c>
      <c r="DE245" s="554" t="str">
        <f t="shared" si="647"/>
        <v/>
      </c>
      <c r="DF245" s="554" t="str">
        <f t="shared" si="648"/>
        <v/>
      </c>
      <c r="DG245" s="554" t="str">
        <f t="shared" si="649"/>
        <v/>
      </c>
      <c r="DH245" s="554" t="str">
        <f t="shared" si="650"/>
        <v/>
      </c>
      <c r="DI245" s="554" t="str">
        <f t="shared" si="651"/>
        <v/>
      </c>
      <c r="DJ245" s="553" t="str">
        <f t="shared" si="652"/>
        <v/>
      </c>
      <c r="DK245" s="552" t="str">
        <f t="shared" si="653"/>
        <v/>
      </c>
      <c r="DL245" s="656">
        <f t="shared" si="654"/>
        <v>0</v>
      </c>
      <c r="DM245" s="106">
        <f t="shared" si="655"/>
        <v>0</v>
      </c>
      <c r="DN245" s="106">
        <f t="shared" si="656"/>
        <v>0</v>
      </c>
      <c r="DO245" s="106">
        <f t="shared" si="657"/>
        <v>1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623"/>
        <v/>
      </c>
      <c r="CA246" s="600" t="str">
        <f t="shared" si="624"/>
        <v/>
      </c>
      <c r="CB246" s="600" t="str">
        <f t="shared" si="625"/>
        <v/>
      </c>
      <c r="CC246" s="691" t="str">
        <f t="shared" si="626"/>
        <v/>
      </c>
      <c r="CD246" s="1337" t="str">
        <f t="shared" si="686"/>
        <v/>
      </c>
      <c r="CE246" s="1338" t="str">
        <f t="shared" si="685"/>
        <v/>
      </c>
      <c r="CF246" s="1339" t="str">
        <f t="shared" si="685"/>
        <v/>
      </c>
      <c r="CG246" s="1339" t="str">
        <f t="shared" si="685"/>
        <v/>
      </c>
      <c r="CH246" s="1339" t="str">
        <f t="shared" si="685"/>
        <v/>
      </c>
      <c r="CI246" s="1339" t="str">
        <f t="shared" si="685"/>
        <v/>
      </c>
      <c r="CJ246" s="1339" t="str">
        <f t="shared" si="685"/>
        <v/>
      </c>
      <c r="CK246" s="1340" t="str">
        <f t="shared" si="685"/>
        <v/>
      </c>
      <c r="CL246" s="1340" t="str">
        <f t="shared" si="685"/>
        <v/>
      </c>
      <c r="CM246" s="1340" t="str">
        <f t="shared" si="685"/>
        <v/>
      </c>
      <c r="CN246" s="1339" t="str">
        <f t="shared" si="685"/>
        <v/>
      </c>
      <c r="CO246" s="1339" t="str">
        <f t="shared" si="685"/>
        <v/>
      </c>
      <c r="CP246" s="1339" t="str">
        <f t="shared" si="685"/>
        <v/>
      </c>
      <c r="CQ246" s="1339" t="str">
        <f t="shared" si="685"/>
        <v/>
      </c>
      <c r="CR246" s="1339" t="str">
        <f t="shared" si="685"/>
        <v/>
      </c>
      <c r="CS246" s="1338" t="str">
        <f t="shared" si="685"/>
        <v/>
      </c>
      <c r="CT246" s="1341" t="str">
        <f t="shared" si="685"/>
        <v/>
      </c>
      <c r="CU246" s="552" t="str">
        <f t="shared" si="637"/>
        <v/>
      </c>
      <c r="CV246" s="553" t="str">
        <f t="shared" si="638"/>
        <v/>
      </c>
      <c r="CW246" s="554" t="str">
        <f t="shared" si="639"/>
        <v/>
      </c>
      <c r="CX246" s="554" t="str">
        <f t="shared" si="640"/>
        <v/>
      </c>
      <c r="CY246" s="554" t="str">
        <f t="shared" si="641"/>
        <v/>
      </c>
      <c r="CZ246" s="554" t="str">
        <f t="shared" si="642"/>
        <v/>
      </c>
      <c r="DA246" s="554" t="str">
        <f t="shared" si="643"/>
        <v/>
      </c>
      <c r="DB246" s="555" t="str">
        <f t="shared" si="644"/>
        <v/>
      </c>
      <c r="DC246" s="555" t="str">
        <f t="shared" si="645"/>
        <v/>
      </c>
      <c r="DD246" s="555" t="str">
        <f t="shared" si="646"/>
        <v/>
      </c>
      <c r="DE246" s="554" t="str">
        <f t="shared" si="647"/>
        <v/>
      </c>
      <c r="DF246" s="554" t="str">
        <f t="shared" si="648"/>
        <v/>
      </c>
      <c r="DG246" s="554" t="str">
        <f t="shared" si="649"/>
        <v/>
      </c>
      <c r="DH246" s="554" t="str">
        <f t="shared" si="650"/>
        <v/>
      </c>
      <c r="DI246" s="554" t="str">
        <f t="shared" si="651"/>
        <v/>
      </c>
      <c r="DJ246" s="553" t="str">
        <f t="shared" si="652"/>
        <v/>
      </c>
      <c r="DK246" s="552" t="str">
        <f t="shared" si="653"/>
        <v/>
      </c>
      <c r="DL246" s="656">
        <f t="shared" si="654"/>
        <v>0</v>
      </c>
      <c r="DM246" s="106">
        <f t="shared" si="655"/>
        <v>0</v>
      </c>
      <c r="DN246" s="106">
        <f t="shared" si="656"/>
        <v>0</v>
      </c>
      <c r="DO246" s="106">
        <f t="shared" si="657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91">IF(B245="","",B245*B246)</f>
        <v/>
      </c>
      <c r="C247" s="632" t="str">
        <f t="shared" si="691"/>
        <v/>
      </c>
      <c r="D247" s="632" t="str">
        <f t="shared" si="691"/>
        <v/>
      </c>
      <c r="E247" s="632" t="str">
        <f t="shared" si="691"/>
        <v/>
      </c>
      <c r="F247" s="632" t="str">
        <f t="shared" si="691"/>
        <v/>
      </c>
      <c r="G247" s="632" t="str">
        <f t="shared" si="691"/>
        <v/>
      </c>
      <c r="H247" s="632" t="str">
        <f t="shared" si="691"/>
        <v/>
      </c>
      <c r="I247" s="632" t="str">
        <f t="shared" si="691"/>
        <v/>
      </c>
      <c r="J247" s="632" t="str">
        <f t="shared" si="691"/>
        <v/>
      </c>
      <c r="K247" s="632" t="str">
        <f t="shared" si="691"/>
        <v/>
      </c>
      <c r="L247" s="632" t="str">
        <f t="shared" si="691"/>
        <v/>
      </c>
      <c r="M247" s="632" t="str">
        <f t="shared" si="691"/>
        <v/>
      </c>
      <c r="N247" s="632" t="str">
        <f t="shared" si="691"/>
        <v/>
      </c>
      <c r="O247" s="632" t="str">
        <f t="shared" si="691"/>
        <v/>
      </c>
      <c r="P247" s="632" t="str">
        <f t="shared" si="691"/>
        <v/>
      </c>
      <c r="Q247" s="632" t="str">
        <f t="shared" si="691"/>
        <v/>
      </c>
      <c r="R247" s="632" t="str">
        <f t="shared" si="691"/>
        <v/>
      </c>
      <c r="S247" s="665"/>
      <c r="T247" s="632" t="str">
        <f t="shared" ref="T247:AJ247" si="692">IF(T245="","",T245*T246)</f>
        <v/>
      </c>
      <c r="U247" s="632" t="str">
        <f t="shared" si="692"/>
        <v/>
      </c>
      <c r="V247" s="632" t="str">
        <f t="shared" si="692"/>
        <v/>
      </c>
      <c r="W247" s="632" t="str">
        <f t="shared" si="692"/>
        <v/>
      </c>
      <c r="X247" s="632" t="str">
        <f t="shared" si="692"/>
        <v/>
      </c>
      <c r="Y247" s="632" t="str">
        <f t="shared" si="692"/>
        <v/>
      </c>
      <c r="Z247" s="632" t="str">
        <f t="shared" si="692"/>
        <v/>
      </c>
      <c r="AA247" s="632" t="str">
        <f t="shared" si="692"/>
        <v/>
      </c>
      <c r="AB247" s="632" t="str">
        <f t="shared" si="692"/>
        <v/>
      </c>
      <c r="AC247" s="632" t="str">
        <f t="shared" si="692"/>
        <v/>
      </c>
      <c r="AD247" s="632" t="str">
        <f t="shared" si="692"/>
        <v/>
      </c>
      <c r="AE247" s="632" t="str">
        <f t="shared" si="692"/>
        <v/>
      </c>
      <c r="AF247" s="632" t="str">
        <f t="shared" si="692"/>
        <v/>
      </c>
      <c r="AG247" s="632" t="str">
        <f t="shared" si="692"/>
        <v/>
      </c>
      <c r="AH247" s="632" t="str">
        <f t="shared" si="692"/>
        <v/>
      </c>
      <c r="AI247" s="632" t="str">
        <f t="shared" si="692"/>
        <v/>
      </c>
      <c r="AJ247" s="632" t="str">
        <f t="shared" si="692"/>
        <v/>
      </c>
      <c r="AK247" s="665"/>
      <c r="AL247" s="632" t="str">
        <f t="shared" ref="AL247:BB247" si="693">IF(AL245="","",AL245*AL246)</f>
        <v/>
      </c>
      <c r="AM247" s="632" t="str">
        <f t="shared" si="693"/>
        <v/>
      </c>
      <c r="AN247" s="632" t="str">
        <f t="shared" si="693"/>
        <v/>
      </c>
      <c r="AO247" s="632" t="str">
        <f t="shared" si="693"/>
        <v/>
      </c>
      <c r="AP247" s="632" t="str">
        <f t="shared" si="693"/>
        <v/>
      </c>
      <c r="AQ247" s="632" t="str">
        <f t="shared" si="693"/>
        <v/>
      </c>
      <c r="AR247" s="632" t="str">
        <f t="shared" si="693"/>
        <v/>
      </c>
      <c r="AS247" s="632" t="str">
        <f t="shared" si="693"/>
        <v/>
      </c>
      <c r="AT247" s="632" t="str">
        <f t="shared" si="693"/>
        <v/>
      </c>
      <c r="AU247" s="632" t="str">
        <f t="shared" si="693"/>
        <v/>
      </c>
      <c r="AV247" s="632" t="str">
        <f t="shared" si="693"/>
        <v/>
      </c>
      <c r="AW247" s="632" t="str">
        <f t="shared" si="693"/>
        <v/>
      </c>
      <c r="AX247" s="632" t="str">
        <f t="shared" si="693"/>
        <v/>
      </c>
      <c r="AY247" s="632" t="str">
        <f t="shared" si="693"/>
        <v/>
      </c>
      <c r="AZ247" s="632" t="str">
        <f t="shared" si="693"/>
        <v/>
      </c>
      <c r="BA247" s="632" t="str">
        <f t="shared" si="693"/>
        <v/>
      </c>
      <c r="BB247" s="632" t="str">
        <f t="shared" si="693"/>
        <v/>
      </c>
      <c r="BC247" s="665"/>
      <c r="BD247" s="632" t="str">
        <f t="shared" ref="BD247:BT247" si="694">IF(BD245="","",BD245*BD246)</f>
        <v/>
      </c>
      <c r="BE247" s="632" t="str">
        <f t="shared" si="694"/>
        <v/>
      </c>
      <c r="BF247" s="632" t="str">
        <f t="shared" si="694"/>
        <v/>
      </c>
      <c r="BG247" s="632" t="str">
        <f t="shared" si="694"/>
        <v/>
      </c>
      <c r="BH247" s="632" t="str">
        <f t="shared" si="694"/>
        <v/>
      </c>
      <c r="BI247" s="632" t="str">
        <f t="shared" si="694"/>
        <v/>
      </c>
      <c r="BJ247" s="632" t="str">
        <f t="shared" si="694"/>
        <v/>
      </c>
      <c r="BK247" s="632" t="str">
        <f t="shared" si="694"/>
        <v/>
      </c>
      <c r="BL247" s="632" t="str">
        <f t="shared" si="694"/>
        <v/>
      </c>
      <c r="BM247" s="632" t="str">
        <f t="shared" si="694"/>
        <v/>
      </c>
      <c r="BN247" s="632" t="str">
        <f t="shared" si="694"/>
        <v/>
      </c>
      <c r="BO247" s="632" t="str">
        <f t="shared" si="694"/>
        <v/>
      </c>
      <c r="BP247" s="632" t="str">
        <f t="shared" si="694"/>
        <v/>
      </c>
      <c r="BQ247" s="632" t="str">
        <f t="shared" si="694"/>
        <v/>
      </c>
      <c r="BR247" s="632" t="str">
        <f t="shared" si="694"/>
        <v/>
      </c>
      <c r="BS247" s="632" t="str">
        <f t="shared" si="694"/>
        <v/>
      </c>
      <c r="BT247" s="632">
        <f t="shared" si="694"/>
        <v>0</v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623"/>
        <v/>
      </c>
      <c r="CA247" s="600" t="str">
        <f t="shared" si="624"/>
        <v/>
      </c>
      <c r="CB247" s="600" t="str">
        <f t="shared" si="625"/>
        <v/>
      </c>
      <c r="CC247" s="691" t="str">
        <f t="shared" si="626"/>
        <v/>
      </c>
      <c r="CD247" s="1337" t="str">
        <f t="shared" si="686"/>
        <v/>
      </c>
      <c r="CE247" s="1338" t="str">
        <f t="shared" si="685"/>
        <v/>
      </c>
      <c r="CF247" s="1339" t="str">
        <f t="shared" si="685"/>
        <v/>
      </c>
      <c r="CG247" s="1339" t="str">
        <f t="shared" si="685"/>
        <v/>
      </c>
      <c r="CH247" s="1339" t="str">
        <f t="shared" si="685"/>
        <v/>
      </c>
      <c r="CI247" s="1339" t="str">
        <f t="shared" si="685"/>
        <v/>
      </c>
      <c r="CJ247" s="1339" t="str">
        <f t="shared" si="685"/>
        <v/>
      </c>
      <c r="CK247" s="1340" t="str">
        <f t="shared" si="685"/>
        <v/>
      </c>
      <c r="CL247" s="1340">
        <f t="shared" si="685"/>
        <v>0</v>
      </c>
      <c r="CM247" s="1340" t="str">
        <f t="shared" si="685"/>
        <v/>
      </c>
      <c r="CN247" s="1339" t="str">
        <f t="shared" si="685"/>
        <v/>
      </c>
      <c r="CO247" s="1339" t="str">
        <f t="shared" si="685"/>
        <v/>
      </c>
      <c r="CP247" s="1339" t="str">
        <f t="shared" si="685"/>
        <v/>
      </c>
      <c r="CQ247" s="1339" t="str">
        <f t="shared" si="685"/>
        <v/>
      </c>
      <c r="CR247" s="1339" t="str">
        <f t="shared" si="685"/>
        <v/>
      </c>
      <c r="CS247" s="1338" t="str">
        <f t="shared" si="685"/>
        <v/>
      </c>
      <c r="CT247" s="1341" t="str">
        <f t="shared" si="685"/>
        <v/>
      </c>
      <c r="CU247" s="552" t="str">
        <f t="shared" si="637"/>
        <v/>
      </c>
      <c r="CV247" s="553" t="str">
        <f t="shared" si="638"/>
        <v/>
      </c>
      <c r="CW247" s="554" t="str">
        <f t="shared" si="639"/>
        <v/>
      </c>
      <c r="CX247" s="554" t="str">
        <f t="shared" si="640"/>
        <v/>
      </c>
      <c r="CY247" s="554" t="str">
        <f t="shared" si="641"/>
        <v/>
      </c>
      <c r="CZ247" s="554" t="str">
        <f t="shared" si="642"/>
        <v/>
      </c>
      <c r="DA247" s="554" t="str">
        <f t="shared" si="643"/>
        <v/>
      </c>
      <c r="DB247" s="555" t="str">
        <f t="shared" si="644"/>
        <v/>
      </c>
      <c r="DC247" s="555">
        <f t="shared" si="645"/>
        <v>0</v>
      </c>
      <c r="DD247" s="555" t="str">
        <f t="shared" si="646"/>
        <v/>
      </c>
      <c r="DE247" s="554" t="str">
        <f t="shared" si="647"/>
        <v/>
      </c>
      <c r="DF247" s="554" t="str">
        <f t="shared" si="648"/>
        <v/>
      </c>
      <c r="DG247" s="554" t="str">
        <f t="shared" si="649"/>
        <v/>
      </c>
      <c r="DH247" s="554" t="str">
        <f t="shared" si="650"/>
        <v/>
      </c>
      <c r="DI247" s="554" t="str">
        <f t="shared" si="651"/>
        <v/>
      </c>
      <c r="DJ247" s="553" t="str">
        <f t="shared" si="652"/>
        <v/>
      </c>
      <c r="DK247" s="552" t="str">
        <f t="shared" si="653"/>
        <v/>
      </c>
      <c r="DL247" s="656">
        <f t="shared" si="654"/>
        <v>0</v>
      </c>
      <c r="DM247" s="106">
        <f t="shared" si="655"/>
        <v>0</v>
      </c>
      <c r="DN247" s="106">
        <f t="shared" si="656"/>
        <v>0</v>
      </c>
      <c r="DO247" s="106">
        <f t="shared" si="657"/>
        <v>1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246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623"/>
        <v/>
      </c>
      <c r="CA248" s="600" t="str">
        <f t="shared" si="624"/>
        <v/>
      </c>
      <c r="CB248" s="600" t="str">
        <f t="shared" si="625"/>
        <v/>
      </c>
      <c r="CC248" s="691" t="str">
        <f t="shared" si="626"/>
        <v/>
      </c>
      <c r="CD248" s="1337" t="str">
        <f t="shared" si="686"/>
        <v/>
      </c>
      <c r="CE248" s="1338" t="str">
        <f t="shared" si="685"/>
        <v/>
      </c>
      <c r="CF248" s="1339" t="str">
        <f t="shared" si="685"/>
        <v/>
      </c>
      <c r="CG248" s="1339" t="str">
        <f t="shared" si="685"/>
        <v/>
      </c>
      <c r="CH248" s="1339" t="str">
        <f t="shared" si="685"/>
        <v/>
      </c>
      <c r="CI248" s="1339" t="str">
        <f t="shared" si="685"/>
        <v/>
      </c>
      <c r="CJ248" s="1339" t="str">
        <f t="shared" si="685"/>
        <v/>
      </c>
      <c r="CK248" s="1340" t="str">
        <f t="shared" si="685"/>
        <v/>
      </c>
      <c r="CL248" s="1340" t="str">
        <f t="shared" si="685"/>
        <v/>
      </c>
      <c r="CM248" s="1340" t="str">
        <f t="shared" si="685"/>
        <v/>
      </c>
      <c r="CN248" s="1339" t="str">
        <f t="shared" si="685"/>
        <v/>
      </c>
      <c r="CO248" s="1339" t="str">
        <f t="shared" si="685"/>
        <v/>
      </c>
      <c r="CP248" s="1339" t="str">
        <f t="shared" si="685"/>
        <v/>
      </c>
      <c r="CQ248" s="1339" t="str">
        <f t="shared" si="685"/>
        <v/>
      </c>
      <c r="CR248" s="1339" t="str">
        <f t="shared" si="685"/>
        <v/>
      </c>
      <c r="CS248" s="1338" t="str">
        <f t="shared" si="685"/>
        <v/>
      </c>
      <c r="CT248" s="1341" t="str">
        <f t="shared" si="685"/>
        <v/>
      </c>
      <c r="CU248" s="552" t="str">
        <f t="shared" si="637"/>
        <v/>
      </c>
      <c r="CV248" s="553" t="str">
        <f t="shared" si="638"/>
        <v/>
      </c>
      <c r="CW248" s="554" t="str">
        <f t="shared" si="639"/>
        <v/>
      </c>
      <c r="CX248" s="554" t="str">
        <f t="shared" si="640"/>
        <v/>
      </c>
      <c r="CY248" s="554" t="str">
        <f t="shared" si="641"/>
        <v/>
      </c>
      <c r="CZ248" s="554" t="str">
        <f t="shared" si="642"/>
        <v/>
      </c>
      <c r="DA248" s="554" t="str">
        <f t="shared" si="643"/>
        <v/>
      </c>
      <c r="DB248" s="555" t="str">
        <f t="shared" si="644"/>
        <v/>
      </c>
      <c r="DC248" s="555" t="str">
        <f t="shared" si="645"/>
        <v/>
      </c>
      <c r="DD248" s="555" t="str">
        <f t="shared" si="646"/>
        <v/>
      </c>
      <c r="DE248" s="554" t="str">
        <f t="shared" si="647"/>
        <v/>
      </c>
      <c r="DF248" s="554" t="str">
        <f t="shared" si="648"/>
        <v/>
      </c>
      <c r="DG248" s="554" t="str">
        <f t="shared" si="649"/>
        <v/>
      </c>
      <c r="DH248" s="554" t="str">
        <f t="shared" si="650"/>
        <v/>
      </c>
      <c r="DI248" s="554" t="str">
        <f t="shared" si="651"/>
        <v/>
      </c>
      <c r="DJ248" s="553" t="str">
        <f t="shared" si="652"/>
        <v/>
      </c>
      <c r="DK248" s="552" t="str">
        <f t="shared" si="653"/>
        <v/>
      </c>
      <c r="DL248" s="656">
        <f t="shared" si="654"/>
        <v>0</v>
      </c>
      <c r="DM248" s="106">
        <f t="shared" si="655"/>
        <v>0</v>
      </c>
      <c r="DN248" s="106">
        <f t="shared" si="656"/>
        <v>0</v>
      </c>
      <c r="DO248" s="106">
        <f t="shared" si="657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$G$1 &amp; " (%)"</f>
        <v>kcal (%)</v>
      </c>
      <c r="B249" s="635" t="str">
        <f t="shared" ref="B249:R249" si="695">IF(B243="","",(B243-B245-B248)*B244/B$46/365/$F$1)</f>
        <v/>
      </c>
      <c r="C249" s="635" t="str">
        <f t="shared" si="695"/>
        <v/>
      </c>
      <c r="D249" s="635" t="str">
        <f t="shared" si="695"/>
        <v/>
      </c>
      <c r="E249" s="635" t="str">
        <f t="shared" si="695"/>
        <v/>
      </c>
      <c r="F249" s="635" t="str">
        <f t="shared" si="695"/>
        <v/>
      </c>
      <c r="G249" s="635" t="str">
        <f t="shared" si="695"/>
        <v/>
      </c>
      <c r="H249" s="635" t="str">
        <f t="shared" si="695"/>
        <v/>
      </c>
      <c r="I249" s="635" t="str">
        <f t="shared" si="695"/>
        <v/>
      </c>
      <c r="J249" s="635" t="str">
        <f t="shared" si="695"/>
        <v/>
      </c>
      <c r="K249" s="635" t="str">
        <f t="shared" si="695"/>
        <v/>
      </c>
      <c r="L249" s="635" t="str">
        <f t="shared" si="695"/>
        <v/>
      </c>
      <c r="M249" s="635" t="str">
        <f t="shared" si="695"/>
        <v/>
      </c>
      <c r="N249" s="635" t="str">
        <f t="shared" si="695"/>
        <v/>
      </c>
      <c r="O249" s="635" t="str">
        <f t="shared" si="695"/>
        <v/>
      </c>
      <c r="P249" s="635" t="str">
        <f t="shared" si="695"/>
        <v/>
      </c>
      <c r="Q249" s="635" t="str">
        <f t="shared" si="695"/>
        <v/>
      </c>
      <c r="R249" s="635" t="str">
        <f t="shared" si="695"/>
        <v/>
      </c>
      <c r="S249" s="655"/>
      <c r="T249" s="635" t="str">
        <f t="shared" ref="T249:AJ249" si="696">IF(T243="","",(T243-T245-T248)*T244/T$46/365/$F$1)</f>
        <v/>
      </c>
      <c r="U249" s="635" t="str">
        <f t="shared" si="696"/>
        <v/>
      </c>
      <c r="V249" s="635" t="str">
        <f t="shared" si="696"/>
        <v/>
      </c>
      <c r="W249" s="635" t="str">
        <f t="shared" si="696"/>
        <v/>
      </c>
      <c r="X249" s="635" t="str">
        <f t="shared" si="696"/>
        <v/>
      </c>
      <c r="Y249" s="635" t="str">
        <f t="shared" si="696"/>
        <v/>
      </c>
      <c r="Z249" s="635" t="str">
        <f t="shared" si="696"/>
        <v/>
      </c>
      <c r="AA249" s="635" t="str">
        <f t="shared" si="696"/>
        <v/>
      </c>
      <c r="AB249" s="635" t="str">
        <f t="shared" si="696"/>
        <v/>
      </c>
      <c r="AC249" s="635" t="str">
        <f t="shared" si="696"/>
        <v/>
      </c>
      <c r="AD249" s="635" t="str">
        <f t="shared" si="696"/>
        <v/>
      </c>
      <c r="AE249" s="635" t="str">
        <f t="shared" si="696"/>
        <v/>
      </c>
      <c r="AF249" s="635" t="str">
        <f t="shared" si="696"/>
        <v/>
      </c>
      <c r="AG249" s="635" t="str">
        <f t="shared" si="696"/>
        <v/>
      </c>
      <c r="AH249" s="635" t="str">
        <f t="shared" si="696"/>
        <v/>
      </c>
      <c r="AI249" s="635" t="str">
        <f t="shared" si="696"/>
        <v/>
      </c>
      <c r="AJ249" s="635" t="str">
        <f t="shared" si="696"/>
        <v/>
      </c>
      <c r="AK249" s="655"/>
      <c r="AL249" s="632" t="str">
        <f t="shared" ref="AL249:BB249" si="697">IF(AL243="","",(AL243-AL245-AL248)*AL244/AL$46/365/$F$1)</f>
        <v/>
      </c>
      <c r="AM249" s="635" t="str">
        <f t="shared" si="697"/>
        <v/>
      </c>
      <c r="AN249" s="635" t="str">
        <f t="shared" si="697"/>
        <v/>
      </c>
      <c r="AO249" s="635" t="str">
        <f t="shared" si="697"/>
        <v/>
      </c>
      <c r="AP249" s="635" t="str">
        <f t="shared" si="697"/>
        <v/>
      </c>
      <c r="AQ249" s="635" t="str">
        <f t="shared" si="697"/>
        <v/>
      </c>
      <c r="AR249" s="635" t="str">
        <f t="shared" si="697"/>
        <v/>
      </c>
      <c r="AS249" s="635" t="str">
        <f t="shared" si="697"/>
        <v/>
      </c>
      <c r="AT249" s="635" t="str">
        <f t="shared" si="697"/>
        <v/>
      </c>
      <c r="AU249" s="635" t="str">
        <f t="shared" si="697"/>
        <v/>
      </c>
      <c r="AV249" s="635" t="str">
        <f t="shared" si="697"/>
        <v/>
      </c>
      <c r="AW249" s="635" t="str">
        <f t="shared" si="697"/>
        <v/>
      </c>
      <c r="AX249" s="635" t="str">
        <f t="shared" si="697"/>
        <v/>
      </c>
      <c r="AY249" s="635" t="str">
        <f t="shared" si="697"/>
        <v/>
      </c>
      <c r="AZ249" s="635" t="str">
        <f t="shared" si="697"/>
        <v/>
      </c>
      <c r="BA249" s="635" t="str">
        <f t="shared" si="697"/>
        <v/>
      </c>
      <c r="BB249" s="635" t="str">
        <f t="shared" si="697"/>
        <v/>
      </c>
      <c r="BC249" s="655"/>
      <c r="BD249" s="635" t="str">
        <f t="shared" ref="BD249:BT249" si="698">IF(BD243="","",(BD243-BD245-BD248)*BD244/BD$46/365/$F$1)</f>
        <v/>
      </c>
      <c r="BE249" s="635" t="str">
        <f t="shared" si="698"/>
        <v/>
      </c>
      <c r="BF249" s="635" t="str">
        <f t="shared" si="698"/>
        <v/>
      </c>
      <c r="BG249" s="635" t="str">
        <f t="shared" si="698"/>
        <v/>
      </c>
      <c r="BH249" s="635" t="str">
        <f t="shared" si="698"/>
        <v/>
      </c>
      <c r="BI249" s="635" t="str">
        <f t="shared" si="698"/>
        <v/>
      </c>
      <c r="BJ249" s="635" t="str">
        <f t="shared" si="698"/>
        <v/>
      </c>
      <c r="BK249" s="635" t="str">
        <f t="shared" si="698"/>
        <v/>
      </c>
      <c r="BL249" s="635" t="str">
        <f t="shared" si="698"/>
        <v/>
      </c>
      <c r="BM249" s="635" t="str">
        <f t="shared" si="698"/>
        <v/>
      </c>
      <c r="BN249" s="635" t="str">
        <f t="shared" si="698"/>
        <v/>
      </c>
      <c r="BO249" s="635" t="str">
        <f t="shared" si="698"/>
        <v/>
      </c>
      <c r="BP249" s="635" t="str">
        <f t="shared" si="698"/>
        <v/>
      </c>
      <c r="BQ249" s="635" t="str">
        <f t="shared" si="698"/>
        <v/>
      </c>
      <c r="BR249" s="635" t="str">
        <f t="shared" si="698"/>
        <v/>
      </c>
      <c r="BS249" s="635" t="str">
        <f t="shared" si="698"/>
        <v/>
      </c>
      <c r="BT249" s="635" t="str">
        <f t="shared" si="698"/>
        <v/>
      </c>
      <c r="BU249" s="655"/>
      <c r="BV249" s="635" t="str">
        <f>IF(BV243="","",(BV243-BV245-BV248)*BV244/BV$46/365/$F$1)</f>
        <v/>
      </c>
      <c r="BW249" s="635" t="str">
        <f>IF(BW243="","",(BW243-BW245-BW248)*BW244/BW$46/365/$F$1)</f>
        <v/>
      </c>
      <c r="BX249" s="635" t="str">
        <f>IF(BX243="","",(BX243-BX245-BX248)*BX244/BX$46/365/$F$1)</f>
        <v/>
      </c>
      <c r="BY249" s="635" t="str">
        <f>IF(BY243="","",(BY243-BY245-BY248)*BY244/BY$46/365/$F$1)</f>
        <v/>
      </c>
      <c r="BZ249" s="600" t="str">
        <f t="shared" si="623"/>
        <v/>
      </c>
      <c r="CA249" s="625" t="str">
        <f t="shared" si="624"/>
        <v/>
      </c>
      <c r="CB249" s="625" t="str">
        <f t="shared" si="625"/>
        <v/>
      </c>
      <c r="CC249" s="694" t="str">
        <f t="shared" si="626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69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699"/>
        <v/>
      </c>
      <c r="CG249" s="1344" t="str">
        <f t="shared" si="699"/>
        <v/>
      </c>
      <c r="CH249" s="1344" t="str">
        <f t="shared" si="699"/>
        <v/>
      </c>
      <c r="CI249" s="1344" t="str">
        <f t="shared" si="699"/>
        <v/>
      </c>
      <c r="CJ249" s="1344" t="str">
        <f t="shared" si="699"/>
        <v/>
      </c>
      <c r="CK249" s="1345" t="str">
        <f t="shared" si="699"/>
        <v/>
      </c>
      <c r="CL249" s="1345" t="str">
        <f t="shared" si="699"/>
        <v/>
      </c>
      <c r="CM249" s="1345" t="str">
        <f t="shared" si="699"/>
        <v/>
      </c>
      <c r="CN249" s="1344" t="str">
        <f t="shared" si="699"/>
        <v/>
      </c>
      <c r="CO249" s="1344" t="str">
        <f t="shared" si="699"/>
        <v/>
      </c>
      <c r="CP249" s="1344" t="str">
        <f t="shared" si="699"/>
        <v/>
      </c>
      <c r="CQ249" s="1344" t="str">
        <f t="shared" si="699"/>
        <v/>
      </c>
      <c r="CR249" s="1344" t="str">
        <f t="shared" si="699"/>
        <v/>
      </c>
      <c r="CS249" s="1343" t="str">
        <f t="shared" si="699"/>
        <v/>
      </c>
      <c r="CT249" s="1346" t="str">
        <f t="shared" si="699"/>
        <v/>
      </c>
      <c r="CU249" s="540" t="str">
        <f t="shared" si="637"/>
        <v/>
      </c>
      <c r="CV249" s="541" t="str">
        <f t="shared" si="638"/>
        <v/>
      </c>
      <c r="CW249" s="542" t="str">
        <f t="shared" si="639"/>
        <v/>
      </c>
      <c r="CX249" s="542" t="str">
        <f t="shared" si="640"/>
        <v/>
      </c>
      <c r="CY249" s="542" t="str">
        <f t="shared" si="641"/>
        <v/>
      </c>
      <c r="CZ249" s="542" t="str">
        <f t="shared" si="642"/>
        <v/>
      </c>
      <c r="DA249" s="542" t="str">
        <f t="shared" si="643"/>
        <v/>
      </c>
      <c r="DB249" s="543" t="str">
        <f t="shared" si="644"/>
        <v/>
      </c>
      <c r="DC249" s="543" t="str">
        <f t="shared" si="645"/>
        <v/>
      </c>
      <c r="DD249" s="543" t="str">
        <f t="shared" si="646"/>
        <v/>
      </c>
      <c r="DE249" s="542" t="str">
        <f t="shared" si="647"/>
        <v/>
      </c>
      <c r="DF249" s="542" t="str">
        <f t="shared" si="648"/>
        <v/>
      </c>
      <c r="DG249" s="542" t="str">
        <f t="shared" si="649"/>
        <v/>
      </c>
      <c r="DH249" s="542" t="str">
        <f t="shared" si="650"/>
        <v/>
      </c>
      <c r="DI249" s="542" t="str">
        <f t="shared" si="651"/>
        <v/>
      </c>
      <c r="DJ249" s="541" t="str">
        <f t="shared" si="652"/>
        <v/>
      </c>
      <c r="DK249" s="540" t="str">
        <f t="shared" si="653"/>
        <v/>
      </c>
      <c r="DL249" s="656">
        <f t="shared" si="654"/>
        <v>0</v>
      </c>
      <c r="DM249" s="106">
        <f t="shared" si="655"/>
        <v>0</v>
      </c>
      <c r="DN249" s="106">
        <f t="shared" si="656"/>
        <v>0</v>
      </c>
      <c r="DO249" s="106">
        <f t="shared" si="657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248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623"/>
        <v/>
      </c>
      <c r="CA250" s="600" t="str">
        <f t="shared" si="624"/>
        <v/>
      </c>
      <c r="CB250" s="600" t="str">
        <f t="shared" si="625"/>
        <v/>
      </c>
      <c r="CC250" s="691" t="str">
        <f t="shared" si="626"/>
        <v/>
      </c>
      <c r="CD250" s="1337" t="str">
        <f t="shared" ref="CD250:CD255" si="70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699"/>
        <v/>
      </c>
      <c r="CF250" s="1339" t="str">
        <f t="shared" si="699"/>
        <v/>
      </c>
      <c r="CG250" s="1339" t="str">
        <f t="shared" si="699"/>
        <v/>
      </c>
      <c r="CH250" s="1339" t="str">
        <f t="shared" si="699"/>
        <v/>
      </c>
      <c r="CI250" s="1339" t="str">
        <f t="shared" si="699"/>
        <v/>
      </c>
      <c r="CJ250" s="1339" t="str">
        <f t="shared" si="699"/>
        <v/>
      </c>
      <c r="CK250" s="1340" t="str">
        <f t="shared" si="699"/>
        <v/>
      </c>
      <c r="CL250" s="1340" t="str">
        <f t="shared" si="699"/>
        <v/>
      </c>
      <c r="CM250" s="1340" t="str">
        <f t="shared" si="699"/>
        <v/>
      </c>
      <c r="CN250" s="1339" t="str">
        <f t="shared" si="699"/>
        <v/>
      </c>
      <c r="CO250" s="1339" t="str">
        <f t="shared" si="699"/>
        <v/>
      </c>
      <c r="CP250" s="1339" t="str">
        <f t="shared" si="699"/>
        <v/>
      </c>
      <c r="CQ250" s="1339" t="str">
        <f t="shared" si="699"/>
        <v/>
      </c>
      <c r="CR250" s="1339" t="str">
        <f t="shared" si="699"/>
        <v/>
      </c>
      <c r="CS250" s="1338" t="str">
        <f t="shared" si="699"/>
        <v/>
      </c>
      <c r="CT250" s="1341" t="str">
        <f t="shared" si="699"/>
        <v/>
      </c>
      <c r="CU250" s="552" t="str">
        <f t="shared" si="637"/>
        <v/>
      </c>
      <c r="CV250" s="553" t="str">
        <f t="shared" si="638"/>
        <v/>
      </c>
      <c r="CW250" s="554" t="str">
        <f t="shared" si="639"/>
        <v/>
      </c>
      <c r="CX250" s="554" t="str">
        <f t="shared" si="640"/>
        <v/>
      </c>
      <c r="CY250" s="554" t="str">
        <f t="shared" si="641"/>
        <v/>
      </c>
      <c r="CZ250" s="554" t="str">
        <f t="shared" si="642"/>
        <v/>
      </c>
      <c r="DA250" s="554" t="str">
        <f t="shared" si="643"/>
        <v/>
      </c>
      <c r="DB250" s="555" t="str">
        <f t="shared" si="644"/>
        <v/>
      </c>
      <c r="DC250" s="555" t="str">
        <f t="shared" si="645"/>
        <v/>
      </c>
      <c r="DD250" s="555" t="str">
        <f t="shared" si="646"/>
        <v/>
      </c>
      <c r="DE250" s="554" t="str">
        <f t="shared" si="647"/>
        <v/>
      </c>
      <c r="DF250" s="554" t="str">
        <f t="shared" si="648"/>
        <v/>
      </c>
      <c r="DG250" s="554" t="str">
        <f t="shared" si="649"/>
        <v/>
      </c>
      <c r="DH250" s="554" t="str">
        <f t="shared" si="650"/>
        <v/>
      </c>
      <c r="DI250" s="554" t="str">
        <f t="shared" si="651"/>
        <v/>
      </c>
      <c r="DJ250" s="553" t="str">
        <f t="shared" si="652"/>
        <v/>
      </c>
      <c r="DK250" s="552" t="str">
        <f t="shared" si="653"/>
        <v/>
      </c>
      <c r="DL250" s="656">
        <f t="shared" si="654"/>
        <v>0</v>
      </c>
      <c r="DM250" s="106">
        <f t="shared" si="655"/>
        <v>0</v>
      </c>
      <c r="DN250" s="106">
        <f t="shared" si="656"/>
        <v>0</v>
      </c>
      <c r="DO250" s="106">
        <f t="shared" si="657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$G$1 &amp; " per kg"</f>
        <v>kcal per kg</v>
      </c>
      <c r="B251" s="705">
        <f t="shared" ref="B251:R251" si="701">3450*$K$1</f>
        <v>3450</v>
      </c>
      <c r="C251" s="705">
        <f t="shared" si="701"/>
        <v>3450</v>
      </c>
      <c r="D251" s="705">
        <f t="shared" si="701"/>
        <v>3450</v>
      </c>
      <c r="E251" s="705">
        <f t="shared" si="701"/>
        <v>3450</v>
      </c>
      <c r="F251" s="705">
        <f t="shared" si="701"/>
        <v>3450</v>
      </c>
      <c r="G251" s="705">
        <f t="shared" si="701"/>
        <v>3450</v>
      </c>
      <c r="H251" s="705">
        <f t="shared" si="701"/>
        <v>3450</v>
      </c>
      <c r="I251" s="705">
        <f t="shared" si="701"/>
        <v>3450</v>
      </c>
      <c r="J251" s="705">
        <f t="shared" si="701"/>
        <v>3450</v>
      </c>
      <c r="K251" s="705">
        <f t="shared" si="701"/>
        <v>3450</v>
      </c>
      <c r="L251" s="705">
        <f t="shared" si="701"/>
        <v>3450</v>
      </c>
      <c r="M251" s="705">
        <f t="shared" si="701"/>
        <v>3450</v>
      </c>
      <c r="N251" s="705">
        <f t="shared" si="701"/>
        <v>3450</v>
      </c>
      <c r="O251" s="705">
        <f t="shared" si="701"/>
        <v>3450</v>
      </c>
      <c r="P251" s="705">
        <f t="shared" si="701"/>
        <v>3450</v>
      </c>
      <c r="Q251" s="705">
        <f t="shared" si="701"/>
        <v>3450</v>
      </c>
      <c r="R251" s="705">
        <f t="shared" si="701"/>
        <v>3450</v>
      </c>
      <c r="S251" s="713"/>
      <c r="T251" s="705">
        <f t="shared" ref="T251:AJ251" si="702">3450*$K$1</f>
        <v>3450</v>
      </c>
      <c r="U251" s="705">
        <f t="shared" si="702"/>
        <v>3450</v>
      </c>
      <c r="V251" s="705">
        <f t="shared" si="702"/>
        <v>3450</v>
      </c>
      <c r="W251" s="705">
        <f t="shared" si="702"/>
        <v>3450</v>
      </c>
      <c r="X251" s="705">
        <f t="shared" si="702"/>
        <v>3450</v>
      </c>
      <c r="Y251" s="705">
        <f t="shared" si="702"/>
        <v>3450</v>
      </c>
      <c r="Z251" s="705">
        <f t="shared" si="702"/>
        <v>3450</v>
      </c>
      <c r="AA251" s="705">
        <f t="shared" si="702"/>
        <v>3450</v>
      </c>
      <c r="AB251" s="705">
        <f t="shared" si="702"/>
        <v>3450</v>
      </c>
      <c r="AC251" s="705">
        <f t="shared" si="702"/>
        <v>3450</v>
      </c>
      <c r="AD251" s="705">
        <f t="shared" si="702"/>
        <v>3450</v>
      </c>
      <c r="AE251" s="705">
        <f t="shared" si="702"/>
        <v>3450</v>
      </c>
      <c r="AF251" s="705">
        <f t="shared" si="702"/>
        <v>3450</v>
      </c>
      <c r="AG251" s="705">
        <f t="shared" si="702"/>
        <v>3450</v>
      </c>
      <c r="AH251" s="705">
        <f t="shared" si="702"/>
        <v>3450</v>
      </c>
      <c r="AI251" s="705">
        <f t="shared" si="702"/>
        <v>3450</v>
      </c>
      <c r="AJ251" s="705">
        <f t="shared" si="702"/>
        <v>3450</v>
      </c>
      <c r="AK251" s="713"/>
      <c r="AL251" s="705">
        <f t="shared" ref="AL251:BB251" si="703">3450*$K$1</f>
        <v>3450</v>
      </c>
      <c r="AM251" s="705">
        <f t="shared" si="703"/>
        <v>3450</v>
      </c>
      <c r="AN251" s="705">
        <f t="shared" si="703"/>
        <v>3450</v>
      </c>
      <c r="AO251" s="705">
        <f t="shared" si="703"/>
        <v>3450</v>
      </c>
      <c r="AP251" s="705">
        <f t="shared" si="703"/>
        <v>3450</v>
      </c>
      <c r="AQ251" s="705">
        <f t="shared" si="703"/>
        <v>3450</v>
      </c>
      <c r="AR251" s="705">
        <f t="shared" si="703"/>
        <v>3450</v>
      </c>
      <c r="AS251" s="705">
        <f t="shared" si="703"/>
        <v>3450</v>
      </c>
      <c r="AT251" s="705">
        <f t="shared" si="703"/>
        <v>3450</v>
      </c>
      <c r="AU251" s="705">
        <f t="shared" si="703"/>
        <v>3450</v>
      </c>
      <c r="AV251" s="705">
        <f t="shared" si="703"/>
        <v>3450</v>
      </c>
      <c r="AW251" s="705">
        <f t="shared" si="703"/>
        <v>3450</v>
      </c>
      <c r="AX251" s="705">
        <f t="shared" si="703"/>
        <v>3450</v>
      </c>
      <c r="AY251" s="705">
        <f t="shared" si="703"/>
        <v>3450</v>
      </c>
      <c r="AZ251" s="705">
        <f t="shared" si="703"/>
        <v>3450</v>
      </c>
      <c r="BA251" s="705">
        <f t="shared" si="703"/>
        <v>3450</v>
      </c>
      <c r="BB251" s="705">
        <f t="shared" si="703"/>
        <v>3450</v>
      </c>
      <c r="BC251" s="713"/>
      <c r="BD251" s="705">
        <f t="shared" ref="BD251:BT251" si="704">3450*$K$1</f>
        <v>3450</v>
      </c>
      <c r="BE251" s="705">
        <f t="shared" si="704"/>
        <v>3450</v>
      </c>
      <c r="BF251" s="705">
        <f t="shared" si="704"/>
        <v>3450</v>
      </c>
      <c r="BG251" s="705">
        <f t="shared" si="704"/>
        <v>3450</v>
      </c>
      <c r="BH251" s="705">
        <f t="shared" si="704"/>
        <v>3450</v>
      </c>
      <c r="BI251" s="705">
        <f t="shared" si="704"/>
        <v>3450</v>
      </c>
      <c r="BJ251" s="705">
        <f t="shared" si="704"/>
        <v>3450</v>
      </c>
      <c r="BK251" s="705">
        <f t="shared" si="704"/>
        <v>3450</v>
      </c>
      <c r="BL251" s="705">
        <f t="shared" si="704"/>
        <v>3450</v>
      </c>
      <c r="BM251" s="705">
        <f t="shared" si="704"/>
        <v>3450</v>
      </c>
      <c r="BN251" s="705">
        <f t="shared" si="704"/>
        <v>3450</v>
      </c>
      <c r="BO251" s="705">
        <f t="shared" si="704"/>
        <v>3450</v>
      </c>
      <c r="BP251" s="705">
        <f t="shared" si="704"/>
        <v>3450</v>
      </c>
      <c r="BQ251" s="705">
        <f t="shared" si="704"/>
        <v>3450</v>
      </c>
      <c r="BR251" s="705">
        <f t="shared" si="704"/>
        <v>3450</v>
      </c>
      <c r="BS251" s="705">
        <f t="shared" si="704"/>
        <v>3450</v>
      </c>
      <c r="BT251" s="705">
        <f t="shared" si="704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623"/>
        <v>3450</v>
      </c>
      <c r="CA251" s="600">
        <f t="shared" si="624"/>
        <v>3450</v>
      </c>
      <c r="CB251" s="600">
        <f t="shared" si="625"/>
        <v>3450</v>
      </c>
      <c r="CC251" s="691">
        <f t="shared" si="626"/>
        <v>3450</v>
      </c>
      <c r="CD251" s="1337">
        <f t="shared" si="700"/>
        <v>3450</v>
      </c>
      <c r="CE251" s="1338">
        <f t="shared" si="699"/>
        <v>3450</v>
      </c>
      <c r="CF251" s="1339">
        <f t="shared" si="699"/>
        <v>3450</v>
      </c>
      <c r="CG251" s="1339">
        <f t="shared" si="699"/>
        <v>3450</v>
      </c>
      <c r="CH251" s="1339">
        <f t="shared" si="699"/>
        <v>3450</v>
      </c>
      <c r="CI251" s="1339">
        <f t="shared" si="699"/>
        <v>3450</v>
      </c>
      <c r="CJ251" s="1339">
        <f t="shared" si="699"/>
        <v>3450</v>
      </c>
      <c r="CK251" s="1340">
        <f t="shared" si="699"/>
        <v>3450</v>
      </c>
      <c r="CL251" s="1340">
        <f t="shared" si="699"/>
        <v>3450</v>
      </c>
      <c r="CM251" s="1340">
        <f t="shared" si="699"/>
        <v>3450</v>
      </c>
      <c r="CN251" s="1339">
        <f t="shared" si="699"/>
        <v>3450</v>
      </c>
      <c r="CO251" s="1339">
        <f t="shared" si="699"/>
        <v>3450</v>
      </c>
      <c r="CP251" s="1339">
        <f t="shared" si="699"/>
        <v>3450</v>
      </c>
      <c r="CQ251" s="1339">
        <f t="shared" si="699"/>
        <v>3450</v>
      </c>
      <c r="CR251" s="1339">
        <f t="shared" si="699"/>
        <v>3450</v>
      </c>
      <c r="CS251" s="1338">
        <f t="shared" si="699"/>
        <v>3450</v>
      </c>
      <c r="CT251" s="1341">
        <f t="shared" si="699"/>
        <v>3450</v>
      </c>
      <c r="CU251" s="552">
        <f t="shared" si="637"/>
        <v>3450</v>
      </c>
      <c r="CV251" s="553">
        <f t="shared" si="638"/>
        <v>3450</v>
      </c>
      <c r="CW251" s="554">
        <f t="shared" si="639"/>
        <v>3450</v>
      </c>
      <c r="CX251" s="554">
        <f t="shared" si="640"/>
        <v>3450</v>
      </c>
      <c r="CY251" s="554">
        <f t="shared" si="641"/>
        <v>3450</v>
      </c>
      <c r="CZ251" s="554">
        <f t="shared" si="642"/>
        <v>3450</v>
      </c>
      <c r="DA251" s="554">
        <f t="shared" si="643"/>
        <v>3450</v>
      </c>
      <c r="DB251" s="555">
        <f t="shared" si="644"/>
        <v>3450</v>
      </c>
      <c r="DC251" s="555">
        <f t="shared" si="645"/>
        <v>3450</v>
      </c>
      <c r="DD251" s="555">
        <f t="shared" si="646"/>
        <v>3450</v>
      </c>
      <c r="DE251" s="554">
        <f t="shared" si="647"/>
        <v>3450</v>
      </c>
      <c r="DF251" s="554">
        <f t="shared" si="648"/>
        <v>3450</v>
      </c>
      <c r="DG251" s="554">
        <f t="shared" si="649"/>
        <v>3450</v>
      </c>
      <c r="DH251" s="554">
        <f t="shared" si="650"/>
        <v>3450</v>
      </c>
      <c r="DI251" s="554">
        <f t="shared" si="651"/>
        <v>3450</v>
      </c>
      <c r="DJ251" s="553">
        <f t="shared" si="652"/>
        <v>3450</v>
      </c>
      <c r="DK251" s="552">
        <f t="shared" si="653"/>
        <v>3450</v>
      </c>
      <c r="DL251" s="656">
        <f t="shared" si="654"/>
        <v>17</v>
      </c>
      <c r="DM251" s="106">
        <f t="shared" si="655"/>
        <v>17</v>
      </c>
      <c r="DN251" s="106">
        <f t="shared" si="656"/>
        <v>17</v>
      </c>
      <c r="DO251" s="106">
        <f t="shared" si="657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245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623"/>
        <v/>
      </c>
      <c r="CA252" s="600" t="str">
        <f t="shared" si="624"/>
        <v/>
      </c>
      <c r="CB252" s="600" t="str">
        <f t="shared" si="625"/>
        <v/>
      </c>
      <c r="CC252" s="691" t="str">
        <f t="shared" si="626"/>
        <v/>
      </c>
      <c r="CD252" s="1337" t="str">
        <f t="shared" si="700"/>
        <v/>
      </c>
      <c r="CE252" s="1338" t="str">
        <f t="shared" si="699"/>
        <v/>
      </c>
      <c r="CF252" s="1339" t="str">
        <f t="shared" si="699"/>
        <v/>
      </c>
      <c r="CG252" s="1339" t="str">
        <f t="shared" si="699"/>
        <v/>
      </c>
      <c r="CH252" s="1339" t="str">
        <f t="shared" si="699"/>
        <v/>
      </c>
      <c r="CI252" s="1339" t="str">
        <f t="shared" si="699"/>
        <v/>
      </c>
      <c r="CJ252" s="1339" t="str">
        <f t="shared" si="699"/>
        <v/>
      </c>
      <c r="CK252" s="1340" t="str">
        <f t="shared" si="699"/>
        <v/>
      </c>
      <c r="CL252" s="1340" t="str">
        <f t="shared" si="699"/>
        <v/>
      </c>
      <c r="CM252" s="1340" t="str">
        <f t="shared" si="699"/>
        <v/>
      </c>
      <c r="CN252" s="1339" t="str">
        <f t="shared" si="699"/>
        <v/>
      </c>
      <c r="CO252" s="1339" t="str">
        <f t="shared" si="699"/>
        <v/>
      </c>
      <c r="CP252" s="1339" t="str">
        <f t="shared" si="699"/>
        <v/>
      </c>
      <c r="CQ252" s="1339" t="str">
        <f t="shared" si="699"/>
        <v/>
      </c>
      <c r="CR252" s="1339" t="str">
        <f t="shared" si="699"/>
        <v/>
      </c>
      <c r="CS252" s="1338" t="str">
        <f t="shared" si="699"/>
        <v/>
      </c>
      <c r="CT252" s="1341" t="str">
        <f t="shared" si="699"/>
        <v/>
      </c>
      <c r="CU252" s="552" t="str">
        <f t="shared" si="637"/>
        <v/>
      </c>
      <c r="CV252" s="553" t="str">
        <f t="shared" si="638"/>
        <v/>
      </c>
      <c r="CW252" s="554" t="str">
        <f t="shared" si="639"/>
        <v/>
      </c>
      <c r="CX252" s="554" t="str">
        <f t="shared" si="640"/>
        <v/>
      </c>
      <c r="CY252" s="554" t="str">
        <f t="shared" si="641"/>
        <v/>
      </c>
      <c r="CZ252" s="554" t="str">
        <f t="shared" si="642"/>
        <v/>
      </c>
      <c r="DA252" s="554" t="str">
        <f t="shared" si="643"/>
        <v/>
      </c>
      <c r="DB252" s="555" t="str">
        <f t="shared" si="644"/>
        <v/>
      </c>
      <c r="DC252" s="555" t="str">
        <f t="shared" si="645"/>
        <v/>
      </c>
      <c r="DD252" s="555" t="str">
        <f t="shared" si="646"/>
        <v/>
      </c>
      <c r="DE252" s="554" t="str">
        <f t="shared" si="647"/>
        <v/>
      </c>
      <c r="DF252" s="554" t="str">
        <f t="shared" si="648"/>
        <v/>
      </c>
      <c r="DG252" s="554" t="str">
        <f t="shared" si="649"/>
        <v/>
      </c>
      <c r="DH252" s="554" t="str">
        <f t="shared" si="650"/>
        <v/>
      </c>
      <c r="DI252" s="554" t="str">
        <f t="shared" si="651"/>
        <v/>
      </c>
      <c r="DJ252" s="553" t="str">
        <f t="shared" si="652"/>
        <v/>
      </c>
      <c r="DK252" s="552" t="str">
        <f t="shared" si="653"/>
        <v/>
      </c>
      <c r="DL252" s="656">
        <f t="shared" si="654"/>
        <v>0</v>
      </c>
      <c r="DM252" s="106">
        <f t="shared" si="655"/>
        <v>0</v>
      </c>
      <c r="DN252" s="106">
        <f t="shared" si="656"/>
        <v>0</v>
      </c>
      <c r="DO252" s="106">
        <f t="shared" si="657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623"/>
        <v/>
      </c>
      <c r="CA253" s="600" t="str">
        <f t="shared" si="624"/>
        <v/>
      </c>
      <c r="CB253" s="600" t="str">
        <f t="shared" si="625"/>
        <v/>
      </c>
      <c r="CC253" s="691" t="str">
        <f t="shared" si="626"/>
        <v/>
      </c>
      <c r="CD253" s="1337" t="str">
        <f t="shared" si="700"/>
        <v/>
      </c>
      <c r="CE253" s="1338" t="str">
        <f t="shared" si="699"/>
        <v/>
      </c>
      <c r="CF253" s="1339" t="str">
        <f t="shared" si="699"/>
        <v/>
      </c>
      <c r="CG253" s="1339" t="str">
        <f t="shared" si="699"/>
        <v/>
      </c>
      <c r="CH253" s="1339" t="str">
        <f t="shared" si="699"/>
        <v/>
      </c>
      <c r="CI253" s="1339" t="str">
        <f t="shared" si="699"/>
        <v/>
      </c>
      <c r="CJ253" s="1339" t="str">
        <f t="shared" si="699"/>
        <v/>
      </c>
      <c r="CK253" s="1340" t="str">
        <f t="shared" si="699"/>
        <v/>
      </c>
      <c r="CL253" s="1340" t="str">
        <f t="shared" si="699"/>
        <v/>
      </c>
      <c r="CM253" s="1340" t="str">
        <f t="shared" si="699"/>
        <v/>
      </c>
      <c r="CN253" s="1339" t="str">
        <f t="shared" si="699"/>
        <v/>
      </c>
      <c r="CO253" s="1339" t="str">
        <f t="shared" si="699"/>
        <v/>
      </c>
      <c r="CP253" s="1339" t="str">
        <f t="shared" si="699"/>
        <v/>
      </c>
      <c r="CQ253" s="1339" t="str">
        <f t="shared" si="699"/>
        <v/>
      </c>
      <c r="CR253" s="1339" t="str">
        <f t="shared" si="699"/>
        <v/>
      </c>
      <c r="CS253" s="1338" t="str">
        <f t="shared" si="699"/>
        <v/>
      </c>
      <c r="CT253" s="1341" t="str">
        <f t="shared" si="699"/>
        <v/>
      </c>
      <c r="CU253" s="552" t="str">
        <f t="shared" si="637"/>
        <v/>
      </c>
      <c r="CV253" s="553" t="str">
        <f t="shared" si="638"/>
        <v/>
      </c>
      <c r="CW253" s="554" t="str">
        <f t="shared" si="639"/>
        <v/>
      </c>
      <c r="CX253" s="554" t="str">
        <f t="shared" si="640"/>
        <v/>
      </c>
      <c r="CY253" s="554" t="str">
        <f t="shared" si="641"/>
        <v/>
      </c>
      <c r="CZ253" s="554" t="str">
        <f t="shared" si="642"/>
        <v/>
      </c>
      <c r="DA253" s="554" t="str">
        <f t="shared" si="643"/>
        <v/>
      </c>
      <c r="DB253" s="555" t="str">
        <f t="shared" si="644"/>
        <v/>
      </c>
      <c r="DC253" s="555" t="str">
        <f t="shared" si="645"/>
        <v/>
      </c>
      <c r="DD253" s="555" t="str">
        <f t="shared" si="646"/>
        <v/>
      </c>
      <c r="DE253" s="554" t="str">
        <f t="shared" si="647"/>
        <v/>
      </c>
      <c r="DF253" s="554" t="str">
        <f t="shared" si="648"/>
        <v/>
      </c>
      <c r="DG253" s="554" t="str">
        <f t="shared" si="649"/>
        <v/>
      </c>
      <c r="DH253" s="554" t="str">
        <f t="shared" si="650"/>
        <v/>
      </c>
      <c r="DI253" s="554" t="str">
        <f t="shared" si="651"/>
        <v/>
      </c>
      <c r="DJ253" s="553" t="str">
        <f t="shared" si="652"/>
        <v/>
      </c>
      <c r="DK253" s="552" t="str">
        <f t="shared" si="653"/>
        <v/>
      </c>
      <c r="DL253" s="656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705">IF(B252="","",B252*B253)</f>
        <v/>
      </c>
      <c r="C254" s="632" t="str">
        <f t="shared" si="705"/>
        <v/>
      </c>
      <c r="D254" s="632" t="str">
        <f t="shared" si="705"/>
        <v/>
      </c>
      <c r="E254" s="632" t="str">
        <f t="shared" si="705"/>
        <v/>
      </c>
      <c r="F254" s="632" t="str">
        <f t="shared" si="705"/>
        <v/>
      </c>
      <c r="G254" s="632" t="str">
        <f t="shared" si="705"/>
        <v/>
      </c>
      <c r="H254" s="632" t="str">
        <f t="shared" si="705"/>
        <v/>
      </c>
      <c r="I254" s="632" t="str">
        <f t="shared" si="705"/>
        <v/>
      </c>
      <c r="J254" s="632" t="str">
        <f t="shared" si="705"/>
        <v/>
      </c>
      <c r="K254" s="632" t="str">
        <f t="shared" si="705"/>
        <v/>
      </c>
      <c r="L254" s="632" t="str">
        <f t="shared" si="705"/>
        <v/>
      </c>
      <c r="M254" s="632" t="str">
        <f t="shared" si="705"/>
        <v/>
      </c>
      <c r="N254" s="632" t="str">
        <f t="shared" si="705"/>
        <v/>
      </c>
      <c r="O254" s="632" t="str">
        <f t="shared" si="705"/>
        <v/>
      </c>
      <c r="P254" s="632" t="str">
        <f t="shared" si="705"/>
        <v/>
      </c>
      <c r="Q254" s="632" t="str">
        <f t="shared" si="705"/>
        <v/>
      </c>
      <c r="R254" s="632" t="str">
        <f t="shared" si="705"/>
        <v/>
      </c>
      <c r="S254" s="665"/>
      <c r="T254" s="632" t="str">
        <f t="shared" ref="T254:AJ254" si="706">IF(T252="","",T252*T253)</f>
        <v/>
      </c>
      <c r="U254" s="632" t="str">
        <f t="shared" si="706"/>
        <v/>
      </c>
      <c r="V254" s="632" t="str">
        <f t="shared" si="706"/>
        <v/>
      </c>
      <c r="W254" s="632" t="str">
        <f t="shared" si="706"/>
        <v/>
      </c>
      <c r="X254" s="632" t="str">
        <f t="shared" si="706"/>
        <v/>
      </c>
      <c r="Y254" s="632" t="str">
        <f t="shared" si="706"/>
        <v/>
      </c>
      <c r="Z254" s="632" t="str">
        <f t="shared" si="706"/>
        <v/>
      </c>
      <c r="AA254" s="632" t="str">
        <f t="shared" si="706"/>
        <v/>
      </c>
      <c r="AB254" s="632" t="str">
        <f t="shared" si="706"/>
        <v/>
      </c>
      <c r="AC254" s="632" t="str">
        <f t="shared" si="706"/>
        <v/>
      </c>
      <c r="AD254" s="632" t="str">
        <f t="shared" si="706"/>
        <v/>
      </c>
      <c r="AE254" s="632" t="str">
        <f t="shared" si="706"/>
        <v/>
      </c>
      <c r="AF254" s="632" t="str">
        <f t="shared" si="706"/>
        <v/>
      </c>
      <c r="AG254" s="632" t="str">
        <f t="shared" si="706"/>
        <v/>
      </c>
      <c r="AH254" s="632" t="str">
        <f t="shared" si="706"/>
        <v/>
      </c>
      <c r="AI254" s="632" t="str">
        <f t="shared" si="706"/>
        <v/>
      </c>
      <c r="AJ254" s="632" t="str">
        <f t="shared" si="706"/>
        <v/>
      </c>
      <c r="AK254" s="665"/>
      <c r="AL254" s="632" t="str">
        <f t="shared" ref="AL254:BB254" si="707">IF(AL252="","",AL252*AL253)</f>
        <v/>
      </c>
      <c r="AM254" s="632" t="str">
        <f t="shared" si="707"/>
        <v/>
      </c>
      <c r="AN254" s="632" t="str">
        <f t="shared" si="707"/>
        <v/>
      </c>
      <c r="AO254" s="632" t="str">
        <f t="shared" si="707"/>
        <v/>
      </c>
      <c r="AP254" s="632" t="str">
        <f t="shared" si="707"/>
        <v/>
      </c>
      <c r="AQ254" s="632" t="str">
        <f t="shared" si="707"/>
        <v/>
      </c>
      <c r="AR254" s="632" t="str">
        <f t="shared" si="707"/>
        <v/>
      </c>
      <c r="AS254" s="632" t="str">
        <f t="shared" si="707"/>
        <v/>
      </c>
      <c r="AT254" s="632" t="str">
        <f t="shared" si="707"/>
        <v/>
      </c>
      <c r="AU254" s="632" t="str">
        <f t="shared" si="707"/>
        <v/>
      </c>
      <c r="AV254" s="632" t="str">
        <f t="shared" si="707"/>
        <v/>
      </c>
      <c r="AW254" s="632" t="str">
        <f t="shared" si="707"/>
        <v/>
      </c>
      <c r="AX254" s="632" t="str">
        <f t="shared" si="707"/>
        <v/>
      </c>
      <c r="AY254" s="632" t="str">
        <f t="shared" si="707"/>
        <v/>
      </c>
      <c r="AZ254" s="632" t="str">
        <f t="shared" si="707"/>
        <v/>
      </c>
      <c r="BA254" s="632" t="str">
        <f t="shared" si="707"/>
        <v/>
      </c>
      <c r="BB254" s="632" t="str">
        <f t="shared" si="707"/>
        <v/>
      </c>
      <c r="BC254" s="665"/>
      <c r="BD254" s="632" t="str">
        <f t="shared" ref="BD254:BT254" si="708">IF(BD252="","",BD252*BD253)</f>
        <v/>
      </c>
      <c r="BE254" s="632" t="str">
        <f t="shared" si="708"/>
        <v/>
      </c>
      <c r="BF254" s="632" t="str">
        <f t="shared" si="708"/>
        <v/>
      </c>
      <c r="BG254" s="632" t="str">
        <f t="shared" si="708"/>
        <v/>
      </c>
      <c r="BH254" s="632" t="str">
        <f t="shared" si="708"/>
        <v/>
      </c>
      <c r="BI254" s="632" t="str">
        <f t="shared" si="708"/>
        <v/>
      </c>
      <c r="BJ254" s="632" t="str">
        <f t="shared" si="708"/>
        <v/>
      </c>
      <c r="BK254" s="632" t="str">
        <f t="shared" si="708"/>
        <v/>
      </c>
      <c r="BL254" s="632" t="str">
        <f t="shared" si="708"/>
        <v/>
      </c>
      <c r="BM254" s="632" t="str">
        <f t="shared" si="708"/>
        <v/>
      </c>
      <c r="BN254" s="632" t="str">
        <f t="shared" si="708"/>
        <v/>
      </c>
      <c r="BO254" s="632" t="str">
        <f t="shared" si="708"/>
        <v/>
      </c>
      <c r="BP254" s="632" t="str">
        <f t="shared" si="708"/>
        <v/>
      </c>
      <c r="BQ254" s="632" t="str">
        <f t="shared" si="708"/>
        <v/>
      </c>
      <c r="BR254" s="632" t="str">
        <f t="shared" si="708"/>
        <v/>
      </c>
      <c r="BS254" s="632" t="str">
        <f t="shared" si="708"/>
        <v/>
      </c>
      <c r="BT254" s="632" t="str">
        <f t="shared" si="708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623"/>
        <v/>
      </c>
      <c r="CA254" s="600" t="str">
        <f t="shared" si="624"/>
        <v/>
      </c>
      <c r="CB254" s="600" t="str">
        <f t="shared" si="625"/>
        <v/>
      </c>
      <c r="CC254" s="691" t="str">
        <f t="shared" si="626"/>
        <v/>
      </c>
      <c r="CD254" s="1337" t="str">
        <f t="shared" si="700"/>
        <v/>
      </c>
      <c r="CE254" s="1338" t="str">
        <f t="shared" si="699"/>
        <v/>
      </c>
      <c r="CF254" s="1339" t="str">
        <f t="shared" si="699"/>
        <v/>
      </c>
      <c r="CG254" s="1339" t="str">
        <f t="shared" si="699"/>
        <v/>
      </c>
      <c r="CH254" s="1339" t="str">
        <f t="shared" si="699"/>
        <v/>
      </c>
      <c r="CI254" s="1339" t="str">
        <f t="shared" si="699"/>
        <v/>
      </c>
      <c r="CJ254" s="1339" t="str">
        <f t="shared" si="699"/>
        <v/>
      </c>
      <c r="CK254" s="1340" t="str">
        <f t="shared" si="699"/>
        <v/>
      </c>
      <c r="CL254" s="1340" t="str">
        <f t="shared" si="699"/>
        <v/>
      </c>
      <c r="CM254" s="1340" t="str">
        <f t="shared" si="699"/>
        <v/>
      </c>
      <c r="CN254" s="1339" t="str">
        <f t="shared" si="699"/>
        <v/>
      </c>
      <c r="CO254" s="1339" t="str">
        <f t="shared" si="699"/>
        <v/>
      </c>
      <c r="CP254" s="1339" t="str">
        <f t="shared" si="699"/>
        <v/>
      </c>
      <c r="CQ254" s="1339" t="str">
        <f t="shared" si="699"/>
        <v/>
      </c>
      <c r="CR254" s="1339" t="str">
        <f t="shared" si="699"/>
        <v/>
      </c>
      <c r="CS254" s="1338" t="str">
        <f t="shared" si="699"/>
        <v/>
      </c>
      <c r="CT254" s="1341" t="str">
        <f t="shared" si="699"/>
        <v/>
      </c>
      <c r="CU254" s="552" t="str">
        <f t="shared" si="637"/>
        <v/>
      </c>
      <c r="CV254" s="553" t="str">
        <f t="shared" si="638"/>
        <v/>
      </c>
      <c r="CW254" s="554" t="str">
        <f t="shared" si="639"/>
        <v/>
      </c>
      <c r="CX254" s="554" t="str">
        <f t="shared" si="640"/>
        <v/>
      </c>
      <c r="CY254" s="554" t="str">
        <f t="shared" si="641"/>
        <v/>
      </c>
      <c r="CZ254" s="554" t="str">
        <f t="shared" si="642"/>
        <v/>
      </c>
      <c r="DA254" s="554" t="str">
        <f t="shared" si="643"/>
        <v/>
      </c>
      <c r="DB254" s="555" t="str">
        <f t="shared" si="644"/>
        <v/>
      </c>
      <c r="DC254" s="555" t="str">
        <f t="shared" si="645"/>
        <v/>
      </c>
      <c r="DD254" s="555" t="str">
        <f t="shared" si="646"/>
        <v/>
      </c>
      <c r="DE254" s="554" t="str">
        <f t="shared" si="647"/>
        <v/>
      </c>
      <c r="DF254" s="554" t="str">
        <f t="shared" si="648"/>
        <v/>
      </c>
      <c r="DG254" s="554" t="str">
        <f t="shared" si="649"/>
        <v/>
      </c>
      <c r="DH254" s="554" t="str">
        <f t="shared" si="650"/>
        <v/>
      </c>
      <c r="DI254" s="554" t="str">
        <f t="shared" si="651"/>
        <v/>
      </c>
      <c r="DJ254" s="553" t="str">
        <f t="shared" si="652"/>
        <v/>
      </c>
      <c r="DK254" s="552" t="str">
        <f t="shared" si="653"/>
        <v/>
      </c>
      <c r="DL254" s="656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246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623"/>
        <v/>
      </c>
      <c r="CA255" s="600" t="str">
        <f t="shared" si="624"/>
        <v/>
      </c>
      <c r="CB255" s="600" t="str">
        <f t="shared" si="625"/>
        <v/>
      </c>
      <c r="CC255" s="691" t="str">
        <f t="shared" si="626"/>
        <v/>
      </c>
      <c r="CD255" s="1337" t="str">
        <f t="shared" si="700"/>
        <v/>
      </c>
      <c r="CE255" s="1338" t="str">
        <f t="shared" si="699"/>
        <v/>
      </c>
      <c r="CF255" s="1339" t="str">
        <f t="shared" si="699"/>
        <v/>
      </c>
      <c r="CG255" s="1339" t="str">
        <f t="shared" si="699"/>
        <v/>
      </c>
      <c r="CH255" s="1339" t="str">
        <f t="shared" si="699"/>
        <v/>
      </c>
      <c r="CI255" s="1339" t="str">
        <f t="shared" si="699"/>
        <v/>
      </c>
      <c r="CJ255" s="1339" t="str">
        <f t="shared" si="699"/>
        <v/>
      </c>
      <c r="CK255" s="1340" t="str">
        <f t="shared" si="699"/>
        <v/>
      </c>
      <c r="CL255" s="1340" t="str">
        <f t="shared" si="699"/>
        <v/>
      </c>
      <c r="CM255" s="1340" t="str">
        <f t="shared" si="699"/>
        <v/>
      </c>
      <c r="CN255" s="1339" t="str">
        <f t="shared" si="699"/>
        <v/>
      </c>
      <c r="CO255" s="1339" t="str">
        <f t="shared" si="699"/>
        <v/>
      </c>
      <c r="CP255" s="1339" t="str">
        <f t="shared" si="699"/>
        <v/>
      </c>
      <c r="CQ255" s="1339" t="str">
        <f t="shared" si="699"/>
        <v/>
      </c>
      <c r="CR255" s="1339" t="str">
        <f t="shared" si="699"/>
        <v/>
      </c>
      <c r="CS255" s="1338" t="str">
        <f t="shared" si="699"/>
        <v/>
      </c>
      <c r="CT255" s="1341" t="str">
        <f t="shared" si="699"/>
        <v/>
      </c>
      <c r="CU255" s="552" t="str">
        <f t="shared" si="637"/>
        <v/>
      </c>
      <c r="CV255" s="553" t="str">
        <f t="shared" si="638"/>
        <v/>
      </c>
      <c r="CW255" s="554" t="str">
        <f t="shared" si="639"/>
        <v/>
      </c>
      <c r="CX255" s="554" t="str">
        <f t="shared" si="640"/>
        <v/>
      </c>
      <c r="CY255" s="554" t="str">
        <f t="shared" si="641"/>
        <v/>
      </c>
      <c r="CZ255" s="554" t="str">
        <f t="shared" si="642"/>
        <v/>
      </c>
      <c r="DA255" s="554" t="str">
        <f t="shared" si="643"/>
        <v/>
      </c>
      <c r="DB255" s="555" t="str">
        <f t="shared" si="644"/>
        <v/>
      </c>
      <c r="DC255" s="555" t="str">
        <f t="shared" si="645"/>
        <v/>
      </c>
      <c r="DD255" s="555" t="str">
        <f t="shared" si="646"/>
        <v/>
      </c>
      <c r="DE255" s="554" t="str">
        <f t="shared" si="647"/>
        <v/>
      </c>
      <c r="DF255" s="554" t="str">
        <f t="shared" si="648"/>
        <v/>
      </c>
      <c r="DG255" s="554" t="str">
        <f t="shared" si="649"/>
        <v/>
      </c>
      <c r="DH255" s="554" t="str">
        <f t="shared" si="650"/>
        <v/>
      </c>
      <c r="DI255" s="554" t="str">
        <f t="shared" si="651"/>
        <v/>
      </c>
      <c r="DJ255" s="553" t="str">
        <f t="shared" si="652"/>
        <v/>
      </c>
      <c r="DK255" s="552" t="str">
        <f t="shared" si="653"/>
        <v/>
      </c>
      <c r="DL255" s="656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$G$1 &amp; " (%)"</f>
        <v>kcal (%)</v>
      </c>
      <c r="B256" s="635" t="str">
        <f t="shared" ref="B256:R256" si="709">IF(B250="","",(B250-B252-B255)*B251/B$46/365/$F$1)</f>
        <v/>
      </c>
      <c r="C256" s="635" t="str">
        <f t="shared" si="709"/>
        <v/>
      </c>
      <c r="D256" s="635" t="str">
        <f t="shared" si="709"/>
        <v/>
      </c>
      <c r="E256" s="635" t="str">
        <f t="shared" si="709"/>
        <v/>
      </c>
      <c r="F256" s="635" t="str">
        <f t="shared" si="709"/>
        <v/>
      </c>
      <c r="G256" s="635" t="str">
        <f t="shared" si="709"/>
        <v/>
      </c>
      <c r="H256" s="635" t="str">
        <f t="shared" si="709"/>
        <v/>
      </c>
      <c r="I256" s="635" t="str">
        <f t="shared" si="709"/>
        <v/>
      </c>
      <c r="J256" s="635" t="str">
        <f t="shared" si="709"/>
        <v/>
      </c>
      <c r="K256" s="635" t="str">
        <f t="shared" si="709"/>
        <v/>
      </c>
      <c r="L256" s="635" t="str">
        <f t="shared" si="709"/>
        <v/>
      </c>
      <c r="M256" s="635" t="str">
        <f t="shared" si="709"/>
        <v/>
      </c>
      <c r="N256" s="635" t="str">
        <f t="shared" si="709"/>
        <v/>
      </c>
      <c r="O256" s="635" t="str">
        <f t="shared" si="709"/>
        <v/>
      </c>
      <c r="P256" s="635" t="str">
        <f t="shared" si="709"/>
        <v/>
      </c>
      <c r="Q256" s="635" t="str">
        <f t="shared" si="709"/>
        <v/>
      </c>
      <c r="R256" s="635" t="str">
        <f t="shared" si="709"/>
        <v/>
      </c>
      <c r="S256" s="655"/>
      <c r="T256" s="635" t="str">
        <f t="shared" ref="T256:AJ256" si="710">IF(T250="","",(T250-T252-T255)*T251/T$46/365/$F$1)</f>
        <v/>
      </c>
      <c r="U256" s="635" t="str">
        <f t="shared" si="710"/>
        <v/>
      </c>
      <c r="V256" s="635" t="str">
        <f t="shared" si="710"/>
        <v/>
      </c>
      <c r="W256" s="635" t="str">
        <f t="shared" si="710"/>
        <v/>
      </c>
      <c r="X256" s="635" t="str">
        <f t="shared" si="710"/>
        <v/>
      </c>
      <c r="Y256" s="635" t="str">
        <f t="shared" si="710"/>
        <v/>
      </c>
      <c r="Z256" s="635" t="str">
        <f t="shared" si="710"/>
        <v/>
      </c>
      <c r="AA256" s="635" t="str">
        <f t="shared" si="710"/>
        <v/>
      </c>
      <c r="AB256" s="635" t="str">
        <f t="shared" si="710"/>
        <v/>
      </c>
      <c r="AC256" s="635" t="str">
        <f t="shared" si="710"/>
        <v/>
      </c>
      <c r="AD256" s="635" t="str">
        <f t="shared" si="710"/>
        <v/>
      </c>
      <c r="AE256" s="635" t="str">
        <f t="shared" si="710"/>
        <v/>
      </c>
      <c r="AF256" s="635" t="str">
        <f t="shared" si="710"/>
        <v/>
      </c>
      <c r="AG256" s="635" t="str">
        <f t="shared" si="710"/>
        <v/>
      </c>
      <c r="AH256" s="635" t="str">
        <f t="shared" si="710"/>
        <v/>
      </c>
      <c r="AI256" s="635" t="str">
        <f t="shared" si="710"/>
        <v/>
      </c>
      <c r="AJ256" s="635" t="str">
        <f t="shared" si="710"/>
        <v/>
      </c>
      <c r="AK256" s="655"/>
      <c r="AL256" s="635" t="str">
        <f t="shared" ref="AL256:BB256" si="711">IF(AL250="","",(AL250-AL252-AL255)*AL251/AL$46/365/$F$1)</f>
        <v/>
      </c>
      <c r="AM256" s="635" t="str">
        <f t="shared" si="711"/>
        <v/>
      </c>
      <c r="AN256" s="635" t="str">
        <f t="shared" si="711"/>
        <v/>
      </c>
      <c r="AO256" s="635" t="str">
        <f t="shared" si="711"/>
        <v/>
      </c>
      <c r="AP256" s="635" t="str">
        <f t="shared" si="711"/>
        <v/>
      </c>
      <c r="AQ256" s="635" t="str">
        <f t="shared" si="711"/>
        <v/>
      </c>
      <c r="AR256" s="635" t="str">
        <f t="shared" si="711"/>
        <v/>
      </c>
      <c r="AS256" s="635" t="str">
        <f t="shared" si="711"/>
        <v/>
      </c>
      <c r="AT256" s="635" t="str">
        <f t="shared" si="711"/>
        <v/>
      </c>
      <c r="AU256" s="635" t="str">
        <f t="shared" si="711"/>
        <v/>
      </c>
      <c r="AV256" s="635" t="str">
        <f t="shared" si="711"/>
        <v/>
      </c>
      <c r="AW256" s="635" t="str">
        <f t="shared" si="711"/>
        <v/>
      </c>
      <c r="AX256" s="635" t="str">
        <f t="shared" si="711"/>
        <v/>
      </c>
      <c r="AY256" s="635" t="str">
        <f t="shared" si="711"/>
        <v/>
      </c>
      <c r="AZ256" s="635" t="str">
        <f t="shared" si="711"/>
        <v/>
      </c>
      <c r="BA256" s="635" t="str">
        <f t="shared" si="711"/>
        <v/>
      </c>
      <c r="BB256" s="635" t="str">
        <f t="shared" si="711"/>
        <v/>
      </c>
      <c r="BC256" s="655"/>
      <c r="BD256" s="635" t="str">
        <f t="shared" ref="BD256:BT256" si="712">IF(BD250="","",(BD250-BD252-BD255)*BD251/BD$46/365/$F$1)</f>
        <v/>
      </c>
      <c r="BE256" s="635" t="str">
        <f t="shared" si="712"/>
        <v/>
      </c>
      <c r="BF256" s="635" t="str">
        <f t="shared" si="712"/>
        <v/>
      </c>
      <c r="BG256" s="635" t="str">
        <f t="shared" si="712"/>
        <v/>
      </c>
      <c r="BH256" s="635" t="str">
        <f t="shared" si="712"/>
        <v/>
      </c>
      <c r="BI256" s="635" t="str">
        <f t="shared" si="712"/>
        <v/>
      </c>
      <c r="BJ256" s="635" t="str">
        <f t="shared" si="712"/>
        <v/>
      </c>
      <c r="BK256" s="635" t="str">
        <f t="shared" si="712"/>
        <v/>
      </c>
      <c r="BL256" s="635" t="str">
        <f t="shared" si="712"/>
        <v/>
      </c>
      <c r="BM256" s="635" t="str">
        <f t="shared" si="712"/>
        <v/>
      </c>
      <c r="BN256" s="635" t="str">
        <f t="shared" si="712"/>
        <v/>
      </c>
      <c r="BO256" s="635" t="str">
        <f t="shared" si="712"/>
        <v/>
      </c>
      <c r="BP256" s="635" t="str">
        <f t="shared" si="712"/>
        <v/>
      </c>
      <c r="BQ256" s="635" t="str">
        <f t="shared" si="712"/>
        <v/>
      </c>
      <c r="BR256" s="635" t="str">
        <f t="shared" si="712"/>
        <v/>
      </c>
      <c r="BS256" s="635" t="str">
        <f t="shared" si="712"/>
        <v/>
      </c>
      <c r="BT256" s="635" t="str">
        <f t="shared" si="712"/>
        <v/>
      </c>
      <c r="BU256" s="655"/>
      <c r="BV256" s="635" t="str">
        <f>IF(BV250="","",(BV250-BV252-BV255)*BV251/BV$46/365/$F$1)</f>
        <v/>
      </c>
      <c r="BW256" s="635" t="str">
        <f>IF(BW250="","",(BW250-BW252-BW255)*BW251/BW$46/365/$F$1)</f>
        <v/>
      </c>
      <c r="BX256" s="635" t="str">
        <f>IF(BX250="","",(BX250-BX252-BX255)*BX251/BX$46/365/$F$1)</f>
        <v/>
      </c>
      <c r="BY256" s="635" t="str">
        <f>IF(BY250="","",(BY250-BY252-BY255)*BY251/BY$46/365/$F$1)</f>
        <v/>
      </c>
      <c r="BZ256" s="600" t="str">
        <f t="shared" si="623"/>
        <v/>
      </c>
      <c r="CA256" s="625" t="str">
        <f t="shared" si="624"/>
        <v/>
      </c>
      <c r="CB256" s="625" t="str">
        <f t="shared" si="625"/>
        <v/>
      </c>
      <c r="CC256" s="694" t="str">
        <f t="shared" si="626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7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713"/>
        <v/>
      </c>
      <c r="CG256" s="1344" t="str">
        <f t="shared" si="713"/>
        <v/>
      </c>
      <c r="CH256" s="1344" t="str">
        <f t="shared" si="713"/>
        <v/>
      </c>
      <c r="CI256" s="1344" t="str">
        <f t="shared" si="713"/>
        <v/>
      </c>
      <c r="CJ256" s="1344" t="str">
        <f t="shared" si="713"/>
        <v/>
      </c>
      <c r="CK256" s="1345" t="str">
        <f t="shared" si="713"/>
        <v/>
      </c>
      <c r="CL256" s="1345" t="str">
        <f t="shared" si="713"/>
        <v/>
      </c>
      <c r="CM256" s="1345" t="str">
        <f t="shared" si="713"/>
        <v/>
      </c>
      <c r="CN256" s="1344" t="str">
        <f t="shared" si="713"/>
        <v/>
      </c>
      <c r="CO256" s="1344" t="str">
        <f t="shared" si="713"/>
        <v/>
      </c>
      <c r="CP256" s="1344" t="str">
        <f t="shared" si="713"/>
        <v/>
      </c>
      <c r="CQ256" s="1344" t="str">
        <f t="shared" si="713"/>
        <v/>
      </c>
      <c r="CR256" s="1344" t="str">
        <f t="shared" si="713"/>
        <v/>
      </c>
      <c r="CS256" s="1343" t="str">
        <f t="shared" si="713"/>
        <v/>
      </c>
      <c r="CT256" s="1346" t="str">
        <f t="shared" si="713"/>
        <v/>
      </c>
      <c r="CU256" s="540" t="str">
        <f t="shared" si="637"/>
        <v/>
      </c>
      <c r="CV256" s="541" t="str">
        <f t="shared" si="638"/>
        <v/>
      </c>
      <c r="CW256" s="542" t="str">
        <f t="shared" si="639"/>
        <v/>
      </c>
      <c r="CX256" s="542" t="str">
        <f t="shared" si="640"/>
        <v/>
      </c>
      <c r="CY256" s="542" t="str">
        <f t="shared" si="641"/>
        <v/>
      </c>
      <c r="CZ256" s="542" t="str">
        <f t="shared" si="642"/>
        <v/>
      </c>
      <c r="DA256" s="542" t="str">
        <f t="shared" si="643"/>
        <v/>
      </c>
      <c r="DB256" s="543" t="str">
        <f t="shared" si="644"/>
        <v/>
      </c>
      <c r="DC256" s="543" t="str">
        <f t="shared" si="645"/>
        <v/>
      </c>
      <c r="DD256" s="543" t="str">
        <f t="shared" si="646"/>
        <v/>
      </c>
      <c r="DE256" s="542" t="str">
        <f t="shared" si="647"/>
        <v/>
      </c>
      <c r="DF256" s="542" t="str">
        <f t="shared" si="648"/>
        <v/>
      </c>
      <c r="DG256" s="542" t="str">
        <f t="shared" si="649"/>
        <v/>
      </c>
      <c r="DH256" s="542" t="str">
        <f t="shared" si="650"/>
        <v/>
      </c>
      <c r="DI256" s="542" t="str">
        <f t="shared" si="651"/>
        <v/>
      </c>
      <c r="DJ256" s="541" t="str">
        <f t="shared" si="652"/>
        <v/>
      </c>
      <c r="DK256" s="540" t="str">
        <f t="shared" si="653"/>
        <v/>
      </c>
      <c r="DL256" s="656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623"/>
        <v/>
      </c>
      <c r="CA257" s="600" t="str">
        <f t="shared" si="624"/>
        <v/>
      </c>
      <c r="CB257" s="600" t="str">
        <f t="shared" si="625"/>
        <v/>
      </c>
      <c r="CC257" s="691" t="str">
        <f t="shared" si="626"/>
        <v/>
      </c>
      <c r="CD257" s="1337" t="str">
        <f t="shared" ref="CD257:CD262" si="7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713"/>
        <v/>
      </c>
      <c r="CF257" s="1339" t="str">
        <f t="shared" si="713"/>
        <v/>
      </c>
      <c r="CG257" s="1339" t="str">
        <f t="shared" si="713"/>
        <v/>
      </c>
      <c r="CH257" s="1339" t="str">
        <f t="shared" si="713"/>
        <v/>
      </c>
      <c r="CI257" s="1339" t="str">
        <f t="shared" si="713"/>
        <v/>
      </c>
      <c r="CJ257" s="1339" t="str">
        <f t="shared" si="713"/>
        <v/>
      </c>
      <c r="CK257" s="1340" t="str">
        <f t="shared" si="713"/>
        <v/>
      </c>
      <c r="CL257" s="1340" t="str">
        <f t="shared" si="713"/>
        <v/>
      </c>
      <c r="CM257" s="1340" t="str">
        <f t="shared" si="713"/>
        <v/>
      </c>
      <c r="CN257" s="1339" t="str">
        <f t="shared" si="713"/>
        <v/>
      </c>
      <c r="CO257" s="1339" t="str">
        <f t="shared" si="713"/>
        <v/>
      </c>
      <c r="CP257" s="1339" t="str">
        <f t="shared" si="713"/>
        <v/>
      </c>
      <c r="CQ257" s="1339" t="str">
        <f t="shared" si="713"/>
        <v/>
      </c>
      <c r="CR257" s="1339" t="str">
        <f t="shared" si="713"/>
        <v/>
      </c>
      <c r="CS257" s="1338" t="str">
        <f t="shared" si="713"/>
        <v/>
      </c>
      <c r="CT257" s="1341" t="str">
        <f t="shared" si="713"/>
        <v/>
      </c>
      <c r="CU257" s="552" t="str">
        <f t="shared" si="637"/>
        <v/>
      </c>
      <c r="CV257" s="553" t="str">
        <f t="shared" si="638"/>
        <v/>
      </c>
      <c r="CW257" s="554" t="str">
        <f t="shared" si="639"/>
        <v/>
      </c>
      <c r="CX257" s="554" t="str">
        <f t="shared" si="640"/>
        <v/>
      </c>
      <c r="CY257" s="554" t="str">
        <f t="shared" si="641"/>
        <v/>
      </c>
      <c r="CZ257" s="554" t="str">
        <f t="shared" si="642"/>
        <v/>
      </c>
      <c r="DA257" s="554" t="str">
        <f t="shared" si="643"/>
        <v/>
      </c>
      <c r="DB257" s="555" t="str">
        <f t="shared" si="644"/>
        <v/>
      </c>
      <c r="DC257" s="555" t="str">
        <f t="shared" si="645"/>
        <v/>
      </c>
      <c r="DD257" s="555" t="str">
        <f t="shared" si="646"/>
        <v/>
      </c>
      <c r="DE257" s="554" t="str">
        <f t="shared" si="647"/>
        <v/>
      </c>
      <c r="DF257" s="554" t="str">
        <f t="shared" si="648"/>
        <v/>
      </c>
      <c r="DG257" s="554" t="str">
        <f t="shared" si="649"/>
        <v/>
      </c>
      <c r="DH257" s="554" t="str">
        <f t="shared" si="650"/>
        <v/>
      </c>
      <c r="DI257" s="554" t="str">
        <f t="shared" si="651"/>
        <v/>
      </c>
      <c r="DJ257" s="553" t="str">
        <f t="shared" si="652"/>
        <v/>
      </c>
      <c r="DK257" s="552" t="str">
        <f t="shared" si="653"/>
        <v/>
      </c>
      <c r="DL257" s="656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$G$1 &amp; " per kg"</f>
        <v>kcal per kg</v>
      </c>
      <c r="B258" s="705">
        <f t="shared" ref="B258:R258" si="715">3500*$K$1</f>
        <v>3500</v>
      </c>
      <c r="C258" s="705">
        <f t="shared" si="715"/>
        <v>3500</v>
      </c>
      <c r="D258" s="705">
        <f t="shared" si="715"/>
        <v>3500</v>
      </c>
      <c r="E258" s="705">
        <f t="shared" si="715"/>
        <v>3500</v>
      </c>
      <c r="F258" s="705">
        <f t="shared" si="715"/>
        <v>3500</v>
      </c>
      <c r="G258" s="705">
        <f t="shared" si="715"/>
        <v>3500</v>
      </c>
      <c r="H258" s="705">
        <f t="shared" si="715"/>
        <v>3500</v>
      </c>
      <c r="I258" s="705">
        <f t="shared" si="715"/>
        <v>3500</v>
      </c>
      <c r="J258" s="705">
        <f t="shared" si="715"/>
        <v>3500</v>
      </c>
      <c r="K258" s="705">
        <f t="shared" si="715"/>
        <v>3500</v>
      </c>
      <c r="L258" s="705">
        <f t="shared" si="715"/>
        <v>3500</v>
      </c>
      <c r="M258" s="705">
        <f t="shared" si="715"/>
        <v>3500</v>
      </c>
      <c r="N258" s="705">
        <f t="shared" si="715"/>
        <v>3500</v>
      </c>
      <c r="O258" s="705">
        <f t="shared" si="715"/>
        <v>3500</v>
      </c>
      <c r="P258" s="705">
        <f t="shared" si="715"/>
        <v>3500</v>
      </c>
      <c r="Q258" s="705">
        <f t="shared" si="715"/>
        <v>3500</v>
      </c>
      <c r="R258" s="705">
        <f t="shared" si="715"/>
        <v>3500</v>
      </c>
      <c r="S258" s="713"/>
      <c r="T258" s="705">
        <f t="shared" ref="T258:AJ258" si="716">3500*$K$1</f>
        <v>3500</v>
      </c>
      <c r="U258" s="705">
        <f t="shared" si="716"/>
        <v>3500</v>
      </c>
      <c r="V258" s="705">
        <f t="shared" si="716"/>
        <v>3500</v>
      </c>
      <c r="W258" s="705">
        <f t="shared" si="716"/>
        <v>3500</v>
      </c>
      <c r="X258" s="705">
        <f t="shared" si="716"/>
        <v>3500</v>
      </c>
      <c r="Y258" s="705">
        <f t="shared" si="716"/>
        <v>3500</v>
      </c>
      <c r="Z258" s="705">
        <f t="shared" si="716"/>
        <v>3500</v>
      </c>
      <c r="AA258" s="705">
        <f t="shared" si="716"/>
        <v>3500</v>
      </c>
      <c r="AB258" s="705">
        <f t="shared" si="716"/>
        <v>3500</v>
      </c>
      <c r="AC258" s="705">
        <f t="shared" si="716"/>
        <v>3500</v>
      </c>
      <c r="AD258" s="705">
        <f t="shared" si="716"/>
        <v>3500</v>
      </c>
      <c r="AE258" s="705">
        <f t="shared" si="716"/>
        <v>3500</v>
      </c>
      <c r="AF258" s="705">
        <f t="shared" si="716"/>
        <v>3500</v>
      </c>
      <c r="AG258" s="705">
        <f t="shared" si="716"/>
        <v>3500</v>
      </c>
      <c r="AH258" s="705">
        <f t="shared" si="716"/>
        <v>3500</v>
      </c>
      <c r="AI258" s="705">
        <f t="shared" si="716"/>
        <v>3500</v>
      </c>
      <c r="AJ258" s="705">
        <f t="shared" si="716"/>
        <v>3500</v>
      </c>
      <c r="AK258" s="713"/>
      <c r="AL258" s="705">
        <f t="shared" ref="AL258:BB258" si="717">3500*$K$1</f>
        <v>3500</v>
      </c>
      <c r="AM258" s="705">
        <f t="shared" si="717"/>
        <v>3500</v>
      </c>
      <c r="AN258" s="705">
        <f t="shared" si="717"/>
        <v>3500</v>
      </c>
      <c r="AO258" s="705">
        <f t="shared" si="717"/>
        <v>3500</v>
      </c>
      <c r="AP258" s="705">
        <f t="shared" si="717"/>
        <v>3500</v>
      </c>
      <c r="AQ258" s="705">
        <f t="shared" si="717"/>
        <v>3500</v>
      </c>
      <c r="AR258" s="705">
        <f t="shared" si="717"/>
        <v>3500</v>
      </c>
      <c r="AS258" s="705">
        <f t="shared" si="717"/>
        <v>3500</v>
      </c>
      <c r="AT258" s="705">
        <f t="shared" si="717"/>
        <v>3500</v>
      </c>
      <c r="AU258" s="705">
        <f t="shared" si="717"/>
        <v>3500</v>
      </c>
      <c r="AV258" s="705">
        <f t="shared" si="717"/>
        <v>3500</v>
      </c>
      <c r="AW258" s="705">
        <f t="shared" si="717"/>
        <v>3500</v>
      </c>
      <c r="AX258" s="705">
        <f t="shared" si="717"/>
        <v>3500</v>
      </c>
      <c r="AY258" s="705">
        <f t="shared" si="717"/>
        <v>3500</v>
      </c>
      <c r="AZ258" s="705">
        <f t="shared" si="717"/>
        <v>3500</v>
      </c>
      <c r="BA258" s="705">
        <f t="shared" si="717"/>
        <v>3500</v>
      </c>
      <c r="BB258" s="705">
        <f t="shared" si="717"/>
        <v>3500</v>
      </c>
      <c r="BC258" s="713"/>
      <c r="BD258" s="705">
        <f t="shared" ref="BD258:BT258" si="718">3500*$K$1</f>
        <v>3500</v>
      </c>
      <c r="BE258" s="705">
        <f t="shared" si="718"/>
        <v>3500</v>
      </c>
      <c r="BF258" s="705">
        <f t="shared" si="718"/>
        <v>3500</v>
      </c>
      <c r="BG258" s="705">
        <f t="shared" si="718"/>
        <v>3500</v>
      </c>
      <c r="BH258" s="705">
        <f t="shared" si="718"/>
        <v>3500</v>
      </c>
      <c r="BI258" s="705">
        <f t="shared" si="718"/>
        <v>3500</v>
      </c>
      <c r="BJ258" s="705">
        <f t="shared" si="718"/>
        <v>3500</v>
      </c>
      <c r="BK258" s="705">
        <f t="shared" si="718"/>
        <v>3500</v>
      </c>
      <c r="BL258" s="705">
        <f t="shared" si="718"/>
        <v>3500</v>
      </c>
      <c r="BM258" s="705">
        <f t="shared" si="718"/>
        <v>3500</v>
      </c>
      <c r="BN258" s="705">
        <f t="shared" si="718"/>
        <v>3500</v>
      </c>
      <c r="BO258" s="705">
        <f t="shared" si="718"/>
        <v>3500</v>
      </c>
      <c r="BP258" s="705">
        <f t="shared" si="718"/>
        <v>3500</v>
      </c>
      <c r="BQ258" s="705">
        <f t="shared" si="718"/>
        <v>3500</v>
      </c>
      <c r="BR258" s="705">
        <f t="shared" si="718"/>
        <v>3500</v>
      </c>
      <c r="BS258" s="705">
        <f t="shared" si="718"/>
        <v>3500</v>
      </c>
      <c r="BT258" s="705">
        <f t="shared" si="718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623"/>
        <v>3500</v>
      </c>
      <c r="CA258" s="600">
        <f t="shared" si="624"/>
        <v>3500</v>
      </c>
      <c r="CB258" s="600">
        <f t="shared" si="625"/>
        <v>3500</v>
      </c>
      <c r="CC258" s="691">
        <f t="shared" si="626"/>
        <v>3500</v>
      </c>
      <c r="CD258" s="1337">
        <f t="shared" si="714"/>
        <v>3500</v>
      </c>
      <c r="CE258" s="1338">
        <f t="shared" si="713"/>
        <v>3500</v>
      </c>
      <c r="CF258" s="1339">
        <f t="shared" si="713"/>
        <v>3500</v>
      </c>
      <c r="CG258" s="1339">
        <f t="shared" si="713"/>
        <v>3500</v>
      </c>
      <c r="CH258" s="1339">
        <f t="shared" si="713"/>
        <v>3500</v>
      </c>
      <c r="CI258" s="1339">
        <f t="shared" si="713"/>
        <v>3500</v>
      </c>
      <c r="CJ258" s="1339">
        <f t="shared" si="713"/>
        <v>3500</v>
      </c>
      <c r="CK258" s="1340">
        <f t="shared" si="713"/>
        <v>3500</v>
      </c>
      <c r="CL258" s="1340">
        <f t="shared" si="713"/>
        <v>3500</v>
      </c>
      <c r="CM258" s="1340">
        <f t="shared" si="713"/>
        <v>3500</v>
      </c>
      <c r="CN258" s="1339">
        <f t="shared" si="713"/>
        <v>3500</v>
      </c>
      <c r="CO258" s="1339">
        <f t="shared" si="713"/>
        <v>3500</v>
      </c>
      <c r="CP258" s="1339">
        <f t="shared" si="713"/>
        <v>3500</v>
      </c>
      <c r="CQ258" s="1339">
        <f t="shared" si="713"/>
        <v>3500</v>
      </c>
      <c r="CR258" s="1339">
        <f t="shared" si="713"/>
        <v>3500</v>
      </c>
      <c r="CS258" s="1338">
        <f t="shared" si="713"/>
        <v>3500</v>
      </c>
      <c r="CT258" s="1341">
        <f t="shared" si="713"/>
        <v>3500</v>
      </c>
      <c r="CU258" s="552">
        <f t="shared" si="637"/>
        <v>3500</v>
      </c>
      <c r="CV258" s="553">
        <f t="shared" si="638"/>
        <v>3500</v>
      </c>
      <c r="CW258" s="554">
        <f t="shared" si="639"/>
        <v>3500</v>
      </c>
      <c r="CX258" s="554">
        <f t="shared" si="640"/>
        <v>3500</v>
      </c>
      <c r="CY258" s="554">
        <f t="shared" si="641"/>
        <v>3500</v>
      </c>
      <c r="CZ258" s="554">
        <f t="shared" si="642"/>
        <v>3500</v>
      </c>
      <c r="DA258" s="554">
        <f t="shared" si="643"/>
        <v>3500</v>
      </c>
      <c r="DB258" s="555">
        <f t="shared" si="644"/>
        <v>3500</v>
      </c>
      <c r="DC258" s="555">
        <f t="shared" si="645"/>
        <v>3500</v>
      </c>
      <c r="DD258" s="555">
        <f t="shared" si="646"/>
        <v>3500</v>
      </c>
      <c r="DE258" s="554">
        <f t="shared" si="647"/>
        <v>3500</v>
      </c>
      <c r="DF258" s="554">
        <f t="shared" si="648"/>
        <v>3500</v>
      </c>
      <c r="DG258" s="554">
        <f t="shared" si="649"/>
        <v>3500</v>
      </c>
      <c r="DH258" s="554">
        <f t="shared" si="650"/>
        <v>3500</v>
      </c>
      <c r="DI258" s="554">
        <f t="shared" si="651"/>
        <v>3500</v>
      </c>
      <c r="DJ258" s="553">
        <f t="shared" si="652"/>
        <v>3500</v>
      </c>
      <c r="DK258" s="552">
        <f t="shared" si="653"/>
        <v>3500</v>
      </c>
      <c r="DL258" s="656">
        <f t="shared" si="654"/>
        <v>17</v>
      </c>
      <c r="DM258" s="106">
        <f t="shared" si="655"/>
        <v>17</v>
      </c>
      <c r="DN258" s="106">
        <f t="shared" si="656"/>
        <v>17</v>
      </c>
      <c r="DO258" s="106">
        <f t="shared" si="657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623"/>
        <v/>
      </c>
      <c r="CA259" s="600" t="str">
        <f t="shared" si="624"/>
        <v/>
      </c>
      <c r="CB259" s="600" t="str">
        <f t="shared" si="625"/>
        <v/>
      </c>
      <c r="CC259" s="691" t="str">
        <f t="shared" si="626"/>
        <v/>
      </c>
      <c r="CD259" s="1337" t="str">
        <f t="shared" si="714"/>
        <v/>
      </c>
      <c r="CE259" s="1338" t="str">
        <f t="shared" si="713"/>
        <v/>
      </c>
      <c r="CF259" s="1339" t="str">
        <f t="shared" si="713"/>
        <v/>
      </c>
      <c r="CG259" s="1339" t="str">
        <f t="shared" si="713"/>
        <v/>
      </c>
      <c r="CH259" s="1339" t="str">
        <f t="shared" si="713"/>
        <v/>
      </c>
      <c r="CI259" s="1339" t="str">
        <f t="shared" si="713"/>
        <v/>
      </c>
      <c r="CJ259" s="1339" t="str">
        <f t="shared" si="713"/>
        <v/>
      </c>
      <c r="CK259" s="1340" t="str">
        <f t="shared" si="713"/>
        <v/>
      </c>
      <c r="CL259" s="1340" t="str">
        <f t="shared" si="713"/>
        <v/>
      </c>
      <c r="CM259" s="1340" t="str">
        <f t="shared" si="713"/>
        <v/>
      </c>
      <c r="CN259" s="1339" t="str">
        <f t="shared" si="713"/>
        <v/>
      </c>
      <c r="CO259" s="1339" t="str">
        <f t="shared" si="713"/>
        <v/>
      </c>
      <c r="CP259" s="1339" t="str">
        <f t="shared" si="713"/>
        <v/>
      </c>
      <c r="CQ259" s="1339" t="str">
        <f t="shared" si="713"/>
        <v/>
      </c>
      <c r="CR259" s="1339" t="str">
        <f t="shared" si="713"/>
        <v/>
      </c>
      <c r="CS259" s="1338" t="str">
        <f t="shared" si="713"/>
        <v/>
      </c>
      <c r="CT259" s="1341" t="str">
        <f t="shared" si="713"/>
        <v/>
      </c>
      <c r="CU259" s="552" t="str">
        <f t="shared" si="637"/>
        <v/>
      </c>
      <c r="CV259" s="553" t="str">
        <f t="shared" si="638"/>
        <v/>
      </c>
      <c r="CW259" s="554" t="str">
        <f t="shared" si="639"/>
        <v/>
      </c>
      <c r="CX259" s="554" t="str">
        <f t="shared" si="640"/>
        <v/>
      </c>
      <c r="CY259" s="554" t="str">
        <f t="shared" si="641"/>
        <v/>
      </c>
      <c r="CZ259" s="554" t="str">
        <f t="shared" si="642"/>
        <v/>
      </c>
      <c r="DA259" s="554" t="str">
        <f t="shared" si="643"/>
        <v/>
      </c>
      <c r="DB259" s="555" t="str">
        <f t="shared" si="644"/>
        <v/>
      </c>
      <c r="DC259" s="555" t="str">
        <f t="shared" si="645"/>
        <v/>
      </c>
      <c r="DD259" s="555" t="str">
        <f t="shared" si="646"/>
        <v/>
      </c>
      <c r="DE259" s="554" t="str">
        <f t="shared" si="647"/>
        <v/>
      </c>
      <c r="DF259" s="554" t="str">
        <f t="shared" si="648"/>
        <v/>
      </c>
      <c r="DG259" s="554" t="str">
        <f t="shared" si="649"/>
        <v/>
      </c>
      <c r="DH259" s="554" t="str">
        <f t="shared" si="650"/>
        <v/>
      </c>
      <c r="DI259" s="554" t="str">
        <f t="shared" si="651"/>
        <v/>
      </c>
      <c r="DJ259" s="553" t="str">
        <f t="shared" si="652"/>
        <v/>
      </c>
      <c r="DK259" s="552" t="str">
        <f t="shared" si="653"/>
        <v/>
      </c>
      <c r="DL259" s="656">
        <f t="shared" si="654"/>
        <v>0</v>
      </c>
      <c r="DM259" s="106">
        <f t="shared" si="655"/>
        <v>0</v>
      </c>
      <c r="DN259" s="106">
        <f t="shared" si="656"/>
        <v>0</v>
      </c>
      <c r="DO259" s="106">
        <f t="shared" si="657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623"/>
        <v/>
      </c>
      <c r="CA260" s="600" t="str">
        <f t="shared" si="624"/>
        <v/>
      </c>
      <c r="CB260" s="600" t="str">
        <f t="shared" si="625"/>
        <v/>
      </c>
      <c r="CC260" s="691" t="str">
        <f t="shared" si="626"/>
        <v/>
      </c>
      <c r="CD260" s="1337" t="str">
        <f t="shared" si="714"/>
        <v/>
      </c>
      <c r="CE260" s="1338" t="str">
        <f t="shared" si="713"/>
        <v/>
      </c>
      <c r="CF260" s="1339" t="str">
        <f t="shared" si="713"/>
        <v/>
      </c>
      <c r="CG260" s="1339" t="str">
        <f t="shared" si="713"/>
        <v/>
      </c>
      <c r="CH260" s="1339" t="str">
        <f t="shared" si="713"/>
        <v/>
      </c>
      <c r="CI260" s="1339" t="str">
        <f t="shared" si="713"/>
        <v/>
      </c>
      <c r="CJ260" s="1339" t="str">
        <f t="shared" si="713"/>
        <v/>
      </c>
      <c r="CK260" s="1340" t="str">
        <f t="shared" si="713"/>
        <v/>
      </c>
      <c r="CL260" s="1340" t="str">
        <f t="shared" si="713"/>
        <v/>
      </c>
      <c r="CM260" s="1340" t="str">
        <f t="shared" si="713"/>
        <v/>
      </c>
      <c r="CN260" s="1339" t="str">
        <f t="shared" si="713"/>
        <v/>
      </c>
      <c r="CO260" s="1339" t="str">
        <f t="shared" si="713"/>
        <v/>
      </c>
      <c r="CP260" s="1339" t="str">
        <f t="shared" si="713"/>
        <v/>
      </c>
      <c r="CQ260" s="1339" t="str">
        <f t="shared" si="713"/>
        <v/>
      </c>
      <c r="CR260" s="1339" t="str">
        <f t="shared" si="713"/>
        <v/>
      </c>
      <c r="CS260" s="1338" t="str">
        <f t="shared" si="713"/>
        <v/>
      </c>
      <c r="CT260" s="1341" t="str">
        <f t="shared" si="713"/>
        <v/>
      </c>
      <c r="CU260" s="552" t="str">
        <f t="shared" si="637"/>
        <v/>
      </c>
      <c r="CV260" s="553" t="str">
        <f t="shared" si="638"/>
        <v/>
      </c>
      <c r="CW260" s="554" t="str">
        <f t="shared" si="639"/>
        <v/>
      </c>
      <c r="CX260" s="554" t="str">
        <f t="shared" si="640"/>
        <v/>
      </c>
      <c r="CY260" s="554" t="str">
        <f t="shared" si="641"/>
        <v/>
      </c>
      <c r="CZ260" s="554" t="str">
        <f t="shared" si="642"/>
        <v/>
      </c>
      <c r="DA260" s="554" t="str">
        <f t="shared" si="643"/>
        <v/>
      </c>
      <c r="DB260" s="555" t="str">
        <f t="shared" si="644"/>
        <v/>
      </c>
      <c r="DC260" s="555" t="str">
        <f t="shared" si="645"/>
        <v/>
      </c>
      <c r="DD260" s="555" t="str">
        <f t="shared" si="646"/>
        <v/>
      </c>
      <c r="DE260" s="554" t="str">
        <f t="shared" si="647"/>
        <v/>
      </c>
      <c r="DF260" s="554" t="str">
        <f t="shared" si="648"/>
        <v/>
      </c>
      <c r="DG260" s="554" t="str">
        <f t="shared" si="649"/>
        <v/>
      </c>
      <c r="DH260" s="554" t="str">
        <f t="shared" si="650"/>
        <v/>
      </c>
      <c r="DI260" s="554" t="str">
        <f t="shared" si="651"/>
        <v/>
      </c>
      <c r="DJ260" s="553" t="str">
        <f t="shared" si="652"/>
        <v/>
      </c>
      <c r="DK260" s="552" t="str">
        <f t="shared" si="653"/>
        <v/>
      </c>
      <c r="DL260" s="656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719">IF(B259="","",B259*B260)</f>
        <v/>
      </c>
      <c r="C261" s="632" t="str">
        <f t="shared" si="719"/>
        <v/>
      </c>
      <c r="D261" s="632" t="str">
        <f t="shared" si="719"/>
        <v/>
      </c>
      <c r="E261" s="632" t="str">
        <f t="shared" si="719"/>
        <v/>
      </c>
      <c r="F261" s="632" t="str">
        <f t="shared" si="719"/>
        <v/>
      </c>
      <c r="G261" s="632" t="str">
        <f t="shared" si="719"/>
        <v/>
      </c>
      <c r="H261" s="632" t="str">
        <f t="shared" si="719"/>
        <v/>
      </c>
      <c r="I261" s="632" t="str">
        <f t="shared" si="719"/>
        <v/>
      </c>
      <c r="J261" s="632" t="str">
        <f t="shared" si="719"/>
        <v/>
      </c>
      <c r="K261" s="632" t="str">
        <f t="shared" si="719"/>
        <v/>
      </c>
      <c r="L261" s="632" t="str">
        <f t="shared" si="719"/>
        <v/>
      </c>
      <c r="M261" s="632" t="str">
        <f t="shared" si="719"/>
        <v/>
      </c>
      <c r="N261" s="632" t="str">
        <f t="shared" si="719"/>
        <v/>
      </c>
      <c r="O261" s="632" t="str">
        <f t="shared" si="719"/>
        <v/>
      </c>
      <c r="P261" s="632" t="str">
        <f t="shared" si="719"/>
        <v/>
      </c>
      <c r="Q261" s="632" t="str">
        <f t="shared" si="719"/>
        <v/>
      </c>
      <c r="R261" s="632" t="str">
        <f t="shared" si="719"/>
        <v/>
      </c>
      <c r="S261" s="665"/>
      <c r="T261" s="632" t="str">
        <f t="shared" ref="T261:AJ261" si="720">IF(T259="","",T259*T260)</f>
        <v/>
      </c>
      <c r="U261" s="632" t="str">
        <f t="shared" si="720"/>
        <v/>
      </c>
      <c r="V261" s="632" t="str">
        <f t="shared" si="720"/>
        <v/>
      </c>
      <c r="W261" s="632" t="str">
        <f t="shared" si="720"/>
        <v/>
      </c>
      <c r="X261" s="632" t="str">
        <f t="shared" si="720"/>
        <v/>
      </c>
      <c r="Y261" s="632" t="str">
        <f t="shared" si="720"/>
        <v/>
      </c>
      <c r="Z261" s="632" t="str">
        <f t="shared" si="720"/>
        <v/>
      </c>
      <c r="AA261" s="632" t="str">
        <f t="shared" si="720"/>
        <v/>
      </c>
      <c r="AB261" s="632" t="str">
        <f t="shared" si="720"/>
        <v/>
      </c>
      <c r="AC261" s="632" t="str">
        <f t="shared" si="720"/>
        <v/>
      </c>
      <c r="AD261" s="632" t="str">
        <f t="shared" si="720"/>
        <v/>
      </c>
      <c r="AE261" s="632" t="str">
        <f t="shared" si="720"/>
        <v/>
      </c>
      <c r="AF261" s="632" t="str">
        <f t="shared" si="720"/>
        <v/>
      </c>
      <c r="AG261" s="632" t="str">
        <f t="shared" si="720"/>
        <v/>
      </c>
      <c r="AH261" s="632" t="str">
        <f t="shared" si="720"/>
        <v/>
      </c>
      <c r="AI261" s="632" t="str">
        <f t="shared" si="720"/>
        <v/>
      </c>
      <c r="AJ261" s="632" t="str">
        <f t="shared" si="720"/>
        <v/>
      </c>
      <c r="AK261" s="665"/>
      <c r="AL261" s="632" t="str">
        <f t="shared" ref="AL261:BB261" si="721">IF(AL259="","",AL259*AL260)</f>
        <v/>
      </c>
      <c r="AM261" s="632" t="str">
        <f t="shared" si="721"/>
        <v/>
      </c>
      <c r="AN261" s="632" t="str">
        <f t="shared" si="721"/>
        <v/>
      </c>
      <c r="AO261" s="632" t="str">
        <f t="shared" si="721"/>
        <v/>
      </c>
      <c r="AP261" s="632" t="str">
        <f t="shared" si="721"/>
        <v/>
      </c>
      <c r="AQ261" s="632" t="str">
        <f t="shared" si="721"/>
        <v/>
      </c>
      <c r="AR261" s="632" t="str">
        <f t="shared" si="721"/>
        <v/>
      </c>
      <c r="AS261" s="632" t="str">
        <f t="shared" si="721"/>
        <v/>
      </c>
      <c r="AT261" s="632" t="str">
        <f t="shared" si="721"/>
        <v/>
      </c>
      <c r="AU261" s="632" t="str">
        <f t="shared" si="721"/>
        <v/>
      </c>
      <c r="AV261" s="632" t="str">
        <f t="shared" si="721"/>
        <v/>
      </c>
      <c r="AW261" s="632" t="str">
        <f t="shared" si="721"/>
        <v/>
      </c>
      <c r="AX261" s="632" t="str">
        <f t="shared" si="721"/>
        <v/>
      </c>
      <c r="AY261" s="632" t="str">
        <f t="shared" si="721"/>
        <v/>
      </c>
      <c r="AZ261" s="632" t="str">
        <f t="shared" si="721"/>
        <v/>
      </c>
      <c r="BA261" s="632" t="str">
        <f t="shared" si="721"/>
        <v/>
      </c>
      <c r="BB261" s="632" t="str">
        <f t="shared" si="721"/>
        <v/>
      </c>
      <c r="BC261" s="665"/>
      <c r="BD261" s="632" t="str">
        <f t="shared" ref="BD261:BT261" si="722">IF(BD259="","",BD259*BD260)</f>
        <v/>
      </c>
      <c r="BE261" s="632" t="str">
        <f t="shared" si="722"/>
        <v/>
      </c>
      <c r="BF261" s="632" t="str">
        <f t="shared" si="722"/>
        <v/>
      </c>
      <c r="BG261" s="632" t="str">
        <f t="shared" si="722"/>
        <v/>
      </c>
      <c r="BH261" s="632" t="str">
        <f t="shared" si="722"/>
        <v/>
      </c>
      <c r="BI261" s="632" t="str">
        <f t="shared" si="722"/>
        <v/>
      </c>
      <c r="BJ261" s="632" t="str">
        <f t="shared" si="722"/>
        <v/>
      </c>
      <c r="BK261" s="632" t="str">
        <f t="shared" si="722"/>
        <v/>
      </c>
      <c r="BL261" s="632" t="str">
        <f t="shared" si="722"/>
        <v/>
      </c>
      <c r="BM261" s="632" t="str">
        <f t="shared" si="722"/>
        <v/>
      </c>
      <c r="BN261" s="632" t="str">
        <f t="shared" si="722"/>
        <v/>
      </c>
      <c r="BO261" s="632" t="str">
        <f t="shared" si="722"/>
        <v/>
      </c>
      <c r="BP261" s="632" t="str">
        <f t="shared" si="722"/>
        <v/>
      </c>
      <c r="BQ261" s="632" t="str">
        <f t="shared" si="722"/>
        <v/>
      </c>
      <c r="BR261" s="632" t="str">
        <f t="shared" si="722"/>
        <v/>
      </c>
      <c r="BS261" s="632" t="str">
        <f t="shared" si="722"/>
        <v/>
      </c>
      <c r="BT261" s="632" t="str">
        <f t="shared" si="722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623"/>
        <v/>
      </c>
      <c r="CA261" s="600" t="str">
        <f t="shared" si="624"/>
        <v/>
      </c>
      <c r="CB261" s="600" t="str">
        <f t="shared" si="625"/>
        <v/>
      </c>
      <c r="CC261" s="691" t="str">
        <f t="shared" si="626"/>
        <v/>
      </c>
      <c r="CD261" s="1337" t="str">
        <f t="shared" si="714"/>
        <v/>
      </c>
      <c r="CE261" s="1338" t="str">
        <f t="shared" si="713"/>
        <v/>
      </c>
      <c r="CF261" s="1339" t="str">
        <f t="shared" si="713"/>
        <v/>
      </c>
      <c r="CG261" s="1339" t="str">
        <f t="shared" si="713"/>
        <v/>
      </c>
      <c r="CH261" s="1339" t="str">
        <f t="shared" si="713"/>
        <v/>
      </c>
      <c r="CI261" s="1339" t="str">
        <f t="shared" si="713"/>
        <v/>
      </c>
      <c r="CJ261" s="1339" t="str">
        <f t="shared" si="713"/>
        <v/>
      </c>
      <c r="CK261" s="1340" t="str">
        <f t="shared" si="713"/>
        <v/>
      </c>
      <c r="CL261" s="1340" t="str">
        <f t="shared" si="713"/>
        <v/>
      </c>
      <c r="CM261" s="1340" t="str">
        <f t="shared" si="713"/>
        <v/>
      </c>
      <c r="CN261" s="1339" t="str">
        <f t="shared" si="713"/>
        <v/>
      </c>
      <c r="CO261" s="1339" t="str">
        <f t="shared" si="713"/>
        <v/>
      </c>
      <c r="CP261" s="1339" t="str">
        <f t="shared" si="713"/>
        <v/>
      </c>
      <c r="CQ261" s="1339" t="str">
        <f t="shared" si="713"/>
        <v/>
      </c>
      <c r="CR261" s="1339" t="str">
        <f t="shared" si="713"/>
        <v/>
      </c>
      <c r="CS261" s="1338" t="str">
        <f t="shared" si="713"/>
        <v/>
      </c>
      <c r="CT261" s="1341" t="str">
        <f t="shared" si="713"/>
        <v/>
      </c>
      <c r="CU261" s="552" t="str">
        <f t="shared" si="637"/>
        <v/>
      </c>
      <c r="CV261" s="553" t="str">
        <f t="shared" si="638"/>
        <v/>
      </c>
      <c r="CW261" s="554" t="str">
        <f t="shared" si="639"/>
        <v/>
      </c>
      <c r="CX261" s="554" t="str">
        <f t="shared" si="640"/>
        <v/>
      </c>
      <c r="CY261" s="554" t="str">
        <f t="shared" si="641"/>
        <v/>
      </c>
      <c r="CZ261" s="554" t="str">
        <f t="shared" si="642"/>
        <v/>
      </c>
      <c r="DA261" s="554" t="str">
        <f t="shared" si="643"/>
        <v/>
      </c>
      <c r="DB261" s="555" t="str">
        <f t="shared" si="644"/>
        <v/>
      </c>
      <c r="DC261" s="555" t="str">
        <f t="shared" si="645"/>
        <v/>
      </c>
      <c r="DD261" s="555" t="str">
        <f t="shared" si="646"/>
        <v/>
      </c>
      <c r="DE261" s="554" t="str">
        <f t="shared" si="647"/>
        <v/>
      </c>
      <c r="DF261" s="554" t="str">
        <f t="shared" si="648"/>
        <v/>
      </c>
      <c r="DG261" s="554" t="str">
        <f t="shared" si="649"/>
        <v/>
      </c>
      <c r="DH261" s="554" t="str">
        <f t="shared" si="650"/>
        <v/>
      </c>
      <c r="DI261" s="554" t="str">
        <f t="shared" si="651"/>
        <v/>
      </c>
      <c r="DJ261" s="553" t="str">
        <f t="shared" si="652"/>
        <v/>
      </c>
      <c r="DK261" s="552" t="str">
        <f t="shared" si="653"/>
        <v/>
      </c>
      <c r="DL261" s="656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623"/>
        <v/>
      </c>
      <c r="CA262" s="600" t="str">
        <f t="shared" si="624"/>
        <v/>
      </c>
      <c r="CB262" s="600" t="str">
        <f t="shared" si="625"/>
        <v/>
      </c>
      <c r="CC262" s="691" t="str">
        <f t="shared" si="626"/>
        <v/>
      </c>
      <c r="CD262" s="1337" t="str">
        <f t="shared" si="714"/>
        <v/>
      </c>
      <c r="CE262" s="1338" t="str">
        <f t="shared" si="713"/>
        <v/>
      </c>
      <c r="CF262" s="1339" t="str">
        <f t="shared" si="713"/>
        <v/>
      </c>
      <c r="CG262" s="1339" t="str">
        <f t="shared" si="713"/>
        <v/>
      </c>
      <c r="CH262" s="1339" t="str">
        <f t="shared" si="713"/>
        <v/>
      </c>
      <c r="CI262" s="1339" t="str">
        <f t="shared" si="713"/>
        <v/>
      </c>
      <c r="CJ262" s="1339" t="str">
        <f t="shared" si="713"/>
        <v/>
      </c>
      <c r="CK262" s="1340" t="str">
        <f t="shared" si="713"/>
        <v/>
      </c>
      <c r="CL262" s="1340" t="str">
        <f t="shared" si="713"/>
        <v/>
      </c>
      <c r="CM262" s="1340" t="str">
        <f t="shared" si="713"/>
        <v/>
      </c>
      <c r="CN262" s="1339" t="str">
        <f t="shared" si="713"/>
        <v/>
      </c>
      <c r="CO262" s="1339" t="str">
        <f t="shared" si="713"/>
        <v/>
      </c>
      <c r="CP262" s="1339" t="str">
        <f t="shared" si="713"/>
        <v/>
      </c>
      <c r="CQ262" s="1339" t="str">
        <f t="shared" si="713"/>
        <v/>
      </c>
      <c r="CR262" s="1339" t="str">
        <f t="shared" si="713"/>
        <v/>
      </c>
      <c r="CS262" s="1338" t="str">
        <f t="shared" si="713"/>
        <v/>
      </c>
      <c r="CT262" s="1341" t="str">
        <f t="shared" si="713"/>
        <v/>
      </c>
      <c r="CU262" s="552" t="str">
        <f t="shared" si="637"/>
        <v/>
      </c>
      <c r="CV262" s="553" t="str">
        <f t="shared" si="638"/>
        <v/>
      </c>
      <c r="CW262" s="554" t="str">
        <f t="shared" si="639"/>
        <v/>
      </c>
      <c r="CX262" s="554" t="str">
        <f t="shared" si="640"/>
        <v/>
      </c>
      <c r="CY262" s="554" t="str">
        <f t="shared" si="641"/>
        <v/>
      </c>
      <c r="CZ262" s="554" t="str">
        <f t="shared" si="642"/>
        <v/>
      </c>
      <c r="DA262" s="554" t="str">
        <f t="shared" si="643"/>
        <v/>
      </c>
      <c r="DB262" s="555" t="str">
        <f t="shared" si="644"/>
        <v/>
      </c>
      <c r="DC262" s="555" t="str">
        <f t="shared" si="645"/>
        <v/>
      </c>
      <c r="DD262" s="555" t="str">
        <f t="shared" si="646"/>
        <v/>
      </c>
      <c r="DE262" s="554" t="str">
        <f t="shared" si="647"/>
        <v/>
      </c>
      <c r="DF262" s="554" t="str">
        <f t="shared" si="648"/>
        <v/>
      </c>
      <c r="DG262" s="554" t="str">
        <f t="shared" si="649"/>
        <v/>
      </c>
      <c r="DH262" s="554" t="str">
        <f t="shared" si="650"/>
        <v/>
      </c>
      <c r="DI262" s="554" t="str">
        <f t="shared" si="651"/>
        <v/>
      </c>
      <c r="DJ262" s="553" t="str">
        <f t="shared" si="652"/>
        <v/>
      </c>
      <c r="DK262" s="552" t="str">
        <f t="shared" si="653"/>
        <v/>
      </c>
      <c r="DL262" s="656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$G$1 &amp; " (%)"</f>
        <v>kcal (%)</v>
      </c>
      <c r="B263" s="635" t="str">
        <f t="shared" ref="B263:R263" si="723">IF(B257="","",(B257-B259-B262)*B258/B$46/365/$F$1)</f>
        <v/>
      </c>
      <c r="C263" s="635" t="str">
        <f t="shared" si="723"/>
        <v/>
      </c>
      <c r="D263" s="635" t="str">
        <f t="shared" si="723"/>
        <v/>
      </c>
      <c r="E263" s="635" t="str">
        <f t="shared" si="723"/>
        <v/>
      </c>
      <c r="F263" s="635" t="str">
        <f t="shared" si="723"/>
        <v/>
      </c>
      <c r="G263" s="635" t="str">
        <f t="shared" si="723"/>
        <v/>
      </c>
      <c r="H263" s="635" t="str">
        <f t="shared" si="723"/>
        <v/>
      </c>
      <c r="I263" s="635" t="str">
        <f t="shared" si="723"/>
        <v/>
      </c>
      <c r="J263" s="635" t="str">
        <f t="shared" si="723"/>
        <v/>
      </c>
      <c r="K263" s="635" t="str">
        <f t="shared" si="723"/>
        <v/>
      </c>
      <c r="L263" s="635" t="str">
        <f t="shared" si="723"/>
        <v/>
      </c>
      <c r="M263" s="635" t="str">
        <f t="shared" si="723"/>
        <v/>
      </c>
      <c r="N263" s="635" t="str">
        <f t="shared" si="723"/>
        <v/>
      </c>
      <c r="O263" s="635" t="str">
        <f t="shared" si="723"/>
        <v/>
      </c>
      <c r="P263" s="635" t="str">
        <f t="shared" si="723"/>
        <v/>
      </c>
      <c r="Q263" s="635" t="str">
        <f t="shared" si="723"/>
        <v/>
      </c>
      <c r="R263" s="635" t="str">
        <f t="shared" si="723"/>
        <v/>
      </c>
      <c r="S263" s="655"/>
      <c r="T263" s="635" t="str">
        <f t="shared" ref="T263:AJ263" si="724">IF(T257="","",(T257-T259-T262)*T258/T$46/365/$F$1)</f>
        <v/>
      </c>
      <c r="U263" s="635" t="str">
        <f t="shared" si="724"/>
        <v/>
      </c>
      <c r="V263" s="635" t="str">
        <f t="shared" si="724"/>
        <v/>
      </c>
      <c r="W263" s="635" t="str">
        <f t="shared" si="724"/>
        <v/>
      </c>
      <c r="X263" s="635" t="str">
        <f t="shared" si="724"/>
        <v/>
      </c>
      <c r="Y263" s="635" t="str">
        <f t="shared" si="724"/>
        <v/>
      </c>
      <c r="Z263" s="635" t="str">
        <f t="shared" si="724"/>
        <v/>
      </c>
      <c r="AA263" s="635" t="str">
        <f t="shared" si="724"/>
        <v/>
      </c>
      <c r="AB263" s="635" t="str">
        <f t="shared" si="724"/>
        <v/>
      </c>
      <c r="AC263" s="635" t="str">
        <f t="shared" si="724"/>
        <v/>
      </c>
      <c r="AD263" s="635" t="str">
        <f t="shared" si="724"/>
        <v/>
      </c>
      <c r="AE263" s="635" t="str">
        <f t="shared" si="724"/>
        <v/>
      </c>
      <c r="AF263" s="635" t="str">
        <f t="shared" si="724"/>
        <v/>
      </c>
      <c r="AG263" s="635" t="str">
        <f t="shared" si="724"/>
        <v/>
      </c>
      <c r="AH263" s="635" t="str">
        <f t="shared" si="724"/>
        <v/>
      </c>
      <c r="AI263" s="635" t="str">
        <f t="shared" si="724"/>
        <v/>
      </c>
      <c r="AJ263" s="635" t="str">
        <f t="shared" si="724"/>
        <v/>
      </c>
      <c r="AK263" s="655"/>
      <c r="AL263" s="635" t="str">
        <f t="shared" ref="AL263:BB263" si="725">IF(AL257="","",(AL257-AL259-AL262)*AL258/AL$46/365/$F$1)</f>
        <v/>
      </c>
      <c r="AM263" s="635" t="str">
        <f t="shared" si="725"/>
        <v/>
      </c>
      <c r="AN263" s="635" t="str">
        <f t="shared" si="725"/>
        <v/>
      </c>
      <c r="AO263" s="635" t="str">
        <f t="shared" si="725"/>
        <v/>
      </c>
      <c r="AP263" s="635" t="str">
        <f t="shared" si="725"/>
        <v/>
      </c>
      <c r="AQ263" s="635" t="str">
        <f t="shared" si="725"/>
        <v/>
      </c>
      <c r="AR263" s="635" t="str">
        <f t="shared" si="725"/>
        <v/>
      </c>
      <c r="AS263" s="635" t="str">
        <f t="shared" si="725"/>
        <v/>
      </c>
      <c r="AT263" s="635" t="str">
        <f t="shared" si="725"/>
        <v/>
      </c>
      <c r="AU263" s="635" t="str">
        <f t="shared" si="725"/>
        <v/>
      </c>
      <c r="AV263" s="635" t="str">
        <f t="shared" si="725"/>
        <v/>
      </c>
      <c r="AW263" s="635" t="str">
        <f t="shared" si="725"/>
        <v/>
      </c>
      <c r="AX263" s="635" t="str">
        <f t="shared" si="725"/>
        <v/>
      </c>
      <c r="AY263" s="635" t="str">
        <f t="shared" si="725"/>
        <v/>
      </c>
      <c r="AZ263" s="635" t="str">
        <f t="shared" si="725"/>
        <v/>
      </c>
      <c r="BA263" s="635" t="str">
        <f t="shared" si="725"/>
        <v/>
      </c>
      <c r="BB263" s="635" t="str">
        <f t="shared" si="725"/>
        <v/>
      </c>
      <c r="BC263" s="655"/>
      <c r="BD263" s="635" t="str">
        <f t="shared" ref="BD263:BT263" si="726">IF(BD257="","",(BD257-BD259-BD262)*BD258/BD$46/365/$F$1)</f>
        <v/>
      </c>
      <c r="BE263" s="635" t="str">
        <f t="shared" si="726"/>
        <v/>
      </c>
      <c r="BF263" s="635" t="str">
        <f t="shared" si="726"/>
        <v/>
      </c>
      <c r="BG263" s="635" t="str">
        <f t="shared" si="726"/>
        <v/>
      </c>
      <c r="BH263" s="635" t="str">
        <f t="shared" si="726"/>
        <v/>
      </c>
      <c r="BI263" s="635" t="str">
        <f t="shared" si="726"/>
        <v/>
      </c>
      <c r="BJ263" s="635" t="str">
        <f t="shared" si="726"/>
        <v/>
      </c>
      <c r="BK263" s="635" t="str">
        <f t="shared" si="726"/>
        <v/>
      </c>
      <c r="BL263" s="635" t="str">
        <f t="shared" si="726"/>
        <v/>
      </c>
      <c r="BM263" s="635" t="str">
        <f t="shared" si="726"/>
        <v/>
      </c>
      <c r="BN263" s="635" t="str">
        <f t="shared" si="726"/>
        <v/>
      </c>
      <c r="BO263" s="635" t="str">
        <f t="shared" si="726"/>
        <v/>
      </c>
      <c r="BP263" s="635" t="str">
        <f t="shared" si="726"/>
        <v/>
      </c>
      <c r="BQ263" s="635" t="str">
        <f t="shared" si="726"/>
        <v/>
      </c>
      <c r="BR263" s="635" t="str">
        <f t="shared" si="726"/>
        <v/>
      </c>
      <c r="BS263" s="635" t="str">
        <f t="shared" si="726"/>
        <v/>
      </c>
      <c r="BT263" s="635" t="str">
        <f t="shared" si="726"/>
        <v/>
      </c>
      <c r="BU263" s="655"/>
      <c r="BV263" s="635" t="str">
        <f>IF(BV257="","",(BV257-BV259-BV262)*BV258/BV$46/365/$F$1)</f>
        <v/>
      </c>
      <c r="BW263" s="635" t="str">
        <f>IF(BW257="","",(BW257-BW259-BW262)*BW258/BW$46/365/$F$1)</f>
        <v/>
      </c>
      <c r="BX263" s="635" t="str">
        <f>IF(BX257="","",(BX257-BX259-BX262)*BX258/BX$46/365/$F$1)</f>
        <v/>
      </c>
      <c r="BY263" s="635" t="str">
        <f>IF(BY257="","",(BY257-BY259-BY262)*BY258/BY$46/365/$F$1)</f>
        <v/>
      </c>
      <c r="BZ263" s="600" t="str">
        <f t="shared" si="623"/>
        <v/>
      </c>
      <c r="CA263" s="625" t="str">
        <f t="shared" si="624"/>
        <v/>
      </c>
      <c r="CB263" s="625" t="str">
        <f t="shared" si="625"/>
        <v/>
      </c>
      <c r="CC263" s="694" t="str">
        <f t="shared" si="626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7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727"/>
        <v/>
      </c>
      <c r="CG263" s="1344" t="str">
        <f t="shared" si="727"/>
        <v/>
      </c>
      <c r="CH263" s="1344" t="str">
        <f t="shared" si="727"/>
        <v/>
      </c>
      <c r="CI263" s="1344" t="str">
        <f t="shared" si="727"/>
        <v/>
      </c>
      <c r="CJ263" s="1344" t="str">
        <f t="shared" si="727"/>
        <v/>
      </c>
      <c r="CK263" s="1345" t="str">
        <f t="shared" si="727"/>
        <v/>
      </c>
      <c r="CL263" s="1345" t="str">
        <f t="shared" si="727"/>
        <v/>
      </c>
      <c r="CM263" s="1345" t="str">
        <f t="shared" si="727"/>
        <v/>
      </c>
      <c r="CN263" s="1344" t="str">
        <f t="shared" si="727"/>
        <v/>
      </c>
      <c r="CO263" s="1344" t="str">
        <f t="shared" si="727"/>
        <v/>
      </c>
      <c r="CP263" s="1344" t="str">
        <f t="shared" si="727"/>
        <v/>
      </c>
      <c r="CQ263" s="1344" t="str">
        <f t="shared" si="727"/>
        <v/>
      </c>
      <c r="CR263" s="1344" t="str">
        <f t="shared" si="727"/>
        <v/>
      </c>
      <c r="CS263" s="1343" t="str">
        <f t="shared" si="727"/>
        <v/>
      </c>
      <c r="CT263" s="1346" t="str">
        <f t="shared" si="727"/>
        <v/>
      </c>
      <c r="CU263" s="540" t="str">
        <f t="shared" si="637"/>
        <v/>
      </c>
      <c r="CV263" s="541" t="str">
        <f t="shared" si="638"/>
        <v/>
      </c>
      <c r="CW263" s="542" t="str">
        <f t="shared" si="639"/>
        <v/>
      </c>
      <c r="CX263" s="542" t="str">
        <f t="shared" si="640"/>
        <v/>
      </c>
      <c r="CY263" s="542" t="str">
        <f t="shared" si="641"/>
        <v/>
      </c>
      <c r="CZ263" s="542" t="str">
        <f t="shared" si="642"/>
        <v/>
      </c>
      <c r="DA263" s="542" t="str">
        <f t="shared" si="643"/>
        <v/>
      </c>
      <c r="DB263" s="543" t="str">
        <f t="shared" si="644"/>
        <v/>
      </c>
      <c r="DC263" s="543" t="str">
        <f t="shared" si="645"/>
        <v/>
      </c>
      <c r="DD263" s="543" t="str">
        <f t="shared" si="646"/>
        <v/>
      </c>
      <c r="DE263" s="542" t="str">
        <f t="shared" si="647"/>
        <v/>
      </c>
      <c r="DF263" s="542" t="str">
        <f t="shared" si="648"/>
        <v/>
      </c>
      <c r="DG263" s="542" t="str">
        <f t="shared" si="649"/>
        <v/>
      </c>
      <c r="DH263" s="542" t="str">
        <f t="shared" si="650"/>
        <v/>
      </c>
      <c r="DI263" s="542" t="str">
        <f t="shared" si="651"/>
        <v/>
      </c>
      <c r="DJ263" s="541" t="str">
        <f t="shared" si="652"/>
        <v/>
      </c>
      <c r="DK263" s="540" t="str">
        <f t="shared" si="653"/>
        <v/>
      </c>
      <c r="DL263" s="656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249</v>
      </c>
      <c r="B264" s="162"/>
      <c r="C264" s="162"/>
      <c r="D264" s="162">
        <v>50</v>
      </c>
      <c r="E264" s="162"/>
      <c r="F264" s="162">
        <v>100</v>
      </c>
      <c r="G264" s="162"/>
      <c r="H264" s="162"/>
      <c r="I264" s="162">
        <v>100</v>
      </c>
      <c r="J264" s="162">
        <v>100</v>
      </c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>
        <v>100</v>
      </c>
      <c r="W264" s="162"/>
      <c r="X264" s="162"/>
      <c r="Y264" s="162"/>
      <c r="Z264" s="162"/>
      <c r="AA264" s="162"/>
      <c r="AB264" s="162">
        <v>50</v>
      </c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>
        <v>100</v>
      </c>
      <c r="BW264" s="162"/>
      <c r="BX264" s="162"/>
      <c r="BY264" s="162"/>
      <c r="BZ264" s="600">
        <f t="shared" si="623"/>
        <v>100</v>
      </c>
      <c r="CA264" s="600" t="str">
        <f t="shared" si="624"/>
        <v/>
      </c>
      <c r="CB264" s="600" t="str">
        <f t="shared" si="625"/>
        <v/>
      </c>
      <c r="CC264" s="691" t="str">
        <f t="shared" si="626"/>
        <v/>
      </c>
      <c r="CD264" s="1337" t="str">
        <f t="shared" ref="CD264:CD269" si="7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727"/>
        <v/>
      </c>
      <c r="CF264" s="1339" t="str">
        <f t="shared" si="727"/>
        <v/>
      </c>
      <c r="CG264" s="1339" t="str">
        <f t="shared" si="727"/>
        <v/>
      </c>
      <c r="CH264" s="1339" t="str">
        <f t="shared" si="727"/>
        <v/>
      </c>
      <c r="CI264" s="1339" t="str">
        <f t="shared" si="727"/>
        <v/>
      </c>
      <c r="CJ264" s="1339" t="str">
        <f t="shared" si="727"/>
        <v/>
      </c>
      <c r="CK264" s="1340" t="str">
        <f t="shared" si="727"/>
        <v/>
      </c>
      <c r="CL264" s="1340" t="str">
        <f t="shared" si="727"/>
        <v/>
      </c>
      <c r="CM264" s="1340" t="str">
        <f t="shared" si="727"/>
        <v/>
      </c>
      <c r="CN264" s="1339" t="str">
        <f t="shared" si="727"/>
        <v/>
      </c>
      <c r="CO264" s="1339" t="str">
        <f t="shared" si="727"/>
        <v/>
      </c>
      <c r="CP264" s="1339" t="str">
        <f t="shared" si="727"/>
        <v/>
      </c>
      <c r="CQ264" s="1339" t="str">
        <f t="shared" si="727"/>
        <v/>
      </c>
      <c r="CR264" s="1339" t="str">
        <f t="shared" si="727"/>
        <v/>
      </c>
      <c r="CS264" s="1338" t="str">
        <f t="shared" si="727"/>
        <v/>
      </c>
      <c r="CT264" s="1341" t="str">
        <f t="shared" si="727"/>
        <v/>
      </c>
      <c r="CU264" s="552" t="str">
        <f t="shared" si="637"/>
        <v/>
      </c>
      <c r="CV264" s="553" t="str">
        <f t="shared" si="638"/>
        <v/>
      </c>
      <c r="CW264" s="554" t="str">
        <f t="shared" si="639"/>
        <v/>
      </c>
      <c r="CX264" s="554" t="str">
        <f t="shared" si="640"/>
        <v/>
      </c>
      <c r="CY264" s="554" t="str">
        <f t="shared" si="641"/>
        <v/>
      </c>
      <c r="CZ264" s="554" t="str">
        <f t="shared" si="642"/>
        <v/>
      </c>
      <c r="DA264" s="554" t="str">
        <f t="shared" si="643"/>
        <v/>
      </c>
      <c r="DB264" s="555" t="str">
        <f t="shared" si="644"/>
        <v/>
      </c>
      <c r="DC264" s="555" t="str">
        <f t="shared" si="645"/>
        <v/>
      </c>
      <c r="DD264" s="555" t="str">
        <f t="shared" si="646"/>
        <v/>
      </c>
      <c r="DE264" s="554" t="str">
        <f t="shared" si="647"/>
        <v/>
      </c>
      <c r="DF264" s="554" t="str">
        <f t="shared" si="648"/>
        <v/>
      </c>
      <c r="DG264" s="554" t="str">
        <f t="shared" si="649"/>
        <v/>
      </c>
      <c r="DH264" s="554" t="str">
        <f t="shared" si="650"/>
        <v/>
      </c>
      <c r="DI264" s="554" t="str">
        <f t="shared" si="651"/>
        <v/>
      </c>
      <c r="DJ264" s="553" t="str">
        <f t="shared" si="652"/>
        <v/>
      </c>
      <c r="DK264" s="552" t="str">
        <f t="shared" si="653"/>
        <v/>
      </c>
      <c r="DL264" s="656">
        <f t="shared" si="654"/>
        <v>4</v>
      </c>
      <c r="DM264" s="106">
        <f t="shared" si="655"/>
        <v>2</v>
      </c>
      <c r="DN264" s="106">
        <f t="shared" si="656"/>
        <v>0</v>
      </c>
      <c r="DO264" s="106">
        <f t="shared" si="657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$G$1 &amp; " per kg"</f>
        <v>kcal per kg</v>
      </c>
      <c r="B265" s="705">
        <f t="shared" ref="B265:R265" si="729">3400*$K$1</f>
        <v>3400</v>
      </c>
      <c r="C265" s="705">
        <f t="shared" si="729"/>
        <v>3400</v>
      </c>
      <c r="D265" s="705">
        <f t="shared" si="729"/>
        <v>3400</v>
      </c>
      <c r="E265" s="705">
        <f t="shared" si="729"/>
        <v>3400</v>
      </c>
      <c r="F265" s="705">
        <f t="shared" si="729"/>
        <v>3400</v>
      </c>
      <c r="G265" s="705">
        <f t="shared" si="729"/>
        <v>3400</v>
      </c>
      <c r="H265" s="705">
        <f t="shared" si="729"/>
        <v>3400</v>
      </c>
      <c r="I265" s="705">
        <f t="shared" si="729"/>
        <v>3400</v>
      </c>
      <c r="J265" s="705">
        <f t="shared" si="729"/>
        <v>3400</v>
      </c>
      <c r="K265" s="705">
        <f t="shared" si="729"/>
        <v>3400</v>
      </c>
      <c r="L265" s="705">
        <f t="shared" si="729"/>
        <v>3400</v>
      </c>
      <c r="M265" s="705">
        <f t="shared" si="729"/>
        <v>3400</v>
      </c>
      <c r="N265" s="705">
        <f t="shared" si="729"/>
        <v>3400</v>
      </c>
      <c r="O265" s="705">
        <f t="shared" si="729"/>
        <v>3400</v>
      </c>
      <c r="P265" s="705">
        <f t="shared" si="729"/>
        <v>3400</v>
      </c>
      <c r="Q265" s="705">
        <f t="shared" si="729"/>
        <v>3400</v>
      </c>
      <c r="R265" s="705">
        <f t="shared" si="729"/>
        <v>3400</v>
      </c>
      <c r="S265" s="713"/>
      <c r="T265" s="705">
        <f t="shared" ref="T265:AJ265" si="730">3400*$K$1</f>
        <v>3400</v>
      </c>
      <c r="U265" s="705">
        <f t="shared" si="730"/>
        <v>3400</v>
      </c>
      <c r="V265" s="705">
        <f t="shared" si="730"/>
        <v>3400</v>
      </c>
      <c r="W265" s="705">
        <f t="shared" si="730"/>
        <v>3400</v>
      </c>
      <c r="X265" s="705">
        <f t="shared" si="730"/>
        <v>3400</v>
      </c>
      <c r="Y265" s="705">
        <f t="shared" si="730"/>
        <v>3400</v>
      </c>
      <c r="Z265" s="705">
        <f t="shared" si="730"/>
        <v>3400</v>
      </c>
      <c r="AA265" s="705">
        <f t="shared" si="730"/>
        <v>3400</v>
      </c>
      <c r="AB265" s="705">
        <f t="shared" si="730"/>
        <v>3400</v>
      </c>
      <c r="AC265" s="705">
        <f t="shared" si="730"/>
        <v>3400</v>
      </c>
      <c r="AD265" s="705">
        <f t="shared" si="730"/>
        <v>3400</v>
      </c>
      <c r="AE265" s="705">
        <f t="shared" si="730"/>
        <v>3400</v>
      </c>
      <c r="AF265" s="705">
        <f t="shared" si="730"/>
        <v>3400</v>
      </c>
      <c r="AG265" s="705">
        <f t="shared" si="730"/>
        <v>3400</v>
      </c>
      <c r="AH265" s="705">
        <f t="shared" si="730"/>
        <v>3400</v>
      </c>
      <c r="AI265" s="705">
        <f t="shared" si="730"/>
        <v>3400</v>
      </c>
      <c r="AJ265" s="705">
        <f t="shared" si="730"/>
        <v>3400</v>
      </c>
      <c r="AK265" s="713"/>
      <c r="AL265" s="705">
        <f t="shared" ref="AL265:BB265" si="731">3400*$K$1</f>
        <v>3400</v>
      </c>
      <c r="AM265" s="705">
        <f t="shared" si="731"/>
        <v>3400</v>
      </c>
      <c r="AN265" s="705">
        <f t="shared" si="731"/>
        <v>3400</v>
      </c>
      <c r="AO265" s="705">
        <f t="shared" si="731"/>
        <v>3400</v>
      </c>
      <c r="AP265" s="705">
        <f t="shared" si="731"/>
        <v>3400</v>
      </c>
      <c r="AQ265" s="705">
        <f t="shared" si="731"/>
        <v>3400</v>
      </c>
      <c r="AR265" s="705">
        <f t="shared" si="731"/>
        <v>3400</v>
      </c>
      <c r="AS265" s="705">
        <f t="shared" si="731"/>
        <v>3400</v>
      </c>
      <c r="AT265" s="705">
        <f t="shared" si="731"/>
        <v>3400</v>
      </c>
      <c r="AU265" s="705">
        <f t="shared" si="731"/>
        <v>3400</v>
      </c>
      <c r="AV265" s="705">
        <f t="shared" si="731"/>
        <v>3400</v>
      </c>
      <c r="AW265" s="705">
        <f t="shared" si="731"/>
        <v>3400</v>
      </c>
      <c r="AX265" s="705">
        <f t="shared" si="731"/>
        <v>3400</v>
      </c>
      <c r="AY265" s="705">
        <f t="shared" si="731"/>
        <v>3400</v>
      </c>
      <c r="AZ265" s="705">
        <f t="shared" si="731"/>
        <v>3400</v>
      </c>
      <c r="BA265" s="705">
        <f t="shared" si="731"/>
        <v>3400</v>
      </c>
      <c r="BB265" s="705">
        <f t="shared" si="731"/>
        <v>3400</v>
      </c>
      <c r="BC265" s="713"/>
      <c r="BD265" s="705">
        <f t="shared" ref="BD265:BT265" si="732">3400*$K$1</f>
        <v>3400</v>
      </c>
      <c r="BE265" s="705">
        <f t="shared" si="732"/>
        <v>3400</v>
      </c>
      <c r="BF265" s="705">
        <f t="shared" si="732"/>
        <v>3400</v>
      </c>
      <c r="BG265" s="705">
        <f t="shared" si="732"/>
        <v>3400</v>
      </c>
      <c r="BH265" s="705">
        <f t="shared" si="732"/>
        <v>3400</v>
      </c>
      <c r="BI265" s="705">
        <f t="shared" si="732"/>
        <v>3400</v>
      </c>
      <c r="BJ265" s="705">
        <f t="shared" si="732"/>
        <v>3400</v>
      </c>
      <c r="BK265" s="705">
        <f t="shared" si="732"/>
        <v>3400</v>
      </c>
      <c r="BL265" s="705">
        <f t="shared" si="732"/>
        <v>3400</v>
      </c>
      <c r="BM265" s="705">
        <f t="shared" si="732"/>
        <v>3400</v>
      </c>
      <c r="BN265" s="705">
        <f t="shared" si="732"/>
        <v>3400</v>
      </c>
      <c r="BO265" s="705">
        <f t="shared" si="732"/>
        <v>3400</v>
      </c>
      <c r="BP265" s="705">
        <f t="shared" si="732"/>
        <v>3400</v>
      </c>
      <c r="BQ265" s="705">
        <f t="shared" si="732"/>
        <v>3400</v>
      </c>
      <c r="BR265" s="705">
        <f t="shared" si="732"/>
        <v>3400</v>
      </c>
      <c r="BS265" s="705">
        <f t="shared" si="732"/>
        <v>3400</v>
      </c>
      <c r="BT265" s="705">
        <f t="shared" si="732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623"/>
        <v>3400</v>
      </c>
      <c r="CA265" s="600">
        <f t="shared" si="624"/>
        <v>3400</v>
      </c>
      <c r="CB265" s="600">
        <f t="shared" si="625"/>
        <v>3400</v>
      </c>
      <c r="CC265" s="691">
        <f t="shared" si="626"/>
        <v>3400</v>
      </c>
      <c r="CD265" s="1337">
        <f t="shared" si="728"/>
        <v>3400</v>
      </c>
      <c r="CE265" s="1338">
        <f t="shared" si="727"/>
        <v>3400</v>
      </c>
      <c r="CF265" s="1339">
        <f t="shared" si="727"/>
        <v>3400</v>
      </c>
      <c r="CG265" s="1339">
        <f t="shared" si="727"/>
        <v>3400</v>
      </c>
      <c r="CH265" s="1339">
        <f t="shared" si="727"/>
        <v>3400</v>
      </c>
      <c r="CI265" s="1339">
        <f t="shared" si="727"/>
        <v>3400</v>
      </c>
      <c r="CJ265" s="1339">
        <f t="shared" si="727"/>
        <v>3400</v>
      </c>
      <c r="CK265" s="1340">
        <f t="shared" si="727"/>
        <v>3400</v>
      </c>
      <c r="CL265" s="1340">
        <f t="shared" si="727"/>
        <v>3400</v>
      </c>
      <c r="CM265" s="1340">
        <f t="shared" si="727"/>
        <v>3400</v>
      </c>
      <c r="CN265" s="1339">
        <f t="shared" si="727"/>
        <v>3400</v>
      </c>
      <c r="CO265" s="1339">
        <f t="shared" si="727"/>
        <v>3400</v>
      </c>
      <c r="CP265" s="1339">
        <f t="shared" si="727"/>
        <v>3400</v>
      </c>
      <c r="CQ265" s="1339">
        <f t="shared" si="727"/>
        <v>3400</v>
      </c>
      <c r="CR265" s="1339">
        <f t="shared" si="727"/>
        <v>3400</v>
      </c>
      <c r="CS265" s="1338">
        <f t="shared" si="727"/>
        <v>3400</v>
      </c>
      <c r="CT265" s="1341">
        <f t="shared" si="727"/>
        <v>3400</v>
      </c>
      <c r="CU265" s="552">
        <f t="shared" si="637"/>
        <v>3400</v>
      </c>
      <c r="CV265" s="553">
        <f t="shared" si="638"/>
        <v>3400</v>
      </c>
      <c r="CW265" s="554">
        <f t="shared" si="639"/>
        <v>3400</v>
      </c>
      <c r="CX265" s="554">
        <f t="shared" si="640"/>
        <v>3400</v>
      </c>
      <c r="CY265" s="554">
        <f t="shared" si="641"/>
        <v>3400</v>
      </c>
      <c r="CZ265" s="554">
        <f t="shared" si="642"/>
        <v>3400</v>
      </c>
      <c r="DA265" s="554">
        <f t="shared" si="643"/>
        <v>3400</v>
      </c>
      <c r="DB265" s="555">
        <f t="shared" si="644"/>
        <v>3400</v>
      </c>
      <c r="DC265" s="555">
        <f t="shared" si="645"/>
        <v>3400</v>
      </c>
      <c r="DD265" s="555">
        <f t="shared" si="646"/>
        <v>3400</v>
      </c>
      <c r="DE265" s="554">
        <f t="shared" si="647"/>
        <v>3400</v>
      </c>
      <c r="DF265" s="554">
        <f t="shared" si="648"/>
        <v>3400</v>
      </c>
      <c r="DG265" s="554">
        <f t="shared" si="649"/>
        <v>3400</v>
      </c>
      <c r="DH265" s="554">
        <f t="shared" si="650"/>
        <v>3400</v>
      </c>
      <c r="DI265" s="554">
        <f t="shared" si="651"/>
        <v>3400</v>
      </c>
      <c r="DJ265" s="553">
        <f t="shared" si="652"/>
        <v>3400</v>
      </c>
      <c r="DK265" s="552">
        <f t="shared" si="653"/>
        <v>3400</v>
      </c>
      <c r="DL265" s="656">
        <f t="shared" si="654"/>
        <v>17</v>
      </c>
      <c r="DM265" s="106">
        <f t="shared" si="655"/>
        <v>17</v>
      </c>
      <c r="DN265" s="106">
        <f t="shared" si="656"/>
        <v>17</v>
      </c>
      <c r="DO265" s="106">
        <f t="shared" si="657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245</v>
      </c>
      <c r="B266" s="630"/>
      <c r="C266" s="630"/>
      <c r="D266" s="630"/>
      <c r="E266" s="630"/>
      <c r="F266" s="630"/>
      <c r="G266" s="630"/>
      <c r="H266" s="227"/>
      <c r="I266" s="227">
        <v>50</v>
      </c>
      <c r="J266" s="227">
        <v>0</v>
      </c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>
        <v>50</v>
      </c>
      <c r="W266" s="227"/>
      <c r="X266" s="227"/>
      <c r="Y266" s="227"/>
      <c r="Z266" s="227"/>
      <c r="AA266" s="227"/>
      <c r="AB266" s="227">
        <v>0</v>
      </c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>
        <v>0</v>
      </c>
      <c r="BW266" s="227"/>
      <c r="BX266" s="227"/>
      <c r="BY266" s="227"/>
      <c r="BZ266" s="600" t="str">
        <f t="shared" si="623"/>
        <v/>
      </c>
      <c r="CA266" s="600" t="str">
        <f t="shared" si="624"/>
        <v/>
      </c>
      <c r="CB266" s="600" t="str">
        <f t="shared" si="625"/>
        <v/>
      </c>
      <c r="CC266" s="691" t="str">
        <f t="shared" si="626"/>
        <v/>
      </c>
      <c r="CD266" s="1337" t="str">
        <f t="shared" si="728"/>
        <v/>
      </c>
      <c r="CE266" s="1338" t="str">
        <f t="shared" si="727"/>
        <v/>
      </c>
      <c r="CF266" s="1339" t="str">
        <f t="shared" si="727"/>
        <v/>
      </c>
      <c r="CG266" s="1339" t="str">
        <f t="shared" si="727"/>
        <v/>
      </c>
      <c r="CH266" s="1339" t="str">
        <f t="shared" si="727"/>
        <v/>
      </c>
      <c r="CI266" s="1339" t="str">
        <f t="shared" si="727"/>
        <v/>
      </c>
      <c r="CJ266" s="1339" t="str">
        <f t="shared" si="727"/>
        <v/>
      </c>
      <c r="CK266" s="1340" t="str">
        <f t="shared" si="727"/>
        <v/>
      </c>
      <c r="CL266" s="1340" t="str">
        <f t="shared" si="727"/>
        <v/>
      </c>
      <c r="CM266" s="1340" t="str">
        <f t="shared" si="727"/>
        <v/>
      </c>
      <c r="CN266" s="1339" t="str">
        <f t="shared" si="727"/>
        <v/>
      </c>
      <c r="CO266" s="1339" t="str">
        <f t="shared" si="727"/>
        <v/>
      </c>
      <c r="CP266" s="1339" t="str">
        <f t="shared" si="727"/>
        <v/>
      </c>
      <c r="CQ266" s="1339" t="str">
        <f t="shared" si="727"/>
        <v/>
      </c>
      <c r="CR266" s="1339" t="str">
        <f t="shared" si="727"/>
        <v/>
      </c>
      <c r="CS266" s="1338" t="str">
        <f t="shared" si="727"/>
        <v/>
      </c>
      <c r="CT266" s="1341" t="str">
        <f t="shared" si="727"/>
        <v/>
      </c>
      <c r="CU266" s="552" t="str">
        <f t="shared" si="637"/>
        <v/>
      </c>
      <c r="CV266" s="553" t="str">
        <f t="shared" si="638"/>
        <v/>
      </c>
      <c r="CW266" s="554" t="str">
        <f t="shared" si="639"/>
        <v/>
      </c>
      <c r="CX266" s="554" t="str">
        <f t="shared" si="640"/>
        <v/>
      </c>
      <c r="CY266" s="554" t="str">
        <f t="shared" si="641"/>
        <v/>
      </c>
      <c r="CZ266" s="554" t="str">
        <f t="shared" si="642"/>
        <v/>
      </c>
      <c r="DA266" s="554" t="str">
        <f t="shared" si="643"/>
        <v/>
      </c>
      <c r="DB266" s="555" t="str">
        <f t="shared" si="644"/>
        <v/>
      </c>
      <c r="DC266" s="555" t="str">
        <f t="shared" si="645"/>
        <v/>
      </c>
      <c r="DD266" s="555" t="str">
        <f t="shared" si="646"/>
        <v/>
      </c>
      <c r="DE266" s="554" t="str">
        <f t="shared" si="647"/>
        <v/>
      </c>
      <c r="DF266" s="554" t="str">
        <f t="shared" si="648"/>
        <v/>
      </c>
      <c r="DG266" s="554" t="str">
        <f t="shared" si="649"/>
        <v/>
      </c>
      <c r="DH266" s="554" t="str">
        <f t="shared" si="650"/>
        <v/>
      </c>
      <c r="DI266" s="554" t="str">
        <f t="shared" si="651"/>
        <v/>
      </c>
      <c r="DJ266" s="553" t="str">
        <f t="shared" si="652"/>
        <v/>
      </c>
      <c r="DK266" s="552" t="str">
        <f t="shared" si="653"/>
        <v/>
      </c>
      <c r="DL266" s="656">
        <f t="shared" si="654"/>
        <v>2</v>
      </c>
      <c r="DM266" s="106">
        <f t="shared" si="655"/>
        <v>2</v>
      </c>
      <c r="DN266" s="106">
        <f t="shared" si="656"/>
        <v>0</v>
      </c>
      <c r="DO266" s="106">
        <f t="shared" si="657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630"/>
      <c r="C267" s="630"/>
      <c r="D267" s="630"/>
      <c r="E267" s="630"/>
      <c r="F267" s="630"/>
      <c r="G267" s="630"/>
      <c r="H267" s="277"/>
      <c r="I267" s="277">
        <v>2.2000000000000002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>
        <v>2.8</v>
      </c>
      <c r="W267" s="277"/>
      <c r="X267" s="277"/>
      <c r="Y267" s="277"/>
      <c r="Z267" s="277"/>
      <c r="AA267" s="277"/>
      <c r="AB267" s="277">
        <v>0</v>
      </c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>
        <v>2</v>
      </c>
      <c r="BW267" s="277"/>
      <c r="BX267" s="277"/>
      <c r="BY267" s="277"/>
      <c r="BZ267" s="600" t="str">
        <f t="shared" si="623"/>
        <v/>
      </c>
      <c r="CA267" s="600" t="str">
        <f t="shared" si="624"/>
        <v/>
      </c>
      <c r="CB267" s="600" t="str">
        <f t="shared" si="625"/>
        <v/>
      </c>
      <c r="CC267" s="691" t="str">
        <f t="shared" si="626"/>
        <v/>
      </c>
      <c r="CD267" s="1337" t="str">
        <f t="shared" si="728"/>
        <v/>
      </c>
      <c r="CE267" s="1338" t="str">
        <f t="shared" si="727"/>
        <v/>
      </c>
      <c r="CF267" s="1339" t="str">
        <f t="shared" si="727"/>
        <v/>
      </c>
      <c r="CG267" s="1339" t="str">
        <f t="shared" si="727"/>
        <v/>
      </c>
      <c r="CH267" s="1339" t="str">
        <f t="shared" si="727"/>
        <v/>
      </c>
      <c r="CI267" s="1339" t="str">
        <f t="shared" si="727"/>
        <v/>
      </c>
      <c r="CJ267" s="1339" t="str">
        <f t="shared" si="727"/>
        <v/>
      </c>
      <c r="CK267" s="1340" t="str">
        <f t="shared" si="727"/>
        <v/>
      </c>
      <c r="CL267" s="1340" t="str">
        <f t="shared" si="727"/>
        <v/>
      </c>
      <c r="CM267" s="1340" t="str">
        <f t="shared" si="727"/>
        <v/>
      </c>
      <c r="CN267" s="1339" t="str">
        <f t="shared" si="727"/>
        <v/>
      </c>
      <c r="CO267" s="1339" t="str">
        <f t="shared" si="727"/>
        <v/>
      </c>
      <c r="CP267" s="1339" t="str">
        <f t="shared" si="727"/>
        <v/>
      </c>
      <c r="CQ267" s="1339" t="str">
        <f t="shared" si="727"/>
        <v/>
      </c>
      <c r="CR267" s="1339" t="str">
        <f t="shared" si="727"/>
        <v/>
      </c>
      <c r="CS267" s="1338" t="str">
        <f t="shared" si="727"/>
        <v/>
      </c>
      <c r="CT267" s="1341" t="str">
        <f t="shared" si="727"/>
        <v/>
      </c>
      <c r="CU267" s="552" t="str">
        <f t="shared" si="637"/>
        <v/>
      </c>
      <c r="CV267" s="553" t="str">
        <f t="shared" si="638"/>
        <v/>
      </c>
      <c r="CW267" s="554" t="str">
        <f t="shared" si="639"/>
        <v/>
      </c>
      <c r="CX267" s="554" t="str">
        <f t="shared" si="640"/>
        <v/>
      </c>
      <c r="CY267" s="554" t="str">
        <f t="shared" si="641"/>
        <v/>
      </c>
      <c r="CZ267" s="554" t="str">
        <f t="shared" si="642"/>
        <v/>
      </c>
      <c r="DA267" s="554" t="str">
        <f t="shared" si="643"/>
        <v/>
      </c>
      <c r="DB267" s="555" t="str">
        <f t="shared" si="644"/>
        <v/>
      </c>
      <c r="DC267" s="555" t="str">
        <f t="shared" si="645"/>
        <v/>
      </c>
      <c r="DD267" s="555" t="str">
        <f t="shared" si="646"/>
        <v/>
      </c>
      <c r="DE267" s="554" t="str">
        <f t="shared" si="647"/>
        <v/>
      </c>
      <c r="DF267" s="554" t="str">
        <f t="shared" si="648"/>
        <v/>
      </c>
      <c r="DG267" s="554" t="str">
        <f t="shared" si="649"/>
        <v/>
      </c>
      <c r="DH267" s="554" t="str">
        <f t="shared" si="650"/>
        <v/>
      </c>
      <c r="DI267" s="554" t="str">
        <f t="shared" si="651"/>
        <v/>
      </c>
      <c r="DJ267" s="553" t="str">
        <f t="shared" si="652"/>
        <v/>
      </c>
      <c r="DK267" s="552" t="str">
        <f t="shared" si="653"/>
        <v/>
      </c>
      <c r="DL267" s="656">
        <f t="shared" si="654"/>
        <v>1</v>
      </c>
      <c r="DM267" s="106">
        <f t="shared" si="655"/>
        <v>2</v>
      </c>
      <c r="DN267" s="106">
        <f t="shared" si="656"/>
        <v>0</v>
      </c>
      <c r="DO267" s="106">
        <f t="shared" si="657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733">IF(B266="","",B266*B267)</f>
        <v/>
      </c>
      <c r="C268" s="632" t="str">
        <f t="shared" si="733"/>
        <v/>
      </c>
      <c r="D268" s="632" t="str">
        <f t="shared" si="733"/>
        <v/>
      </c>
      <c r="E268" s="632" t="str">
        <f t="shared" si="733"/>
        <v/>
      </c>
      <c r="F268" s="632" t="str">
        <f t="shared" si="733"/>
        <v/>
      </c>
      <c r="G268" s="632" t="str">
        <f t="shared" si="733"/>
        <v/>
      </c>
      <c r="H268" s="632" t="str">
        <f t="shared" si="733"/>
        <v/>
      </c>
      <c r="I268" s="632">
        <f t="shared" si="733"/>
        <v>110.00000000000001</v>
      </c>
      <c r="J268" s="632">
        <f t="shared" si="733"/>
        <v>0</v>
      </c>
      <c r="K268" s="632" t="str">
        <f t="shared" si="733"/>
        <v/>
      </c>
      <c r="L268" s="632" t="str">
        <f t="shared" si="733"/>
        <v/>
      </c>
      <c r="M268" s="632" t="str">
        <f t="shared" si="733"/>
        <v/>
      </c>
      <c r="N268" s="632" t="str">
        <f t="shared" si="733"/>
        <v/>
      </c>
      <c r="O268" s="632" t="str">
        <f t="shared" si="733"/>
        <v/>
      </c>
      <c r="P268" s="632" t="str">
        <f t="shared" si="733"/>
        <v/>
      </c>
      <c r="Q268" s="632" t="str">
        <f t="shared" si="733"/>
        <v/>
      </c>
      <c r="R268" s="632" t="str">
        <f t="shared" si="733"/>
        <v/>
      </c>
      <c r="S268" s="665"/>
      <c r="T268" s="632" t="str">
        <f t="shared" ref="T268:AJ268" si="734">IF(T266="","",T266*T267)</f>
        <v/>
      </c>
      <c r="U268" s="632" t="str">
        <f t="shared" si="734"/>
        <v/>
      </c>
      <c r="V268" s="632">
        <f t="shared" si="734"/>
        <v>140</v>
      </c>
      <c r="W268" s="632" t="str">
        <f t="shared" si="734"/>
        <v/>
      </c>
      <c r="X268" s="632" t="str">
        <f t="shared" si="734"/>
        <v/>
      </c>
      <c r="Y268" s="632" t="str">
        <f t="shared" si="734"/>
        <v/>
      </c>
      <c r="Z268" s="632" t="str">
        <f t="shared" si="734"/>
        <v/>
      </c>
      <c r="AA268" s="632" t="str">
        <f t="shared" si="734"/>
        <v/>
      </c>
      <c r="AB268" s="632">
        <f t="shared" si="734"/>
        <v>0</v>
      </c>
      <c r="AC268" s="632" t="str">
        <f t="shared" si="734"/>
        <v/>
      </c>
      <c r="AD268" s="632" t="str">
        <f t="shared" si="734"/>
        <v/>
      </c>
      <c r="AE268" s="632" t="str">
        <f t="shared" si="734"/>
        <v/>
      </c>
      <c r="AF268" s="632" t="str">
        <f t="shared" si="734"/>
        <v/>
      </c>
      <c r="AG268" s="632" t="str">
        <f t="shared" si="734"/>
        <v/>
      </c>
      <c r="AH268" s="632" t="str">
        <f t="shared" si="734"/>
        <v/>
      </c>
      <c r="AI268" s="632" t="str">
        <f t="shared" si="734"/>
        <v/>
      </c>
      <c r="AJ268" s="632" t="str">
        <f t="shared" si="734"/>
        <v/>
      </c>
      <c r="AK268" s="665"/>
      <c r="AL268" s="632" t="str">
        <f t="shared" ref="AL268:BB268" si="735">IF(AL266="","",AL266*AL267)</f>
        <v/>
      </c>
      <c r="AM268" s="632" t="str">
        <f t="shared" si="735"/>
        <v/>
      </c>
      <c r="AN268" s="632" t="str">
        <f t="shared" si="735"/>
        <v/>
      </c>
      <c r="AO268" s="632" t="str">
        <f t="shared" si="735"/>
        <v/>
      </c>
      <c r="AP268" s="632" t="str">
        <f t="shared" si="735"/>
        <v/>
      </c>
      <c r="AQ268" s="632" t="str">
        <f t="shared" si="735"/>
        <v/>
      </c>
      <c r="AR268" s="632" t="str">
        <f t="shared" si="735"/>
        <v/>
      </c>
      <c r="AS268" s="632" t="str">
        <f t="shared" si="735"/>
        <v/>
      </c>
      <c r="AT268" s="632" t="str">
        <f t="shared" si="735"/>
        <v/>
      </c>
      <c r="AU268" s="632" t="str">
        <f t="shared" si="735"/>
        <v/>
      </c>
      <c r="AV268" s="632" t="str">
        <f t="shared" si="735"/>
        <v/>
      </c>
      <c r="AW268" s="632" t="str">
        <f t="shared" si="735"/>
        <v/>
      </c>
      <c r="AX268" s="632" t="str">
        <f t="shared" si="735"/>
        <v/>
      </c>
      <c r="AY268" s="632" t="str">
        <f t="shared" si="735"/>
        <v/>
      </c>
      <c r="AZ268" s="632" t="str">
        <f t="shared" si="735"/>
        <v/>
      </c>
      <c r="BA268" s="632" t="str">
        <f t="shared" si="735"/>
        <v/>
      </c>
      <c r="BB268" s="632" t="str">
        <f t="shared" si="735"/>
        <v/>
      </c>
      <c r="BC268" s="665"/>
      <c r="BD268" s="632" t="str">
        <f t="shared" ref="BD268:BT268" si="736">IF(BD266="","",BD266*BD267)</f>
        <v/>
      </c>
      <c r="BE268" s="632" t="str">
        <f t="shared" si="736"/>
        <v/>
      </c>
      <c r="BF268" s="632" t="str">
        <f t="shared" si="736"/>
        <v/>
      </c>
      <c r="BG268" s="632" t="str">
        <f t="shared" si="736"/>
        <v/>
      </c>
      <c r="BH268" s="632" t="str">
        <f t="shared" si="736"/>
        <v/>
      </c>
      <c r="BI268" s="632" t="str">
        <f t="shared" si="736"/>
        <v/>
      </c>
      <c r="BJ268" s="632" t="str">
        <f t="shared" si="736"/>
        <v/>
      </c>
      <c r="BK268" s="632" t="str">
        <f t="shared" si="736"/>
        <v/>
      </c>
      <c r="BL268" s="632" t="str">
        <f t="shared" si="736"/>
        <v/>
      </c>
      <c r="BM268" s="632" t="str">
        <f t="shared" si="736"/>
        <v/>
      </c>
      <c r="BN268" s="632" t="str">
        <f t="shared" si="736"/>
        <v/>
      </c>
      <c r="BO268" s="632" t="str">
        <f t="shared" si="736"/>
        <v/>
      </c>
      <c r="BP268" s="632" t="str">
        <f t="shared" si="736"/>
        <v/>
      </c>
      <c r="BQ268" s="632" t="str">
        <f t="shared" si="736"/>
        <v/>
      </c>
      <c r="BR268" s="632" t="str">
        <f t="shared" si="736"/>
        <v/>
      </c>
      <c r="BS268" s="632" t="str">
        <f t="shared" si="736"/>
        <v/>
      </c>
      <c r="BT268" s="632" t="str">
        <f t="shared" si="736"/>
        <v/>
      </c>
      <c r="BU268" s="665"/>
      <c r="BV268" s="632">
        <f>IF(BV266="","",BV266*BV267)</f>
        <v>0</v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623"/>
        <v/>
      </c>
      <c r="CA268" s="600" t="str">
        <f t="shared" si="624"/>
        <v/>
      </c>
      <c r="CB268" s="600" t="str">
        <f t="shared" si="625"/>
        <v/>
      </c>
      <c r="CC268" s="691" t="str">
        <f t="shared" si="626"/>
        <v/>
      </c>
      <c r="CD268" s="1337" t="str">
        <f t="shared" si="728"/>
        <v/>
      </c>
      <c r="CE268" s="1338" t="str">
        <f t="shared" si="727"/>
        <v/>
      </c>
      <c r="CF268" s="1339" t="str">
        <f t="shared" si="727"/>
        <v/>
      </c>
      <c r="CG268" s="1339" t="str">
        <f t="shared" si="727"/>
        <v/>
      </c>
      <c r="CH268" s="1339" t="str">
        <f t="shared" si="727"/>
        <v/>
      </c>
      <c r="CI268" s="1339" t="str">
        <f t="shared" si="727"/>
        <v/>
      </c>
      <c r="CJ268" s="1339" t="str">
        <f t="shared" si="727"/>
        <v/>
      </c>
      <c r="CK268" s="1340" t="str">
        <f t="shared" si="727"/>
        <v/>
      </c>
      <c r="CL268" s="1340" t="str">
        <f t="shared" si="727"/>
        <v/>
      </c>
      <c r="CM268" s="1340" t="str">
        <f t="shared" si="727"/>
        <v/>
      </c>
      <c r="CN268" s="1339" t="str">
        <f t="shared" si="727"/>
        <v/>
      </c>
      <c r="CO268" s="1339" t="str">
        <f t="shared" si="727"/>
        <v/>
      </c>
      <c r="CP268" s="1339" t="str">
        <f t="shared" si="727"/>
        <v/>
      </c>
      <c r="CQ268" s="1339" t="str">
        <f t="shared" si="727"/>
        <v/>
      </c>
      <c r="CR268" s="1339" t="str">
        <f t="shared" si="727"/>
        <v/>
      </c>
      <c r="CS268" s="1338" t="str">
        <f t="shared" si="727"/>
        <v/>
      </c>
      <c r="CT268" s="1341" t="str">
        <f t="shared" si="727"/>
        <v/>
      </c>
      <c r="CU268" s="552" t="str">
        <f t="shared" si="637"/>
        <v/>
      </c>
      <c r="CV268" s="553" t="str">
        <f t="shared" si="638"/>
        <v/>
      </c>
      <c r="CW268" s="554" t="str">
        <f t="shared" si="639"/>
        <v/>
      </c>
      <c r="CX268" s="554" t="str">
        <f t="shared" si="640"/>
        <v/>
      </c>
      <c r="CY268" s="554" t="str">
        <f t="shared" si="641"/>
        <v/>
      </c>
      <c r="CZ268" s="554" t="str">
        <f t="shared" si="642"/>
        <v/>
      </c>
      <c r="DA268" s="554" t="str">
        <f t="shared" si="643"/>
        <v/>
      </c>
      <c r="DB268" s="555" t="str">
        <f t="shared" si="644"/>
        <v/>
      </c>
      <c r="DC268" s="555" t="str">
        <f t="shared" si="645"/>
        <v/>
      </c>
      <c r="DD268" s="555" t="str">
        <f t="shared" si="646"/>
        <v/>
      </c>
      <c r="DE268" s="554" t="str">
        <f t="shared" si="647"/>
        <v/>
      </c>
      <c r="DF268" s="554" t="str">
        <f t="shared" si="648"/>
        <v/>
      </c>
      <c r="DG268" s="554" t="str">
        <f t="shared" si="649"/>
        <v/>
      </c>
      <c r="DH268" s="554" t="str">
        <f t="shared" si="650"/>
        <v/>
      </c>
      <c r="DI268" s="554" t="str">
        <f t="shared" si="651"/>
        <v/>
      </c>
      <c r="DJ268" s="553" t="str">
        <f t="shared" si="652"/>
        <v/>
      </c>
      <c r="DK268" s="552" t="str">
        <f t="shared" si="653"/>
        <v/>
      </c>
      <c r="DL268" s="656">
        <f t="shared" si="654"/>
        <v>2</v>
      </c>
      <c r="DM268" s="106">
        <f t="shared" si="655"/>
        <v>2</v>
      </c>
      <c r="DN268" s="106">
        <f t="shared" si="656"/>
        <v>0</v>
      </c>
      <c r="DO268" s="106">
        <f t="shared" si="657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246</v>
      </c>
      <c r="B269" s="258"/>
      <c r="C269" s="258"/>
      <c r="D269" s="258"/>
      <c r="E269" s="258"/>
      <c r="F269" s="258"/>
      <c r="G269" s="258"/>
      <c r="H269" s="258"/>
      <c r="I269" s="258">
        <v>0</v>
      </c>
      <c r="J269" s="258">
        <v>0</v>
      </c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>
        <v>0</v>
      </c>
      <c r="W269" s="258"/>
      <c r="X269" s="258"/>
      <c r="Y269" s="258"/>
      <c r="Z269" s="258"/>
      <c r="AA269" s="258"/>
      <c r="AB269" s="258">
        <v>5</v>
      </c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>
        <v>0</v>
      </c>
      <c r="BW269" s="258"/>
      <c r="BX269" s="258"/>
      <c r="BY269" s="258"/>
      <c r="BZ269" s="600" t="str">
        <f t="shared" si="623"/>
        <v/>
      </c>
      <c r="CA269" s="600" t="str">
        <f t="shared" si="624"/>
        <v/>
      </c>
      <c r="CB269" s="600" t="str">
        <f t="shared" si="625"/>
        <v/>
      </c>
      <c r="CC269" s="691" t="str">
        <f t="shared" si="626"/>
        <v/>
      </c>
      <c r="CD269" s="1337" t="str">
        <f t="shared" si="728"/>
        <v/>
      </c>
      <c r="CE269" s="1338" t="str">
        <f t="shared" si="727"/>
        <v/>
      </c>
      <c r="CF269" s="1339" t="str">
        <f t="shared" si="727"/>
        <v/>
      </c>
      <c r="CG269" s="1339" t="str">
        <f t="shared" si="727"/>
        <v/>
      </c>
      <c r="CH269" s="1339" t="str">
        <f t="shared" si="727"/>
        <v/>
      </c>
      <c r="CI269" s="1339" t="str">
        <f t="shared" si="727"/>
        <v/>
      </c>
      <c r="CJ269" s="1339" t="str">
        <f t="shared" si="727"/>
        <v/>
      </c>
      <c r="CK269" s="1340" t="str">
        <f t="shared" si="727"/>
        <v/>
      </c>
      <c r="CL269" s="1340" t="str">
        <f t="shared" si="727"/>
        <v/>
      </c>
      <c r="CM269" s="1340" t="str">
        <f t="shared" si="727"/>
        <v/>
      </c>
      <c r="CN269" s="1339" t="str">
        <f t="shared" si="727"/>
        <v/>
      </c>
      <c r="CO269" s="1339" t="str">
        <f t="shared" si="727"/>
        <v/>
      </c>
      <c r="CP269" s="1339" t="str">
        <f t="shared" si="727"/>
        <v/>
      </c>
      <c r="CQ269" s="1339" t="str">
        <f t="shared" si="727"/>
        <v/>
      </c>
      <c r="CR269" s="1339" t="str">
        <f t="shared" si="727"/>
        <v/>
      </c>
      <c r="CS269" s="1338" t="str">
        <f t="shared" si="727"/>
        <v/>
      </c>
      <c r="CT269" s="1341" t="str">
        <f t="shared" si="727"/>
        <v/>
      </c>
      <c r="CU269" s="552" t="str">
        <f t="shared" si="637"/>
        <v/>
      </c>
      <c r="CV269" s="553" t="str">
        <f t="shared" si="638"/>
        <v/>
      </c>
      <c r="CW269" s="554" t="str">
        <f t="shared" si="639"/>
        <v/>
      </c>
      <c r="CX269" s="554" t="str">
        <f t="shared" si="640"/>
        <v/>
      </c>
      <c r="CY269" s="554" t="str">
        <f t="shared" si="641"/>
        <v/>
      </c>
      <c r="CZ269" s="554" t="str">
        <f t="shared" si="642"/>
        <v/>
      </c>
      <c r="DA269" s="554" t="str">
        <f t="shared" si="643"/>
        <v/>
      </c>
      <c r="DB269" s="555" t="str">
        <f t="shared" si="644"/>
        <v/>
      </c>
      <c r="DC269" s="555" t="str">
        <f t="shared" si="645"/>
        <v/>
      </c>
      <c r="DD269" s="555" t="str">
        <f t="shared" si="646"/>
        <v/>
      </c>
      <c r="DE269" s="554" t="str">
        <f t="shared" si="647"/>
        <v/>
      </c>
      <c r="DF269" s="554" t="str">
        <f t="shared" si="648"/>
        <v/>
      </c>
      <c r="DG269" s="554" t="str">
        <f t="shared" si="649"/>
        <v/>
      </c>
      <c r="DH269" s="554" t="str">
        <f t="shared" si="650"/>
        <v/>
      </c>
      <c r="DI269" s="554" t="str">
        <f t="shared" si="651"/>
        <v/>
      </c>
      <c r="DJ269" s="553" t="str">
        <f t="shared" si="652"/>
        <v/>
      </c>
      <c r="DK269" s="552" t="str">
        <f t="shared" si="653"/>
        <v/>
      </c>
      <c r="DL269" s="656">
        <f t="shared" si="654"/>
        <v>2</v>
      </c>
      <c r="DM269" s="106">
        <f t="shared" si="655"/>
        <v>2</v>
      </c>
      <c r="DN269" s="106">
        <f t="shared" si="656"/>
        <v>0</v>
      </c>
      <c r="DO269" s="106">
        <f t="shared" si="657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$G$1 &amp; " (%)"</f>
        <v>kcal (%)</v>
      </c>
      <c r="B270" s="635" t="str">
        <f t="shared" ref="B270:R270" si="737">IF(B264="","",(B264-B266-B269)*B265/B$46/365/$F$1)</f>
        <v/>
      </c>
      <c r="C270" s="635" t="str">
        <f t="shared" si="737"/>
        <v/>
      </c>
      <c r="D270" s="635">
        <f t="shared" si="737"/>
        <v>2.772341813437704E-2</v>
      </c>
      <c r="E270" s="635" t="str">
        <f t="shared" si="737"/>
        <v/>
      </c>
      <c r="F270" s="635">
        <f t="shared" si="737"/>
        <v>4.4357469015003259E-2</v>
      </c>
      <c r="G270" s="635" t="str">
        <f t="shared" si="737"/>
        <v/>
      </c>
      <c r="H270" s="635" t="str">
        <f t="shared" si="737"/>
        <v/>
      </c>
      <c r="I270" s="635">
        <f t="shared" si="737"/>
        <v>2.0162485915910574E-2</v>
      </c>
      <c r="J270" s="635">
        <f t="shared" si="737"/>
        <v>6.3367812878576082E-2</v>
      </c>
      <c r="K270" s="635" t="str">
        <f t="shared" si="737"/>
        <v/>
      </c>
      <c r="L270" s="635" t="str">
        <f t="shared" si="737"/>
        <v/>
      </c>
      <c r="M270" s="635" t="str">
        <f t="shared" si="737"/>
        <v/>
      </c>
      <c r="N270" s="635" t="str">
        <f t="shared" si="737"/>
        <v/>
      </c>
      <c r="O270" s="635" t="str">
        <f t="shared" si="737"/>
        <v/>
      </c>
      <c r="P270" s="635" t="str">
        <f t="shared" si="737"/>
        <v/>
      </c>
      <c r="Q270" s="635" t="str">
        <f t="shared" si="737"/>
        <v/>
      </c>
      <c r="R270" s="635" t="str">
        <f t="shared" si="737"/>
        <v/>
      </c>
      <c r="S270" s="655"/>
      <c r="T270" s="635" t="str">
        <f t="shared" ref="T270:AJ270" si="738">IF(T264="","",(T264-T266-T269)*T265/T$46/365/$F$1)</f>
        <v/>
      </c>
      <c r="U270" s="635" t="str">
        <f t="shared" si="738"/>
        <v/>
      </c>
      <c r="V270" s="635">
        <f t="shared" si="738"/>
        <v>2.0162485915910574E-2</v>
      </c>
      <c r="W270" s="635" t="str">
        <f t="shared" si="738"/>
        <v/>
      </c>
      <c r="X270" s="635" t="str">
        <f t="shared" si="738"/>
        <v/>
      </c>
      <c r="Y270" s="635" t="str">
        <f t="shared" si="738"/>
        <v/>
      </c>
      <c r="Z270" s="635" t="str">
        <f t="shared" si="738"/>
        <v/>
      </c>
      <c r="AA270" s="635" t="str">
        <f t="shared" si="738"/>
        <v/>
      </c>
      <c r="AB270" s="635">
        <f t="shared" si="738"/>
        <v>2.8515515795359242E-2</v>
      </c>
      <c r="AC270" s="635" t="str">
        <f t="shared" si="738"/>
        <v/>
      </c>
      <c r="AD270" s="635" t="str">
        <f t="shared" si="738"/>
        <v/>
      </c>
      <c r="AE270" s="635" t="str">
        <f t="shared" si="738"/>
        <v/>
      </c>
      <c r="AF270" s="635" t="str">
        <f t="shared" si="738"/>
        <v/>
      </c>
      <c r="AG270" s="635" t="str">
        <f t="shared" si="738"/>
        <v/>
      </c>
      <c r="AH270" s="635" t="str">
        <f t="shared" si="738"/>
        <v/>
      </c>
      <c r="AI270" s="635" t="str">
        <f t="shared" si="738"/>
        <v/>
      </c>
      <c r="AJ270" s="635" t="str">
        <f t="shared" si="738"/>
        <v/>
      </c>
      <c r="AK270" s="655"/>
      <c r="AL270" s="635" t="str">
        <f t="shared" ref="AL270:BB270" si="739">IF(AL264="","",(AL264-AL266-AL269)*AL265/AL$46/365/$F$1)</f>
        <v/>
      </c>
      <c r="AM270" s="635" t="str">
        <f t="shared" si="739"/>
        <v/>
      </c>
      <c r="AN270" s="635" t="str">
        <f t="shared" si="739"/>
        <v/>
      </c>
      <c r="AO270" s="635" t="str">
        <f t="shared" si="739"/>
        <v/>
      </c>
      <c r="AP270" s="635" t="str">
        <f t="shared" si="739"/>
        <v/>
      </c>
      <c r="AQ270" s="635" t="str">
        <f t="shared" si="739"/>
        <v/>
      </c>
      <c r="AR270" s="635" t="str">
        <f t="shared" si="739"/>
        <v/>
      </c>
      <c r="AS270" s="635" t="str">
        <f t="shared" si="739"/>
        <v/>
      </c>
      <c r="AT270" s="635" t="str">
        <f t="shared" si="739"/>
        <v/>
      </c>
      <c r="AU270" s="635" t="str">
        <f t="shared" si="739"/>
        <v/>
      </c>
      <c r="AV270" s="635" t="str">
        <f t="shared" si="739"/>
        <v/>
      </c>
      <c r="AW270" s="635" t="str">
        <f t="shared" si="739"/>
        <v/>
      </c>
      <c r="AX270" s="635" t="str">
        <f t="shared" si="739"/>
        <v/>
      </c>
      <c r="AY270" s="635" t="str">
        <f t="shared" si="739"/>
        <v/>
      </c>
      <c r="AZ270" s="635" t="str">
        <f t="shared" si="739"/>
        <v/>
      </c>
      <c r="BA270" s="635" t="str">
        <f t="shared" si="739"/>
        <v/>
      </c>
      <c r="BB270" s="635" t="str">
        <f t="shared" si="739"/>
        <v/>
      </c>
      <c r="BC270" s="655"/>
      <c r="BD270" s="635" t="str">
        <f t="shared" ref="BD270:BT270" si="740">IF(BD264="","",(BD264-BD266-BD269)*BD265/BD$46/365/$F$1)</f>
        <v/>
      </c>
      <c r="BE270" s="635" t="str">
        <f t="shared" si="740"/>
        <v/>
      </c>
      <c r="BF270" s="635" t="str">
        <f t="shared" si="740"/>
        <v/>
      </c>
      <c r="BG270" s="635" t="str">
        <f t="shared" si="740"/>
        <v/>
      </c>
      <c r="BH270" s="635" t="str">
        <f t="shared" si="740"/>
        <v/>
      </c>
      <c r="BI270" s="635" t="str">
        <f t="shared" si="740"/>
        <v/>
      </c>
      <c r="BJ270" s="635" t="str">
        <f t="shared" si="740"/>
        <v/>
      </c>
      <c r="BK270" s="635" t="str">
        <f t="shared" si="740"/>
        <v/>
      </c>
      <c r="BL270" s="635" t="str">
        <f t="shared" si="740"/>
        <v/>
      </c>
      <c r="BM270" s="635" t="str">
        <f t="shared" si="740"/>
        <v/>
      </c>
      <c r="BN270" s="635" t="str">
        <f t="shared" si="740"/>
        <v/>
      </c>
      <c r="BO270" s="635" t="str">
        <f t="shared" si="740"/>
        <v/>
      </c>
      <c r="BP270" s="635" t="str">
        <f t="shared" si="740"/>
        <v/>
      </c>
      <c r="BQ270" s="635" t="str">
        <f t="shared" si="740"/>
        <v/>
      </c>
      <c r="BR270" s="635" t="str">
        <f t="shared" si="740"/>
        <v/>
      </c>
      <c r="BS270" s="635" t="str">
        <f t="shared" si="740"/>
        <v/>
      </c>
      <c r="BT270" s="635" t="str">
        <f t="shared" si="740"/>
        <v/>
      </c>
      <c r="BU270" s="655"/>
      <c r="BV270" s="635">
        <f>IF(BV264="","",(BV264-BV266-BV269)*BV265/BV$46/365/$F$1)</f>
        <v>6.3367812878576082E-2</v>
      </c>
      <c r="BW270" s="635" t="str">
        <f>IF(BW264="","",(BW264-BW266-BW269)*BW265/BW$46/365/$F$1)</f>
        <v/>
      </c>
      <c r="BX270" s="635" t="str">
        <f>IF(BX264="","",(BX264-BX266-BX269)*BX265/BX$46/365/$F$1)</f>
        <v/>
      </c>
      <c r="BY270" s="635" t="str">
        <f>IF(BY264="","",(BY264-BY266-BY269)*BY265/BY$46/365/$F$1)</f>
        <v/>
      </c>
      <c r="BZ270" s="600">
        <f t="shared" si="623"/>
        <v>3.6040443574690155E-2</v>
      </c>
      <c r="CA270" s="625" t="str">
        <f t="shared" si="624"/>
        <v/>
      </c>
      <c r="CB270" s="625" t="str">
        <f t="shared" si="625"/>
        <v/>
      </c>
      <c r="CC270" s="694" t="str">
        <f t="shared" si="626"/>
        <v/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74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741"/>
        <v/>
      </c>
      <c r="CG270" s="1344" t="str">
        <f t="shared" si="741"/>
        <v/>
      </c>
      <c r="CH270" s="1344" t="str">
        <f t="shared" si="741"/>
        <v/>
      </c>
      <c r="CI270" s="1344" t="str">
        <f t="shared" si="741"/>
        <v/>
      </c>
      <c r="CJ270" s="1344" t="str">
        <f t="shared" si="741"/>
        <v/>
      </c>
      <c r="CK270" s="1345" t="str">
        <f t="shared" si="741"/>
        <v/>
      </c>
      <c r="CL270" s="1345" t="str">
        <f t="shared" si="741"/>
        <v/>
      </c>
      <c r="CM270" s="1345" t="str">
        <f t="shared" si="741"/>
        <v/>
      </c>
      <c r="CN270" s="1344" t="str">
        <f t="shared" si="741"/>
        <v/>
      </c>
      <c r="CO270" s="1344" t="str">
        <f t="shared" si="741"/>
        <v/>
      </c>
      <c r="CP270" s="1344" t="str">
        <f t="shared" si="741"/>
        <v/>
      </c>
      <c r="CQ270" s="1344" t="str">
        <f t="shared" si="741"/>
        <v/>
      </c>
      <c r="CR270" s="1344" t="str">
        <f t="shared" si="741"/>
        <v/>
      </c>
      <c r="CS270" s="1343" t="str">
        <f t="shared" si="741"/>
        <v/>
      </c>
      <c r="CT270" s="1346" t="str">
        <f t="shared" si="741"/>
        <v/>
      </c>
      <c r="CU270" s="540" t="str">
        <f t="shared" si="637"/>
        <v/>
      </c>
      <c r="CV270" s="541" t="str">
        <f t="shared" si="638"/>
        <v/>
      </c>
      <c r="CW270" s="542" t="str">
        <f t="shared" si="639"/>
        <v/>
      </c>
      <c r="CX270" s="542" t="str">
        <f t="shared" si="640"/>
        <v/>
      </c>
      <c r="CY270" s="542" t="str">
        <f t="shared" si="641"/>
        <v/>
      </c>
      <c r="CZ270" s="542" t="str">
        <f t="shared" si="642"/>
        <v/>
      </c>
      <c r="DA270" s="542" t="str">
        <f t="shared" si="643"/>
        <v/>
      </c>
      <c r="DB270" s="543" t="str">
        <f t="shared" si="644"/>
        <v/>
      </c>
      <c r="DC270" s="543" t="str">
        <f t="shared" si="645"/>
        <v/>
      </c>
      <c r="DD270" s="543" t="str">
        <f t="shared" si="646"/>
        <v/>
      </c>
      <c r="DE270" s="542" t="str">
        <f t="shared" si="647"/>
        <v/>
      </c>
      <c r="DF270" s="542" t="str">
        <f t="shared" si="648"/>
        <v/>
      </c>
      <c r="DG270" s="542" t="str">
        <f t="shared" si="649"/>
        <v/>
      </c>
      <c r="DH270" s="542" t="str">
        <f t="shared" si="650"/>
        <v/>
      </c>
      <c r="DI270" s="542" t="str">
        <f t="shared" si="651"/>
        <v/>
      </c>
      <c r="DJ270" s="541" t="str">
        <f t="shared" si="652"/>
        <v/>
      </c>
      <c r="DK270" s="540" t="str">
        <f t="shared" si="653"/>
        <v/>
      </c>
      <c r="DL270" s="656">
        <f t="shared" si="654"/>
        <v>4</v>
      </c>
      <c r="DM270" s="106">
        <f t="shared" si="655"/>
        <v>2</v>
      </c>
      <c r="DN270" s="106">
        <f t="shared" si="656"/>
        <v>0</v>
      </c>
      <c r="DO270" s="106">
        <f t="shared" si="657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250</v>
      </c>
      <c r="B271" s="711"/>
      <c r="C271" s="711">
        <v>600</v>
      </c>
      <c r="D271" s="711"/>
      <c r="E271" s="711"/>
      <c r="F271" s="711">
        <v>150</v>
      </c>
      <c r="G271" s="711">
        <v>100</v>
      </c>
      <c r="H271" s="711">
        <v>150</v>
      </c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/>
      <c r="W271" s="711"/>
      <c r="X271" s="711">
        <v>100</v>
      </c>
      <c r="Y271" s="711">
        <v>400</v>
      </c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>
        <v>100</v>
      </c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0</v>
      </c>
      <c r="BE271" s="711">
        <v>700</v>
      </c>
      <c r="BF271" s="711">
        <v>0</v>
      </c>
      <c r="BG271" s="711">
        <v>0</v>
      </c>
      <c r="BH271" s="711">
        <v>0</v>
      </c>
      <c r="BI271" s="711">
        <v>0</v>
      </c>
      <c r="BJ271" s="711">
        <v>0</v>
      </c>
      <c r="BK271" s="711">
        <v>350</v>
      </c>
      <c r="BL271" s="711">
        <v>90</v>
      </c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>
        <v>150</v>
      </c>
      <c r="BW271" s="711">
        <v>100</v>
      </c>
      <c r="BX271" s="711">
        <v>100</v>
      </c>
      <c r="BY271" s="711">
        <v>350</v>
      </c>
      <c r="BZ271" s="600">
        <f t="shared" si="623"/>
        <v>150</v>
      </c>
      <c r="CA271" s="600" t="str">
        <f t="shared" si="624"/>
        <v/>
      </c>
      <c r="CB271" s="600" t="str">
        <f t="shared" si="625"/>
        <v/>
      </c>
      <c r="CC271" s="691">
        <f t="shared" si="626"/>
        <v>62.857142857142854</v>
      </c>
      <c r="CD271" s="1337" t="str">
        <f t="shared" ref="CD271:CD276" si="74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741"/>
        <v/>
      </c>
      <c r="CF271" s="1339" t="str">
        <f t="shared" si="741"/>
        <v/>
      </c>
      <c r="CG271" s="1339" t="str">
        <f t="shared" si="741"/>
        <v/>
      </c>
      <c r="CH271" s="1339">
        <f t="shared" si="741"/>
        <v>0</v>
      </c>
      <c r="CI271" s="1339">
        <f t="shared" si="741"/>
        <v>0</v>
      </c>
      <c r="CJ271" s="1339">
        <f t="shared" si="741"/>
        <v>0</v>
      </c>
      <c r="CK271" s="1340">
        <f t="shared" si="741"/>
        <v>0</v>
      </c>
      <c r="CL271" s="1340">
        <f t="shared" si="741"/>
        <v>0</v>
      </c>
      <c r="CM271" s="1340">
        <f t="shared" si="741"/>
        <v>0</v>
      </c>
      <c r="CN271" s="1339">
        <f t="shared" si="741"/>
        <v>90</v>
      </c>
      <c r="CO271" s="1339">
        <f t="shared" si="741"/>
        <v>350</v>
      </c>
      <c r="CP271" s="1339">
        <f t="shared" si="741"/>
        <v>700</v>
      </c>
      <c r="CQ271" s="1339" t="str">
        <f t="shared" si="741"/>
        <v/>
      </c>
      <c r="CR271" s="1339" t="str">
        <f t="shared" si="741"/>
        <v/>
      </c>
      <c r="CS271" s="1338" t="str">
        <f t="shared" si="741"/>
        <v/>
      </c>
      <c r="CT271" s="1341" t="str">
        <f t="shared" si="741"/>
        <v/>
      </c>
      <c r="CU271" s="552" t="str">
        <f t="shared" si="637"/>
        <v/>
      </c>
      <c r="CV271" s="553" t="str">
        <f t="shared" si="638"/>
        <v/>
      </c>
      <c r="CW271" s="554" t="str">
        <f t="shared" si="639"/>
        <v/>
      </c>
      <c r="CX271" s="554" t="str">
        <f t="shared" si="640"/>
        <v/>
      </c>
      <c r="CY271" s="554">
        <f t="shared" si="641"/>
        <v>0</v>
      </c>
      <c r="CZ271" s="554">
        <f t="shared" si="642"/>
        <v>0</v>
      </c>
      <c r="DA271" s="554">
        <f t="shared" si="643"/>
        <v>0</v>
      </c>
      <c r="DB271" s="555">
        <f t="shared" si="644"/>
        <v>0</v>
      </c>
      <c r="DC271" s="555">
        <f t="shared" si="645"/>
        <v>0</v>
      </c>
      <c r="DD271" s="555">
        <f t="shared" si="646"/>
        <v>0</v>
      </c>
      <c r="DE271" s="554">
        <f t="shared" si="647"/>
        <v>90</v>
      </c>
      <c r="DF271" s="554">
        <f t="shared" si="648"/>
        <v>350</v>
      </c>
      <c r="DG271" s="554">
        <f t="shared" si="649"/>
        <v>700</v>
      </c>
      <c r="DH271" s="554" t="str">
        <f t="shared" si="650"/>
        <v/>
      </c>
      <c r="DI271" s="554" t="str">
        <f t="shared" si="651"/>
        <v/>
      </c>
      <c r="DJ271" s="553" t="str">
        <f t="shared" si="652"/>
        <v/>
      </c>
      <c r="DK271" s="552" t="str">
        <f t="shared" si="653"/>
        <v/>
      </c>
      <c r="DL271" s="656">
        <f t="shared" si="654"/>
        <v>4</v>
      </c>
      <c r="DM271" s="106">
        <f t="shared" si="655"/>
        <v>2</v>
      </c>
      <c r="DN271" s="106">
        <f t="shared" si="656"/>
        <v>1</v>
      </c>
      <c r="DO271" s="106">
        <f t="shared" si="657"/>
        <v>9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$G$1 &amp; " per kg"</f>
        <v>kcal per kg</v>
      </c>
      <c r="B272" s="705">
        <f t="shared" ref="B272:R272" si="743">3390*$K$1</f>
        <v>3390</v>
      </c>
      <c r="C272" s="705">
        <f t="shared" si="743"/>
        <v>3390</v>
      </c>
      <c r="D272" s="705">
        <f t="shared" si="743"/>
        <v>3390</v>
      </c>
      <c r="E272" s="705">
        <f t="shared" si="743"/>
        <v>3390</v>
      </c>
      <c r="F272" s="705">
        <f t="shared" si="743"/>
        <v>3390</v>
      </c>
      <c r="G272" s="705">
        <f t="shared" si="743"/>
        <v>3390</v>
      </c>
      <c r="H272" s="705">
        <f t="shared" si="743"/>
        <v>3390</v>
      </c>
      <c r="I272" s="705">
        <f t="shared" si="743"/>
        <v>3390</v>
      </c>
      <c r="J272" s="705">
        <f t="shared" si="743"/>
        <v>3390</v>
      </c>
      <c r="K272" s="705">
        <f t="shared" si="743"/>
        <v>3390</v>
      </c>
      <c r="L272" s="705">
        <f t="shared" si="743"/>
        <v>3390</v>
      </c>
      <c r="M272" s="705">
        <f t="shared" si="743"/>
        <v>3390</v>
      </c>
      <c r="N272" s="705">
        <f t="shared" si="743"/>
        <v>3390</v>
      </c>
      <c r="O272" s="705">
        <f t="shared" si="743"/>
        <v>3390</v>
      </c>
      <c r="P272" s="705">
        <f t="shared" si="743"/>
        <v>3390</v>
      </c>
      <c r="Q272" s="705">
        <f t="shared" si="743"/>
        <v>3390</v>
      </c>
      <c r="R272" s="705">
        <f t="shared" si="743"/>
        <v>3390</v>
      </c>
      <c r="S272" s="713"/>
      <c r="T272" s="705">
        <f t="shared" ref="T272:AJ272" si="744">3390*$K$1</f>
        <v>3390</v>
      </c>
      <c r="U272" s="705">
        <f t="shared" si="744"/>
        <v>3390</v>
      </c>
      <c r="V272" s="705">
        <f t="shared" si="744"/>
        <v>3390</v>
      </c>
      <c r="W272" s="705">
        <f t="shared" si="744"/>
        <v>3390</v>
      </c>
      <c r="X272" s="705">
        <f t="shared" si="744"/>
        <v>3390</v>
      </c>
      <c r="Y272" s="705">
        <f t="shared" si="744"/>
        <v>3390</v>
      </c>
      <c r="Z272" s="705">
        <f t="shared" si="744"/>
        <v>3390</v>
      </c>
      <c r="AA272" s="705">
        <f t="shared" si="744"/>
        <v>3390</v>
      </c>
      <c r="AB272" s="705">
        <f t="shared" si="744"/>
        <v>3390</v>
      </c>
      <c r="AC272" s="705">
        <f t="shared" si="744"/>
        <v>3390</v>
      </c>
      <c r="AD272" s="705">
        <f t="shared" si="744"/>
        <v>3390</v>
      </c>
      <c r="AE272" s="705">
        <f t="shared" si="744"/>
        <v>3390</v>
      </c>
      <c r="AF272" s="705">
        <f t="shared" si="744"/>
        <v>3390</v>
      </c>
      <c r="AG272" s="705">
        <f t="shared" si="744"/>
        <v>3390</v>
      </c>
      <c r="AH272" s="705">
        <f t="shared" si="744"/>
        <v>3390</v>
      </c>
      <c r="AI272" s="705">
        <f t="shared" si="744"/>
        <v>3390</v>
      </c>
      <c r="AJ272" s="705">
        <f t="shared" si="744"/>
        <v>3390</v>
      </c>
      <c r="AK272" s="713"/>
      <c r="AL272" s="705">
        <f t="shared" ref="AL272:BB272" si="745">3390*$K$1</f>
        <v>3390</v>
      </c>
      <c r="AM272" s="705">
        <f t="shared" si="745"/>
        <v>3390</v>
      </c>
      <c r="AN272" s="705">
        <f t="shared" si="745"/>
        <v>3390</v>
      </c>
      <c r="AO272" s="705">
        <f t="shared" si="745"/>
        <v>3390</v>
      </c>
      <c r="AP272" s="705">
        <f t="shared" si="745"/>
        <v>3390</v>
      </c>
      <c r="AQ272" s="705">
        <f t="shared" si="745"/>
        <v>3390</v>
      </c>
      <c r="AR272" s="705">
        <f t="shared" si="745"/>
        <v>3390</v>
      </c>
      <c r="AS272" s="705">
        <f t="shared" si="745"/>
        <v>3390</v>
      </c>
      <c r="AT272" s="705">
        <f t="shared" si="745"/>
        <v>3390</v>
      </c>
      <c r="AU272" s="705">
        <f t="shared" si="745"/>
        <v>3390</v>
      </c>
      <c r="AV272" s="705">
        <f t="shared" si="745"/>
        <v>3390</v>
      </c>
      <c r="AW272" s="705">
        <f t="shared" si="745"/>
        <v>3390</v>
      </c>
      <c r="AX272" s="705">
        <f t="shared" si="745"/>
        <v>3390</v>
      </c>
      <c r="AY272" s="705">
        <f t="shared" si="745"/>
        <v>3390</v>
      </c>
      <c r="AZ272" s="705">
        <f t="shared" si="745"/>
        <v>3390</v>
      </c>
      <c r="BA272" s="705">
        <f t="shared" si="745"/>
        <v>3390</v>
      </c>
      <c r="BB272" s="705">
        <f t="shared" si="745"/>
        <v>3390</v>
      </c>
      <c r="BC272" s="713"/>
      <c r="BD272" s="705">
        <f t="shared" ref="BD272:BT272" si="746">3390*$K$1</f>
        <v>3390</v>
      </c>
      <c r="BE272" s="705">
        <f t="shared" si="746"/>
        <v>3390</v>
      </c>
      <c r="BF272" s="705">
        <f t="shared" si="746"/>
        <v>3390</v>
      </c>
      <c r="BG272" s="705">
        <f t="shared" si="746"/>
        <v>3390</v>
      </c>
      <c r="BH272" s="705">
        <f t="shared" si="746"/>
        <v>3390</v>
      </c>
      <c r="BI272" s="705">
        <f t="shared" si="746"/>
        <v>3390</v>
      </c>
      <c r="BJ272" s="705">
        <f t="shared" si="746"/>
        <v>3390</v>
      </c>
      <c r="BK272" s="705">
        <f t="shared" si="746"/>
        <v>3390</v>
      </c>
      <c r="BL272" s="705">
        <f t="shared" si="746"/>
        <v>3390</v>
      </c>
      <c r="BM272" s="705">
        <f t="shared" si="746"/>
        <v>3390</v>
      </c>
      <c r="BN272" s="705">
        <f t="shared" si="746"/>
        <v>3390</v>
      </c>
      <c r="BO272" s="705">
        <f t="shared" si="746"/>
        <v>3390</v>
      </c>
      <c r="BP272" s="705">
        <f t="shared" si="746"/>
        <v>3390</v>
      </c>
      <c r="BQ272" s="705">
        <f t="shared" si="746"/>
        <v>3390</v>
      </c>
      <c r="BR272" s="705">
        <f t="shared" si="746"/>
        <v>3390</v>
      </c>
      <c r="BS272" s="705">
        <f t="shared" si="746"/>
        <v>3390</v>
      </c>
      <c r="BT272" s="705">
        <f t="shared" si="746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623"/>
        <v>3390</v>
      </c>
      <c r="CA272" s="600">
        <f t="shared" si="624"/>
        <v>3390</v>
      </c>
      <c r="CB272" s="600">
        <f t="shared" si="625"/>
        <v>3390</v>
      </c>
      <c r="CC272" s="691">
        <f t="shared" si="626"/>
        <v>3390</v>
      </c>
      <c r="CD272" s="1337">
        <f t="shared" si="742"/>
        <v>3390</v>
      </c>
      <c r="CE272" s="1338">
        <f t="shared" si="741"/>
        <v>3390</v>
      </c>
      <c r="CF272" s="1339">
        <f t="shared" si="741"/>
        <v>3390</v>
      </c>
      <c r="CG272" s="1339">
        <f t="shared" si="741"/>
        <v>3390</v>
      </c>
      <c r="CH272" s="1339">
        <f t="shared" si="741"/>
        <v>3390</v>
      </c>
      <c r="CI272" s="1339">
        <f t="shared" si="741"/>
        <v>3390</v>
      </c>
      <c r="CJ272" s="1339">
        <f t="shared" si="741"/>
        <v>3390</v>
      </c>
      <c r="CK272" s="1340">
        <f t="shared" si="741"/>
        <v>3390</v>
      </c>
      <c r="CL272" s="1340">
        <f t="shared" si="741"/>
        <v>3390</v>
      </c>
      <c r="CM272" s="1340">
        <f t="shared" si="741"/>
        <v>3390</v>
      </c>
      <c r="CN272" s="1339">
        <f t="shared" si="741"/>
        <v>3390</v>
      </c>
      <c r="CO272" s="1339">
        <f t="shared" si="741"/>
        <v>3390</v>
      </c>
      <c r="CP272" s="1339">
        <f t="shared" si="741"/>
        <v>3390</v>
      </c>
      <c r="CQ272" s="1339">
        <f t="shared" si="741"/>
        <v>3390</v>
      </c>
      <c r="CR272" s="1339">
        <f t="shared" si="741"/>
        <v>3390</v>
      </c>
      <c r="CS272" s="1338">
        <f t="shared" si="741"/>
        <v>3390</v>
      </c>
      <c r="CT272" s="1341">
        <f t="shared" si="741"/>
        <v>3390</v>
      </c>
      <c r="CU272" s="552">
        <f t="shared" si="637"/>
        <v>3390</v>
      </c>
      <c r="CV272" s="553">
        <f t="shared" si="638"/>
        <v>3390</v>
      </c>
      <c r="CW272" s="554">
        <f t="shared" si="639"/>
        <v>3390</v>
      </c>
      <c r="CX272" s="554">
        <f t="shared" si="640"/>
        <v>3390</v>
      </c>
      <c r="CY272" s="554">
        <f t="shared" si="641"/>
        <v>3390</v>
      </c>
      <c r="CZ272" s="554">
        <f t="shared" si="642"/>
        <v>3390</v>
      </c>
      <c r="DA272" s="554">
        <f t="shared" si="643"/>
        <v>3390</v>
      </c>
      <c r="DB272" s="555">
        <f t="shared" si="644"/>
        <v>3390</v>
      </c>
      <c r="DC272" s="555">
        <f t="shared" si="645"/>
        <v>3390</v>
      </c>
      <c r="DD272" s="555">
        <f t="shared" si="646"/>
        <v>3390</v>
      </c>
      <c r="DE272" s="554">
        <f t="shared" si="647"/>
        <v>3390</v>
      </c>
      <c r="DF272" s="554">
        <f t="shared" si="648"/>
        <v>3390</v>
      </c>
      <c r="DG272" s="554">
        <f t="shared" si="649"/>
        <v>3390</v>
      </c>
      <c r="DH272" s="554">
        <f t="shared" si="650"/>
        <v>3390</v>
      </c>
      <c r="DI272" s="554">
        <f t="shared" si="651"/>
        <v>3390</v>
      </c>
      <c r="DJ272" s="553">
        <f t="shared" si="652"/>
        <v>3390</v>
      </c>
      <c r="DK272" s="552">
        <f t="shared" si="653"/>
        <v>3390</v>
      </c>
      <c r="DL272" s="656">
        <f t="shared" si="654"/>
        <v>17</v>
      </c>
      <c r="DM272" s="106">
        <f t="shared" si="655"/>
        <v>17</v>
      </c>
      <c r="DN272" s="106">
        <f t="shared" si="656"/>
        <v>17</v>
      </c>
      <c r="DO272" s="106">
        <f t="shared" si="657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245</v>
      </c>
      <c r="B273" s="323"/>
      <c r="C273" s="323">
        <v>0</v>
      </c>
      <c r="D273" s="323"/>
      <c r="E273" s="323"/>
      <c r="F273" s="323">
        <v>0</v>
      </c>
      <c r="G273" s="323">
        <v>65</v>
      </c>
      <c r="H273" s="323">
        <v>0</v>
      </c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>
        <v>65</v>
      </c>
      <c r="Y273" s="323">
        <v>0</v>
      </c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>
        <v>50</v>
      </c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>
        <v>250</v>
      </c>
      <c r="BL273" s="323">
        <v>50</v>
      </c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>
        <v>0</v>
      </c>
      <c r="BW273" s="323">
        <v>0</v>
      </c>
      <c r="BX273" s="323">
        <v>50</v>
      </c>
      <c r="BY273" s="323">
        <v>250</v>
      </c>
      <c r="BZ273" s="600">
        <f t="shared" si="623"/>
        <v>0</v>
      </c>
      <c r="CA273" s="600" t="str">
        <f t="shared" si="624"/>
        <v/>
      </c>
      <c r="CB273" s="600" t="str">
        <f t="shared" si="625"/>
        <v/>
      </c>
      <c r="CC273" s="691" t="str">
        <f t="shared" si="626"/>
        <v/>
      </c>
      <c r="CD273" s="1337" t="str">
        <f t="shared" si="742"/>
        <v/>
      </c>
      <c r="CE273" s="1338" t="str">
        <f t="shared" si="741"/>
        <v/>
      </c>
      <c r="CF273" s="1339" t="str">
        <f t="shared" si="741"/>
        <v/>
      </c>
      <c r="CG273" s="1339" t="str">
        <f t="shared" si="741"/>
        <v/>
      </c>
      <c r="CH273" s="1339" t="str">
        <f t="shared" si="741"/>
        <v/>
      </c>
      <c r="CI273" s="1339" t="str">
        <f t="shared" si="741"/>
        <v/>
      </c>
      <c r="CJ273" s="1339" t="str">
        <f t="shared" si="741"/>
        <v/>
      </c>
      <c r="CK273" s="1340" t="str">
        <f t="shared" si="741"/>
        <v/>
      </c>
      <c r="CL273" s="1340">
        <f t="shared" si="741"/>
        <v>50</v>
      </c>
      <c r="CM273" s="1340">
        <f t="shared" si="741"/>
        <v>250</v>
      </c>
      <c r="CN273" s="1339" t="str">
        <f t="shared" si="741"/>
        <v/>
      </c>
      <c r="CO273" s="1339" t="str">
        <f t="shared" si="741"/>
        <v/>
      </c>
      <c r="CP273" s="1339" t="str">
        <f t="shared" si="741"/>
        <v/>
      </c>
      <c r="CQ273" s="1339" t="str">
        <f t="shared" si="741"/>
        <v/>
      </c>
      <c r="CR273" s="1339" t="str">
        <f t="shared" si="741"/>
        <v/>
      </c>
      <c r="CS273" s="1338" t="str">
        <f t="shared" si="741"/>
        <v/>
      </c>
      <c r="CT273" s="1341" t="str">
        <f t="shared" si="741"/>
        <v/>
      </c>
      <c r="CU273" s="552" t="str">
        <f t="shared" si="637"/>
        <v/>
      </c>
      <c r="CV273" s="553" t="str">
        <f t="shared" si="638"/>
        <v/>
      </c>
      <c r="CW273" s="554" t="str">
        <f t="shared" si="639"/>
        <v/>
      </c>
      <c r="CX273" s="554" t="str">
        <f t="shared" si="640"/>
        <v/>
      </c>
      <c r="CY273" s="554" t="str">
        <f t="shared" si="641"/>
        <v/>
      </c>
      <c r="CZ273" s="554" t="str">
        <f t="shared" si="642"/>
        <v/>
      </c>
      <c r="DA273" s="554" t="str">
        <f t="shared" si="643"/>
        <v/>
      </c>
      <c r="DB273" s="555" t="str">
        <f t="shared" si="644"/>
        <v/>
      </c>
      <c r="DC273" s="555">
        <f t="shared" si="645"/>
        <v>50</v>
      </c>
      <c r="DD273" s="555">
        <f t="shared" si="646"/>
        <v>250</v>
      </c>
      <c r="DE273" s="554" t="str">
        <f t="shared" si="647"/>
        <v/>
      </c>
      <c r="DF273" s="554" t="str">
        <f t="shared" si="648"/>
        <v/>
      </c>
      <c r="DG273" s="554" t="str">
        <f t="shared" si="649"/>
        <v/>
      </c>
      <c r="DH273" s="554" t="str">
        <f t="shared" si="650"/>
        <v/>
      </c>
      <c r="DI273" s="554" t="str">
        <f t="shared" si="651"/>
        <v/>
      </c>
      <c r="DJ273" s="553" t="str">
        <f t="shared" si="652"/>
        <v/>
      </c>
      <c r="DK273" s="552" t="str">
        <f t="shared" si="653"/>
        <v/>
      </c>
      <c r="DL273" s="656">
        <f t="shared" si="654"/>
        <v>4</v>
      </c>
      <c r="DM273" s="106">
        <f t="shared" si="655"/>
        <v>2</v>
      </c>
      <c r="DN273" s="106">
        <f t="shared" si="656"/>
        <v>1</v>
      </c>
      <c r="DO273" s="106">
        <f t="shared" si="657"/>
        <v>2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>
        <v>7.2</v>
      </c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>
        <v>5.54</v>
      </c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/>
      <c r="AN274" s="644"/>
      <c r="AO274" s="644"/>
      <c r="AP274" s="644"/>
      <c r="AQ274" s="644"/>
      <c r="AR274" s="644"/>
      <c r="AS274" s="644">
        <v>2.4</v>
      </c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/>
      <c r="BE274" s="644"/>
      <c r="BF274" s="644"/>
      <c r="BG274" s="644"/>
      <c r="BH274" s="644"/>
      <c r="BI274" s="644"/>
      <c r="BJ274" s="644"/>
      <c r="BK274" s="644">
        <v>2</v>
      </c>
      <c r="BL274" s="644">
        <v>6</v>
      </c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>
        <v>6</v>
      </c>
      <c r="BW274" s="644">
        <v>6</v>
      </c>
      <c r="BX274" s="644">
        <v>6</v>
      </c>
      <c r="BY274" s="644">
        <v>6</v>
      </c>
      <c r="BZ274" s="600" t="str">
        <f t="shared" si="623"/>
        <v/>
      </c>
      <c r="CA274" s="600" t="str">
        <f t="shared" si="624"/>
        <v/>
      </c>
      <c r="CB274" s="600" t="str">
        <f t="shared" si="625"/>
        <v/>
      </c>
      <c r="CC274" s="691" t="str">
        <f t="shared" si="626"/>
        <v/>
      </c>
      <c r="CD274" s="1337" t="str">
        <f t="shared" si="742"/>
        <v/>
      </c>
      <c r="CE274" s="1338" t="str">
        <f t="shared" si="741"/>
        <v/>
      </c>
      <c r="CF274" s="1339" t="str">
        <f t="shared" si="741"/>
        <v/>
      </c>
      <c r="CG274" s="1339" t="str">
        <f t="shared" si="741"/>
        <v/>
      </c>
      <c r="CH274" s="1339" t="str">
        <f t="shared" si="741"/>
        <v/>
      </c>
      <c r="CI274" s="1339" t="str">
        <f t="shared" si="741"/>
        <v/>
      </c>
      <c r="CJ274" s="1339" t="str">
        <f t="shared" si="741"/>
        <v/>
      </c>
      <c r="CK274" s="1340" t="str">
        <f t="shared" si="741"/>
        <v/>
      </c>
      <c r="CL274" s="1340">
        <f t="shared" si="741"/>
        <v>2</v>
      </c>
      <c r="CM274" s="1340">
        <f t="shared" si="741"/>
        <v>6</v>
      </c>
      <c r="CN274" s="1339" t="str">
        <f t="shared" si="741"/>
        <v/>
      </c>
      <c r="CO274" s="1339" t="str">
        <f t="shared" si="741"/>
        <v/>
      </c>
      <c r="CP274" s="1339" t="str">
        <f t="shared" si="741"/>
        <v/>
      </c>
      <c r="CQ274" s="1339" t="str">
        <f t="shared" si="741"/>
        <v/>
      </c>
      <c r="CR274" s="1339" t="str">
        <f t="shared" si="741"/>
        <v/>
      </c>
      <c r="CS274" s="1338" t="str">
        <f t="shared" si="741"/>
        <v/>
      </c>
      <c r="CT274" s="1341" t="str">
        <f t="shared" si="741"/>
        <v/>
      </c>
      <c r="CU274" s="552" t="str">
        <f t="shared" si="637"/>
        <v/>
      </c>
      <c r="CV274" s="553" t="str">
        <f t="shared" si="638"/>
        <v/>
      </c>
      <c r="CW274" s="554" t="str">
        <f t="shared" si="639"/>
        <v/>
      </c>
      <c r="CX274" s="554" t="str">
        <f t="shared" si="640"/>
        <v/>
      </c>
      <c r="CY274" s="554" t="str">
        <f t="shared" si="641"/>
        <v/>
      </c>
      <c r="CZ274" s="554" t="str">
        <f t="shared" si="642"/>
        <v/>
      </c>
      <c r="DA274" s="554" t="str">
        <f t="shared" si="643"/>
        <v/>
      </c>
      <c r="DB274" s="555" t="str">
        <f t="shared" si="644"/>
        <v/>
      </c>
      <c r="DC274" s="555">
        <f t="shared" si="645"/>
        <v>2</v>
      </c>
      <c r="DD274" s="555">
        <f t="shared" si="646"/>
        <v>6</v>
      </c>
      <c r="DE274" s="554" t="str">
        <f t="shared" si="647"/>
        <v/>
      </c>
      <c r="DF274" s="554" t="str">
        <f t="shared" si="648"/>
        <v/>
      </c>
      <c r="DG274" s="554" t="str">
        <f t="shared" si="649"/>
        <v/>
      </c>
      <c r="DH274" s="554" t="str">
        <f t="shared" si="650"/>
        <v/>
      </c>
      <c r="DI274" s="554" t="str">
        <f t="shared" si="651"/>
        <v/>
      </c>
      <c r="DJ274" s="553" t="str">
        <f t="shared" si="652"/>
        <v/>
      </c>
      <c r="DK274" s="552" t="str">
        <f t="shared" si="653"/>
        <v/>
      </c>
      <c r="DL274" s="656">
        <f t="shared" si="654"/>
        <v>1</v>
      </c>
      <c r="DM274" s="106">
        <f t="shared" si="655"/>
        <v>1</v>
      </c>
      <c r="DN274" s="106">
        <f t="shared" si="656"/>
        <v>1</v>
      </c>
      <c r="DO274" s="106">
        <f t="shared" si="657"/>
        <v>2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47">IF(B273="","",B273*B274)</f>
        <v/>
      </c>
      <c r="C275" s="632">
        <f t="shared" si="747"/>
        <v>0</v>
      </c>
      <c r="D275" s="632" t="str">
        <f t="shared" si="747"/>
        <v/>
      </c>
      <c r="E275" s="632" t="str">
        <f t="shared" si="747"/>
        <v/>
      </c>
      <c r="F275" s="632">
        <f t="shared" si="747"/>
        <v>0</v>
      </c>
      <c r="G275" s="632">
        <f t="shared" si="747"/>
        <v>468</v>
      </c>
      <c r="H275" s="632">
        <f t="shared" si="747"/>
        <v>0</v>
      </c>
      <c r="I275" s="632" t="str">
        <f t="shared" si="747"/>
        <v/>
      </c>
      <c r="J275" s="632" t="str">
        <f t="shared" si="747"/>
        <v/>
      </c>
      <c r="K275" s="632" t="str">
        <f t="shared" si="747"/>
        <v/>
      </c>
      <c r="L275" s="632" t="str">
        <f t="shared" si="747"/>
        <v/>
      </c>
      <c r="M275" s="632" t="str">
        <f t="shared" si="747"/>
        <v/>
      </c>
      <c r="N275" s="632" t="str">
        <f t="shared" si="747"/>
        <v/>
      </c>
      <c r="O275" s="632" t="str">
        <f t="shared" si="747"/>
        <v/>
      </c>
      <c r="P275" s="632" t="str">
        <f t="shared" si="747"/>
        <v/>
      </c>
      <c r="Q275" s="632" t="str">
        <f t="shared" si="747"/>
        <v/>
      </c>
      <c r="R275" s="632" t="str">
        <f t="shared" si="747"/>
        <v/>
      </c>
      <c r="S275" s="665"/>
      <c r="T275" s="632" t="str">
        <f t="shared" ref="T275:AJ275" si="748">IF(T273="","",T273*T274)</f>
        <v/>
      </c>
      <c r="U275" s="632" t="str">
        <f t="shared" si="748"/>
        <v/>
      </c>
      <c r="V275" s="632" t="str">
        <f t="shared" si="748"/>
        <v/>
      </c>
      <c r="W275" s="632" t="str">
        <f t="shared" si="748"/>
        <v/>
      </c>
      <c r="X275" s="632">
        <f t="shared" si="748"/>
        <v>360.1</v>
      </c>
      <c r="Y275" s="632">
        <f t="shared" si="748"/>
        <v>0</v>
      </c>
      <c r="Z275" s="632" t="str">
        <f t="shared" si="748"/>
        <v/>
      </c>
      <c r="AA275" s="632" t="str">
        <f t="shared" si="748"/>
        <v/>
      </c>
      <c r="AB275" s="632" t="str">
        <f t="shared" si="748"/>
        <v/>
      </c>
      <c r="AC275" s="632" t="str">
        <f t="shared" si="748"/>
        <v/>
      </c>
      <c r="AD275" s="632" t="str">
        <f t="shared" si="748"/>
        <v/>
      </c>
      <c r="AE275" s="632" t="str">
        <f t="shared" si="748"/>
        <v/>
      </c>
      <c r="AF275" s="632" t="str">
        <f t="shared" si="748"/>
        <v/>
      </c>
      <c r="AG275" s="632" t="str">
        <f t="shared" si="748"/>
        <v/>
      </c>
      <c r="AH275" s="632" t="str">
        <f t="shared" si="748"/>
        <v/>
      </c>
      <c r="AI275" s="632" t="str">
        <f t="shared" si="748"/>
        <v/>
      </c>
      <c r="AJ275" s="632" t="str">
        <f t="shared" si="748"/>
        <v/>
      </c>
      <c r="AK275" s="665"/>
      <c r="AL275" s="632" t="str">
        <f t="shared" ref="AL275:BB275" si="749">IF(AL273="","",AL273*AL274)</f>
        <v/>
      </c>
      <c r="AM275" s="632" t="str">
        <f t="shared" si="749"/>
        <v/>
      </c>
      <c r="AN275" s="632" t="str">
        <f t="shared" si="749"/>
        <v/>
      </c>
      <c r="AO275" s="632" t="str">
        <f t="shared" si="749"/>
        <v/>
      </c>
      <c r="AP275" s="632" t="str">
        <f t="shared" si="749"/>
        <v/>
      </c>
      <c r="AQ275" s="632" t="str">
        <f t="shared" si="749"/>
        <v/>
      </c>
      <c r="AR275" s="632" t="str">
        <f t="shared" si="749"/>
        <v/>
      </c>
      <c r="AS275" s="632">
        <f t="shared" si="749"/>
        <v>120</v>
      </c>
      <c r="AT275" s="632" t="str">
        <f t="shared" si="749"/>
        <v/>
      </c>
      <c r="AU275" s="632" t="str">
        <f t="shared" si="749"/>
        <v/>
      </c>
      <c r="AV275" s="632" t="str">
        <f t="shared" si="749"/>
        <v/>
      </c>
      <c r="AW275" s="632" t="str">
        <f t="shared" si="749"/>
        <v/>
      </c>
      <c r="AX275" s="632" t="str">
        <f t="shared" si="749"/>
        <v/>
      </c>
      <c r="AY275" s="632" t="str">
        <f t="shared" si="749"/>
        <v/>
      </c>
      <c r="AZ275" s="632" t="str">
        <f t="shared" si="749"/>
        <v/>
      </c>
      <c r="BA275" s="632" t="str">
        <f t="shared" si="749"/>
        <v/>
      </c>
      <c r="BB275" s="632" t="str">
        <f t="shared" si="749"/>
        <v/>
      </c>
      <c r="BC275" s="665"/>
      <c r="BD275" s="632" t="str">
        <f t="shared" ref="BD275:BT275" si="750">IF(BD273="","",BD273*BD274)</f>
        <v/>
      </c>
      <c r="BE275" s="632" t="str">
        <f t="shared" si="750"/>
        <v/>
      </c>
      <c r="BF275" s="632" t="str">
        <f t="shared" si="750"/>
        <v/>
      </c>
      <c r="BG275" s="632" t="str">
        <f t="shared" si="750"/>
        <v/>
      </c>
      <c r="BH275" s="632" t="str">
        <f t="shared" si="750"/>
        <v/>
      </c>
      <c r="BI275" s="632" t="str">
        <f t="shared" si="750"/>
        <v/>
      </c>
      <c r="BJ275" s="632" t="str">
        <f t="shared" si="750"/>
        <v/>
      </c>
      <c r="BK275" s="632">
        <f t="shared" si="750"/>
        <v>500</v>
      </c>
      <c r="BL275" s="632">
        <f t="shared" si="750"/>
        <v>300</v>
      </c>
      <c r="BM275" s="632" t="str">
        <f t="shared" si="750"/>
        <v/>
      </c>
      <c r="BN275" s="632" t="str">
        <f t="shared" si="750"/>
        <v/>
      </c>
      <c r="BO275" s="632" t="str">
        <f t="shared" si="750"/>
        <v/>
      </c>
      <c r="BP275" s="632" t="str">
        <f t="shared" si="750"/>
        <v/>
      </c>
      <c r="BQ275" s="632" t="str">
        <f t="shared" si="750"/>
        <v/>
      </c>
      <c r="BR275" s="632" t="str">
        <f t="shared" si="750"/>
        <v/>
      </c>
      <c r="BS275" s="632" t="str">
        <f t="shared" si="750"/>
        <v/>
      </c>
      <c r="BT275" s="632" t="str">
        <f t="shared" si="750"/>
        <v/>
      </c>
      <c r="BU275" s="591"/>
      <c r="BV275" s="632">
        <f>IF(BV273="","",BV273*BV274)</f>
        <v>0</v>
      </c>
      <c r="BW275" s="632">
        <f>IF(BW273="","",BW273*BW274)</f>
        <v>0</v>
      </c>
      <c r="BX275" s="632">
        <f>IF(BX273="","",BX273*BX274)</f>
        <v>300</v>
      </c>
      <c r="BY275" s="632">
        <f>IF(BY273="","",BY273*BY274)</f>
        <v>1500</v>
      </c>
      <c r="BZ275" s="600">
        <f t="shared" si="623"/>
        <v>0</v>
      </c>
      <c r="CA275" s="600" t="str">
        <f t="shared" si="624"/>
        <v/>
      </c>
      <c r="CB275" s="600" t="str">
        <f t="shared" si="625"/>
        <v/>
      </c>
      <c r="CC275" s="691" t="str">
        <f t="shared" si="626"/>
        <v/>
      </c>
      <c r="CD275" s="1337" t="str">
        <f t="shared" si="742"/>
        <v/>
      </c>
      <c r="CE275" s="1338" t="str">
        <f t="shared" si="741"/>
        <v/>
      </c>
      <c r="CF275" s="1339" t="str">
        <f t="shared" si="741"/>
        <v/>
      </c>
      <c r="CG275" s="1339" t="str">
        <f t="shared" si="741"/>
        <v/>
      </c>
      <c r="CH275" s="1339" t="str">
        <f t="shared" si="741"/>
        <v/>
      </c>
      <c r="CI275" s="1339" t="str">
        <f t="shared" si="741"/>
        <v/>
      </c>
      <c r="CJ275" s="1339" t="str">
        <f t="shared" si="741"/>
        <v/>
      </c>
      <c r="CK275" s="1340" t="str">
        <f t="shared" si="741"/>
        <v/>
      </c>
      <c r="CL275" s="1340">
        <f t="shared" si="741"/>
        <v>300</v>
      </c>
      <c r="CM275" s="1340">
        <f t="shared" si="741"/>
        <v>500</v>
      </c>
      <c r="CN275" s="1339" t="str">
        <f t="shared" si="741"/>
        <v/>
      </c>
      <c r="CO275" s="1339" t="str">
        <f t="shared" si="741"/>
        <v/>
      </c>
      <c r="CP275" s="1339" t="str">
        <f t="shared" si="741"/>
        <v/>
      </c>
      <c r="CQ275" s="1339" t="str">
        <f t="shared" si="741"/>
        <v/>
      </c>
      <c r="CR275" s="1339" t="str">
        <f t="shared" si="741"/>
        <v/>
      </c>
      <c r="CS275" s="1338" t="str">
        <f t="shared" si="741"/>
        <v/>
      </c>
      <c r="CT275" s="1341" t="str">
        <f t="shared" si="741"/>
        <v/>
      </c>
      <c r="CU275" s="552" t="str">
        <f t="shared" si="637"/>
        <v/>
      </c>
      <c r="CV275" s="553" t="str">
        <f t="shared" si="638"/>
        <v/>
      </c>
      <c r="CW275" s="554" t="str">
        <f t="shared" si="639"/>
        <v/>
      </c>
      <c r="CX275" s="554" t="str">
        <f t="shared" si="640"/>
        <v/>
      </c>
      <c r="CY275" s="554" t="str">
        <f t="shared" si="641"/>
        <v/>
      </c>
      <c r="CZ275" s="554" t="str">
        <f t="shared" si="642"/>
        <v/>
      </c>
      <c r="DA275" s="554" t="str">
        <f t="shared" si="643"/>
        <v/>
      </c>
      <c r="DB275" s="555" t="str">
        <f t="shared" si="644"/>
        <v/>
      </c>
      <c r="DC275" s="555">
        <f t="shared" si="645"/>
        <v>300</v>
      </c>
      <c r="DD275" s="555">
        <f t="shared" si="646"/>
        <v>500</v>
      </c>
      <c r="DE275" s="554" t="str">
        <f t="shared" si="647"/>
        <v/>
      </c>
      <c r="DF275" s="554" t="str">
        <f t="shared" si="648"/>
        <v/>
      </c>
      <c r="DG275" s="554" t="str">
        <f t="shared" si="649"/>
        <v/>
      </c>
      <c r="DH275" s="554" t="str">
        <f t="shared" si="650"/>
        <v/>
      </c>
      <c r="DI275" s="554" t="str">
        <f t="shared" si="651"/>
        <v/>
      </c>
      <c r="DJ275" s="553" t="str">
        <f t="shared" si="652"/>
        <v/>
      </c>
      <c r="DK275" s="552" t="str">
        <f t="shared" si="653"/>
        <v/>
      </c>
      <c r="DL275" s="656">
        <f t="shared" si="654"/>
        <v>4</v>
      </c>
      <c r="DM275" s="106">
        <f t="shared" si="655"/>
        <v>2</v>
      </c>
      <c r="DN275" s="106">
        <f t="shared" si="656"/>
        <v>1</v>
      </c>
      <c r="DO275" s="106">
        <f t="shared" si="657"/>
        <v>2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246</v>
      </c>
      <c r="B276" s="258"/>
      <c r="C276" s="258">
        <v>70</v>
      </c>
      <c r="D276" s="258"/>
      <c r="E276" s="258"/>
      <c r="F276" s="258">
        <v>0</v>
      </c>
      <c r="G276" s="258">
        <v>0</v>
      </c>
      <c r="H276" s="258">
        <v>0</v>
      </c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>
        <v>0</v>
      </c>
      <c r="Y276" s="258">
        <v>0</v>
      </c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>
        <v>0</v>
      </c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>
        <v>0</v>
      </c>
      <c r="BW276" s="258">
        <v>0</v>
      </c>
      <c r="BX276" s="258">
        <v>0</v>
      </c>
      <c r="BY276" s="258">
        <v>0</v>
      </c>
      <c r="BZ276" s="600">
        <f t="shared" si="623"/>
        <v>0</v>
      </c>
      <c r="CA276" s="600" t="str">
        <f t="shared" si="624"/>
        <v/>
      </c>
      <c r="CB276" s="600" t="str">
        <f t="shared" si="625"/>
        <v/>
      </c>
      <c r="CC276" s="691" t="str">
        <f t="shared" si="626"/>
        <v/>
      </c>
      <c r="CD276" s="1337" t="str">
        <f t="shared" si="742"/>
        <v/>
      </c>
      <c r="CE276" s="1338" t="str">
        <f t="shared" si="741"/>
        <v/>
      </c>
      <c r="CF276" s="1339" t="str">
        <f t="shared" si="741"/>
        <v/>
      </c>
      <c r="CG276" s="1339" t="str">
        <f t="shared" si="741"/>
        <v/>
      </c>
      <c r="CH276" s="1339" t="str">
        <f t="shared" si="741"/>
        <v/>
      </c>
      <c r="CI276" s="1339" t="str">
        <f t="shared" si="741"/>
        <v/>
      </c>
      <c r="CJ276" s="1339" t="str">
        <f t="shared" si="741"/>
        <v/>
      </c>
      <c r="CK276" s="1340" t="str">
        <f t="shared" si="741"/>
        <v/>
      </c>
      <c r="CL276" s="1340" t="str">
        <f t="shared" si="741"/>
        <v/>
      </c>
      <c r="CM276" s="1340" t="str">
        <f t="shared" si="741"/>
        <v/>
      </c>
      <c r="CN276" s="1339" t="str">
        <f t="shared" si="741"/>
        <v/>
      </c>
      <c r="CO276" s="1339" t="str">
        <f t="shared" si="741"/>
        <v/>
      </c>
      <c r="CP276" s="1339" t="str">
        <f t="shared" si="741"/>
        <v/>
      </c>
      <c r="CQ276" s="1339" t="str">
        <f t="shared" si="741"/>
        <v/>
      </c>
      <c r="CR276" s="1339" t="str">
        <f t="shared" si="741"/>
        <v/>
      </c>
      <c r="CS276" s="1338" t="str">
        <f t="shared" si="741"/>
        <v/>
      </c>
      <c r="CT276" s="1341" t="str">
        <f t="shared" si="741"/>
        <v/>
      </c>
      <c r="CU276" s="552" t="str">
        <f t="shared" si="637"/>
        <v/>
      </c>
      <c r="CV276" s="553" t="str">
        <f t="shared" si="638"/>
        <v/>
      </c>
      <c r="CW276" s="554" t="str">
        <f t="shared" si="639"/>
        <v/>
      </c>
      <c r="CX276" s="554" t="str">
        <f t="shared" si="640"/>
        <v/>
      </c>
      <c r="CY276" s="554" t="str">
        <f t="shared" si="641"/>
        <v/>
      </c>
      <c r="CZ276" s="554" t="str">
        <f t="shared" si="642"/>
        <v/>
      </c>
      <c r="DA276" s="554" t="str">
        <f t="shared" si="643"/>
        <v/>
      </c>
      <c r="DB276" s="555" t="str">
        <f t="shared" si="644"/>
        <v/>
      </c>
      <c r="DC276" s="555" t="str">
        <f t="shared" si="645"/>
        <v/>
      </c>
      <c r="DD276" s="555" t="str">
        <f t="shared" si="646"/>
        <v/>
      </c>
      <c r="DE276" s="554" t="str">
        <f t="shared" si="647"/>
        <v/>
      </c>
      <c r="DF276" s="554" t="str">
        <f t="shared" si="648"/>
        <v/>
      </c>
      <c r="DG276" s="554" t="str">
        <f t="shared" si="649"/>
        <v/>
      </c>
      <c r="DH276" s="554" t="str">
        <f t="shared" si="650"/>
        <v/>
      </c>
      <c r="DI276" s="554" t="str">
        <f t="shared" si="651"/>
        <v/>
      </c>
      <c r="DJ276" s="553" t="str">
        <f t="shared" si="652"/>
        <v/>
      </c>
      <c r="DK276" s="552" t="str">
        <f t="shared" si="653"/>
        <v/>
      </c>
      <c r="DL276" s="656">
        <f t="shared" si="654"/>
        <v>4</v>
      </c>
      <c r="DM276" s="106">
        <f t="shared" si="655"/>
        <v>2</v>
      </c>
      <c r="DN276" s="106">
        <f t="shared" si="656"/>
        <v>1</v>
      </c>
      <c r="DO276" s="106">
        <f t="shared" si="657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$G$1 &amp; " (%)"</f>
        <v>kcal (%)</v>
      </c>
      <c r="B277" s="635" t="str">
        <f t="shared" ref="B277:R277" si="751">IF(B271="","",(B271-B273-B276)*B272/B$46/365/$F$1)</f>
        <v/>
      </c>
      <c r="C277" s="635">
        <f t="shared" si="751"/>
        <v>0.23440313111545988</v>
      </c>
      <c r="D277" s="635" t="str">
        <f t="shared" si="751"/>
        <v/>
      </c>
      <c r="E277" s="635" t="str">
        <f t="shared" si="751"/>
        <v/>
      </c>
      <c r="F277" s="635">
        <f t="shared" si="751"/>
        <v>6.634050880626223E-2</v>
      </c>
      <c r="G277" s="635">
        <f t="shared" si="751"/>
        <v>1.5479452054794521E-2</v>
      </c>
      <c r="H277" s="635">
        <f t="shared" si="751"/>
        <v>0.11056751467710371</v>
      </c>
      <c r="I277" s="635" t="str">
        <f t="shared" si="751"/>
        <v/>
      </c>
      <c r="J277" s="635" t="str">
        <f t="shared" si="751"/>
        <v/>
      </c>
      <c r="K277" s="635" t="str">
        <f t="shared" si="751"/>
        <v/>
      </c>
      <c r="L277" s="635" t="str">
        <f t="shared" si="751"/>
        <v/>
      </c>
      <c r="M277" s="635" t="str">
        <f t="shared" si="751"/>
        <v/>
      </c>
      <c r="N277" s="635" t="str">
        <f t="shared" si="751"/>
        <v/>
      </c>
      <c r="O277" s="635" t="str">
        <f t="shared" si="751"/>
        <v/>
      </c>
      <c r="P277" s="635" t="str">
        <f t="shared" si="751"/>
        <v/>
      </c>
      <c r="Q277" s="635" t="str">
        <f t="shared" si="751"/>
        <v/>
      </c>
      <c r="R277" s="635" t="str">
        <f t="shared" si="751"/>
        <v/>
      </c>
      <c r="S277" s="655"/>
      <c r="T277" s="635" t="str">
        <f t="shared" ref="T277:AJ277" si="752">IF(T271="","",(T271-T273-T276)*T272/T$46/365/$F$1)</f>
        <v/>
      </c>
      <c r="U277" s="635" t="str">
        <f t="shared" si="752"/>
        <v/>
      </c>
      <c r="V277" s="635" t="str">
        <f t="shared" si="752"/>
        <v/>
      </c>
      <c r="W277" s="635" t="str">
        <f t="shared" si="752"/>
        <v/>
      </c>
      <c r="X277" s="635">
        <f t="shared" si="752"/>
        <v>1.5479452054794521E-2</v>
      </c>
      <c r="Y277" s="635">
        <f t="shared" si="752"/>
        <v>0.17690802348336596</v>
      </c>
      <c r="Z277" s="635" t="str">
        <f t="shared" si="752"/>
        <v/>
      </c>
      <c r="AA277" s="635" t="str">
        <f t="shared" si="752"/>
        <v/>
      </c>
      <c r="AB277" s="635" t="str">
        <f t="shared" si="752"/>
        <v/>
      </c>
      <c r="AC277" s="635" t="str">
        <f t="shared" si="752"/>
        <v/>
      </c>
      <c r="AD277" s="635" t="str">
        <f t="shared" si="752"/>
        <v/>
      </c>
      <c r="AE277" s="635" t="str">
        <f t="shared" si="752"/>
        <v/>
      </c>
      <c r="AF277" s="635" t="str">
        <f t="shared" si="752"/>
        <v/>
      </c>
      <c r="AG277" s="635" t="str">
        <f t="shared" si="752"/>
        <v/>
      </c>
      <c r="AH277" s="635" t="str">
        <f t="shared" si="752"/>
        <v/>
      </c>
      <c r="AI277" s="635" t="str">
        <f t="shared" si="752"/>
        <v/>
      </c>
      <c r="AJ277" s="635" t="str">
        <f t="shared" si="752"/>
        <v/>
      </c>
      <c r="AK277" s="655"/>
      <c r="AL277" s="635" t="str">
        <f t="shared" ref="AL277:BB277" si="753">IF(AL271="","",(AL271-AL273-AL276)*AL272/AL$46/365/$F$1)</f>
        <v/>
      </c>
      <c r="AM277" s="635" t="str">
        <f t="shared" si="753"/>
        <v/>
      </c>
      <c r="AN277" s="635" t="str">
        <f t="shared" si="753"/>
        <v/>
      </c>
      <c r="AO277" s="635" t="str">
        <f t="shared" si="753"/>
        <v/>
      </c>
      <c r="AP277" s="635" t="str">
        <f t="shared" si="753"/>
        <v/>
      </c>
      <c r="AQ277" s="635" t="str">
        <f t="shared" si="753"/>
        <v/>
      </c>
      <c r="AR277" s="635" t="str">
        <f t="shared" si="753"/>
        <v/>
      </c>
      <c r="AS277" s="635">
        <f t="shared" si="753"/>
        <v>1.8427919112850619E-2</v>
      </c>
      <c r="AT277" s="635" t="str">
        <f t="shared" si="753"/>
        <v/>
      </c>
      <c r="AU277" s="635" t="str">
        <f t="shared" si="753"/>
        <v/>
      </c>
      <c r="AV277" s="635" t="str">
        <f t="shared" si="753"/>
        <v/>
      </c>
      <c r="AW277" s="635" t="str">
        <f t="shared" si="753"/>
        <v/>
      </c>
      <c r="AX277" s="635" t="str">
        <f t="shared" si="753"/>
        <v/>
      </c>
      <c r="AY277" s="635" t="str">
        <f t="shared" si="753"/>
        <v/>
      </c>
      <c r="AZ277" s="635" t="str">
        <f t="shared" si="753"/>
        <v/>
      </c>
      <c r="BA277" s="635" t="str">
        <f t="shared" si="753"/>
        <v/>
      </c>
      <c r="BB277" s="635" t="str">
        <f t="shared" si="753"/>
        <v/>
      </c>
      <c r="BC277" s="655"/>
      <c r="BD277" s="635">
        <f t="shared" ref="BD277:BT277" si="754">IF(BD271="","",(BD271-BD273-BD276)*BD272/BD$46/365/$F$1)</f>
        <v>0</v>
      </c>
      <c r="BE277" s="635">
        <f t="shared" si="754"/>
        <v>7.7397260273972604E-2</v>
      </c>
      <c r="BF277" s="635">
        <f t="shared" si="754"/>
        <v>0</v>
      </c>
      <c r="BG277" s="635">
        <f t="shared" si="754"/>
        <v>0</v>
      </c>
      <c r="BH277" s="635">
        <f t="shared" si="754"/>
        <v>0</v>
      </c>
      <c r="BI277" s="635">
        <f t="shared" si="754"/>
        <v>0</v>
      </c>
      <c r="BJ277" s="635">
        <f t="shared" si="754"/>
        <v>0</v>
      </c>
      <c r="BK277" s="635">
        <f t="shared" si="754"/>
        <v>3.6855838225701237E-2</v>
      </c>
      <c r="BL277" s="635">
        <f t="shared" si="754"/>
        <v>1.7690802348336598E-2</v>
      </c>
      <c r="BM277" s="635" t="str">
        <f t="shared" si="754"/>
        <v/>
      </c>
      <c r="BN277" s="635" t="str">
        <f t="shared" si="754"/>
        <v/>
      </c>
      <c r="BO277" s="635" t="str">
        <f t="shared" si="754"/>
        <v/>
      </c>
      <c r="BP277" s="635" t="str">
        <f t="shared" si="754"/>
        <v/>
      </c>
      <c r="BQ277" s="635" t="str">
        <f t="shared" si="754"/>
        <v/>
      </c>
      <c r="BR277" s="635" t="str">
        <f t="shared" si="754"/>
        <v/>
      </c>
      <c r="BS277" s="635" t="str">
        <f t="shared" si="754"/>
        <v/>
      </c>
      <c r="BT277" s="635" t="str">
        <f t="shared" si="754"/>
        <v/>
      </c>
      <c r="BU277" s="591"/>
      <c r="BV277" s="635">
        <f>IF(BV271="","",(BV271-BV273-BV276)*BV272/BV$46/365/$F$1)</f>
        <v>9.4772155437517477E-2</v>
      </c>
      <c r="BW277" s="635">
        <f>IF(BW271="","",(BW271-BW273-BW276)*BW272/BW$46/365/$F$1)</f>
        <v>4.9141117634268316E-2</v>
      </c>
      <c r="BX277" s="635">
        <f>IF(BX271="","",(BX271-BX273-BX276)*BX272/BX$46/365/$F$1)</f>
        <v>2.2113502935420744E-2</v>
      </c>
      <c r="BY277" s="635">
        <f>IF(BY271="","",(BY271-BY273-BY276)*BY272/BY$46/365/$F$1)</f>
        <v>4.4227005870841489E-2</v>
      </c>
      <c r="BZ277" s="600">
        <f t="shared" si="623"/>
        <v>8.8454011741682978E-2</v>
      </c>
      <c r="CA277" s="625" t="str">
        <f t="shared" si="624"/>
        <v/>
      </c>
      <c r="CB277" s="625" t="str">
        <f t="shared" si="625"/>
        <v/>
      </c>
      <c r="CC277" s="694">
        <f t="shared" si="626"/>
        <v>7.7923772248625484E-3</v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75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755"/>
        <v/>
      </c>
      <c r="CG277" s="1344" t="str">
        <f t="shared" si="755"/>
        <v/>
      </c>
      <c r="CH277" s="1344">
        <f t="shared" si="755"/>
        <v>0</v>
      </c>
      <c r="CI277" s="1344">
        <f t="shared" si="755"/>
        <v>0</v>
      </c>
      <c r="CJ277" s="1344">
        <f t="shared" si="755"/>
        <v>0</v>
      </c>
      <c r="CK277" s="1345">
        <f t="shared" si="755"/>
        <v>0</v>
      </c>
      <c r="CL277" s="1345">
        <f t="shared" si="755"/>
        <v>0</v>
      </c>
      <c r="CM277" s="1345">
        <f t="shared" si="755"/>
        <v>0</v>
      </c>
      <c r="CN277" s="1344">
        <f t="shared" si="755"/>
        <v>1.7690802348336598E-2</v>
      </c>
      <c r="CO277" s="1344">
        <f t="shared" si="755"/>
        <v>3.6855838225701237E-2</v>
      </c>
      <c r="CP277" s="1344">
        <f t="shared" si="755"/>
        <v>7.7397260273972604E-2</v>
      </c>
      <c r="CQ277" s="1344" t="str">
        <f t="shared" si="755"/>
        <v/>
      </c>
      <c r="CR277" s="1344" t="str">
        <f t="shared" si="755"/>
        <v/>
      </c>
      <c r="CS277" s="1343" t="str">
        <f t="shared" si="755"/>
        <v/>
      </c>
      <c r="CT277" s="1346" t="str">
        <f t="shared" si="755"/>
        <v/>
      </c>
      <c r="CU277" s="540" t="str">
        <f t="shared" si="637"/>
        <v/>
      </c>
      <c r="CV277" s="541" t="str">
        <f t="shared" si="638"/>
        <v/>
      </c>
      <c r="CW277" s="542" t="str">
        <f t="shared" si="639"/>
        <v/>
      </c>
      <c r="CX277" s="542" t="str">
        <f t="shared" si="640"/>
        <v/>
      </c>
      <c r="CY277" s="542">
        <f t="shared" si="641"/>
        <v>0</v>
      </c>
      <c r="CZ277" s="542">
        <f t="shared" si="642"/>
        <v>0</v>
      </c>
      <c r="DA277" s="542">
        <f t="shared" si="643"/>
        <v>0</v>
      </c>
      <c r="DB277" s="543">
        <f t="shared" si="644"/>
        <v>0</v>
      </c>
      <c r="DC277" s="543">
        <f t="shared" si="645"/>
        <v>0</v>
      </c>
      <c r="DD277" s="543">
        <f t="shared" si="646"/>
        <v>0</v>
      </c>
      <c r="DE277" s="542">
        <f t="shared" si="647"/>
        <v>1.7690802348336598E-2</v>
      </c>
      <c r="DF277" s="542">
        <f t="shared" si="648"/>
        <v>3.6855838225701237E-2</v>
      </c>
      <c r="DG277" s="542">
        <f t="shared" si="649"/>
        <v>7.7397260273972604E-2</v>
      </c>
      <c r="DH277" s="542" t="str">
        <f t="shared" si="650"/>
        <v/>
      </c>
      <c r="DI277" s="542" t="str">
        <f t="shared" si="651"/>
        <v/>
      </c>
      <c r="DJ277" s="541" t="str">
        <f t="shared" si="652"/>
        <v/>
      </c>
      <c r="DK277" s="540" t="str">
        <f t="shared" si="653"/>
        <v/>
      </c>
      <c r="DL277" s="656">
        <f t="shared" si="654"/>
        <v>4</v>
      </c>
      <c r="DM277" s="106">
        <f t="shared" si="655"/>
        <v>2</v>
      </c>
      <c r="DN277" s="106">
        <f t="shared" si="656"/>
        <v>1</v>
      </c>
      <c r="DO277" s="106">
        <f t="shared" si="657"/>
        <v>9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623"/>
        <v/>
      </c>
      <c r="CA278" s="600" t="str">
        <f t="shared" si="624"/>
        <v/>
      </c>
      <c r="CB278" s="600" t="str">
        <f t="shared" si="625"/>
        <v/>
      </c>
      <c r="CC278" s="691" t="str">
        <f t="shared" si="626"/>
        <v/>
      </c>
      <c r="CD278" s="1337" t="str">
        <f t="shared" ref="CD278:CD283" si="75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755"/>
        <v/>
      </c>
      <c r="CF278" s="1339" t="str">
        <f t="shared" si="755"/>
        <v/>
      </c>
      <c r="CG278" s="1339" t="str">
        <f t="shared" si="755"/>
        <v/>
      </c>
      <c r="CH278" s="1339" t="str">
        <f t="shared" si="755"/>
        <v/>
      </c>
      <c r="CI278" s="1339" t="str">
        <f t="shared" si="755"/>
        <v/>
      </c>
      <c r="CJ278" s="1339" t="str">
        <f t="shared" si="755"/>
        <v/>
      </c>
      <c r="CK278" s="1340" t="str">
        <f t="shared" si="755"/>
        <v/>
      </c>
      <c r="CL278" s="1340" t="str">
        <f t="shared" si="755"/>
        <v/>
      </c>
      <c r="CM278" s="1340" t="str">
        <f t="shared" si="755"/>
        <v/>
      </c>
      <c r="CN278" s="1339" t="str">
        <f t="shared" si="755"/>
        <v/>
      </c>
      <c r="CO278" s="1339" t="str">
        <f t="shared" si="755"/>
        <v/>
      </c>
      <c r="CP278" s="1339" t="str">
        <f t="shared" si="755"/>
        <v/>
      </c>
      <c r="CQ278" s="1339" t="str">
        <f t="shared" si="755"/>
        <v/>
      </c>
      <c r="CR278" s="1339" t="str">
        <f t="shared" si="755"/>
        <v/>
      </c>
      <c r="CS278" s="1338" t="str">
        <f t="shared" si="755"/>
        <v/>
      </c>
      <c r="CT278" s="1341" t="str">
        <f t="shared" si="755"/>
        <v/>
      </c>
      <c r="CU278" s="552" t="str">
        <f t="shared" si="637"/>
        <v/>
      </c>
      <c r="CV278" s="553" t="str">
        <f t="shared" si="638"/>
        <v/>
      </c>
      <c r="CW278" s="554" t="str">
        <f t="shared" si="639"/>
        <v/>
      </c>
      <c r="CX278" s="554" t="str">
        <f t="shared" si="640"/>
        <v/>
      </c>
      <c r="CY278" s="554" t="str">
        <f t="shared" si="641"/>
        <v/>
      </c>
      <c r="CZ278" s="554" t="str">
        <f t="shared" si="642"/>
        <v/>
      </c>
      <c r="DA278" s="554" t="str">
        <f t="shared" si="643"/>
        <v/>
      </c>
      <c r="DB278" s="555" t="str">
        <f t="shared" si="644"/>
        <v/>
      </c>
      <c r="DC278" s="555" t="str">
        <f t="shared" si="645"/>
        <v/>
      </c>
      <c r="DD278" s="555" t="str">
        <f t="shared" si="646"/>
        <v/>
      </c>
      <c r="DE278" s="554" t="str">
        <f t="shared" si="647"/>
        <v/>
      </c>
      <c r="DF278" s="554" t="str">
        <f t="shared" si="648"/>
        <v/>
      </c>
      <c r="DG278" s="554" t="str">
        <f t="shared" si="649"/>
        <v/>
      </c>
      <c r="DH278" s="554" t="str">
        <f t="shared" si="650"/>
        <v/>
      </c>
      <c r="DI278" s="554" t="str">
        <f t="shared" si="651"/>
        <v/>
      </c>
      <c r="DJ278" s="553" t="str">
        <f t="shared" si="652"/>
        <v/>
      </c>
      <c r="DK278" s="552" t="str">
        <f t="shared" si="653"/>
        <v/>
      </c>
      <c r="DL278" s="656">
        <f t="shared" si="654"/>
        <v>0</v>
      </c>
      <c r="DM278" s="106">
        <f t="shared" si="655"/>
        <v>0</v>
      </c>
      <c r="DN278" s="106">
        <f t="shared" si="656"/>
        <v>0</v>
      </c>
      <c r="DO278" s="106">
        <f t="shared" si="657"/>
        <v>0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$G$1 &amp; " per kg"</f>
        <v>kcal per kg</v>
      </c>
      <c r="B279" s="705">
        <f t="shared" ref="B279:R279" si="757">3630*$K$1</f>
        <v>3630</v>
      </c>
      <c r="C279" s="705">
        <f t="shared" si="757"/>
        <v>3630</v>
      </c>
      <c r="D279" s="705">
        <f t="shared" si="757"/>
        <v>3630</v>
      </c>
      <c r="E279" s="705">
        <f t="shared" si="757"/>
        <v>3630</v>
      </c>
      <c r="F279" s="705">
        <f t="shared" si="757"/>
        <v>3630</v>
      </c>
      <c r="G279" s="705">
        <f t="shared" si="757"/>
        <v>3630</v>
      </c>
      <c r="H279" s="705">
        <f t="shared" si="757"/>
        <v>3630</v>
      </c>
      <c r="I279" s="705">
        <f t="shared" si="757"/>
        <v>3630</v>
      </c>
      <c r="J279" s="705">
        <f t="shared" si="757"/>
        <v>3630</v>
      </c>
      <c r="K279" s="705">
        <f t="shared" si="757"/>
        <v>3630</v>
      </c>
      <c r="L279" s="705">
        <f t="shared" si="757"/>
        <v>3630</v>
      </c>
      <c r="M279" s="705">
        <f t="shared" si="757"/>
        <v>3630</v>
      </c>
      <c r="N279" s="705">
        <f t="shared" si="757"/>
        <v>3630</v>
      </c>
      <c r="O279" s="705">
        <f t="shared" si="757"/>
        <v>3630</v>
      </c>
      <c r="P279" s="705">
        <f t="shared" si="757"/>
        <v>3630</v>
      </c>
      <c r="Q279" s="705">
        <f t="shared" si="757"/>
        <v>3630</v>
      </c>
      <c r="R279" s="705">
        <f t="shared" si="757"/>
        <v>3630</v>
      </c>
      <c r="S279" s="721"/>
      <c r="T279" s="705">
        <f t="shared" ref="T279:AJ279" si="758">3630*$K$1</f>
        <v>3630</v>
      </c>
      <c r="U279" s="705">
        <f t="shared" si="758"/>
        <v>3630</v>
      </c>
      <c r="V279" s="705">
        <f t="shared" si="758"/>
        <v>3630</v>
      </c>
      <c r="W279" s="705">
        <f t="shared" si="758"/>
        <v>3630</v>
      </c>
      <c r="X279" s="705">
        <f t="shared" si="758"/>
        <v>3630</v>
      </c>
      <c r="Y279" s="705">
        <f t="shared" si="758"/>
        <v>3630</v>
      </c>
      <c r="Z279" s="705">
        <f t="shared" si="758"/>
        <v>3630</v>
      </c>
      <c r="AA279" s="705">
        <f t="shared" si="758"/>
        <v>3630</v>
      </c>
      <c r="AB279" s="705">
        <f t="shared" si="758"/>
        <v>3630</v>
      </c>
      <c r="AC279" s="705">
        <f t="shared" si="758"/>
        <v>3630</v>
      </c>
      <c r="AD279" s="705">
        <f t="shared" si="758"/>
        <v>3630</v>
      </c>
      <c r="AE279" s="705">
        <f t="shared" si="758"/>
        <v>3630</v>
      </c>
      <c r="AF279" s="705">
        <f t="shared" si="758"/>
        <v>3630</v>
      </c>
      <c r="AG279" s="705">
        <f t="shared" si="758"/>
        <v>3630</v>
      </c>
      <c r="AH279" s="705">
        <f t="shared" si="758"/>
        <v>3630</v>
      </c>
      <c r="AI279" s="705">
        <f t="shared" si="758"/>
        <v>3630</v>
      </c>
      <c r="AJ279" s="705">
        <f t="shared" si="758"/>
        <v>3630</v>
      </c>
      <c r="AK279" s="721"/>
      <c r="AL279" s="705">
        <f t="shared" ref="AL279:BB279" si="759">3630*$K$1</f>
        <v>3630</v>
      </c>
      <c r="AM279" s="705">
        <f t="shared" si="759"/>
        <v>3630</v>
      </c>
      <c r="AN279" s="705">
        <f t="shared" si="759"/>
        <v>3630</v>
      </c>
      <c r="AO279" s="705">
        <f t="shared" si="759"/>
        <v>3630</v>
      </c>
      <c r="AP279" s="705">
        <f t="shared" si="759"/>
        <v>3630</v>
      </c>
      <c r="AQ279" s="705">
        <f t="shared" si="759"/>
        <v>3630</v>
      </c>
      <c r="AR279" s="705">
        <f t="shared" si="759"/>
        <v>3630</v>
      </c>
      <c r="AS279" s="705">
        <f t="shared" si="759"/>
        <v>3630</v>
      </c>
      <c r="AT279" s="705">
        <f t="shared" si="759"/>
        <v>3630</v>
      </c>
      <c r="AU279" s="705">
        <f t="shared" si="759"/>
        <v>3630</v>
      </c>
      <c r="AV279" s="705">
        <f t="shared" si="759"/>
        <v>3630</v>
      </c>
      <c r="AW279" s="705">
        <f t="shared" si="759"/>
        <v>3630</v>
      </c>
      <c r="AX279" s="705">
        <f t="shared" si="759"/>
        <v>3630</v>
      </c>
      <c r="AY279" s="705">
        <f t="shared" si="759"/>
        <v>3630</v>
      </c>
      <c r="AZ279" s="705">
        <f t="shared" si="759"/>
        <v>3630</v>
      </c>
      <c r="BA279" s="705">
        <f t="shared" si="759"/>
        <v>3630</v>
      </c>
      <c r="BB279" s="705">
        <f t="shared" si="759"/>
        <v>3630</v>
      </c>
      <c r="BC279" s="721"/>
      <c r="BD279" s="705">
        <f t="shared" ref="BD279:BT279" si="760">3630*$K$1</f>
        <v>3630</v>
      </c>
      <c r="BE279" s="705">
        <f t="shared" si="760"/>
        <v>3630</v>
      </c>
      <c r="BF279" s="705">
        <f t="shared" si="760"/>
        <v>3630</v>
      </c>
      <c r="BG279" s="705">
        <f t="shared" si="760"/>
        <v>3630</v>
      </c>
      <c r="BH279" s="705">
        <f t="shared" si="760"/>
        <v>3630</v>
      </c>
      <c r="BI279" s="705">
        <f t="shared" si="760"/>
        <v>3630</v>
      </c>
      <c r="BJ279" s="705">
        <f t="shared" si="760"/>
        <v>3630</v>
      </c>
      <c r="BK279" s="705">
        <f t="shared" si="760"/>
        <v>3630</v>
      </c>
      <c r="BL279" s="705">
        <f t="shared" si="760"/>
        <v>3630</v>
      </c>
      <c r="BM279" s="705">
        <f t="shared" si="760"/>
        <v>3630</v>
      </c>
      <c r="BN279" s="705">
        <f t="shared" si="760"/>
        <v>3630</v>
      </c>
      <c r="BO279" s="705">
        <f t="shared" si="760"/>
        <v>3630</v>
      </c>
      <c r="BP279" s="705">
        <f t="shared" si="760"/>
        <v>3630</v>
      </c>
      <c r="BQ279" s="705">
        <f t="shared" si="760"/>
        <v>3630</v>
      </c>
      <c r="BR279" s="705">
        <f t="shared" si="760"/>
        <v>3630</v>
      </c>
      <c r="BS279" s="705">
        <f t="shared" si="760"/>
        <v>3630</v>
      </c>
      <c r="BT279" s="705">
        <f t="shared" si="760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623"/>
        <v>3630</v>
      </c>
      <c r="CA279" s="600">
        <f t="shared" si="624"/>
        <v>3630</v>
      </c>
      <c r="CB279" s="600">
        <f t="shared" si="625"/>
        <v>3630</v>
      </c>
      <c r="CC279" s="691">
        <f t="shared" si="626"/>
        <v>3630</v>
      </c>
      <c r="CD279" s="1337">
        <f t="shared" si="756"/>
        <v>3630</v>
      </c>
      <c r="CE279" s="1338">
        <f t="shared" si="755"/>
        <v>3630</v>
      </c>
      <c r="CF279" s="1339">
        <f t="shared" si="755"/>
        <v>3630</v>
      </c>
      <c r="CG279" s="1339">
        <f t="shared" si="755"/>
        <v>3630</v>
      </c>
      <c r="CH279" s="1339">
        <f t="shared" si="755"/>
        <v>3630</v>
      </c>
      <c r="CI279" s="1339">
        <f t="shared" si="755"/>
        <v>3630</v>
      </c>
      <c r="CJ279" s="1339">
        <f t="shared" si="755"/>
        <v>3630</v>
      </c>
      <c r="CK279" s="1340">
        <f t="shared" si="755"/>
        <v>3630</v>
      </c>
      <c r="CL279" s="1340">
        <f t="shared" si="755"/>
        <v>3630</v>
      </c>
      <c r="CM279" s="1340">
        <f t="shared" si="755"/>
        <v>3630</v>
      </c>
      <c r="CN279" s="1339">
        <f t="shared" si="755"/>
        <v>3630</v>
      </c>
      <c r="CO279" s="1339">
        <f t="shared" si="755"/>
        <v>3630</v>
      </c>
      <c r="CP279" s="1339">
        <f t="shared" si="755"/>
        <v>3630</v>
      </c>
      <c r="CQ279" s="1339">
        <f t="shared" si="755"/>
        <v>3630</v>
      </c>
      <c r="CR279" s="1339">
        <f t="shared" si="755"/>
        <v>3630</v>
      </c>
      <c r="CS279" s="1338">
        <f t="shared" si="755"/>
        <v>3630</v>
      </c>
      <c r="CT279" s="1341">
        <f t="shared" si="755"/>
        <v>3630</v>
      </c>
      <c r="CU279" s="552">
        <f t="shared" si="637"/>
        <v>3630</v>
      </c>
      <c r="CV279" s="553">
        <f t="shared" si="638"/>
        <v>3630</v>
      </c>
      <c r="CW279" s="554">
        <f t="shared" si="639"/>
        <v>3630</v>
      </c>
      <c r="CX279" s="554">
        <f t="shared" si="640"/>
        <v>3630</v>
      </c>
      <c r="CY279" s="554">
        <f t="shared" si="641"/>
        <v>3630</v>
      </c>
      <c r="CZ279" s="554">
        <f t="shared" si="642"/>
        <v>3630</v>
      </c>
      <c r="DA279" s="554">
        <f t="shared" si="643"/>
        <v>3630</v>
      </c>
      <c r="DB279" s="555">
        <f t="shared" si="644"/>
        <v>3630</v>
      </c>
      <c r="DC279" s="555">
        <f t="shared" si="645"/>
        <v>3630</v>
      </c>
      <c r="DD279" s="555">
        <f t="shared" si="646"/>
        <v>3630</v>
      </c>
      <c r="DE279" s="554">
        <f t="shared" si="647"/>
        <v>3630</v>
      </c>
      <c r="DF279" s="554">
        <f t="shared" si="648"/>
        <v>3630</v>
      </c>
      <c r="DG279" s="554">
        <f t="shared" si="649"/>
        <v>3630</v>
      </c>
      <c r="DH279" s="554">
        <f t="shared" si="650"/>
        <v>3630</v>
      </c>
      <c r="DI279" s="554">
        <f t="shared" si="651"/>
        <v>3630</v>
      </c>
      <c r="DJ279" s="553">
        <f t="shared" si="652"/>
        <v>3630</v>
      </c>
      <c r="DK279" s="552">
        <f t="shared" si="653"/>
        <v>3630</v>
      </c>
      <c r="DL279" s="656">
        <f t="shared" si="654"/>
        <v>17</v>
      </c>
      <c r="DM279" s="106">
        <f t="shared" si="655"/>
        <v>17</v>
      </c>
      <c r="DN279" s="106">
        <f t="shared" si="656"/>
        <v>17</v>
      </c>
      <c r="DO279" s="106">
        <f t="shared" si="657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623"/>
        <v/>
      </c>
      <c r="CA280" s="600" t="str">
        <f t="shared" si="624"/>
        <v/>
      </c>
      <c r="CB280" s="600" t="str">
        <f t="shared" si="625"/>
        <v/>
      </c>
      <c r="CC280" s="691" t="str">
        <f t="shared" si="626"/>
        <v/>
      </c>
      <c r="CD280" s="1337" t="str">
        <f t="shared" si="756"/>
        <v/>
      </c>
      <c r="CE280" s="1338" t="str">
        <f t="shared" si="755"/>
        <v/>
      </c>
      <c r="CF280" s="1339" t="str">
        <f t="shared" si="755"/>
        <v/>
      </c>
      <c r="CG280" s="1339" t="str">
        <f t="shared" si="755"/>
        <v/>
      </c>
      <c r="CH280" s="1339" t="str">
        <f t="shared" si="755"/>
        <v/>
      </c>
      <c r="CI280" s="1339" t="str">
        <f t="shared" si="755"/>
        <v/>
      </c>
      <c r="CJ280" s="1339" t="str">
        <f t="shared" si="755"/>
        <v/>
      </c>
      <c r="CK280" s="1340" t="str">
        <f t="shared" si="755"/>
        <v/>
      </c>
      <c r="CL280" s="1340" t="str">
        <f t="shared" si="755"/>
        <v/>
      </c>
      <c r="CM280" s="1340" t="str">
        <f t="shared" si="755"/>
        <v/>
      </c>
      <c r="CN280" s="1339" t="str">
        <f t="shared" si="755"/>
        <v/>
      </c>
      <c r="CO280" s="1339" t="str">
        <f t="shared" si="755"/>
        <v/>
      </c>
      <c r="CP280" s="1339" t="str">
        <f t="shared" si="755"/>
        <v/>
      </c>
      <c r="CQ280" s="1339" t="str">
        <f t="shared" si="755"/>
        <v/>
      </c>
      <c r="CR280" s="1339" t="str">
        <f t="shared" si="755"/>
        <v/>
      </c>
      <c r="CS280" s="1338" t="str">
        <f t="shared" si="755"/>
        <v/>
      </c>
      <c r="CT280" s="1341" t="str">
        <f t="shared" si="755"/>
        <v/>
      </c>
      <c r="CU280" s="552" t="str">
        <f t="shared" si="637"/>
        <v/>
      </c>
      <c r="CV280" s="553" t="str">
        <f t="shared" si="638"/>
        <v/>
      </c>
      <c r="CW280" s="554" t="str">
        <f t="shared" si="639"/>
        <v/>
      </c>
      <c r="CX280" s="554" t="str">
        <f t="shared" si="640"/>
        <v/>
      </c>
      <c r="CY280" s="554" t="str">
        <f t="shared" si="641"/>
        <v/>
      </c>
      <c r="CZ280" s="554" t="str">
        <f t="shared" si="642"/>
        <v/>
      </c>
      <c r="DA280" s="554" t="str">
        <f t="shared" si="643"/>
        <v/>
      </c>
      <c r="DB280" s="555" t="str">
        <f t="shared" si="644"/>
        <v/>
      </c>
      <c r="DC280" s="555" t="str">
        <f t="shared" si="645"/>
        <v/>
      </c>
      <c r="DD280" s="555" t="str">
        <f t="shared" si="646"/>
        <v/>
      </c>
      <c r="DE280" s="554" t="str">
        <f t="shared" si="647"/>
        <v/>
      </c>
      <c r="DF280" s="554" t="str">
        <f t="shared" si="648"/>
        <v/>
      </c>
      <c r="DG280" s="554" t="str">
        <f t="shared" si="649"/>
        <v/>
      </c>
      <c r="DH280" s="554" t="str">
        <f t="shared" si="650"/>
        <v/>
      </c>
      <c r="DI280" s="554" t="str">
        <f t="shared" si="651"/>
        <v/>
      </c>
      <c r="DJ280" s="553" t="str">
        <f t="shared" si="652"/>
        <v/>
      </c>
      <c r="DK280" s="552" t="str">
        <f t="shared" si="653"/>
        <v/>
      </c>
      <c r="DL280" s="656">
        <f t="shared" si="654"/>
        <v>0</v>
      </c>
      <c r="DM280" s="106">
        <f t="shared" si="655"/>
        <v>0</v>
      </c>
      <c r="DN280" s="106">
        <f t="shared" si="656"/>
        <v>0</v>
      </c>
      <c r="DO280" s="106">
        <f t="shared" si="657"/>
        <v>0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623"/>
        <v/>
      </c>
      <c r="CA281" s="600" t="str">
        <f t="shared" si="624"/>
        <v/>
      </c>
      <c r="CB281" s="600" t="str">
        <f t="shared" si="625"/>
        <v/>
      </c>
      <c r="CC281" s="691" t="str">
        <f t="shared" si="626"/>
        <v/>
      </c>
      <c r="CD281" s="1337" t="str">
        <f t="shared" si="756"/>
        <v/>
      </c>
      <c r="CE281" s="1338" t="str">
        <f t="shared" si="755"/>
        <v/>
      </c>
      <c r="CF281" s="1339" t="str">
        <f t="shared" si="755"/>
        <v/>
      </c>
      <c r="CG281" s="1339" t="str">
        <f t="shared" si="755"/>
        <v/>
      </c>
      <c r="CH281" s="1339" t="str">
        <f t="shared" si="755"/>
        <v/>
      </c>
      <c r="CI281" s="1339" t="str">
        <f t="shared" si="755"/>
        <v/>
      </c>
      <c r="CJ281" s="1339" t="str">
        <f t="shared" si="755"/>
        <v/>
      </c>
      <c r="CK281" s="1340" t="str">
        <f t="shared" si="755"/>
        <v/>
      </c>
      <c r="CL281" s="1340" t="str">
        <f t="shared" si="755"/>
        <v/>
      </c>
      <c r="CM281" s="1340" t="str">
        <f t="shared" si="755"/>
        <v/>
      </c>
      <c r="CN281" s="1339" t="str">
        <f t="shared" si="755"/>
        <v/>
      </c>
      <c r="CO281" s="1339" t="str">
        <f t="shared" si="755"/>
        <v/>
      </c>
      <c r="CP281" s="1339" t="str">
        <f t="shared" si="755"/>
        <v/>
      </c>
      <c r="CQ281" s="1339" t="str">
        <f t="shared" si="755"/>
        <v/>
      </c>
      <c r="CR281" s="1339" t="str">
        <f t="shared" si="755"/>
        <v/>
      </c>
      <c r="CS281" s="1338" t="str">
        <f t="shared" si="755"/>
        <v/>
      </c>
      <c r="CT281" s="1341" t="str">
        <f t="shared" si="755"/>
        <v/>
      </c>
      <c r="CU281" s="552" t="str">
        <f t="shared" si="637"/>
        <v/>
      </c>
      <c r="CV281" s="553" t="str">
        <f t="shared" si="638"/>
        <v/>
      </c>
      <c r="CW281" s="554" t="str">
        <f t="shared" si="639"/>
        <v/>
      </c>
      <c r="CX281" s="554" t="str">
        <f t="shared" si="640"/>
        <v/>
      </c>
      <c r="CY281" s="554" t="str">
        <f t="shared" si="641"/>
        <v/>
      </c>
      <c r="CZ281" s="554" t="str">
        <f t="shared" si="642"/>
        <v/>
      </c>
      <c r="DA281" s="554" t="str">
        <f t="shared" si="643"/>
        <v/>
      </c>
      <c r="DB281" s="555" t="str">
        <f t="shared" si="644"/>
        <v/>
      </c>
      <c r="DC281" s="555" t="str">
        <f t="shared" si="645"/>
        <v/>
      </c>
      <c r="DD281" s="555" t="str">
        <f t="shared" si="646"/>
        <v/>
      </c>
      <c r="DE281" s="554" t="str">
        <f t="shared" si="647"/>
        <v/>
      </c>
      <c r="DF281" s="554" t="str">
        <f t="shared" si="648"/>
        <v/>
      </c>
      <c r="DG281" s="554" t="str">
        <f t="shared" si="649"/>
        <v/>
      </c>
      <c r="DH281" s="554" t="str">
        <f t="shared" si="650"/>
        <v/>
      </c>
      <c r="DI281" s="554" t="str">
        <f t="shared" si="651"/>
        <v/>
      </c>
      <c r="DJ281" s="553" t="str">
        <f t="shared" si="652"/>
        <v/>
      </c>
      <c r="DK281" s="552" t="str">
        <f t="shared" si="653"/>
        <v/>
      </c>
      <c r="DL281" s="656">
        <f t="shared" si="654"/>
        <v>0</v>
      </c>
      <c r="DM281" s="106">
        <f t="shared" si="655"/>
        <v>0</v>
      </c>
      <c r="DN281" s="106">
        <f t="shared" si="656"/>
        <v>0</v>
      </c>
      <c r="DO281" s="106">
        <f t="shared" si="657"/>
        <v>0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61">IF(B280="","",B280*B281)</f>
        <v/>
      </c>
      <c r="C282" s="632" t="str">
        <f t="shared" si="761"/>
        <v/>
      </c>
      <c r="D282" s="632" t="str">
        <f t="shared" si="761"/>
        <v/>
      </c>
      <c r="E282" s="632" t="str">
        <f t="shared" si="761"/>
        <v/>
      </c>
      <c r="F282" s="632" t="str">
        <f t="shared" si="761"/>
        <v/>
      </c>
      <c r="G282" s="632" t="str">
        <f t="shared" si="761"/>
        <v/>
      </c>
      <c r="H282" s="632" t="str">
        <f t="shared" si="761"/>
        <v/>
      </c>
      <c r="I282" s="632" t="str">
        <f t="shared" si="761"/>
        <v/>
      </c>
      <c r="J282" s="632" t="str">
        <f t="shared" si="761"/>
        <v/>
      </c>
      <c r="K282" s="632" t="str">
        <f t="shared" si="761"/>
        <v/>
      </c>
      <c r="L282" s="632" t="str">
        <f t="shared" si="761"/>
        <v/>
      </c>
      <c r="M282" s="632" t="str">
        <f t="shared" si="761"/>
        <v/>
      </c>
      <c r="N282" s="632" t="str">
        <f t="shared" si="761"/>
        <v/>
      </c>
      <c r="O282" s="632" t="str">
        <f t="shared" si="761"/>
        <v/>
      </c>
      <c r="P282" s="632" t="str">
        <f t="shared" si="761"/>
        <v/>
      </c>
      <c r="Q282" s="632" t="str">
        <f t="shared" si="761"/>
        <v/>
      </c>
      <c r="R282" s="632" t="str">
        <f t="shared" si="761"/>
        <v/>
      </c>
      <c r="S282" s="665"/>
      <c r="T282" s="632" t="str">
        <f t="shared" ref="T282:AJ282" si="762">IF(T280="","",T280*T281)</f>
        <v/>
      </c>
      <c r="U282" s="632" t="str">
        <f t="shared" si="762"/>
        <v/>
      </c>
      <c r="V282" s="632" t="str">
        <f t="shared" si="762"/>
        <v/>
      </c>
      <c r="W282" s="632" t="str">
        <f t="shared" si="762"/>
        <v/>
      </c>
      <c r="X282" s="632" t="str">
        <f t="shared" si="762"/>
        <v/>
      </c>
      <c r="Y282" s="632" t="str">
        <f t="shared" si="762"/>
        <v/>
      </c>
      <c r="Z282" s="632" t="str">
        <f t="shared" si="762"/>
        <v/>
      </c>
      <c r="AA282" s="632" t="str">
        <f t="shared" si="762"/>
        <v/>
      </c>
      <c r="AB282" s="632" t="str">
        <f t="shared" si="762"/>
        <v/>
      </c>
      <c r="AC282" s="632" t="str">
        <f t="shared" si="762"/>
        <v/>
      </c>
      <c r="AD282" s="632" t="str">
        <f t="shared" si="762"/>
        <v/>
      </c>
      <c r="AE282" s="632" t="str">
        <f t="shared" si="762"/>
        <v/>
      </c>
      <c r="AF282" s="632" t="str">
        <f t="shared" si="762"/>
        <v/>
      </c>
      <c r="AG282" s="632" t="str">
        <f t="shared" si="762"/>
        <v/>
      </c>
      <c r="AH282" s="632" t="str">
        <f t="shared" si="762"/>
        <v/>
      </c>
      <c r="AI282" s="632" t="str">
        <f t="shared" si="762"/>
        <v/>
      </c>
      <c r="AJ282" s="632" t="str">
        <f t="shared" si="762"/>
        <v/>
      </c>
      <c r="AK282" s="665"/>
      <c r="AL282" s="632" t="str">
        <f t="shared" ref="AL282:BB282" si="763">IF(AL280="","",AL280*AL281)</f>
        <v/>
      </c>
      <c r="AM282" s="632" t="str">
        <f t="shared" si="763"/>
        <v/>
      </c>
      <c r="AN282" s="632" t="str">
        <f t="shared" si="763"/>
        <v/>
      </c>
      <c r="AO282" s="632" t="str">
        <f t="shared" si="763"/>
        <v/>
      </c>
      <c r="AP282" s="632" t="str">
        <f t="shared" si="763"/>
        <v/>
      </c>
      <c r="AQ282" s="632" t="str">
        <f t="shared" si="763"/>
        <v/>
      </c>
      <c r="AR282" s="632" t="str">
        <f t="shared" si="763"/>
        <v/>
      </c>
      <c r="AS282" s="632" t="str">
        <f t="shared" si="763"/>
        <v/>
      </c>
      <c r="AT282" s="632" t="str">
        <f t="shared" si="763"/>
        <v/>
      </c>
      <c r="AU282" s="632" t="str">
        <f t="shared" si="763"/>
        <v/>
      </c>
      <c r="AV282" s="632" t="str">
        <f t="shared" si="763"/>
        <v/>
      </c>
      <c r="AW282" s="632" t="str">
        <f t="shared" si="763"/>
        <v/>
      </c>
      <c r="AX282" s="632" t="str">
        <f t="shared" si="763"/>
        <v/>
      </c>
      <c r="AY282" s="632" t="str">
        <f t="shared" si="763"/>
        <v/>
      </c>
      <c r="AZ282" s="632" t="str">
        <f t="shared" si="763"/>
        <v/>
      </c>
      <c r="BA282" s="632" t="str">
        <f t="shared" si="763"/>
        <v/>
      </c>
      <c r="BB282" s="632" t="str">
        <f t="shared" si="763"/>
        <v/>
      </c>
      <c r="BC282" s="665"/>
      <c r="BD282" s="632" t="str">
        <f t="shared" ref="BD282:BT282" si="764">IF(BD280="","",BD280*BD281)</f>
        <v/>
      </c>
      <c r="BE282" s="632" t="str">
        <f t="shared" si="764"/>
        <v/>
      </c>
      <c r="BF282" s="632" t="str">
        <f t="shared" si="764"/>
        <v/>
      </c>
      <c r="BG282" s="632" t="str">
        <f t="shared" si="764"/>
        <v/>
      </c>
      <c r="BH282" s="632" t="str">
        <f t="shared" si="764"/>
        <v/>
      </c>
      <c r="BI282" s="632" t="str">
        <f t="shared" si="764"/>
        <v/>
      </c>
      <c r="BJ282" s="632" t="str">
        <f t="shared" si="764"/>
        <v/>
      </c>
      <c r="BK282" s="632" t="str">
        <f t="shared" si="764"/>
        <v/>
      </c>
      <c r="BL282" s="632" t="str">
        <f t="shared" si="764"/>
        <v/>
      </c>
      <c r="BM282" s="632" t="str">
        <f t="shared" si="764"/>
        <v/>
      </c>
      <c r="BN282" s="632" t="str">
        <f t="shared" si="764"/>
        <v/>
      </c>
      <c r="BO282" s="632" t="str">
        <f t="shared" si="764"/>
        <v/>
      </c>
      <c r="BP282" s="632" t="str">
        <f t="shared" si="764"/>
        <v/>
      </c>
      <c r="BQ282" s="632" t="str">
        <f t="shared" si="764"/>
        <v/>
      </c>
      <c r="BR282" s="632" t="str">
        <f t="shared" si="764"/>
        <v/>
      </c>
      <c r="BS282" s="632" t="str">
        <f t="shared" si="764"/>
        <v/>
      </c>
      <c r="BT282" s="632" t="str">
        <f t="shared" si="764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623"/>
        <v/>
      </c>
      <c r="CA282" s="600" t="str">
        <f t="shared" si="624"/>
        <v/>
      </c>
      <c r="CB282" s="600" t="str">
        <f t="shared" si="625"/>
        <v/>
      </c>
      <c r="CC282" s="691" t="str">
        <f t="shared" si="626"/>
        <v/>
      </c>
      <c r="CD282" s="1337" t="str">
        <f t="shared" si="756"/>
        <v/>
      </c>
      <c r="CE282" s="1338" t="str">
        <f t="shared" si="755"/>
        <v/>
      </c>
      <c r="CF282" s="1339" t="str">
        <f t="shared" si="755"/>
        <v/>
      </c>
      <c r="CG282" s="1339" t="str">
        <f t="shared" si="755"/>
        <v/>
      </c>
      <c r="CH282" s="1339" t="str">
        <f t="shared" si="755"/>
        <v/>
      </c>
      <c r="CI282" s="1339" t="str">
        <f t="shared" si="755"/>
        <v/>
      </c>
      <c r="CJ282" s="1339" t="str">
        <f t="shared" si="755"/>
        <v/>
      </c>
      <c r="CK282" s="1340" t="str">
        <f t="shared" si="755"/>
        <v/>
      </c>
      <c r="CL282" s="1340" t="str">
        <f t="shared" si="755"/>
        <v/>
      </c>
      <c r="CM282" s="1340" t="str">
        <f t="shared" si="755"/>
        <v/>
      </c>
      <c r="CN282" s="1339" t="str">
        <f t="shared" si="755"/>
        <v/>
      </c>
      <c r="CO282" s="1339" t="str">
        <f t="shared" si="755"/>
        <v/>
      </c>
      <c r="CP282" s="1339" t="str">
        <f t="shared" si="755"/>
        <v/>
      </c>
      <c r="CQ282" s="1339" t="str">
        <f t="shared" si="755"/>
        <v/>
      </c>
      <c r="CR282" s="1339" t="str">
        <f t="shared" si="755"/>
        <v/>
      </c>
      <c r="CS282" s="1338" t="str">
        <f t="shared" si="755"/>
        <v/>
      </c>
      <c r="CT282" s="1341" t="str">
        <f t="shared" si="755"/>
        <v/>
      </c>
      <c r="CU282" s="552" t="str">
        <f t="shared" si="637"/>
        <v/>
      </c>
      <c r="CV282" s="553" t="str">
        <f t="shared" si="638"/>
        <v/>
      </c>
      <c r="CW282" s="554" t="str">
        <f t="shared" si="639"/>
        <v/>
      </c>
      <c r="CX282" s="554" t="str">
        <f t="shared" si="640"/>
        <v/>
      </c>
      <c r="CY282" s="554" t="str">
        <f t="shared" si="641"/>
        <v/>
      </c>
      <c r="CZ282" s="554" t="str">
        <f t="shared" si="642"/>
        <v/>
      </c>
      <c r="DA282" s="554" t="str">
        <f t="shared" si="643"/>
        <v/>
      </c>
      <c r="DB282" s="555" t="str">
        <f t="shared" si="644"/>
        <v/>
      </c>
      <c r="DC282" s="555" t="str">
        <f t="shared" si="645"/>
        <v/>
      </c>
      <c r="DD282" s="555" t="str">
        <f t="shared" si="646"/>
        <v/>
      </c>
      <c r="DE282" s="554" t="str">
        <f t="shared" si="647"/>
        <v/>
      </c>
      <c r="DF282" s="554" t="str">
        <f t="shared" si="648"/>
        <v/>
      </c>
      <c r="DG282" s="554" t="str">
        <f t="shared" si="649"/>
        <v/>
      </c>
      <c r="DH282" s="554" t="str">
        <f t="shared" si="650"/>
        <v/>
      </c>
      <c r="DI282" s="554" t="str">
        <f t="shared" si="651"/>
        <v/>
      </c>
      <c r="DJ282" s="553" t="str">
        <f t="shared" si="652"/>
        <v/>
      </c>
      <c r="DK282" s="552" t="str">
        <f t="shared" si="653"/>
        <v/>
      </c>
      <c r="DL282" s="656">
        <f t="shared" si="654"/>
        <v>0</v>
      </c>
      <c r="DM282" s="106">
        <f t="shared" si="655"/>
        <v>0</v>
      </c>
      <c r="DN282" s="106">
        <f t="shared" si="656"/>
        <v>0</v>
      </c>
      <c r="DO282" s="106">
        <f t="shared" si="657"/>
        <v>0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623"/>
        <v/>
      </c>
      <c r="CA283" s="600" t="str">
        <f t="shared" si="624"/>
        <v/>
      </c>
      <c r="CB283" s="600" t="str">
        <f t="shared" si="625"/>
        <v/>
      </c>
      <c r="CC283" s="691" t="str">
        <f t="shared" si="626"/>
        <v/>
      </c>
      <c r="CD283" s="1337" t="str">
        <f t="shared" si="756"/>
        <v/>
      </c>
      <c r="CE283" s="1338" t="str">
        <f t="shared" si="755"/>
        <v/>
      </c>
      <c r="CF283" s="1339" t="str">
        <f t="shared" si="755"/>
        <v/>
      </c>
      <c r="CG283" s="1339" t="str">
        <f t="shared" si="755"/>
        <v/>
      </c>
      <c r="CH283" s="1339" t="str">
        <f t="shared" si="755"/>
        <v/>
      </c>
      <c r="CI283" s="1339" t="str">
        <f t="shared" si="755"/>
        <v/>
      </c>
      <c r="CJ283" s="1339" t="str">
        <f t="shared" si="755"/>
        <v/>
      </c>
      <c r="CK283" s="1340" t="str">
        <f t="shared" si="755"/>
        <v/>
      </c>
      <c r="CL283" s="1340" t="str">
        <f t="shared" si="755"/>
        <v/>
      </c>
      <c r="CM283" s="1340" t="str">
        <f t="shared" si="755"/>
        <v/>
      </c>
      <c r="CN283" s="1339" t="str">
        <f t="shared" si="755"/>
        <v/>
      </c>
      <c r="CO283" s="1339" t="str">
        <f t="shared" si="755"/>
        <v/>
      </c>
      <c r="CP283" s="1339" t="str">
        <f t="shared" si="755"/>
        <v/>
      </c>
      <c r="CQ283" s="1339" t="str">
        <f t="shared" si="755"/>
        <v/>
      </c>
      <c r="CR283" s="1339" t="str">
        <f t="shared" si="755"/>
        <v/>
      </c>
      <c r="CS283" s="1338" t="str">
        <f t="shared" si="755"/>
        <v/>
      </c>
      <c r="CT283" s="1341" t="str">
        <f t="shared" si="755"/>
        <v/>
      </c>
      <c r="CU283" s="552" t="str">
        <f t="shared" si="637"/>
        <v/>
      </c>
      <c r="CV283" s="553" t="str">
        <f t="shared" si="638"/>
        <v/>
      </c>
      <c r="CW283" s="554" t="str">
        <f t="shared" si="639"/>
        <v/>
      </c>
      <c r="CX283" s="554" t="str">
        <f t="shared" si="640"/>
        <v/>
      </c>
      <c r="CY283" s="554" t="str">
        <f t="shared" si="641"/>
        <v/>
      </c>
      <c r="CZ283" s="554" t="str">
        <f t="shared" si="642"/>
        <v/>
      </c>
      <c r="DA283" s="554" t="str">
        <f t="shared" si="643"/>
        <v/>
      </c>
      <c r="DB283" s="555" t="str">
        <f t="shared" si="644"/>
        <v/>
      </c>
      <c r="DC283" s="555" t="str">
        <f t="shared" si="645"/>
        <v/>
      </c>
      <c r="DD283" s="555" t="str">
        <f t="shared" si="646"/>
        <v/>
      </c>
      <c r="DE283" s="554" t="str">
        <f t="shared" si="647"/>
        <v/>
      </c>
      <c r="DF283" s="554" t="str">
        <f t="shared" si="648"/>
        <v/>
      </c>
      <c r="DG283" s="554" t="str">
        <f t="shared" si="649"/>
        <v/>
      </c>
      <c r="DH283" s="554" t="str">
        <f t="shared" si="650"/>
        <v/>
      </c>
      <c r="DI283" s="554" t="str">
        <f t="shared" si="651"/>
        <v/>
      </c>
      <c r="DJ283" s="553" t="str">
        <f t="shared" si="652"/>
        <v/>
      </c>
      <c r="DK283" s="552" t="str">
        <f t="shared" si="653"/>
        <v/>
      </c>
      <c r="DL283" s="656">
        <f t="shared" si="654"/>
        <v>0</v>
      </c>
      <c r="DM283" s="106">
        <f t="shared" si="655"/>
        <v>0</v>
      </c>
      <c r="DN283" s="106">
        <f t="shared" si="656"/>
        <v>0</v>
      </c>
      <c r="DO283" s="106">
        <f t="shared" si="657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$G$1 &amp; " (%)"</f>
        <v>kcal (%)</v>
      </c>
      <c r="B284" s="635" t="str">
        <f t="shared" ref="B284:R284" si="765">IF(B278="","",(B278-B280-B283)*B279/B$46/365/$F$1)</f>
        <v/>
      </c>
      <c r="C284" s="635" t="str">
        <f t="shared" si="765"/>
        <v/>
      </c>
      <c r="D284" s="635" t="str">
        <f t="shared" si="765"/>
        <v/>
      </c>
      <c r="E284" s="635" t="str">
        <f t="shared" si="765"/>
        <v/>
      </c>
      <c r="F284" s="635" t="str">
        <f t="shared" si="765"/>
        <v/>
      </c>
      <c r="G284" s="635" t="str">
        <f t="shared" si="765"/>
        <v/>
      </c>
      <c r="H284" s="635" t="str">
        <f t="shared" si="765"/>
        <v/>
      </c>
      <c r="I284" s="635" t="str">
        <f t="shared" si="765"/>
        <v/>
      </c>
      <c r="J284" s="635" t="str">
        <f t="shared" si="765"/>
        <v/>
      </c>
      <c r="K284" s="635" t="str">
        <f t="shared" si="765"/>
        <v/>
      </c>
      <c r="L284" s="635" t="str">
        <f t="shared" si="765"/>
        <v/>
      </c>
      <c r="M284" s="635" t="str">
        <f t="shared" si="765"/>
        <v/>
      </c>
      <c r="N284" s="635" t="str">
        <f t="shared" si="765"/>
        <v/>
      </c>
      <c r="O284" s="635" t="str">
        <f t="shared" si="765"/>
        <v/>
      </c>
      <c r="P284" s="635" t="str">
        <f t="shared" si="765"/>
        <v/>
      </c>
      <c r="Q284" s="635" t="str">
        <f t="shared" si="765"/>
        <v/>
      </c>
      <c r="R284" s="635" t="str">
        <f t="shared" si="765"/>
        <v/>
      </c>
      <c r="S284" s="655"/>
      <c r="T284" s="635" t="str">
        <f t="shared" ref="T284:AJ284" si="766">IF(T278="","",(T278-T280-T283)*T279/T$46/365/$F$1)</f>
        <v/>
      </c>
      <c r="U284" s="635" t="str">
        <f t="shared" si="766"/>
        <v/>
      </c>
      <c r="V284" s="635" t="str">
        <f t="shared" si="766"/>
        <v/>
      </c>
      <c r="W284" s="635" t="str">
        <f t="shared" si="766"/>
        <v/>
      </c>
      <c r="X284" s="635" t="str">
        <f t="shared" si="766"/>
        <v/>
      </c>
      <c r="Y284" s="635" t="str">
        <f t="shared" si="766"/>
        <v/>
      </c>
      <c r="Z284" s="635" t="str">
        <f t="shared" si="766"/>
        <v/>
      </c>
      <c r="AA284" s="635" t="str">
        <f t="shared" si="766"/>
        <v/>
      </c>
      <c r="AB284" s="635" t="str">
        <f t="shared" si="766"/>
        <v/>
      </c>
      <c r="AC284" s="635" t="str">
        <f t="shared" si="766"/>
        <v/>
      </c>
      <c r="AD284" s="635" t="str">
        <f t="shared" si="766"/>
        <v/>
      </c>
      <c r="AE284" s="635" t="str">
        <f t="shared" si="766"/>
        <v/>
      </c>
      <c r="AF284" s="635" t="str">
        <f t="shared" si="766"/>
        <v/>
      </c>
      <c r="AG284" s="635" t="str">
        <f t="shared" si="766"/>
        <v/>
      </c>
      <c r="AH284" s="635" t="str">
        <f t="shared" si="766"/>
        <v/>
      </c>
      <c r="AI284" s="635" t="str">
        <f t="shared" si="766"/>
        <v/>
      </c>
      <c r="AJ284" s="635" t="str">
        <f t="shared" si="766"/>
        <v/>
      </c>
      <c r="AK284" s="655"/>
      <c r="AL284" s="635" t="str">
        <f t="shared" ref="AL284:BB284" si="767">IF(AL278="","",(AL278-AL280-AL283)*AL279/AL$46/365/$F$1)</f>
        <v/>
      </c>
      <c r="AM284" s="635" t="str">
        <f t="shared" si="767"/>
        <v/>
      </c>
      <c r="AN284" s="635" t="str">
        <f t="shared" si="767"/>
        <v/>
      </c>
      <c r="AO284" s="635" t="str">
        <f t="shared" si="767"/>
        <v/>
      </c>
      <c r="AP284" s="635" t="str">
        <f t="shared" si="767"/>
        <v/>
      </c>
      <c r="AQ284" s="635" t="str">
        <f t="shared" si="767"/>
        <v/>
      </c>
      <c r="AR284" s="635" t="str">
        <f t="shared" si="767"/>
        <v/>
      </c>
      <c r="AS284" s="635" t="str">
        <f t="shared" si="767"/>
        <v/>
      </c>
      <c r="AT284" s="635" t="str">
        <f t="shared" si="767"/>
        <v/>
      </c>
      <c r="AU284" s="635" t="str">
        <f t="shared" si="767"/>
        <v/>
      </c>
      <c r="AV284" s="635" t="str">
        <f t="shared" si="767"/>
        <v/>
      </c>
      <c r="AW284" s="635" t="str">
        <f t="shared" si="767"/>
        <v/>
      </c>
      <c r="AX284" s="635" t="str">
        <f t="shared" si="767"/>
        <v/>
      </c>
      <c r="AY284" s="635" t="str">
        <f t="shared" si="767"/>
        <v/>
      </c>
      <c r="AZ284" s="635" t="str">
        <f t="shared" si="767"/>
        <v/>
      </c>
      <c r="BA284" s="635" t="str">
        <f t="shared" si="767"/>
        <v/>
      </c>
      <c r="BB284" s="635" t="str">
        <f t="shared" si="767"/>
        <v/>
      </c>
      <c r="BC284" s="655"/>
      <c r="BD284" s="635" t="str">
        <f t="shared" ref="BD284:BT284" si="768">IF(BD278="","",(BD278-BD280-BD283)*BD279/BD$46/365/$F$1)</f>
        <v/>
      </c>
      <c r="BE284" s="635" t="str">
        <f t="shared" si="768"/>
        <v/>
      </c>
      <c r="BF284" s="635" t="str">
        <f t="shared" si="768"/>
        <v/>
      </c>
      <c r="BG284" s="635" t="str">
        <f t="shared" si="768"/>
        <v/>
      </c>
      <c r="BH284" s="635" t="str">
        <f t="shared" si="768"/>
        <v/>
      </c>
      <c r="BI284" s="635" t="str">
        <f t="shared" si="768"/>
        <v/>
      </c>
      <c r="BJ284" s="635" t="str">
        <f t="shared" si="768"/>
        <v/>
      </c>
      <c r="BK284" s="635" t="str">
        <f t="shared" si="768"/>
        <v/>
      </c>
      <c r="BL284" s="635" t="str">
        <f t="shared" si="768"/>
        <v/>
      </c>
      <c r="BM284" s="635" t="str">
        <f t="shared" si="768"/>
        <v/>
      </c>
      <c r="BN284" s="635" t="str">
        <f t="shared" si="768"/>
        <v/>
      </c>
      <c r="BO284" s="635" t="str">
        <f t="shared" si="768"/>
        <v/>
      </c>
      <c r="BP284" s="635" t="str">
        <f t="shared" si="768"/>
        <v/>
      </c>
      <c r="BQ284" s="635" t="str">
        <f t="shared" si="768"/>
        <v/>
      </c>
      <c r="BR284" s="635" t="str">
        <f t="shared" si="768"/>
        <v/>
      </c>
      <c r="BS284" s="635" t="str">
        <f t="shared" si="768"/>
        <v/>
      </c>
      <c r="BT284" s="635" t="str">
        <f t="shared" si="768"/>
        <v/>
      </c>
      <c r="BU284" s="655"/>
      <c r="BV284" s="635" t="str">
        <f>IF(BV278="","",(BV278-BV280-BV283)*BV279/BV$46/365/$F$1)</f>
        <v/>
      </c>
      <c r="BW284" s="635" t="str">
        <f>IF(BW278="","",(BW278-BW280-BW283)*BW279/BW$46/365/$F$1)</f>
        <v/>
      </c>
      <c r="BX284" s="635" t="str">
        <f>IF(BX278="","",(BX278-BX280-BX283)*BX279/BX$46/365/$F$1)</f>
        <v/>
      </c>
      <c r="BY284" s="635" t="str">
        <f>IF(BY278="","",(BY278-BY280-BY283)*BY279/BY$46/365/$F$1)</f>
        <v/>
      </c>
      <c r="BZ284" s="600" t="str">
        <f t="shared" si="623"/>
        <v/>
      </c>
      <c r="CA284" s="625" t="str">
        <f t="shared" si="624"/>
        <v/>
      </c>
      <c r="CB284" s="625" t="str">
        <f t="shared" si="625"/>
        <v/>
      </c>
      <c r="CC284" s="694" t="str">
        <f t="shared" si="626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76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769"/>
        <v/>
      </c>
      <c r="CG284" s="1344" t="str">
        <f t="shared" si="769"/>
        <v/>
      </c>
      <c r="CH284" s="1344" t="str">
        <f t="shared" si="769"/>
        <v/>
      </c>
      <c r="CI284" s="1344" t="str">
        <f t="shared" si="769"/>
        <v/>
      </c>
      <c r="CJ284" s="1344" t="str">
        <f t="shared" si="769"/>
        <v/>
      </c>
      <c r="CK284" s="1345" t="str">
        <f t="shared" si="769"/>
        <v/>
      </c>
      <c r="CL284" s="1345" t="str">
        <f t="shared" si="769"/>
        <v/>
      </c>
      <c r="CM284" s="1345" t="str">
        <f t="shared" si="769"/>
        <v/>
      </c>
      <c r="CN284" s="1344" t="str">
        <f t="shared" si="769"/>
        <v/>
      </c>
      <c r="CO284" s="1344" t="str">
        <f t="shared" si="769"/>
        <v/>
      </c>
      <c r="CP284" s="1344" t="str">
        <f t="shared" si="769"/>
        <v/>
      </c>
      <c r="CQ284" s="1344" t="str">
        <f t="shared" si="769"/>
        <v/>
      </c>
      <c r="CR284" s="1344" t="str">
        <f t="shared" si="769"/>
        <v/>
      </c>
      <c r="CS284" s="1343" t="str">
        <f t="shared" si="769"/>
        <v/>
      </c>
      <c r="CT284" s="1346" t="str">
        <f t="shared" si="769"/>
        <v/>
      </c>
      <c r="CU284" s="540" t="str">
        <f t="shared" si="637"/>
        <v/>
      </c>
      <c r="CV284" s="541" t="str">
        <f t="shared" si="638"/>
        <v/>
      </c>
      <c r="CW284" s="542" t="str">
        <f t="shared" si="639"/>
        <v/>
      </c>
      <c r="CX284" s="542" t="str">
        <f t="shared" si="640"/>
        <v/>
      </c>
      <c r="CY284" s="542" t="str">
        <f t="shared" si="641"/>
        <v/>
      </c>
      <c r="CZ284" s="542" t="str">
        <f t="shared" si="642"/>
        <v/>
      </c>
      <c r="DA284" s="542" t="str">
        <f t="shared" si="643"/>
        <v/>
      </c>
      <c r="DB284" s="543" t="str">
        <f t="shared" si="644"/>
        <v/>
      </c>
      <c r="DC284" s="543" t="str">
        <f t="shared" si="645"/>
        <v/>
      </c>
      <c r="DD284" s="543" t="str">
        <f t="shared" si="646"/>
        <v/>
      </c>
      <c r="DE284" s="542" t="str">
        <f t="shared" si="647"/>
        <v/>
      </c>
      <c r="DF284" s="542" t="str">
        <f t="shared" si="648"/>
        <v/>
      </c>
      <c r="DG284" s="542" t="str">
        <f t="shared" si="649"/>
        <v/>
      </c>
      <c r="DH284" s="542" t="str">
        <f t="shared" si="650"/>
        <v/>
      </c>
      <c r="DI284" s="542" t="str">
        <f t="shared" si="651"/>
        <v/>
      </c>
      <c r="DJ284" s="541" t="str">
        <f t="shared" si="652"/>
        <v/>
      </c>
      <c r="DK284" s="540" t="str">
        <f t="shared" si="653"/>
        <v/>
      </c>
      <c r="DL284" s="656">
        <f t="shared" si="654"/>
        <v>0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70">IF(DL285&lt;3,"",(SUM(B285:R285)-MIN(B285:R285)-MAX(B285:R285))/(DL285-2))</f>
        <v/>
      </c>
      <c r="CA285" s="600" t="str">
        <f t="shared" ref="CA285:CA299" si="771">IF(DM285&lt;3,"",(SUM(T285:AJ285)-MIN(T285:AJ285)-MAX(T285:AJ285))/(DM285-2))</f>
        <v/>
      </c>
      <c r="CB285" s="600" t="str">
        <f t="shared" ref="CB285:CB299" si="772">IF(DN285&lt;3,"",(SUM(AL285:BB285)-MIN(AL285:BB285)-MAX(AL285:BB285))/(DN285-2))</f>
        <v/>
      </c>
      <c r="CC285" s="691" t="str">
        <f t="shared" ref="CC285:CC299" si="773">IF(DO285&lt;3,"",(SUM(BD285:BT285)-MIN(BD285:BT285)-MAX(BD285:BT285))/(DO285-2))</f>
        <v/>
      </c>
      <c r="CD285" s="1337" t="str">
        <f t="shared" ref="CD285:CD290" si="77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769"/>
        <v/>
      </c>
      <c r="CF285" s="1339" t="str">
        <f t="shared" si="769"/>
        <v/>
      </c>
      <c r="CG285" s="1339" t="str">
        <f t="shared" si="769"/>
        <v/>
      </c>
      <c r="CH285" s="1339" t="str">
        <f t="shared" si="769"/>
        <v/>
      </c>
      <c r="CI285" s="1339" t="str">
        <f t="shared" si="769"/>
        <v/>
      </c>
      <c r="CJ285" s="1339" t="str">
        <f t="shared" si="769"/>
        <v/>
      </c>
      <c r="CK285" s="1340" t="str">
        <f t="shared" si="769"/>
        <v/>
      </c>
      <c r="CL285" s="1340" t="str">
        <f t="shared" si="769"/>
        <v/>
      </c>
      <c r="CM285" s="1340" t="str">
        <f t="shared" si="769"/>
        <v/>
      </c>
      <c r="CN285" s="1339" t="str">
        <f t="shared" si="769"/>
        <v/>
      </c>
      <c r="CO285" s="1339" t="str">
        <f t="shared" si="769"/>
        <v/>
      </c>
      <c r="CP285" s="1339" t="str">
        <f t="shared" si="769"/>
        <v/>
      </c>
      <c r="CQ285" s="1339" t="str">
        <f t="shared" si="769"/>
        <v/>
      </c>
      <c r="CR285" s="1339" t="str">
        <f t="shared" si="769"/>
        <v/>
      </c>
      <c r="CS285" s="1338" t="str">
        <f t="shared" si="769"/>
        <v/>
      </c>
      <c r="CT285" s="1341" t="str">
        <f t="shared" si="769"/>
        <v/>
      </c>
      <c r="CU285" s="552" t="str">
        <f t="shared" si="637"/>
        <v/>
      </c>
      <c r="CV285" s="553" t="str">
        <f t="shared" si="638"/>
        <v/>
      </c>
      <c r="CW285" s="554" t="str">
        <f t="shared" si="639"/>
        <v/>
      </c>
      <c r="CX285" s="554" t="str">
        <f t="shared" si="640"/>
        <v/>
      </c>
      <c r="CY285" s="554" t="str">
        <f t="shared" si="641"/>
        <v/>
      </c>
      <c r="CZ285" s="554" t="str">
        <f t="shared" si="642"/>
        <v/>
      </c>
      <c r="DA285" s="554" t="str">
        <f t="shared" si="643"/>
        <v/>
      </c>
      <c r="DB285" s="555" t="str">
        <f t="shared" si="644"/>
        <v/>
      </c>
      <c r="DC285" s="555" t="str">
        <f t="shared" si="645"/>
        <v/>
      </c>
      <c r="DD285" s="555" t="str">
        <f t="shared" si="646"/>
        <v/>
      </c>
      <c r="DE285" s="554" t="str">
        <f t="shared" si="647"/>
        <v/>
      </c>
      <c r="DF285" s="554" t="str">
        <f t="shared" si="648"/>
        <v/>
      </c>
      <c r="DG285" s="554" t="str">
        <f t="shared" si="649"/>
        <v/>
      </c>
      <c r="DH285" s="554" t="str">
        <f t="shared" si="650"/>
        <v/>
      </c>
      <c r="DI285" s="554" t="str">
        <f t="shared" si="651"/>
        <v/>
      </c>
      <c r="DJ285" s="553" t="str">
        <f t="shared" si="652"/>
        <v/>
      </c>
      <c r="DK285" s="552" t="str">
        <f t="shared" si="653"/>
        <v/>
      </c>
      <c r="DL285" s="656">
        <f t="shared" si="654"/>
        <v>0</v>
      </c>
      <c r="DM285" s="106">
        <f t="shared" si="655"/>
        <v>0</v>
      </c>
      <c r="DN285" s="106">
        <f t="shared" si="656"/>
        <v>0</v>
      </c>
      <c r="DO285" s="106">
        <f t="shared" si="657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$G$1 &amp; " per kg"</f>
        <v>kcal per kg</v>
      </c>
      <c r="B286" s="705">
        <v>0</v>
      </c>
      <c r="C286" s="705">
        <f t="shared" ref="C286:R286" si="775">3360*$K$1</f>
        <v>3360</v>
      </c>
      <c r="D286" s="705">
        <f t="shared" si="775"/>
        <v>3360</v>
      </c>
      <c r="E286" s="705">
        <f t="shared" si="775"/>
        <v>3360</v>
      </c>
      <c r="F286" s="705">
        <f t="shared" si="775"/>
        <v>3360</v>
      </c>
      <c r="G286" s="705">
        <f t="shared" si="775"/>
        <v>3360</v>
      </c>
      <c r="H286" s="705">
        <f t="shared" si="775"/>
        <v>3360</v>
      </c>
      <c r="I286" s="705">
        <f t="shared" si="775"/>
        <v>3360</v>
      </c>
      <c r="J286" s="705">
        <f t="shared" si="775"/>
        <v>3360</v>
      </c>
      <c r="K286" s="705">
        <f t="shared" si="775"/>
        <v>3360</v>
      </c>
      <c r="L286" s="705">
        <f t="shared" si="775"/>
        <v>3360</v>
      </c>
      <c r="M286" s="705">
        <f t="shared" si="775"/>
        <v>3360</v>
      </c>
      <c r="N286" s="705">
        <f t="shared" si="775"/>
        <v>3360</v>
      </c>
      <c r="O286" s="705">
        <f t="shared" si="775"/>
        <v>3360</v>
      </c>
      <c r="P286" s="705">
        <f t="shared" si="775"/>
        <v>3360</v>
      </c>
      <c r="Q286" s="705">
        <f t="shared" si="775"/>
        <v>3360</v>
      </c>
      <c r="R286" s="705">
        <f t="shared" si="775"/>
        <v>3360</v>
      </c>
      <c r="S286" s="721"/>
      <c r="T286" s="705">
        <f t="shared" ref="T286:AJ286" si="776">3360*$K$1</f>
        <v>3360</v>
      </c>
      <c r="U286" s="705">
        <f t="shared" si="776"/>
        <v>3360</v>
      </c>
      <c r="V286" s="705">
        <f t="shared" si="776"/>
        <v>3360</v>
      </c>
      <c r="W286" s="705">
        <f t="shared" si="776"/>
        <v>3360</v>
      </c>
      <c r="X286" s="705">
        <f t="shared" si="776"/>
        <v>3360</v>
      </c>
      <c r="Y286" s="705">
        <f t="shared" si="776"/>
        <v>3360</v>
      </c>
      <c r="Z286" s="705">
        <f t="shared" si="776"/>
        <v>3360</v>
      </c>
      <c r="AA286" s="705">
        <f t="shared" si="776"/>
        <v>3360</v>
      </c>
      <c r="AB286" s="705">
        <f t="shared" si="776"/>
        <v>3360</v>
      </c>
      <c r="AC286" s="705">
        <f t="shared" si="776"/>
        <v>3360</v>
      </c>
      <c r="AD286" s="705">
        <f t="shared" si="776"/>
        <v>3360</v>
      </c>
      <c r="AE286" s="705">
        <f t="shared" si="776"/>
        <v>3360</v>
      </c>
      <c r="AF286" s="705">
        <f t="shared" si="776"/>
        <v>3360</v>
      </c>
      <c r="AG286" s="705">
        <f t="shared" si="776"/>
        <v>3360</v>
      </c>
      <c r="AH286" s="705">
        <f t="shared" si="776"/>
        <v>3360</v>
      </c>
      <c r="AI286" s="705">
        <f t="shared" si="776"/>
        <v>3360</v>
      </c>
      <c r="AJ286" s="705">
        <f t="shared" si="776"/>
        <v>3360</v>
      </c>
      <c r="AK286" s="721"/>
      <c r="AL286" s="705">
        <f t="shared" ref="AL286:BB286" si="777">3360*$K$1</f>
        <v>3360</v>
      </c>
      <c r="AM286" s="705">
        <f t="shared" si="777"/>
        <v>3360</v>
      </c>
      <c r="AN286" s="705">
        <f t="shared" si="777"/>
        <v>3360</v>
      </c>
      <c r="AO286" s="705">
        <f t="shared" si="777"/>
        <v>3360</v>
      </c>
      <c r="AP286" s="705">
        <f t="shared" si="777"/>
        <v>3360</v>
      </c>
      <c r="AQ286" s="705">
        <f t="shared" si="777"/>
        <v>3360</v>
      </c>
      <c r="AR286" s="705">
        <f t="shared" si="777"/>
        <v>3360</v>
      </c>
      <c r="AS286" s="705">
        <f t="shared" si="777"/>
        <v>3360</v>
      </c>
      <c r="AT286" s="705">
        <f t="shared" si="777"/>
        <v>3360</v>
      </c>
      <c r="AU286" s="705">
        <f t="shared" si="777"/>
        <v>3360</v>
      </c>
      <c r="AV286" s="705">
        <f t="shared" si="777"/>
        <v>3360</v>
      </c>
      <c r="AW286" s="705">
        <f t="shared" si="777"/>
        <v>3360</v>
      </c>
      <c r="AX286" s="705">
        <f t="shared" si="777"/>
        <v>3360</v>
      </c>
      <c r="AY286" s="705">
        <f t="shared" si="777"/>
        <v>3360</v>
      </c>
      <c r="AZ286" s="705">
        <f t="shared" si="777"/>
        <v>3360</v>
      </c>
      <c r="BA286" s="705">
        <f t="shared" si="777"/>
        <v>3360</v>
      </c>
      <c r="BB286" s="705">
        <f t="shared" si="777"/>
        <v>3360</v>
      </c>
      <c r="BC286" s="721"/>
      <c r="BD286" s="705">
        <f t="shared" ref="BD286:BT286" si="778">3360*$K$1</f>
        <v>3360</v>
      </c>
      <c r="BE286" s="705">
        <f t="shared" si="778"/>
        <v>3360</v>
      </c>
      <c r="BF286" s="705">
        <f t="shared" si="778"/>
        <v>3360</v>
      </c>
      <c r="BG286" s="705">
        <f t="shared" si="778"/>
        <v>3360</v>
      </c>
      <c r="BH286" s="705">
        <f t="shared" si="778"/>
        <v>3360</v>
      </c>
      <c r="BI286" s="705">
        <f t="shared" si="778"/>
        <v>3360</v>
      </c>
      <c r="BJ286" s="705">
        <f t="shared" si="778"/>
        <v>3360</v>
      </c>
      <c r="BK286" s="705">
        <f t="shared" si="778"/>
        <v>3360</v>
      </c>
      <c r="BL286" s="705">
        <f t="shared" si="778"/>
        <v>3360</v>
      </c>
      <c r="BM286" s="705">
        <f t="shared" si="778"/>
        <v>3360</v>
      </c>
      <c r="BN286" s="705">
        <f t="shared" si="778"/>
        <v>3360</v>
      </c>
      <c r="BO286" s="705">
        <f t="shared" si="778"/>
        <v>3360</v>
      </c>
      <c r="BP286" s="705">
        <f t="shared" si="778"/>
        <v>3360</v>
      </c>
      <c r="BQ286" s="705">
        <f t="shared" si="778"/>
        <v>3360</v>
      </c>
      <c r="BR286" s="705">
        <f t="shared" si="778"/>
        <v>3360</v>
      </c>
      <c r="BS286" s="705">
        <f t="shared" si="778"/>
        <v>3360</v>
      </c>
      <c r="BT286" s="705">
        <f t="shared" si="778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70"/>
        <v>3360</v>
      </c>
      <c r="CA286" s="600">
        <f t="shared" si="771"/>
        <v>3360</v>
      </c>
      <c r="CB286" s="600">
        <f t="shared" si="772"/>
        <v>3360</v>
      </c>
      <c r="CC286" s="691">
        <f t="shared" si="773"/>
        <v>3360</v>
      </c>
      <c r="CD286" s="1337">
        <f t="shared" si="774"/>
        <v>3360</v>
      </c>
      <c r="CE286" s="1338">
        <f t="shared" si="769"/>
        <v>3360</v>
      </c>
      <c r="CF286" s="1339">
        <f t="shared" si="769"/>
        <v>3360</v>
      </c>
      <c r="CG286" s="1339">
        <f t="shared" si="769"/>
        <v>3360</v>
      </c>
      <c r="CH286" s="1339">
        <f t="shared" si="769"/>
        <v>3360</v>
      </c>
      <c r="CI286" s="1339">
        <f t="shared" si="769"/>
        <v>3360</v>
      </c>
      <c r="CJ286" s="1339">
        <f t="shared" si="769"/>
        <v>3360</v>
      </c>
      <c r="CK286" s="1340">
        <f t="shared" si="769"/>
        <v>3360</v>
      </c>
      <c r="CL286" s="1340">
        <f t="shared" si="769"/>
        <v>3360</v>
      </c>
      <c r="CM286" s="1340">
        <f t="shared" si="769"/>
        <v>3360</v>
      </c>
      <c r="CN286" s="1339">
        <f t="shared" si="769"/>
        <v>3360</v>
      </c>
      <c r="CO286" s="1339">
        <f t="shared" si="769"/>
        <v>3360</v>
      </c>
      <c r="CP286" s="1339">
        <f t="shared" si="769"/>
        <v>3360</v>
      </c>
      <c r="CQ286" s="1339">
        <f t="shared" si="769"/>
        <v>3360</v>
      </c>
      <c r="CR286" s="1339">
        <f t="shared" si="769"/>
        <v>3360</v>
      </c>
      <c r="CS286" s="1338">
        <f t="shared" si="769"/>
        <v>3360</v>
      </c>
      <c r="CT286" s="1341">
        <f t="shared" si="769"/>
        <v>3360</v>
      </c>
      <c r="CU286" s="552">
        <f t="shared" si="637"/>
        <v>3360</v>
      </c>
      <c r="CV286" s="553">
        <f t="shared" si="638"/>
        <v>3360</v>
      </c>
      <c r="CW286" s="554">
        <f t="shared" si="639"/>
        <v>3360</v>
      </c>
      <c r="CX286" s="554">
        <f t="shared" si="640"/>
        <v>3360</v>
      </c>
      <c r="CY286" s="554">
        <f t="shared" si="641"/>
        <v>3360</v>
      </c>
      <c r="CZ286" s="554">
        <f t="shared" si="642"/>
        <v>3360</v>
      </c>
      <c r="DA286" s="554">
        <f t="shared" si="643"/>
        <v>3360</v>
      </c>
      <c r="DB286" s="555">
        <f t="shared" si="644"/>
        <v>3360</v>
      </c>
      <c r="DC286" s="555">
        <f t="shared" si="645"/>
        <v>3360</v>
      </c>
      <c r="DD286" s="555">
        <f t="shared" si="646"/>
        <v>3360</v>
      </c>
      <c r="DE286" s="554">
        <f t="shared" si="647"/>
        <v>3360</v>
      </c>
      <c r="DF286" s="554">
        <f t="shared" si="648"/>
        <v>3360</v>
      </c>
      <c r="DG286" s="554">
        <f t="shared" si="649"/>
        <v>3360</v>
      </c>
      <c r="DH286" s="554">
        <f t="shared" si="650"/>
        <v>3360</v>
      </c>
      <c r="DI286" s="554">
        <f t="shared" si="651"/>
        <v>3360</v>
      </c>
      <c r="DJ286" s="553">
        <f t="shared" si="652"/>
        <v>3360</v>
      </c>
      <c r="DK286" s="552">
        <f t="shared" si="653"/>
        <v>3360</v>
      </c>
      <c r="DL286" s="656">
        <f t="shared" si="654"/>
        <v>17</v>
      </c>
      <c r="DM286" s="106">
        <f t="shared" si="655"/>
        <v>17</v>
      </c>
      <c r="DN286" s="106">
        <f t="shared" si="656"/>
        <v>17</v>
      </c>
      <c r="DO286" s="106">
        <f t="shared" si="657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70"/>
        <v/>
      </c>
      <c r="CA287" s="600" t="str">
        <f t="shared" si="771"/>
        <v/>
      </c>
      <c r="CB287" s="600" t="str">
        <f t="shared" si="772"/>
        <v/>
      </c>
      <c r="CC287" s="691" t="str">
        <f t="shared" si="773"/>
        <v/>
      </c>
      <c r="CD287" s="1337" t="str">
        <f t="shared" si="774"/>
        <v/>
      </c>
      <c r="CE287" s="1338" t="str">
        <f t="shared" si="769"/>
        <v/>
      </c>
      <c r="CF287" s="1339" t="str">
        <f t="shared" si="769"/>
        <v/>
      </c>
      <c r="CG287" s="1339" t="str">
        <f t="shared" si="769"/>
        <v/>
      </c>
      <c r="CH287" s="1339" t="str">
        <f t="shared" si="769"/>
        <v/>
      </c>
      <c r="CI287" s="1339" t="str">
        <f t="shared" si="769"/>
        <v/>
      </c>
      <c r="CJ287" s="1339" t="str">
        <f t="shared" si="769"/>
        <v/>
      </c>
      <c r="CK287" s="1340" t="str">
        <f t="shared" si="769"/>
        <v/>
      </c>
      <c r="CL287" s="1340" t="str">
        <f t="shared" si="769"/>
        <v/>
      </c>
      <c r="CM287" s="1340" t="str">
        <f t="shared" si="769"/>
        <v/>
      </c>
      <c r="CN287" s="1339" t="str">
        <f t="shared" si="769"/>
        <v/>
      </c>
      <c r="CO287" s="1339" t="str">
        <f t="shared" si="769"/>
        <v/>
      </c>
      <c r="CP287" s="1339" t="str">
        <f t="shared" si="769"/>
        <v/>
      </c>
      <c r="CQ287" s="1339" t="str">
        <f t="shared" si="769"/>
        <v/>
      </c>
      <c r="CR287" s="1339" t="str">
        <f t="shared" si="769"/>
        <v/>
      </c>
      <c r="CS287" s="1338" t="str">
        <f t="shared" si="769"/>
        <v/>
      </c>
      <c r="CT287" s="1341" t="str">
        <f t="shared" si="769"/>
        <v/>
      </c>
      <c r="CU287" s="552" t="str">
        <f t="shared" si="637"/>
        <v/>
      </c>
      <c r="CV287" s="553" t="str">
        <f t="shared" si="638"/>
        <v/>
      </c>
      <c r="CW287" s="554" t="str">
        <f t="shared" si="639"/>
        <v/>
      </c>
      <c r="CX287" s="554" t="str">
        <f t="shared" si="640"/>
        <v/>
      </c>
      <c r="CY287" s="554" t="str">
        <f t="shared" si="641"/>
        <v/>
      </c>
      <c r="CZ287" s="554" t="str">
        <f t="shared" si="642"/>
        <v/>
      </c>
      <c r="DA287" s="554" t="str">
        <f t="shared" si="643"/>
        <v/>
      </c>
      <c r="DB287" s="555" t="str">
        <f t="shared" si="644"/>
        <v/>
      </c>
      <c r="DC287" s="555" t="str">
        <f t="shared" si="645"/>
        <v/>
      </c>
      <c r="DD287" s="555" t="str">
        <f t="shared" si="646"/>
        <v/>
      </c>
      <c r="DE287" s="554" t="str">
        <f t="shared" si="647"/>
        <v/>
      </c>
      <c r="DF287" s="554" t="str">
        <f t="shared" si="648"/>
        <v/>
      </c>
      <c r="DG287" s="554" t="str">
        <f t="shared" si="649"/>
        <v/>
      </c>
      <c r="DH287" s="554" t="str">
        <f t="shared" si="650"/>
        <v/>
      </c>
      <c r="DI287" s="554" t="str">
        <f t="shared" si="651"/>
        <v/>
      </c>
      <c r="DJ287" s="553" t="str">
        <f t="shared" si="652"/>
        <v/>
      </c>
      <c r="DK287" s="552" t="str">
        <f t="shared" si="653"/>
        <v/>
      </c>
      <c r="DL287" s="656">
        <f t="shared" si="654"/>
        <v>0</v>
      </c>
      <c r="DM287" s="106">
        <f t="shared" si="655"/>
        <v>0</v>
      </c>
      <c r="DN287" s="106">
        <f t="shared" si="656"/>
        <v>0</v>
      </c>
      <c r="DO287" s="106">
        <f t="shared" si="657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70"/>
        <v/>
      </c>
      <c r="CA288" s="600" t="str">
        <f t="shared" si="771"/>
        <v/>
      </c>
      <c r="CB288" s="600" t="str">
        <f t="shared" si="772"/>
        <v/>
      </c>
      <c r="CC288" s="691" t="str">
        <f t="shared" si="773"/>
        <v/>
      </c>
      <c r="CD288" s="1337" t="str">
        <f t="shared" si="774"/>
        <v/>
      </c>
      <c r="CE288" s="1338" t="str">
        <f t="shared" si="769"/>
        <v/>
      </c>
      <c r="CF288" s="1339" t="str">
        <f t="shared" si="769"/>
        <v/>
      </c>
      <c r="CG288" s="1339" t="str">
        <f t="shared" si="769"/>
        <v/>
      </c>
      <c r="CH288" s="1339" t="str">
        <f t="shared" si="769"/>
        <v/>
      </c>
      <c r="CI288" s="1339" t="str">
        <f t="shared" si="769"/>
        <v/>
      </c>
      <c r="CJ288" s="1339" t="str">
        <f t="shared" si="769"/>
        <v/>
      </c>
      <c r="CK288" s="1340" t="str">
        <f t="shared" si="769"/>
        <v/>
      </c>
      <c r="CL288" s="1340" t="str">
        <f t="shared" si="769"/>
        <v/>
      </c>
      <c r="CM288" s="1340" t="str">
        <f t="shared" si="769"/>
        <v/>
      </c>
      <c r="CN288" s="1339" t="str">
        <f t="shared" si="769"/>
        <v/>
      </c>
      <c r="CO288" s="1339" t="str">
        <f t="shared" si="769"/>
        <v/>
      </c>
      <c r="CP288" s="1339" t="str">
        <f t="shared" si="769"/>
        <v/>
      </c>
      <c r="CQ288" s="1339" t="str">
        <f t="shared" si="769"/>
        <v/>
      </c>
      <c r="CR288" s="1339" t="str">
        <f t="shared" si="769"/>
        <v/>
      </c>
      <c r="CS288" s="1338" t="str">
        <f t="shared" si="769"/>
        <v/>
      </c>
      <c r="CT288" s="1341" t="str">
        <f t="shared" si="769"/>
        <v/>
      </c>
      <c r="CU288" s="552" t="str">
        <f t="shared" si="637"/>
        <v/>
      </c>
      <c r="CV288" s="553" t="str">
        <f t="shared" si="638"/>
        <v/>
      </c>
      <c r="CW288" s="554" t="str">
        <f t="shared" si="639"/>
        <v/>
      </c>
      <c r="CX288" s="554" t="str">
        <f t="shared" si="640"/>
        <v/>
      </c>
      <c r="CY288" s="554" t="str">
        <f t="shared" si="641"/>
        <v/>
      </c>
      <c r="CZ288" s="554" t="str">
        <f t="shared" si="642"/>
        <v/>
      </c>
      <c r="DA288" s="554" t="str">
        <f t="shared" si="643"/>
        <v/>
      </c>
      <c r="DB288" s="555" t="str">
        <f t="shared" si="644"/>
        <v/>
      </c>
      <c r="DC288" s="555" t="str">
        <f t="shared" si="645"/>
        <v/>
      </c>
      <c r="DD288" s="555" t="str">
        <f t="shared" si="646"/>
        <v/>
      </c>
      <c r="DE288" s="554" t="str">
        <f t="shared" si="647"/>
        <v/>
      </c>
      <c r="DF288" s="554" t="str">
        <f t="shared" si="648"/>
        <v/>
      </c>
      <c r="DG288" s="554" t="str">
        <f t="shared" si="649"/>
        <v/>
      </c>
      <c r="DH288" s="554" t="str">
        <f t="shared" si="650"/>
        <v/>
      </c>
      <c r="DI288" s="554" t="str">
        <f t="shared" si="651"/>
        <v/>
      </c>
      <c r="DJ288" s="553" t="str">
        <f t="shared" si="652"/>
        <v/>
      </c>
      <c r="DK288" s="552" t="str">
        <f t="shared" si="653"/>
        <v/>
      </c>
      <c r="DL288" s="656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79">IF(B287="","",B287*B288)</f>
        <v/>
      </c>
      <c r="C289" s="632" t="str">
        <f t="shared" si="779"/>
        <v/>
      </c>
      <c r="D289" s="632" t="str">
        <f t="shared" si="779"/>
        <v/>
      </c>
      <c r="E289" s="632" t="str">
        <f t="shared" si="779"/>
        <v/>
      </c>
      <c r="F289" s="632" t="str">
        <f t="shared" si="779"/>
        <v/>
      </c>
      <c r="G289" s="632" t="str">
        <f t="shared" si="779"/>
        <v/>
      </c>
      <c r="H289" s="632" t="str">
        <f t="shared" si="779"/>
        <v/>
      </c>
      <c r="I289" s="632" t="str">
        <f t="shared" si="779"/>
        <v/>
      </c>
      <c r="J289" s="632" t="str">
        <f t="shared" si="779"/>
        <v/>
      </c>
      <c r="K289" s="632" t="str">
        <f t="shared" si="779"/>
        <v/>
      </c>
      <c r="L289" s="632" t="str">
        <f t="shared" si="779"/>
        <v/>
      </c>
      <c r="M289" s="632" t="str">
        <f t="shared" si="779"/>
        <v/>
      </c>
      <c r="N289" s="632" t="str">
        <f t="shared" si="779"/>
        <v/>
      </c>
      <c r="O289" s="632" t="str">
        <f t="shared" si="779"/>
        <v/>
      </c>
      <c r="P289" s="632" t="str">
        <f t="shared" si="779"/>
        <v/>
      </c>
      <c r="Q289" s="632" t="str">
        <f t="shared" si="779"/>
        <v/>
      </c>
      <c r="R289" s="632" t="str">
        <f t="shared" si="779"/>
        <v/>
      </c>
      <c r="S289" s="665"/>
      <c r="T289" s="632" t="str">
        <f t="shared" ref="T289:AJ289" si="780">IF(T287="","",T287*T288)</f>
        <v/>
      </c>
      <c r="U289" s="632" t="str">
        <f t="shared" si="780"/>
        <v/>
      </c>
      <c r="V289" s="632" t="str">
        <f t="shared" si="780"/>
        <v/>
      </c>
      <c r="W289" s="632" t="str">
        <f t="shared" si="780"/>
        <v/>
      </c>
      <c r="X289" s="632" t="str">
        <f t="shared" si="780"/>
        <v/>
      </c>
      <c r="Y289" s="632" t="str">
        <f t="shared" si="780"/>
        <v/>
      </c>
      <c r="Z289" s="632" t="str">
        <f t="shared" si="780"/>
        <v/>
      </c>
      <c r="AA289" s="632" t="str">
        <f t="shared" si="780"/>
        <v/>
      </c>
      <c r="AB289" s="632" t="str">
        <f t="shared" si="780"/>
        <v/>
      </c>
      <c r="AC289" s="632" t="str">
        <f t="shared" si="780"/>
        <v/>
      </c>
      <c r="AD289" s="632" t="str">
        <f t="shared" si="780"/>
        <v/>
      </c>
      <c r="AE289" s="632" t="str">
        <f t="shared" si="780"/>
        <v/>
      </c>
      <c r="AF289" s="632" t="str">
        <f t="shared" si="780"/>
        <v/>
      </c>
      <c r="AG289" s="632" t="str">
        <f t="shared" si="780"/>
        <v/>
      </c>
      <c r="AH289" s="632" t="str">
        <f t="shared" si="780"/>
        <v/>
      </c>
      <c r="AI289" s="632" t="str">
        <f t="shared" si="780"/>
        <v/>
      </c>
      <c r="AJ289" s="632" t="str">
        <f t="shared" si="780"/>
        <v/>
      </c>
      <c r="AK289" s="665"/>
      <c r="AL289" s="632" t="str">
        <f t="shared" ref="AL289:BB289" si="781">IF(AL287="","",AL287*AL288)</f>
        <v/>
      </c>
      <c r="AM289" s="632" t="str">
        <f t="shared" si="781"/>
        <v/>
      </c>
      <c r="AN289" s="632" t="str">
        <f t="shared" si="781"/>
        <v/>
      </c>
      <c r="AO289" s="632" t="str">
        <f t="shared" si="781"/>
        <v/>
      </c>
      <c r="AP289" s="632" t="str">
        <f t="shared" si="781"/>
        <v/>
      </c>
      <c r="AQ289" s="632" t="str">
        <f t="shared" si="781"/>
        <v/>
      </c>
      <c r="AR289" s="632" t="str">
        <f t="shared" si="781"/>
        <v/>
      </c>
      <c r="AS289" s="632" t="str">
        <f t="shared" si="781"/>
        <v/>
      </c>
      <c r="AT289" s="632" t="str">
        <f t="shared" si="781"/>
        <v/>
      </c>
      <c r="AU289" s="632" t="str">
        <f t="shared" si="781"/>
        <v/>
      </c>
      <c r="AV289" s="632" t="str">
        <f t="shared" si="781"/>
        <v/>
      </c>
      <c r="AW289" s="632" t="str">
        <f t="shared" si="781"/>
        <v/>
      </c>
      <c r="AX289" s="632" t="str">
        <f t="shared" si="781"/>
        <v/>
      </c>
      <c r="AY289" s="632" t="str">
        <f t="shared" si="781"/>
        <v/>
      </c>
      <c r="AZ289" s="632" t="str">
        <f t="shared" si="781"/>
        <v/>
      </c>
      <c r="BA289" s="632" t="str">
        <f t="shared" si="781"/>
        <v/>
      </c>
      <c r="BB289" s="632" t="str">
        <f t="shared" si="781"/>
        <v/>
      </c>
      <c r="BC289" s="665"/>
      <c r="BD289" s="632" t="str">
        <f t="shared" ref="BD289:BT289" si="782">IF(BD287="","",BD287*BD288)</f>
        <v/>
      </c>
      <c r="BE289" s="632" t="str">
        <f t="shared" si="782"/>
        <v/>
      </c>
      <c r="BF289" s="632" t="str">
        <f t="shared" si="782"/>
        <v/>
      </c>
      <c r="BG289" s="632" t="str">
        <f t="shared" si="782"/>
        <v/>
      </c>
      <c r="BH289" s="632" t="str">
        <f t="shared" si="782"/>
        <v/>
      </c>
      <c r="BI289" s="632" t="str">
        <f t="shared" si="782"/>
        <v/>
      </c>
      <c r="BJ289" s="632" t="str">
        <f t="shared" si="782"/>
        <v/>
      </c>
      <c r="BK289" s="632" t="str">
        <f t="shared" si="782"/>
        <v/>
      </c>
      <c r="BL289" s="632" t="str">
        <f t="shared" si="782"/>
        <v/>
      </c>
      <c r="BM289" s="632" t="str">
        <f t="shared" si="782"/>
        <v/>
      </c>
      <c r="BN289" s="632" t="str">
        <f t="shared" si="782"/>
        <v/>
      </c>
      <c r="BO289" s="632" t="str">
        <f t="shared" si="782"/>
        <v/>
      </c>
      <c r="BP289" s="632" t="str">
        <f t="shared" si="782"/>
        <v/>
      </c>
      <c r="BQ289" s="632" t="str">
        <f t="shared" si="782"/>
        <v/>
      </c>
      <c r="BR289" s="632" t="str">
        <f t="shared" si="782"/>
        <v/>
      </c>
      <c r="BS289" s="632" t="str">
        <f t="shared" si="782"/>
        <v/>
      </c>
      <c r="BT289" s="632" t="str">
        <f t="shared" si="782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70"/>
        <v/>
      </c>
      <c r="CA289" s="600" t="str">
        <f t="shared" si="771"/>
        <v/>
      </c>
      <c r="CB289" s="600" t="str">
        <f t="shared" si="772"/>
        <v/>
      </c>
      <c r="CC289" s="691" t="str">
        <f t="shared" si="773"/>
        <v/>
      </c>
      <c r="CD289" s="1337" t="str">
        <f t="shared" si="774"/>
        <v/>
      </c>
      <c r="CE289" s="1338" t="str">
        <f t="shared" si="769"/>
        <v/>
      </c>
      <c r="CF289" s="1339" t="str">
        <f t="shared" si="769"/>
        <v/>
      </c>
      <c r="CG289" s="1339" t="str">
        <f t="shared" si="769"/>
        <v/>
      </c>
      <c r="CH289" s="1339" t="str">
        <f t="shared" si="769"/>
        <v/>
      </c>
      <c r="CI289" s="1339" t="str">
        <f t="shared" si="769"/>
        <v/>
      </c>
      <c r="CJ289" s="1339" t="str">
        <f t="shared" si="769"/>
        <v/>
      </c>
      <c r="CK289" s="1340" t="str">
        <f t="shared" si="769"/>
        <v/>
      </c>
      <c r="CL289" s="1340" t="str">
        <f t="shared" si="769"/>
        <v/>
      </c>
      <c r="CM289" s="1340" t="str">
        <f t="shared" si="769"/>
        <v/>
      </c>
      <c r="CN289" s="1339" t="str">
        <f t="shared" si="769"/>
        <v/>
      </c>
      <c r="CO289" s="1339" t="str">
        <f t="shared" si="769"/>
        <v/>
      </c>
      <c r="CP289" s="1339" t="str">
        <f t="shared" si="769"/>
        <v/>
      </c>
      <c r="CQ289" s="1339" t="str">
        <f t="shared" si="769"/>
        <v/>
      </c>
      <c r="CR289" s="1339" t="str">
        <f t="shared" si="769"/>
        <v/>
      </c>
      <c r="CS289" s="1338" t="str">
        <f t="shared" si="769"/>
        <v/>
      </c>
      <c r="CT289" s="1341" t="str">
        <f t="shared" si="769"/>
        <v/>
      </c>
      <c r="CU289" s="552" t="str">
        <f t="shared" si="637"/>
        <v/>
      </c>
      <c r="CV289" s="553" t="str">
        <f t="shared" si="638"/>
        <v/>
      </c>
      <c r="CW289" s="554" t="str">
        <f t="shared" si="639"/>
        <v/>
      </c>
      <c r="CX289" s="554" t="str">
        <f t="shared" si="640"/>
        <v/>
      </c>
      <c r="CY289" s="554" t="str">
        <f t="shared" si="641"/>
        <v/>
      </c>
      <c r="CZ289" s="554" t="str">
        <f t="shared" si="642"/>
        <v/>
      </c>
      <c r="DA289" s="554" t="str">
        <f t="shared" si="643"/>
        <v/>
      </c>
      <c r="DB289" s="555" t="str">
        <f t="shared" si="644"/>
        <v/>
      </c>
      <c r="DC289" s="555" t="str">
        <f t="shared" si="645"/>
        <v/>
      </c>
      <c r="DD289" s="555" t="str">
        <f t="shared" si="646"/>
        <v/>
      </c>
      <c r="DE289" s="554" t="str">
        <f t="shared" si="647"/>
        <v/>
      </c>
      <c r="DF289" s="554" t="str">
        <f t="shared" si="648"/>
        <v/>
      </c>
      <c r="DG289" s="554" t="str">
        <f t="shared" si="649"/>
        <v/>
      </c>
      <c r="DH289" s="554" t="str">
        <f t="shared" si="650"/>
        <v/>
      </c>
      <c r="DI289" s="554" t="str">
        <f t="shared" si="651"/>
        <v/>
      </c>
      <c r="DJ289" s="553" t="str">
        <f t="shared" si="652"/>
        <v/>
      </c>
      <c r="DK289" s="552" t="str">
        <f t="shared" si="653"/>
        <v/>
      </c>
      <c r="DL289" s="656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70"/>
        <v/>
      </c>
      <c r="CA290" s="600" t="str">
        <f t="shared" si="771"/>
        <v/>
      </c>
      <c r="CB290" s="600" t="str">
        <f t="shared" si="772"/>
        <v/>
      </c>
      <c r="CC290" s="691" t="str">
        <f t="shared" si="773"/>
        <v/>
      </c>
      <c r="CD290" s="1337" t="str">
        <f t="shared" si="774"/>
        <v/>
      </c>
      <c r="CE290" s="1338" t="str">
        <f t="shared" si="769"/>
        <v/>
      </c>
      <c r="CF290" s="1339" t="str">
        <f t="shared" si="769"/>
        <v/>
      </c>
      <c r="CG290" s="1339" t="str">
        <f t="shared" si="769"/>
        <v/>
      </c>
      <c r="CH290" s="1339" t="str">
        <f t="shared" si="769"/>
        <v/>
      </c>
      <c r="CI290" s="1339" t="str">
        <f t="shared" si="769"/>
        <v/>
      </c>
      <c r="CJ290" s="1339" t="str">
        <f t="shared" si="769"/>
        <v/>
      </c>
      <c r="CK290" s="1340" t="str">
        <f t="shared" si="769"/>
        <v/>
      </c>
      <c r="CL290" s="1340" t="str">
        <f t="shared" si="769"/>
        <v/>
      </c>
      <c r="CM290" s="1340" t="str">
        <f t="shared" si="769"/>
        <v/>
      </c>
      <c r="CN290" s="1339" t="str">
        <f t="shared" si="769"/>
        <v/>
      </c>
      <c r="CO290" s="1339" t="str">
        <f t="shared" si="769"/>
        <v/>
      </c>
      <c r="CP290" s="1339" t="str">
        <f t="shared" si="769"/>
        <v/>
      </c>
      <c r="CQ290" s="1339" t="str">
        <f t="shared" si="769"/>
        <v/>
      </c>
      <c r="CR290" s="1339" t="str">
        <f t="shared" si="769"/>
        <v/>
      </c>
      <c r="CS290" s="1338" t="str">
        <f t="shared" si="769"/>
        <v/>
      </c>
      <c r="CT290" s="1341" t="str">
        <f t="shared" si="769"/>
        <v/>
      </c>
      <c r="CU290" s="552" t="str">
        <f t="shared" si="637"/>
        <v/>
      </c>
      <c r="CV290" s="553" t="str">
        <f t="shared" si="638"/>
        <v/>
      </c>
      <c r="CW290" s="554" t="str">
        <f t="shared" si="639"/>
        <v/>
      </c>
      <c r="CX290" s="554" t="str">
        <f t="shared" si="640"/>
        <v/>
      </c>
      <c r="CY290" s="554" t="str">
        <f t="shared" si="641"/>
        <v/>
      </c>
      <c r="CZ290" s="554" t="str">
        <f t="shared" si="642"/>
        <v/>
      </c>
      <c r="DA290" s="554" t="str">
        <f t="shared" si="643"/>
        <v/>
      </c>
      <c r="DB290" s="555" t="str">
        <f t="shared" si="644"/>
        <v/>
      </c>
      <c r="DC290" s="555" t="str">
        <f t="shared" si="645"/>
        <v/>
      </c>
      <c r="DD290" s="555" t="str">
        <f t="shared" si="646"/>
        <v/>
      </c>
      <c r="DE290" s="554" t="str">
        <f t="shared" si="647"/>
        <v/>
      </c>
      <c r="DF290" s="554" t="str">
        <f t="shared" si="648"/>
        <v/>
      </c>
      <c r="DG290" s="554" t="str">
        <f t="shared" si="649"/>
        <v/>
      </c>
      <c r="DH290" s="554" t="str">
        <f t="shared" si="650"/>
        <v/>
      </c>
      <c r="DI290" s="554" t="str">
        <f t="shared" si="651"/>
        <v/>
      </c>
      <c r="DJ290" s="553" t="str">
        <f t="shared" si="652"/>
        <v/>
      </c>
      <c r="DK290" s="552" t="str">
        <f t="shared" si="653"/>
        <v/>
      </c>
      <c r="DL290" s="656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$G$1 &amp; " (%)"</f>
        <v>kcal (%)</v>
      </c>
      <c r="B291" s="635" t="str">
        <f t="shared" ref="B291:R291" si="783">IF(B285="","",(B285-B287-B290)*B286/B$46/365/$F$1)</f>
        <v/>
      </c>
      <c r="C291" s="635" t="str">
        <f t="shared" si="783"/>
        <v/>
      </c>
      <c r="D291" s="635" t="str">
        <f t="shared" si="783"/>
        <v/>
      </c>
      <c r="E291" s="635" t="str">
        <f t="shared" si="783"/>
        <v/>
      </c>
      <c r="F291" s="635" t="str">
        <f t="shared" si="783"/>
        <v/>
      </c>
      <c r="G291" s="635" t="str">
        <f t="shared" si="783"/>
        <v/>
      </c>
      <c r="H291" s="635" t="str">
        <f t="shared" si="783"/>
        <v/>
      </c>
      <c r="I291" s="635" t="str">
        <f t="shared" si="783"/>
        <v/>
      </c>
      <c r="J291" s="635" t="str">
        <f t="shared" si="783"/>
        <v/>
      </c>
      <c r="K291" s="635" t="str">
        <f t="shared" si="783"/>
        <v/>
      </c>
      <c r="L291" s="635" t="str">
        <f t="shared" si="783"/>
        <v/>
      </c>
      <c r="M291" s="635" t="str">
        <f t="shared" si="783"/>
        <v/>
      </c>
      <c r="N291" s="635" t="str">
        <f t="shared" si="783"/>
        <v/>
      </c>
      <c r="O291" s="635" t="str">
        <f t="shared" si="783"/>
        <v/>
      </c>
      <c r="P291" s="635" t="str">
        <f t="shared" si="783"/>
        <v/>
      </c>
      <c r="Q291" s="635" t="str">
        <f t="shared" si="783"/>
        <v/>
      </c>
      <c r="R291" s="635" t="str">
        <f t="shared" si="783"/>
        <v/>
      </c>
      <c r="S291" s="655"/>
      <c r="T291" s="635" t="str">
        <f t="shared" ref="T291:AJ291" si="784">IF(T285="","",(T285-T287-T290)*T286/T$46/365/$F$1)</f>
        <v/>
      </c>
      <c r="U291" s="635" t="str">
        <f t="shared" si="784"/>
        <v/>
      </c>
      <c r="V291" s="635" t="str">
        <f t="shared" si="784"/>
        <v/>
      </c>
      <c r="W291" s="635" t="str">
        <f t="shared" si="784"/>
        <v/>
      </c>
      <c r="X291" s="635" t="str">
        <f t="shared" si="784"/>
        <v/>
      </c>
      <c r="Y291" s="635" t="str">
        <f t="shared" si="784"/>
        <v/>
      </c>
      <c r="Z291" s="635" t="str">
        <f t="shared" si="784"/>
        <v/>
      </c>
      <c r="AA291" s="635" t="str">
        <f t="shared" si="784"/>
        <v/>
      </c>
      <c r="AB291" s="635" t="str">
        <f t="shared" si="784"/>
        <v/>
      </c>
      <c r="AC291" s="635" t="str">
        <f t="shared" si="784"/>
        <v/>
      </c>
      <c r="AD291" s="635" t="str">
        <f t="shared" si="784"/>
        <v/>
      </c>
      <c r="AE291" s="635" t="str">
        <f t="shared" si="784"/>
        <v/>
      </c>
      <c r="AF291" s="635" t="str">
        <f t="shared" si="784"/>
        <v/>
      </c>
      <c r="AG291" s="635" t="str">
        <f t="shared" si="784"/>
        <v/>
      </c>
      <c r="AH291" s="635" t="str">
        <f t="shared" si="784"/>
        <v/>
      </c>
      <c r="AI291" s="635" t="str">
        <f t="shared" si="784"/>
        <v/>
      </c>
      <c r="AJ291" s="635" t="str">
        <f t="shared" si="784"/>
        <v/>
      </c>
      <c r="AK291" s="655"/>
      <c r="AL291" s="635" t="str">
        <f t="shared" ref="AL291:BB291" si="785">IF(AL285="","",(AL285-AL287-AL290)*AL286/AL$46/365/$F$1)</f>
        <v/>
      </c>
      <c r="AM291" s="635" t="str">
        <f t="shared" si="785"/>
        <v/>
      </c>
      <c r="AN291" s="635" t="str">
        <f t="shared" si="785"/>
        <v/>
      </c>
      <c r="AO291" s="635" t="str">
        <f t="shared" si="785"/>
        <v/>
      </c>
      <c r="AP291" s="635" t="str">
        <f t="shared" si="785"/>
        <v/>
      </c>
      <c r="AQ291" s="635" t="str">
        <f t="shared" si="785"/>
        <v/>
      </c>
      <c r="AR291" s="635" t="str">
        <f t="shared" si="785"/>
        <v/>
      </c>
      <c r="AS291" s="635" t="str">
        <f t="shared" si="785"/>
        <v/>
      </c>
      <c r="AT291" s="635" t="str">
        <f t="shared" si="785"/>
        <v/>
      </c>
      <c r="AU291" s="635" t="str">
        <f t="shared" si="785"/>
        <v/>
      </c>
      <c r="AV291" s="635" t="str">
        <f t="shared" si="785"/>
        <v/>
      </c>
      <c r="AW291" s="635" t="str">
        <f t="shared" si="785"/>
        <v/>
      </c>
      <c r="AX291" s="635" t="str">
        <f t="shared" si="785"/>
        <v/>
      </c>
      <c r="AY291" s="635" t="str">
        <f t="shared" si="785"/>
        <v/>
      </c>
      <c r="AZ291" s="635" t="str">
        <f t="shared" si="785"/>
        <v/>
      </c>
      <c r="BA291" s="635" t="str">
        <f t="shared" si="785"/>
        <v/>
      </c>
      <c r="BB291" s="635" t="str">
        <f t="shared" si="785"/>
        <v/>
      </c>
      <c r="BC291" s="655"/>
      <c r="BD291" s="635" t="str">
        <f t="shared" ref="BD291:BT291" si="786">IF(BD285="","",(BD285-BD287-BD290)*BD286/BD$46/365/$F$1)</f>
        <v/>
      </c>
      <c r="BE291" s="635" t="str">
        <f t="shared" si="786"/>
        <v/>
      </c>
      <c r="BF291" s="635" t="str">
        <f t="shared" si="786"/>
        <v/>
      </c>
      <c r="BG291" s="635" t="str">
        <f t="shared" si="786"/>
        <v/>
      </c>
      <c r="BH291" s="635" t="str">
        <f t="shared" si="786"/>
        <v/>
      </c>
      <c r="BI291" s="635" t="str">
        <f t="shared" si="786"/>
        <v/>
      </c>
      <c r="BJ291" s="635" t="str">
        <f t="shared" si="786"/>
        <v/>
      </c>
      <c r="BK291" s="635" t="str">
        <f t="shared" si="786"/>
        <v/>
      </c>
      <c r="BL291" s="635" t="str">
        <f t="shared" si="786"/>
        <v/>
      </c>
      <c r="BM291" s="635" t="str">
        <f t="shared" si="786"/>
        <v/>
      </c>
      <c r="BN291" s="635" t="str">
        <f t="shared" si="786"/>
        <v/>
      </c>
      <c r="BO291" s="635" t="str">
        <f t="shared" si="786"/>
        <v/>
      </c>
      <c r="BP291" s="635" t="str">
        <f t="shared" si="786"/>
        <v/>
      </c>
      <c r="BQ291" s="635" t="str">
        <f t="shared" si="786"/>
        <v/>
      </c>
      <c r="BR291" s="635" t="str">
        <f t="shared" si="786"/>
        <v/>
      </c>
      <c r="BS291" s="635" t="str">
        <f t="shared" si="786"/>
        <v/>
      </c>
      <c r="BT291" s="635" t="str">
        <f t="shared" si="786"/>
        <v/>
      </c>
      <c r="BU291" s="655"/>
      <c r="BV291" s="635" t="str">
        <f>IF(BV285="","",(BV285-BV287-BV290)*BV286/BV$46/365/$F$1)</f>
        <v/>
      </c>
      <c r="BW291" s="635" t="str">
        <f>IF(BW285="","",(BW285-BW287-BW290)*BW286/BW$46/365/$F$1)</f>
        <v/>
      </c>
      <c r="BX291" s="635" t="str">
        <f>IF(BX285="","",(BX285-BX287-BX290)*BX286/BX$46/365/$F$1)</f>
        <v/>
      </c>
      <c r="BY291" s="635" t="str">
        <f>IF(BY285="","",(BY285-BY287-BY290)*BY286/BY$46/365/$F$1)</f>
        <v/>
      </c>
      <c r="BZ291" s="600" t="str">
        <f t="shared" si="770"/>
        <v/>
      </c>
      <c r="CA291" s="625" t="str">
        <f t="shared" si="771"/>
        <v/>
      </c>
      <c r="CB291" s="625" t="str">
        <f t="shared" si="772"/>
        <v/>
      </c>
      <c r="CC291" s="694" t="str">
        <f t="shared" si="773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78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787"/>
        <v/>
      </c>
      <c r="CG291" s="1344" t="str">
        <f t="shared" si="787"/>
        <v/>
      </c>
      <c r="CH291" s="1344" t="str">
        <f t="shared" si="787"/>
        <v/>
      </c>
      <c r="CI291" s="1344" t="str">
        <f t="shared" si="787"/>
        <v/>
      </c>
      <c r="CJ291" s="1344" t="str">
        <f t="shared" si="787"/>
        <v/>
      </c>
      <c r="CK291" s="1345" t="str">
        <f t="shared" si="787"/>
        <v/>
      </c>
      <c r="CL291" s="1345" t="str">
        <f t="shared" si="787"/>
        <v/>
      </c>
      <c r="CM291" s="1345" t="str">
        <f t="shared" si="787"/>
        <v/>
      </c>
      <c r="CN291" s="1344" t="str">
        <f t="shared" si="787"/>
        <v/>
      </c>
      <c r="CO291" s="1344" t="str">
        <f t="shared" si="787"/>
        <v/>
      </c>
      <c r="CP291" s="1344" t="str">
        <f t="shared" si="787"/>
        <v/>
      </c>
      <c r="CQ291" s="1344" t="str">
        <f t="shared" si="787"/>
        <v/>
      </c>
      <c r="CR291" s="1344" t="str">
        <f t="shared" si="787"/>
        <v/>
      </c>
      <c r="CS291" s="1343" t="str">
        <f t="shared" si="787"/>
        <v/>
      </c>
      <c r="CT291" s="1346" t="str">
        <f t="shared" si="787"/>
        <v/>
      </c>
      <c r="CU291" s="540" t="str">
        <f t="shared" si="637"/>
        <v/>
      </c>
      <c r="CV291" s="541" t="str">
        <f t="shared" si="638"/>
        <v/>
      </c>
      <c r="CW291" s="542" t="str">
        <f t="shared" si="639"/>
        <v/>
      </c>
      <c r="CX291" s="542" t="str">
        <f t="shared" si="640"/>
        <v/>
      </c>
      <c r="CY291" s="542" t="str">
        <f t="shared" si="641"/>
        <v/>
      </c>
      <c r="CZ291" s="542" t="str">
        <f t="shared" si="642"/>
        <v/>
      </c>
      <c r="DA291" s="542" t="str">
        <f t="shared" si="643"/>
        <v/>
      </c>
      <c r="DB291" s="543" t="str">
        <f t="shared" si="644"/>
        <v/>
      </c>
      <c r="DC291" s="543" t="str">
        <f t="shared" si="645"/>
        <v/>
      </c>
      <c r="DD291" s="543" t="str">
        <f t="shared" si="646"/>
        <v/>
      </c>
      <c r="DE291" s="542" t="str">
        <f t="shared" si="647"/>
        <v/>
      </c>
      <c r="DF291" s="542" t="str">
        <f t="shared" si="648"/>
        <v/>
      </c>
      <c r="DG291" s="542" t="str">
        <f t="shared" si="649"/>
        <v/>
      </c>
      <c r="DH291" s="542" t="str">
        <f t="shared" si="650"/>
        <v/>
      </c>
      <c r="DI291" s="542" t="str">
        <f t="shared" si="651"/>
        <v/>
      </c>
      <c r="DJ291" s="541" t="str">
        <f t="shared" si="652"/>
        <v/>
      </c>
      <c r="DK291" s="540" t="str">
        <f t="shared" si="653"/>
        <v/>
      </c>
      <c r="DL291" s="656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70"/>
        <v/>
      </c>
      <c r="CA292" s="600" t="str">
        <f t="shared" si="771"/>
        <v/>
      </c>
      <c r="CB292" s="600" t="str">
        <f t="shared" si="772"/>
        <v/>
      </c>
      <c r="CC292" s="691" t="str">
        <f t="shared" si="773"/>
        <v/>
      </c>
      <c r="CD292" s="1337" t="str">
        <f t="shared" ref="CD292:CD297" si="78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787"/>
        <v/>
      </c>
      <c r="CF292" s="1339" t="str">
        <f t="shared" si="787"/>
        <v/>
      </c>
      <c r="CG292" s="1339" t="str">
        <f t="shared" si="787"/>
        <v/>
      </c>
      <c r="CH292" s="1339" t="str">
        <f t="shared" si="787"/>
        <v/>
      </c>
      <c r="CI292" s="1339" t="str">
        <f t="shared" si="787"/>
        <v/>
      </c>
      <c r="CJ292" s="1339" t="str">
        <f t="shared" si="787"/>
        <v/>
      </c>
      <c r="CK292" s="1340" t="str">
        <f t="shared" si="787"/>
        <v/>
      </c>
      <c r="CL292" s="1340" t="str">
        <f t="shared" si="787"/>
        <v/>
      </c>
      <c r="CM292" s="1340" t="str">
        <f t="shared" si="787"/>
        <v/>
      </c>
      <c r="CN292" s="1339" t="str">
        <f t="shared" si="787"/>
        <v/>
      </c>
      <c r="CO292" s="1339" t="str">
        <f t="shared" si="787"/>
        <v/>
      </c>
      <c r="CP292" s="1339" t="str">
        <f t="shared" si="787"/>
        <v/>
      </c>
      <c r="CQ292" s="1339" t="str">
        <f t="shared" si="787"/>
        <v/>
      </c>
      <c r="CR292" s="1339" t="str">
        <f t="shared" si="787"/>
        <v/>
      </c>
      <c r="CS292" s="1338" t="str">
        <f t="shared" si="787"/>
        <v/>
      </c>
      <c r="CT292" s="1341" t="str">
        <f t="shared" si="787"/>
        <v/>
      </c>
      <c r="CU292" s="552" t="str">
        <f t="shared" si="637"/>
        <v/>
      </c>
      <c r="CV292" s="553" t="str">
        <f t="shared" si="638"/>
        <v/>
      </c>
      <c r="CW292" s="554" t="str">
        <f t="shared" si="639"/>
        <v/>
      </c>
      <c r="CX292" s="554" t="str">
        <f t="shared" si="640"/>
        <v/>
      </c>
      <c r="CY292" s="554" t="str">
        <f t="shared" si="641"/>
        <v/>
      </c>
      <c r="CZ292" s="554" t="str">
        <f t="shared" si="642"/>
        <v/>
      </c>
      <c r="DA292" s="554" t="str">
        <f t="shared" si="643"/>
        <v/>
      </c>
      <c r="DB292" s="555" t="str">
        <f t="shared" si="644"/>
        <v/>
      </c>
      <c r="DC292" s="555" t="str">
        <f t="shared" si="645"/>
        <v/>
      </c>
      <c r="DD292" s="555" t="str">
        <f t="shared" si="646"/>
        <v/>
      </c>
      <c r="DE292" s="554" t="str">
        <f t="shared" si="647"/>
        <v/>
      </c>
      <c r="DF292" s="554" t="str">
        <f t="shared" si="648"/>
        <v/>
      </c>
      <c r="DG292" s="554" t="str">
        <f t="shared" si="649"/>
        <v/>
      </c>
      <c r="DH292" s="554" t="str">
        <f t="shared" si="650"/>
        <v/>
      </c>
      <c r="DI292" s="554" t="str">
        <f t="shared" si="651"/>
        <v/>
      </c>
      <c r="DJ292" s="553" t="str">
        <f t="shared" si="652"/>
        <v/>
      </c>
      <c r="DK292" s="552" t="str">
        <f t="shared" si="653"/>
        <v/>
      </c>
      <c r="DL292" s="656">
        <f t="shared" si="654"/>
        <v>0</v>
      </c>
      <c r="DM292" s="106">
        <f t="shared" si="655"/>
        <v>0</v>
      </c>
      <c r="DN292" s="106">
        <f t="shared" si="656"/>
        <v>0</v>
      </c>
      <c r="DO292" s="106">
        <f t="shared" si="657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$G$1 &amp; " per kg"</f>
        <v>kcal per kg</v>
      </c>
      <c r="B293" s="705">
        <f t="shared" ref="B293:R293" si="789">3440*$K$1</f>
        <v>3440</v>
      </c>
      <c r="C293" s="705">
        <f t="shared" si="789"/>
        <v>3440</v>
      </c>
      <c r="D293" s="705">
        <f t="shared" si="789"/>
        <v>3440</v>
      </c>
      <c r="E293" s="705">
        <f t="shared" si="789"/>
        <v>3440</v>
      </c>
      <c r="F293" s="705">
        <f t="shared" si="789"/>
        <v>3440</v>
      </c>
      <c r="G293" s="705">
        <f t="shared" si="789"/>
        <v>3440</v>
      </c>
      <c r="H293" s="705">
        <f t="shared" si="789"/>
        <v>3440</v>
      </c>
      <c r="I293" s="705">
        <f t="shared" si="789"/>
        <v>3440</v>
      </c>
      <c r="J293" s="705">
        <f t="shared" si="789"/>
        <v>3440</v>
      </c>
      <c r="K293" s="705">
        <f t="shared" si="789"/>
        <v>3440</v>
      </c>
      <c r="L293" s="705">
        <f t="shared" si="789"/>
        <v>3440</v>
      </c>
      <c r="M293" s="705">
        <f t="shared" si="789"/>
        <v>3440</v>
      </c>
      <c r="N293" s="705">
        <f t="shared" si="789"/>
        <v>3440</v>
      </c>
      <c r="O293" s="705">
        <f t="shared" si="789"/>
        <v>3440</v>
      </c>
      <c r="P293" s="705">
        <f t="shared" si="789"/>
        <v>3440</v>
      </c>
      <c r="Q293" s="705">
        <f t="shared" si="789"/>
        <v>3440</v>
      </c>
      <c r="R293" s="705">
        <f t="shared" si="789"/>
        <v>3440</v>
      </c>
      <c r="S293" s="713"/>
      <c r="T293" s="705">
        <f t="shared" ref="T293:AJ293" si="790">3440*$K$1</f>
        <v>3440</v>
      </c>
      <c r="U293" s="705">
        <f t="shared" si="790"/>
        <v>3440</v>
      </c>
      <c r="V293" s="705">
        <f t="shared" si="790"/>
        <v>3440</v>
      </c>
      <c r="W293" s="705">
        <f t="shared" si="790"/>
        <v>3440</v>
      </c>
      <c r="X293" s="705">
        <f t="shared" si="790"/>
        <v>3440</v>
      </c>
      <c r="Y293" s="705">
        <f t="shared" si="790"/>
        <v>3440</v>
      </c>
      <c r="Z293" s="705">
        <f t="shared" si="790"/>
        <v>3440</v>
      </c>
      <c r="AA293" s="705">
        <f t="shared" si="790"/>
        <v>3440</v>
      </c>
      <c r="AB293" s="705">
        <f t="shared" si="790"/>
        <v>3440</v>
      </c>
      <c r="AC293" s="705">
        <f t="shared" si="790"/>
        <v>3440</v>
      </c>
      <c r="AD293" s="705">
        <f t="shared" si="790"/>
        <v>3440</v>
      </c>
      <c r="AE293" s="705">
        <f t="shared" si="790"/>
        <v>3440</v>
      </c>
      <c r="AF293" s="705">
        <f t="shared" si="790"/>
        <v>3440</v>
      </c>
      <c r="AG293" s="705">
        <f t="shared" si="790"/>
        <v>3440</v>
      </c>
      <c r="AH293" s="705">
        <f t="shared" si="790"/>
        <v>3440</v>
      </c>
      <c r="AI293" s="705">
        <f t="shared" si="790"/>
        <v>3440</v>
      </c>
      <c r="AJ293" s="705">
        <f t="shared" si="790"/>
        <v>3440</v>
      </c>
      <c r="AK293" s="713"/>
      <c r="AL293" s="705">
        <f t="shared" ref="AL293:BB293" si="791">3440*$K$1</f>
        <v>3440</v>
      </c>
      <c r="AM293" s="705">
        <f t="shared" si="791"/>
        <v>3440</v>
      </c>
      <c r="AN293" s="705">
        <f t="shared" si="791"/>
        <v>3440</v>
      </c>
      <c r="AO293" s="705">
        <f t="shared" si="791"/>
        <v>3440</v>
      </c>
      <c r="AP293" s="705">
        <f t="shared" si="791"/>
        <v>3440</v>
      </c>
      <c r="AQ293" s="705">
        <f t="shared" si="791"/>
        <v>3440</v>
      </c>
      <c r="AR293" s="705">
        <f t="shared" si="791"/>
        <v>3440</v>
      </c>
      <c r="AS293" s="705">
        <f t="shared" si="791"/>
        <v>3440</v>
      </c>
      <c r="AT293" s="705">
        <f t="shared" si="791"/>
        <v>3440</v>
      </c>
      <c r="AU293" s="705">
        <f t="shared" si="791"/>
        <v>3440</v>
      </c>
      <c r="AV293" s="705">
        <f t="shared" si="791"/>
        <v>3440</v>
      </c>
      <c r="AW293" s="705">
        <f t="shared" si="791"/>
        <v>3440</v>
      </c>
      <c r="AX293" s="705">
        <f t="shared" si="791"/>
        <v>3440</v>
      </c>
      <c r="AY293" s="705">
        <f t="shared" si="791"/>
        <v>3440</v>
      </c>
      <c r="AZ293" s="705">
        <f t="shared" si="791"/>
        <v>3440</v>
      </c>
      <c r="BA293" s="705">
        <f t="shared" si="791"/>
        <v>3440</v>
      </c>
      <c r="BB293" s="705">
        <f t="shared" si="791"/>
        <v>3440</v>
      </c>
      <c r="BC293" s="713"/>
      <c r="BD293" s="705">
        <f t="shared" ref="BD293:BT293" si="792">3440*$K$1</f>
        <v>3440</v>
      </c>
      <c r="BE293" s="705">
        <f t="shared" si="792"/>
        <v>3440</v>
      </c>
      <c r="BF293" s="705">
        <f t="shared" si="792"/>
        <v>3440</v>
      </c>
      <c r="BG293" s="705">
        <f t="shared" si="792"/>
        <v>3440</v>
      </c>
      <c r="BH293" s="705">
        <f t="shared" si="792"/>
        <v>3440</v>
      </c>
      <c r="BI293" s="705">
        <f t="shared" si="792"/>
        <v>3440</v>
      </c>
      <c r="BJ293" s="705">
        <f t="shared" si="792"/>
        <v>3440</v>
      </c>
      <c r="BK293" s="705">
        <f t="shared" si="792"/>
        <v>3440</v>
      </c>
      <c r="BL293" s="705">
        <f t="shared" si="792"/>
        <v>3440</v>
      </c>
      <c r="BM293" s="705">
        <f t="shared" si="792"/>
        <v>3440</v>
      </c>
      <c r="BN293" s="705">
        <f t="shared" si="792"/>
        <v>3440</v>
      </c>
      <c r="BO293" s="705">
        <f t="shared" si="792"/>
        <v>3440</v>
      </c>
      <c r="BP293" s="705">
        <f t="shared" si="792"/>
        <v>3440</v>
      </c>
      <c r="BQ293" s="705">
        <f t="shared" si="792"/>
        <v>3440</v>
      </c>
      <c r="BR293" s="705">
        <f t="shared" si="792"/>
        <v>3440</v>
      </c>
      <c r="BS293" s="705">
        <f t="shared" si="792"/>
        <v>3440</v>
      </c>
      <c r="BT293" s="705">
        <f t="shared" si="792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70"/>
        <v>3440</v>
      </c>
      <c r="CA293" s="600">
        <f t="shared" si="771"/>
        <v>3440</v>
      </c>
      <c r="CB293" s="600">
        <f t="shared" si="772"/>
        <v>3440</v>
      </c>
      <c r="CC293" s="691">
        <f t="shared" si="773"/>
        <v>3440</v>
      </c>
      <c r="CD293" s="1337">
        <f t="shared" si="788"/>
        <v>3440</v>
      </c>
      <c r="CE293" s="1338">
        <f t="shared" si="787"/>
        <v>3440</v>
      </c>
      <c r="CF293" s="1339">
        <f t="shared" si="787"/>
        <v>3440</v>
      </c>
      <c r="CG293" s="1339">
        <f t="shared" si="787"/>
        <v>3440</v>
      </c>
      <c r="CH293" s="1339">
        <f t="shared" si="787"/>
        <v>3440</v>
      </c>
      <c r="CI293" s="1339">
        <f t="shared" si="787"/>
        <v>3440</v>
      </c>
      <c r="CJ293" s="1339">
        <f t="shared" si="787"/>
        <v>3440</v>
      </c>
      <c r="CK293" s="1340">
        <f t="shared" si="787"/>
        <v>3440</v>
      </c>
      <c r="CL293" s="1340">
        <f t="shared" si="787"/>
        <v>3440</v>
      </c>
      <c r="CM293" s="1340">
        <f t="shared" si="787"/>
        <v>3440</v>
      </c>
      <c r="CN293" s="1339">
        <f t="shared" si="787"/>
        <v>3440</v>
      </c>
      <c r="CO293" s="1339">
        <f t="shared" si="787"/>
        <v>3440</v>
      </c>
      <c r="CP293" s="1339">
        <f t="shared" si="787"/>
        <v>3440</v>
      </c>
      <c r="CQ293" s="1339">
        <f t="shared" si="787"/>
        <v>3440</v>
      </c>
      <c r="CR293" s="1339">
        <f t="shared" si="787"/>
        <v>3440</v>
      </c>
      <c r="CS293" s="1338">
        <f t="shared" si="787"/>
        <v>3440</v>
      </c>
      <c r="CT293" s="1341">
        <f t="shared" si="787"/>
        <v>3440</v>
      </c>
      <c r="CU293" s="552">
        <f t="shared" si="637"/>
        <v>3440</v>
      </c>
      <c r="CV293" s="553">
        <f t="shared" si="638"/>
        <v>3440</v>
      </c>
      <c r="CW293" s="554">
        <f t="shared" si="639"/>
        <v>3440</v>
      </c>
      <c r="CX293" s="554">
        <f t="shared" si="640"/>
        <v>3440</v>
      </c>
      <c r="CY293" s="554">
        <f t="shared" si="641"/>
        <v>3440</v>
      </c>
      <c r="CZ293" s="554">
        <f t="shared" si="642"/>
        <v>3440</v>
      </c>
      <c r="DA293" s="554">
        <f t="shared" si="643"/>
        <v>3440</v>
      </c>
      <c r="DB293" s="555">
        <f t="shared" si="644"/>
        <v>3440</v>
      </c>
      <c r="DC293" s="555">
        <f t="shared" si="645"/>
        <v>3440</v>
      </c>
      <c r="DD293" s="555">
        <f t="shared" si="646"/>
        <v>3440</v>
      </c>
      <c r="DE293" s="554">
        <f t="shared" si="647"/>
        <v>3440</v>
      </c>
      <c r="DF293" s="554">
        <f t="shared" si="648"/>
        <v>3440</v>
      </c>
      <c r="DG293" s="554">
        <f t="shared" si="649"/>
        <v>3440</v>
      </c>
      <c r="DH293" s="554">
        <f t="shared" si="650"/>
        <v>3440</v>
      </c>
      <c r="DI293" s="554">
        <f t="shared" si="651"/>
        <v>3440</v>
      </c>
      <c r="DJ293" s="553">
        <f t="shared" si="652"/>
        <v>3440</v>
      </c>
      <c r="DK293" s="552">
        <f t="shared" si="653"/>
        <v>3440</v>
      </c>
      <c r="DL293" s="656">
        <f t="shared" si="654"/>
        <v>17</v>
      </c>
      <c r="DM293" s="106">
        <f t="shared" si="655"/>
        <v>17</v>
      </c>
      <c r="DN293" s="106">
        <f t="shared" si="656"/>
        <v>17</v>
      </c>
      <c r="DO293" s="106">
        <f t="shared" si="657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70"/>
        <v/>
      </c>
      <c r="CA294" s="600" t="str">
        <f t="shared" si="771"/>
        <v/>
      </c>
      <c r="CB294" s="600" t="str">
        <f t="shared" si="772"/>
        <v/>
      </c>
      <c r="CC294" s="691" t="str">
        <f t="shared" si="773"/>
        <v/>
      </c>
      <c r="CD294" s="1337" t="str">
        <f t="shared" si="788"/>
        <v/>
      </c>
      <c r="CE294" s="1338" t="str">
        <f t="shared" si="787"/>
        <v/>
      </c>
      <c r="CF294" s="1339" t="str">
        <f t="shared" si="787"/>
        <v/>
      </c>
      <c r="CG294" s="1339" t="str">
        <f t="shared" si="787"/>
        <v/>
      </c>
      <c r="CH294" s="1339" t="str">
        <f t="shared" si="787"/>
        <v/>
      </c>
      <c r="CI294" s="1339" t="str">
        <f t="shared" si="787"/>
        <v/>
      </c>
      <c r="CJ294" s="1339" t="str">
        <f t="shared" si="787"/>
        <v/>
      </c>
      <c r="CK294" s="1340" t="str">
        <f t="shared" si="787"/>
        <v/>
      </c>
      <c r="CL294" s="1340" t="str">
        <f t="shared" si="787"/>
        <v/>
      </c>
      <c r="CM294" s="1340" t="str">
        <f t="shared" si="787"/>
        <v/>
      </c>
      <c r="CN294" s="1339" t="str">
        <f t="shared" si="787"/>
        <v/>
      </c>
      <c r="CO294" s="1339" t="str">
        <f t="shared" si="787"/>
        <v/>
      </c>
      <c r="CP294" s="1339" t="str">
        <f t="shared" si="787"/>
        <v/>
      </c>
      <c r="CQ294" s="1339" t="str">
        <f t="shared" si="787"/>
        <v/>
      </c>
      <c r="CR294" s="1339" t="str">
        <f t="shared" si="787"/>
        <v/>
      </c>
      <c r="CS294" s="1338" t="str">
        <f t="shared" si="787"/>
        <v/>
      </c>
      <c r="CT294" s="1341" t="str">
        <f t="shared" si="787"/>
        <v/>
      </c>
      <c r="CU294" s="552" t="str">
        <f t="shared" si="637"/>
        <v/>
      </c>
      <c r="CV294" s="553" t="str">
        <f t="shared" si="638"/>
        <v/>
      </c>
      <c r="CW294" s="554" t="str">
        <f t="shared" si="639"/>
        <v/>
      </c>
      <c r="CX294" s="554" t="str">
        <f t="shared" si="640"/>
        <v/>
      </c>
      <c r="CY294" s="554" t="str">
        <f t="shared" si="641"/>
        <v/>
      </c>
      <c r="CZ294" s="554" t="str">
        <f t="shared" si="642"/>
        <v/>
      </c>
      <c r="DA294" s="554" t="str">
        <f t="shared" si="643"/>
        <v/>
      </c>
      <c r="DB294" s="555" t="str">
        <f t="shared" si="644"/>
        <v/>
      </c>
      <c r="DC294" s="555" t="str">
        <f t="shared" si="645"/>
        <v/>
      </c>
      <c r="DD294" s="555" t="str">
        <f t="shared" si="646"/>
        <v/>
      </c>
      <c r="DE294" s="554" t="str">
        <f t="shared" si="647"/>
        <v/>
      </c>
      <c r="DF294" s="554" t="str">
        <f t="shared" si="648"/>
        <v/>
      </c>
      <c r="DG294" s="554" t="str">
        <f t="shared" si="649"/>
        <v/>
      </c>
      <c r="DH294" s="554" t="str">
        <f t="shared" si="650"/>
        <v/>
      </c>
      <c r="DI294" s="554" t="str">
        <f t="shared" si="651"/>
        <v/>
      </c>
      <c r="DJ294" s="553" t="str">
        <f t="shared" si="652"/>
        <v/>
      </c>
      <c r="DK294" s="552" t="str">
        <f t="shared" si="653"/>
        <v/>
      </c>
      <c r="DL294" s="656">
        <f t="shared" si="654"/>
        <v>0</v>
      </c>
      <c r="DM294" s="106">
        <f t="shared" si="655"/>
        <v>0</v>
      </c>
      <c r="DN294" s="106">
        <f t="shared" si="656"/>
        <v>0</v>
      </c>
      <c r="DO294" s="106">
        <f t="shared" si="657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70"/>
        <v/>
      </c>
      <c r="CA295" s="600" t="str">
        <f t="shared" si="771"/>
        <v/>
      </c>
      <c r="CB295" s="600" t="str">
        <f t="shared" si="772"/>
        <v/>
      </c>
      <c r="CC295" s="691" t="str">
        <f t="shared" si="773"/>
        <v/>
      </c>
      <c r="CD295" s="1337" t="str">
        <f t="shared" si="788"/>
        <v/>
      </c>
      <c r="CE295" s="1338" t="str">
        <f t="shared" si="787"/>
        <v/>
      </c>
      <c r="CF295" s="1339" t="str">
        <f t="shared" si="787"/>
        <v/>
      </c>
      <c r="CG295" s="1339" t="str">
        <f t="shared" si="787"/>
        <v/>
      </c>
      <c r="CH295" s="1339" t="str">
        <f t="shared" si="787"/>
        <v/>
      </c>
      <c r="CI295" s="1339" t="str">
        <f t="shared" si="787"/>
        <v/>
      </c>
      <c r="CJ295" s="1339" t="str">
        <f t="shared" si="787"/>
        <v/>
      </c>
      <c r="CK295" s="1340" t="str">
        <f t="shared" si="787"/>
        <v/>
      </c>
      <c r="CL295" s="1340" t="str">
        <f t="shared" si="787"/>
        <v/>
      </c>
      <c r="CM295" s="1340" t="str">
        <f t="shared" si="787"/>
        <v/>
      </c>
      <c r="CN295" s="1339" t="str">
        <f t="shared" si="787"/>
        <v/>
      </c>
      <c r="CO295" s="1339" t="str">
        <f t="shared" si="787"/>
        <v/>
      </c>
      <c r="CP295" s="1339" t="str">
        <f t="shared" si="787"/>
        <v/>
      </c>
      <c r="CQ295" s="1339" t="str">
        <f t="shared" si="787"/>
        <v/>
      </c>
      <c r="CR295" s="1339" t="str">
        <f t="shared" si="787"/>
        <v/>
      </c>
      <c r="CS295" s="1338" t="str">
        <f t="shared" si="787"/>
        <v/>
      </c>
      <c r="CT295" s="1341" t="str">
        <f t="shared" si="787"/>
        <v/>
      </c>
      <c r="CU295" s="552" t="str">
        <f t="shared" si="637"/>
        <v/>
      </c>
      <c r="CV295" s="553" t="str">
        <f t="shared" si="638"/>
        <v/>
      </c>
      <c r="CW295" s="554" t="str">
        <f t="shared" si="639"/>
        <v/>
      </c>
      <c r="CX295" s="554" t="str">
        <f t="shared" si="640"/>
        <v/>
      </c>
      <c r="CY295" s="554" t="str">
        <f t="shared" si="641"/>
        <v/>
      </c>
      <c r="CZ295" s="554" t="str">
        <f t="shared" si="642"/>
        <v/>
      </c>
      <c r="DA295" s="554" t="str">
        <f t="shared" si="643"/>
        <v/>
      </c>
      <c r="DB295" s="555" t="str">
        <f t="shared" si="644"/>
        <v/>
      </c>
      <c r="DC295" s="555" t="str">
        <f t="shared" si="645"/>
        <v/>
      </c>
      <c r="DD295" s="555" t="str">
        <f t="shared" si="646"/>
        <v/>
      </c>
      <c r="DE295" s="554" t="str">
        <f t="shared" si="647"/>
        <v/>
      </c>
      <c r="DF295" s="554" t="str">
        <f t="shared" si="648"/>
        <v/>
      </c>
      <c r="DG295" s="554" t="str">
        <f t="shared" si="649"/>
        <v/>
      </c>
      <c r="DH295" s="554" t="str">
        <f t="shared" si="650"/>
        <v/>
      </c>
      <c r="DI295" s="554" t="str">
        <f t="shared" si="651"/>
        <v/>
      </c>
      <c r="DJ295" s="553" t="str">
        <f t="shared" si="652"/>
        <v/>
      </c>
      <c r="DK295" s="552" t="str">
        <f t="shared" si="653"/>
        <v/>
      </c>
      <c r="DL295" s="656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93">IF(B294="","",B294*B295)</f>
        <v/>
      </c>
      <c r="C296" s="632" t="str">
        <f t="shared" si="793"/>
        <v/>
      </c>
      <c r="D296" s="632" t="str">
        <f t="shared" si="793"/>
        <v/>
      </c>
      <c r="E296" s="632" t="str">
        <f t="shared" si="793"/>
        <v/>
      </c>
      <c r="F296" s="632" t="str">
        <f t="shared" si="793"/>
        <v/>
      </c>
      <c r="G296" s="632" t="str">
        <f t="shared" si="793"/>
        <v/>
      </c>
      <c r="H296" s="632" t="str">
        <f t="shared" si="793"/>
        <v/>
      </c>
      <c r="I296" s="632" t="str">
        <f t="shared" si="793"/>
        <v/>
      </c>
      <c r="J296" s="632" t="str">
        <f t="shared" si="793"/>
        <v/>
      </c>
      <c r="K296" s="632" t="str">
        <f t="shared" si="793"/>
        <v/>
      </c>
      <c r="L296" s="632" t="str">
        <f t="shared" si="793"/>
        <v/>
      </c>
      <c r="M296" s="632" t="str">
        <f t="shared" si="793"/>
        <v/>
      </c>
      <c r="N296" s="632" t="str">
        <f t="shared" si="793"/>
        <v/>
      </c>
      <c r="O296" s="632" t="str">
        <f t="shared" si="793"/>
        <v/>
      </c>
      <c r="P296" s="632" t="str">
        <f t="shared" si="793"/>
        <v/>
      </c>
      <c r="Q296" s="632" t="str">
        <f t="shared" si="793"/>
        <v/>
      </c>
      <c r="R296" s="632" t="str">
        <f t="shared" si="793"/>
        <v/>
      </c>
      <c r="S296" s="665"/>
      <c r="T296" s="632" t="str">
        <f t="shared" ref="T296:AJ296" si="794">IF(T294="","",T294*T295)</f>
        <v/>
      </c>
      <c r="U296" s="632" t="str">
        <f t="shared" si="794"/>
        <v/>
      </c>
      <c r="V296" s="632" t="str">
        <f t="shared" si="794"/>
        <v/>
      </c>
      <c r="W296" s="632" t="str">
        <f t="shared" si="794"/>
        <v/>
      </c>
      <c r="X296" s="632" t="str">
        <f t="shared" si="794"/>
        <v/>
      </c>
      <c r="Y296" s="632" t="str">
        <f t="shared" si="794"/>
        <v/>
      </c>
      <c r="Z296" s="632" t="str">
        <f t="shared" si="794"/>
        <v/>
      </c>
      <c r="AA296" s="632" t="str">
        <f t="shared" si="794"/>
        <v/>
      </c>
      <c r="AB296" s="632" t="str">
        <f t="shared" si="794"/>
        <v/>
      </c>
      <c r="AC296" s="632" t="str">
        <f t="shared" si="794"/>
        <v/>
      </c>
      <c r="AD296" s="632" t="str">
        <f t="shared" si="794"/>
        <v/>
      </c>
      <c r="AE296" s="632" t="str">
        <f t="shared" si="794"/>
        <v/>
      </c>
      <c r="AF296" s="632" t="str">
        <f t="shared" si="794"/>
        <v/>
      </c>
      <c r="AG296" s="632" t="str">
        <f t="shared" si="794"/>
        <v/>
      </c>
      <c r="AH296" s="632" t="str">
        <f t="shared" si="794"/>
        <v/>
      </c>
      <c r="AI296" s="632" t="str">
        <f t="shared" si="794"/>
        <v/>
      </c>
      <c r="AJ296" s="632" t="str">
        <f t="shared" si="794"/>
        <v/>
      </c>
      <c r="AK296" s="665"/>
      <c r="AL296" s="632" t="str">
        <f t="shared" ref="AL296:BB296" si="795">IF(AL294="","",AL294*AL295)</f>
        <v/>
      </c>
      <c r="AM296" s="632" t="str">
        <f t="shared" si="795"/>
        <v/>
      </c>
      <c r="AN296" s="632" t="str">
        <f t="shared" si="795"/>
        <v/>
      </c>
      <c r="AO296" s="632" t="str">
        <f t="shared" si="795"/>
        <v/>
      </c>
      <c r="AP296" s="632" t="str">
        <f t="shared" si="795"/>
        <v/>
      </c>
      <c r="AQ296" s="632" t="str">
        <f t="shared" si="795"/>
        <v/>
      </c>
      <c r="AR296" s="632" t="str">
        <f t="shared" si="795"/>
        <v/>
      </c>
      <c r="AS296" s="632" t="str">
        <f t="shared" si="795"/>
        <v/>
      </c>
      <c r="AT296" s="632" t="str">
        <f t="shared" si="795"/>
        <v/>
      </c>
      <c r="AU296" s="632" t="str">
        <f t="shared" si="795"/>
        <v/>
      </c>
      <c r="AV296" s="632" t="str">
        <f t="shared" si="795"/>
        <v/>
      </c>
      <c r="AW296" s="632" t="str">
        <f t="shared" si="795"/>
        <v/>
      </c>
      <c r="AX296" s="632" t="str">
        <f t="shared" si="795"/>
        <v/>
      </c>
      <c r="AY296" s="632" t="str">
        <f t="shared" si="795"/>
        <v/>
      </c>
      <c r="AZ296" s="632" t="str">
        <f t="shared" si="795"/>
        <v/>
      </c>
      <c r="BA296" s="632" t="str">
        <f t="shared" si="795"/>
        <v/>
      </c>
      <c r="BB296" s="632" t="str">
        <f t="shared" si="795"/>
        <v/>
      </c>
      <c r="BC296" s="665"/>
      <c r="BD296" s="632" t="str">
        <f t="shared" ref="BD296:BT296" si="796">IF(BD294="","",BD294*BD295)</f>
        <v/>
      </c>
      <c r="BE296" s="632" t="str">
        <f t="shared" si="796"/>
        <v/>
      </c>
      <c r="BF296" s="632" t="str">
        <f t="shared" si="796"/>
        <v/>
      </c>
      <c r="BG296" s="632" t="str">
        <f t="shared" si="796"/>
        <v/>
      </c>
      <c r="BH296" s="632" t="str">
        <f t="shared" si="796"/>
        <v/>
      </c>
      <c r="BI296" s="632" t="str">
        <f t="shared" si="796"/>
        <v/>
      </c>
      <c r="BJ296" s="632" t="str">
        <f t="shared" si="796"/>
        <v/>
      </c>
      <c r="BK296" s="632" t="str">
        <f t="shared" si="796"/>
        <v/>
      </c>
      <c r="BL296" s="632" t="str">
        <f t="shared" si="796"/>
        <v/>
      </c>
      <c r="BM296" s="632" t="str">
        <f t="shared" si="796"/>
        <v/>
      </c>
      <c r="BN296" s="632" t="str">
        <f t="shared" si="796"/>
        <v/>
      </c>
      <c r="BO296" s="632" t="str">
        <f t="shared" si="796"/>
        <v/>
      </c>
      <c r="BP296" s="632" t="str">
        <f t="shared" si="796"/>
        <v/>
      </c>
      <c r="BQ296" s="632" t="str">
        <f t="shared" si="796"/>
        <v/>
      </c>
      <c r="BR296" s="632" t="str">
        <f t="shared" si="796"/>
        <v/>
      </c>
      <c r="BS296" s="632" t="str">
        <f t="shared" si="796"/>
        <v/>
      </c>
      <c r="BT296" s="632" t="str">
        <f t="shared" si="796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70"/>
        <v/>
      </c>
      <c r="CA296" s="600" t="str">
        <f t="shared" si="771"/>
        <v/>
      </c>
      <c r="CB296" s="600" t="str">
        <f t="shared" si="772"/>
        <v/>
      </c>
      <c r="CC296" s="691" t="str">
        <f t="shared" si="773"/>
        <v/>
      </c>
      <c r="CD296" s="1337" t="str">
        <f t="shared" si="788"/>
        <v/>
      </c>
      <c r="CE296" s="1338" t="str">
        <f t="shared" si="787"/>
        <v/>
      </c>
      <c r="CF296" s="1339" t="str">
        <f t="shared" si="787"/>
        <v/>
      </c>
      <c r="CG296" s="1339" t="str">
        <f t="shared" si="787"/>
        <v/>
      </c>
      <c r="CH296" s="1339" t="str">
        <f t="shared" si="787"/>
        <v/>
      </c>
      <c r="CI296" s="1339" t="str">
        <f t="shared" si="787"/>
        <v/>
      </c>
      <c r="CJ296" s="1339" t="str">
        <f t="shared" si="787"/>
        <v/>
      </c>
      <c r="CK296" s="1340" t="str">
        <f t="shared" si="787"/>
        <v/>
      </c>
      <c r="CL296" s="1340" t="str">
        <f t="shared" si="787"/>
        <v/>
      </c>
      <c r="CM296" s="1340" t="str">
        <f t="shared" si="787"/>
        <v/>
      </c>
      <c r="CN296" s="1339" t="str">
        <f t="shared" si="787"/>
        <v/>
      </c>
      <c r="CO296" s="1339" t="str">
        <f t="shared" si="787"/>
        <v/>
      </c>
      <c r="CP296" s="1339" t="str">
        <f t="shared" si="787"/>
        <v/>
      </c>
      <c r="CQ296" s="1339" t="str">
        <f t="shared" si="787"/>
        <v/>
      </c>
      <c r="CR296" s="1339" t="str">
        <f t="shared" si="787"/>
        <v/>
      </c>
      <c r="CS296" s="1338" t="str">
        <f t="shared" si="787"/>
        <v/>
      </c>
      <c r="CT296" s="1341" t="str">
        <f t="shared" si="787"/>
        <v/>
      </c>
      <c r="CU296" s="552" t="str">
        <f t="shared" si="637"/>
        <v/>
      </c>
      <c r="CV296" s="553" t="str">
        <f t="shared" si="638"/>
        <v/>
      </c>
      <c r="CW296" s="554" t="str">
        <f t="shared" si="639"/>
        <v/>
      </c>
      <c r="CX296" s="554" t="str">
        <f t="shared" si="640"/>
        <v/>
      </c>
      <c r="CY296" s="554" t="str">
        <f t="shared" si="641"/>
        <v/>
      </c>
      <c r="CZ296" s="554" t="str">
        <f t="shared" si="642"/>
        <v/>
      </c>
      <c r="DA296" s="554" t="str">
        <f t="shared" si="643"/>
        <v/>
      </c>
      <c r="DB296" s="555" t="str">
        <f t="shared" si="644"/>
        <v/>
      </c>
      <c r="DC296" s="555" t="str">
        <f t="shared" si="645"/>
        <v/>
      </c>
      <c r="DD296" s="555" t="str">
        <f t="shared" si="646"/>
        <v/>
      </c>
      <c r="DE296" s="554" t="str">
        <f t="shared" si="647"/>
        <v/>
      </c>
      <c r="DF296" s="554" t="str">
        <f t="shared" si="648"/>
        <v/>
      </c>
      <c r="DG296" s="554" t="str">
        <f t="shared" si="649"/>
        <v/>
      </c>
      <c r="DH296" s="554" t="str">
        <f t="shared" si="650"/>
        <v/>
      </c>
      <c r="DI296" s="554" t="str">
        <f t="shared" si="651"/>
        <v/>
      </c>
      <c r="DJ296" s="553" t="str">
        <f t="shared" si="652"/>
        <v/>
      </c>
      <c r="DK296" s="552" t="str">
        <f t="shared" si="653"/>
        <v/>
      </c>
      <c r="DL296" s="656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70"/>
        <v/>
      </c>
      <c r="CA297" s="600" t="str">
        <f t="shared" si="771"/>
        <v/>
      </c>
      <c r="CB297" s="600" t="str">
        <f t="shared" si="772"/>
        <v/>
      </c>
      <c r="CC297" s="691" t="str">
        <f t="shared" si="773"/>
        <v/>
      </c>
      <c r="CD297" s="1337" t="str">
        <f t="shared" si="788"/>
        <v/>
      </c>
      <c r="CE297" s="1338" t="str">
        <f t="shared" si="787"/>
        <v/>
      </c>
      <c r="CF297" s="1339" t="str">
        <f t="shared" si="787"/>
        <v/>
      </c>
      <c r="CG297" s="1339" t="str">
        <f t="shared" si="787"/>
        <v/>
      </c>
      <c r="CH297" s="1339" t="str">
        <f t="shared" si="787"/>
        <v/>
      </c>
      <c r="CI297" s="1339" t="str">
        <f t="shared" si="787"/>
        <v/>
      </c>
      <c r="CJ297" s="1339" t="str">
        <f t="shared" si="787"/>
        <v/>
      </c>
      <c r="CK297" s="1340" t="str">
        <f t="shared" si="787"/>
        <v/>
      </c>
      <c r="CL297" s="1340" t="str">
        <f t="shared" si="787"/>
        <v/>
      </c>
      <c r="CM297" s="1340" t="str">
        <f t="shared" si="787"/>
        <v/>
      </c>
      <c r="CN297" s="1339" t="str">
        <f t="shared" si="787"/>
        <v/>
      </c>
      <c r="CO297" s="1339" t="str">
        <f t="shared" si="787"/>
        <v/>
      </c>
      <c r="CP297" s="1339" t="str">
        <f t="shared" si="787"/>
        <v/>
      </c>
      <c r="CQ297" s="1339" t="str">
        <f t="shared" si="787"/>
        <v/>
      </c>
      <c r="CR297" s="1339" t="str">
        <f t="shared" si="787"/>
        <v/>
      </c>
      <c r="CS297" s="1338" t="str">
        <f t="shared" si="787"/>
        <v/>
      </c>
      <c r="CT297" s="1341" t="str">
        <f t="shared" si="787"/>
        <v/>
      </c>
      <c r="CU297" s="552" t="str">
        <f t="shared" si="637"/>
        <v/>
      </c>
      <c r="CV297" s="553" t="str">
        <f t="shared" si="638"/>
        <v/>
      </c>
      <c r="CW297" s="554" t="str">
        <f t="shared" si="639"/>
        <v/>
      </c>
      <c r="CX297" s="554" t="str">
        <f t="shared" si="640"/>
        <v/>
      </c>
      <c r="CY297" s="554" t="str">
        <f t="shared" si="641"/>
        <v/>
      </c>
      <c r="CZ297" s="554" t="str">
        <f t="shared" si="642"/>
        <v/>
      </c>
      <c r="DA297" s="554" t="str">
        <f t="shared" si="643"/>
        <v/>
      </c>
      <c r="DB297" s="555" t="str">
        <f t="shared" si="644"/>
        <v/>
      </c>
      <c r="DC297" s="555" t="str">
        <f t="shared" si="645"/>
        <v/>
      </c>
      <c r="DD297" s="555" t="str">
        <f t="shared" si="646"/>
        <v/>
      </c>
      <c r="DE297" s="554" t="str">
        <f t="shared" si="647"/>
        <v/>
      </c>
      <c r="DF297" s="554" t="str">
        <f t="shared" si="648"/>
        <v/>
      </c>
      <c r="DG297" s="554" t="str">
        <f t="shared" si="649"/>
        <v/>
      </c>
      <c r="DH297" s="554" t="str">
        <f t="shared" si="650"/>
        <v/>
      </c>
      <c r="DI297" s="554" t="str">
        <f t="shared" si="651"/>
        <v/>
      </c>
      <c r="DJ297" s="553" t="str">
        <f t="shared" si="652"/>
        <v/>
      </c>
      <c r="DK297" s="552" t="str">
        <f t="shared" si="653"/>
        <v/>
      </c>
      <c r="DL297" s="656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$G$1 &amp; " (%)"</f>
        <v>kcal (%)</v>
      </c>
      <c r="B298" s="635" t="str">
        <f t="shared" ref="B298:R298" si="797">IF(B292="","",(B292-B294-B297)*B293/B$46/365/$F$1)</f>
        <v/>
      </c>
      <c r="C298" s="635" t="str">
        <f t="shared" si="797"/>
        <v/>
      </c>
      <c r="D298" s="635" t="str">
        <f t="shared" si="797"/>
        <v/>
      </c>
      <c r="E298" s="635" t="str">
        <f t="shared" si="797"/>
        <v/>
      </c>
      <c r="F298" s="635" t="str">
        <f t="shared" si="797"/>
        <v/>
      </c>
      <c r="G298" s="635" t="str">
        <f t="shared" si="797"/>
        <v/>
      </c>
      <c r="H298" s="635" t="str">
        <f t="shared" si="797"/>
        <v/>
      </c>
      <c r="I298" s="635" t="str">
        <f t="shared" si="797"/>
        <v/>
      </c>
      <c r="J298" s="635" t="str">
        <f t="shared" si="797"/>
        <v/>
      </c>
      <c r="K298" s="635" t="str">
        <f t="shared" si="797"/>
        <v/>
      </c>
      <c r="L298" s="635" t="str">
        <f t="shared" si="797"/>
        <v/>
      </c>
      <c r="M298" s="635" t="str">
        <f t="shared" si="797"/>
        <v/>
      </c>
      <c r="N298" s="635" t="str">
        <f t="shared" si="797"/>
        <v/>
      </c>
      <c r="O298" s="635" t="str">
        <f t="shared" si="797"/>
        <v/>
      </c>
      <c r="P298" s="635" t="str">
        <f t="shared" si="797"/>
        <v/>
      </c>
      <c r="Q298" s="635" t="str">
        <f t="shared" si="797"/>
        <v/>
      </c>
      <c r="R298" s="635" t="str">
        <f t="shared" si="797"/>
        <v/>
      </c>
      <c r="S298" s="655"/>
      <c r="T298" s="635" t="str">
        <f t="shared" ref="T298:AJ298" si="798">IF(T292="","",(T292-T294-T297)*T293/T$46/365/$F$1)</f>
        <v/>
      </c>
      <c r="U298" s="635" t="str">
        <f t="shared" si="798"/>
        <v/>
      </c>
      <c r="V298" s="635" t="str">
        <f t="shared" si="798"/>
        <v/>
      </c>
      <c r="W298" s="635" t="str">
        <f t="shared" si="798"/>
        <v/>
      </c>
      <c r="X298" s="635" t="str">
        <f t="shared" si="798"/>
        <v/>
      </c>
      <c r="Y298" s="635" t="str">
        <f t="shared" si="798"/>
        <v/>
      </c>
      <c r="Z298" s="635" t="str">
        <f t="shared" si="798"/>
        <v/>
      </c>
      <c r="AA298" s="635" t="str">
        <f t="shared" si="798"/>
        <v/>
      </c>
      <c r="AB298" s="635" t="str">
        <f t="shared" si="798"/>
        <v/>
      </c>
      <c r="AC298" s="635" t="str">
        <f t="shared" si="798"/>
        <v/>
      </c>
      <c r="AD298" s="635" t="str">
        <f t="shared" si="798"/>
        <v/>
      </c>
      <c r="AE298" s="635" t="str">
        <f t="shared" si="798"/>
        <v/>
      </c>
      <c r="AF298" s="635" t="str">
        <f t="shared" si="798"/>
        <v/>
      </c>
      <c r="AG298" s="635" t="str">
        <f t="shared" si="798"/>
        <v/>
      </c>
      <c r="AH298" s="635" t="str">
        <f t="shared" si="798"/>
        <v/>
      </c>
      <c r="AI298" s="635" t="str">
        <f t="shared" si="798"/>
        <v/>
      </c>
      <c r="AJ298" s="635" t="str">
        <f t="shared" si="798"/>
        <v/>
      </c>
      <c r="AK298" s="655"/>
      <c r="AL298" s="635" t="str">
        <f t="shared" ref="AL298:BB298" si="799">IF(AL292="","",(AL292-AL294-AL297)*AL293/AL$46/365/$F$1)</f>
        <v/>
      </c>
      <c r="AM298" s="635" t="str">
        <f t="shared" si="799"/>
        <v/>
      </c>
      <c r="AN298" s="635" t="str">
        <f t="shared" si="799"/>
        <v/>
      </c>
      <c r="AO298" s="635" t="str">
        <f t="shared" si="799"/>
        <v/>
      </c>
      <c r="AP298" s="635" t="str">
        <f t="shared" si="799"/>
        <v/>
      </c>
      <c r="AQ298" s="635" t="str">
        <f t="shared" si="799"/>
        <v/>
      </c>
      <c r="AR298" s="635" t="str">
        <f t="shared" si="799"/>
        <v/>
      </c>
      <c r="AS298" s="635" t="str">
        <f t="shared" si="799"/>
        <v/>
      </c>
      <c r="AT298" s="635" t="str">
        <f t="shared" si="799"/>
        <v/>
      </c>
      <c r="AU298" s="635" t="str">
        <f t="shared" si="799"/>
        <v/>
      </c>
      <c r="AV298" s="635" t="str">
        <f t="shared" si="799"/>
        <v/>
      </c>
      <c r="AW298" s="635" t="str">
        <f t="shared" si="799"/>
        <v/>
      </c>
      <c r="AX298" s="635" t="str">
        <f t="shared" si="799"/>
        <v/>
      </c>
      <c r="AY298" s="635" t="str">
        <f t="shared" si="799"/>
        <v/>
      </c>
      <c r="AZ298" s="635" t="str">
        <f t="shared" si="799"/>
        <v/>
      </c>
      <c r="BA298" s="635" t="str">
        <f t="shared" si="799"/>
        <v/>
      </c>
      <c r="BB298" s="635" t="str">
        <f t="shared" si="799"/>
        <v/>
      </c>
      <c r="BC298" s="655"/>
      <c r="BD298" s="635" t="str">
        <f t="shared" ref="BD298:BT298" si="800">IF(BD292="","",(BD292-BD294-BD297)*BD293/BD$46/365/$F$1)</f>
        <v/>
      </c>
      <c r="BE298" s="635" t="str">
        <f t="shared" si="800"/>
        <v/>
      </c>
      <c r="BF298" s="635" t="str">
        <f t="shared" si="800"/>
        <v/>
      </c>
      <c r="BG298" s="635" t="str">
        <f t="shared" si="800"/>
        <v/>
      </c>
      <c r="BH298" s="635" t="str">
        <f t="shared" si="800"/>
        <v/>
      </c>
      <c r="BI298" s="635" t="str">
        <f t="shared" si="800"/>
        <v/>
      </c>
      <c r="BJ298" s="635" t="str">
        <f t="shared" si="800"/>
        <v/>
      </c>
      <c r="BK298" s="635" t="str">
        <f t="shared" si="800"/>
        <v/>
      </c>
      <c r="BL298" s="635" t="str">
        <f t="shared" si="800"/>
        <v/>
      </c>
      <c r="BM298" s="635" t="str">
        <f t="shared" si="800"/>
        <v/>
      </c>
      <c r="BN298" s="635" t="str">
        <f t="shared" si="800"/>
        <v/>
      </c>
      <c r="BO298" s="635" t="str">
        <f t="shared" si="800"/>
        <v/>
      </c>
      <c r="BP298" s="635" t="str">
        <f t="shared" si="800"/>
        <v/>
      </c>
      <c r="BQ298" s="635" t="str">
        <f t="shared" si="800"/>
        <v/>
      </c>
      <c r="BR298" s="635" t="str">
        <f t="shared" si="800"/>
        <v/>
      </c>
      <c r="BS298" s="635" t="str">
        <f t="shared" si="800"/>
        <v/>
      </c>
      <c r="BT298" s="635" t="str">
        <f t="shared" si="800"/>
        <v/>
      </c>
      <c r="BU298" s="655"/>
      <c r="BV298" s="635" t="str">
        <f>IF(BV292="","",(BV292-BV294-BV297)*BV293/BV$46/365/$F$1)</f>
        <v/>
      </c>
      <c r="BW298" s="635" t="str">
        <f>IF(BW292="","",(BW292-BW294-BW297)*BW293/BW$46/365/$F$1)</f>
        <v/>
      </c>
      <c r="BX298" s="635" t="str">
        <f>IF(BX292="","",(BX292-BX294-BX297)*BX293/BX$46/365/$F$1)</f>
        <v/>
      </c>
      <c r="BY298" s="635" t="str">
        <f>IF(BY292="","",(BY292-BY294-BY297)*BY293/BY$46/365/$F$1)</f>
        <v/>
      </c>
      <c r="BZ298" s="600" t="str">
        <f t="shared" si="770"/>
        <v/>
      </c>
      <c r="CA298" s="625" t="str">
        <f t="shared" si="771"/>
        <v/>
      </c>
      <c r="CB298" s="625" t="str">
        <f t="shared" si="772"/>
        <v/>
      </c>
      <c r="CC298" s="694" t="str">
        <f t="shared" si="773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80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801"/>
        <v/>
      </c>
      <c r="CG298" s="1344" t="str">
        <f t="shared" si="801"/>
        <v/>
      </c>
      <c r="CH298" s="1344" t="str">
        <f t="shared" si="801"/>
        <v/>
      </c>
      <c r="CI298" s="1344" t="str">
        <f t="shared" si="801"/>
        <v/>
      </c>
      <c r="CJ298" s="1344" t="str">
        <f t="shared" si="801"/>
        <v/>
      </c>
      <c r="CK298" s="1345" t="str">
        <f t="shared" si="801"/>
        <v/>
      </c>
      <c r="CL298" s="1345" t="str">
        <f t="shared" si="801"/>
        <v/>
      </c>
      <c r="CM298" s="1345" t="str">
        <f t="shared" si="801"/>
        <v/>
      </c>
      <c r="CN298" s="1344" t="str">
        <f t="shared" si="801"/>
        <v/>
      </c>
      <c r="CO298" s="1344" t="str">
        <f t="shared" si="801"/>
        <v/>
      </c>
      <c r="CP298" s="1344" t="str">
        <f t="shared" si="801"/>
        <v/>
      </c>
      <c r="CQ298" s="1344" t="str">
        <f t="shared" si="801"/>
        <v/>
      </c>
      <c r="CR298" s="1344" t="str">
        <f t="shared" si="801"/>
        <v/>
      </c>
      <c r="CS298" s="1343" t="str">
        <f t="shared" si="801"/>
        <v/>
      </c>
      <c r="CT298" s="1346" t="str">
        <f t="shared" si="801"/>
        <v/>
      </c>
      <c r="CU298" s="540" t="str">
        <f t="shared" si="637"/>
        <v/>
      </c>
      <c r="CV298" s="541" t="str">
        <f t="shared" si="638"/>
        <v/>
      </c>
      <c r="CW298" s="542" t="str">
        <f t="shared" si="639"/>
        <v/>
      </c>
      <c r="CX298" s="542" t="str">
        <f t="shared" si="640"/>
        <v/>
      </c>
      <c r="CY298" s="542" t="str">
        <f t="shared" si="641"/>
        <v/>
      </c>
      <c r="CZ298" s="542" t="str">
        <f t="shared" si="642"/>
        <v/>
      </c>
      <c r="DA298" s="542" t="str">
        <f t="shared" si="643"/>
        <v/>
      </c>
      <c r="DB298" s="543" t="str">
        <f t="shared" si="644"/>
        <v/>
      </c>
      <c r="DC298" s="543" t="str">
        <f t="shared" si="645"/>
        <v/>
      </c>
      <c r="DD298" s="543" t="str">
        <f t="shared" si="646"/>
        <v/>
      </c>
      <c r="DE298" s="542" t="str">
        <f t="shared" si="647"/>
        <v/>
      </c>
      <c r="DF298" s="542" t="str">
        <f t="shared" si="648"/>
        <v/>
      </c>
      <c r="DG298" s="542" t="str">
        <f t="shared" si="649"/>
        <v/>
      </c>
      <c r="DH298" s="542" t="str">
        <f t="shared" si="650"/>
        <v/>
      </c>
      <c r="DI298" s="542" t="str">
        <f t="shared" si="651"/>
        <v/>
      </c>
      <c r="DJ298" s="541" t="str">
        <f t="shared" si="652"/>
        <v/>
      </c>
      <c r="DK298" s="540" t="str">
        <f t="shared" si="653"/>
        <v/>
      </c>
      <c r="DL298" s="656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702" t="s">
        <v>254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70"/>
        <v/>
      </c>
      <c r="CA299" s="600" t="str">
        <f t="shared" si="771"/>
        <v/>
      </c>
      <c r="CB299" s="600" t="str">
        <f t="shared" si="772"/>
        <v/>
      </c>
      <c r="CC299" s="691" t="str">
        <f t="shared" si="773"/>
        <v/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801"/>
        <v/>
      </c>
      <c r="CF299" s="1339" t="str">
        <f t="shared" si="801"/>
        <v/>
      </c>
      <c r="CG299" s="1339" t="str">
        <f t="shared" si="801"/>
        <v/>
      </c>
      <c r="CH299" s="1339" t="str">
        <f t="shared" si="801"/>
        <v/>
      </c>
      <c r="CI299" s="1339" t="str">
        <f t="shared" si="801"/>
        <v/>
      </c>
      <c r="CJ299" s="1339" t="str">
        <f t="shared" si="801"/>
        <v/>
      </c>
      <c r="CK299" s="1340" t="str">
        <f t="shared" si="801"/>
        <v/>
      </c>
      <c r="CL299" s="1340" t="str">
        <f t="shared" si="801"/>
        <v/>
      </c>
      <c r="CM299" s="1340" t="str">
        <f t="shared" si="801"/>
        <v/>
      </c>
      <c r="CN299" s="1339" t="str">
        <f t="shared" si="801"/>
        <v/>
      </c>
      <c r="CO299" s="1339" t="str">
        <f t="shared" si="801"/>
        <v/>
      </c>
      <c r="CP299" s="1339" t="str">
        <f t="shared" si="801"/>
        <v/>
      </c>
      <c r="CQ299" s="1339" t="str">
        <f t="shared" si="801"/>
        <v/>
      </c>
      <c r="CR299" s="1339" t="str">
        <f t="shared" si="801"/>
        <v/>
      </c>
      <c r="CS299" s="1338" t="str">
        <f t="shared" si="801"/>
        <v/>
      </c>
      <c r="CT299" s="1341" t="str">
        <f t="shared" si="801"/>
        <v/>
      </c>
      <c r="CU299" s="552" t="str">
        <f t="shared" si="637"/>
        <v/>
      </c>
      <c r="CV299" s="553" t="str">
        <f t="shared" si="638"/>
        <v/>
      </c>
      <c r="CW299" s="554" t="str">
        <f t="shared" si="639"/>
        <v/>
      </c>
      <c r="CX299" s="554" t="str">
        <f t="shared" si="640"/>
        <v/>
      </c>
      <c r="CY299" s="554" t="str">
        <f t="shared" si="641"/>
        <v/>
      </c>
      <c r="CZ299" s="554" t="str">
        <f t="shared" si="642"/>
        <v/>
      </c>
      <c r="DA299" s="554" t="str">
        <f t="shared" si="643"/>
        <v/>
      </c>
      <c r="DB299" s="555" t="str">
        <f t="shared" si="644"/>
        <v/>
      </c>
      <c r="DC299" s="555" t="str">
        <f t="shared" si="645"/>
        <v/>
      </c>
      <c r="DD299" s="555" t="str">
        <f t="shared" si="646"/>
        <v/>
      </c>
      <c r="DE299" s="554" t="str">
        <f t="shared" si="647"/>
        <v/>
      </c>
      <c r="DF299" s="554" t="str">
        <f t="shared" si="648"/>
        <v/>
      </c>
      <c r="DG299" s="554" t="str">
        <f t="shared" si="649"/>
        <v/>
      </c>
      <c r="DH299" s="554" t="str">
        <f t="shared" si="650"/>
        <v/>
      </c>
      <c r="DI299" s="554" t="str">
        <f t="shared" si="651"/>
        <v/>
      </c>
      <c r="DJ299" s="553" t="str">
        <f t="shared" si="652"/>
        <v/>
      </c>
      <c r="DK299" s="552" t="str">
        <f t="shared" si="653"/>
        <v/>
      </c>
      <c r="DL299" s="656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255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256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802">IF(DL301&lt;3,"",(SUM(B301:R301)-MIN(B301:R301)-MAX(B301:R301))/(DL301-2))</f>
        <v/>
      </c>
      <c r="CA301" s="600" t="str">
        <f t="shared" ref="CA301:CA309" si="803">IF(DM301&lt;3,"",(SUM(T301:AJ301)-MIN(T301:AJ301)-MAX(T301:AJ301))/(DM301-2))</f>
        <v/>
      </c>
      <c r="CB301" s="600" t="str">
        <f t="shared" ref="CB301:CB309" si="804">IF(DN301&lt;3,"",(SUM(AL301:BB301)-MIN(AL301:BB301)-MAX(AL301:BB301))/(DN301-2))</f>
        <v/>
      </c>
      <c r="CC301" s="691" t="str">
        <f t="shared" ref="CC301:CC309" si="805">IF(DO301&lt;3,"",(SUM(BD301:BT301)-MIN(BD301:BT301)-MAX(BD301:BT301))/(DO301-2))</f>
        <v/>
      </c>
      <c r="CD301" s="1337" t="str">
        <f t="shared" ref="CD301:CS307" si="80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806"/>
        <v/>
      </c>
      <c r="CF301" s="1339" t="str">
        <f t="shared" si="806"/>
        <v/>
      </c>
      <c r="CG301" s="1339" t="str">
        <f t="shared" si="806"/>
        <v/>
      </c>
      <c r="CH301" s="1339" t="str">
        <f t="shared" si="806"/>
        <v/>
      </c>
      <c r="CI301" s="1339" t="str">
        <f t="shared" si="806"/>
        <v/>
      </c>
      <c r="CJ301" s="1339" t="str">
        <f t="shared" si="806"/>
        <v/>
      </c>
      <c r="CK301" s="1340" t="str">
        <f t="shared" si="806"/>
        <v/>
      </c>
      <c r="CL301" s="1340" t="str">
        <f t="shared" si="806"/>
        <v/>
      </c>
      <c r="CM301" s="1340" t="str">
        <f t="shared" si="806"/>
        <v/>
      </c>
      <c r="CN301" s="1339" t="str">
        <f t="shared" si="806"/>
        <v/>
      </c>
      <c r="CO301" s="1339" t="str">
        <f t="shared" si="806"/>
        <v/>
      </c>
      <c r="CP301" s="1339" t="str">
        <f t="shared" si="806"/>
        <v/>
      </c>
      <c r="CQ301" s="1339" t="str">
        <f t="shared" si="806"/>
        <v/>
      </c>
      <c r="CR301" s="1339" t="str">
        <f t="shared" si="806"/>
        <v/>
      </c>
      <c r="CS301" s="1338" t="str">
        <f t="shared" si="806"/>
        <v/>
      </c>
      <c r="CT301" s="1341" t="str">
        <f t="shared" ref="CT301:CT307" si="80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2" t="str">
        <f t="shared" ref="CU301:CU309" si="80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3" t="str">
        <f t="shared" ref="CV301:CV309" si="80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4" t="str">
        <f t="shared" ref="CW301:CW309" si="81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4" t="str">
        <f t="shared" ref="CX301:CX309" si="81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4" t="str">
        <f t="shared" ref="CY301:CY309" si="81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4" t="str">
        <f t="shared" ref="CZ301:CZ309" si="81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4" t="str">
        <f t="shared" ref="DA301:DA309" si="81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5" t="str">
        <f t="shared" ref="DB301:DB309" si="81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5" t="str">
        <f t="shared" ref="DC301:DC309" si="81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5" t="str">
        <f t="shared" ref="DD301:DD309" si="81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4" t="str">
        <f t="shared" ref="DE301:DE309" si="81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4" t="str">
        <f t="shared" ref="DF301:DF309" si="81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4" t="str">
        <f t="shared" ref="DG301:DG309" si="82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4" t="str">
        <f t="shared" ref="DH301:DH309" si="82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4" t="str">
        <f t="shared" ref="DI301:DI309" si="82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3" t="str">
        <f t="shared" ref="DJ301:DJ309" si="82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2" t="str">
        <f t="shared" ref="DK301:DK309" si="82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825">COUNT(B301:R301)</f>
        <v>0</v>
      </c>
      <c r="DM301" s="106">
        <f t="shared" ref="DM301:DM309" si="826">COUNT(T301:AJ301)</f>
        <v>0</v>
      </c>
      <c r="DN301" s="106">
        <f t="shared" ref="DN301:DN309" si="827">COUNT(AL301:BB301)</f>
        <v>0</v>
      </c>
      <c r="DO301" s="106">
        <f t="shared" ref="DO301:DO309" si="828">COUNT(BD301:BT301)</f>
        <v>0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257</v>
      </c>
      <c r="B302" s="632" t="str">
        <f t="shared" ref="B302:R302" si="829">IF(B299="","",B299*B301)</f>
        <v/>
      </c>
      <c r="C302" s="632" t="str">
        <f t="shared" si="829"/>
        <v/>
      </c>
      <c r="D302" s="632" t="str">
        <f t="shared" si="829"/>
        <v/>
      </c>
      <c r="E302" s="632" t="str">
        <f t="shared" si="829"/>
        <v/>
      </c>
      <c r="F302" s="632" t="str">
        <f t="shared" si="829"/>
        <v/>
      </c>
      <c r="G302" s="632" t="str">
        <f t="shared" si="829"/>
        <v/>
      </c>
      <c r="H302" s="632" t="str">
        <f t="shared" si="829"/>
        <v/>
      </c>
      <c r="I302" s="632" t="str">
        <f t="shared" si="829"/>
        <v/>
      </c>
      <c r="J302" s="632" t="str">
        <f t="shared" si="829"/>
        <v/>
      </c>
      <c r="K302" s="632" t="str">
        <f t="shared" si="829"/>
        <v/>
      </c>
      <c r="L302" s="632" t="str">
        <f t="shared" si="829"/>
        <v/>
      </c>
      <c r="M302" s="632" t="str">
        <f t="shared" si="829"/>
        <v/>
      </c>
      <c r="N302" s="632" t="str">
        <f t="shared" si="829"/>
        <v/>
      </c>
      <c r="O302" s="632" t="str">
        <f t="shared" si="829"/>
        <v/>
      </c>
      <c r="P302" s="632" t="str">
        <f t="shared" si="829"/>
        <v/>
      </c>
      <c r="Q302" s="632" t="str">
        <f t="shared" si="829"/>
        <v/>
      </c>
      <c r="R302" s="632" t="str">
        <f t="shared" si="829"/>
        <v/>
      </c>
      <c r="S302" s="665"/>
      <c r="T302" s="632" t="str">
        <f t="shared" ref="T302:AJ302" si="830">IF(T299="","",T299*T301)</f>
        <v/>
      </c>
      <c r="U302" s="632" t="str">
        <f t="shared" si="830"/>
        <v/>
      </c>
      <c r="V302" s="632" t="str">
        <f t="shared" si="830"/>
        <v/>
      </c>
      <c r="W302" s="632" t="str">
        <f t="shared" si="830"/>
        <v/>
      </c>
      <c r="X302" s="632" t="str">
        <f t="shared" si="830"/>
        <v/>
      </c>
      <c r="Y302" s="632" t="str">
        <f t="shared" si="830"/>
        <v/>
      </c>
      <c r="Z302" s="632" t="str">
        <f t="shared" si="830"/>
        <v/>
      </c>
      <c r="AA302" s="632" t="str">
        <f t="shared" si="830"/>
        <v/>
      </c>
      <c r="AB302" s="632" t="str">
        <f t="shared" si="830"/>
        <v/>
      </c>
      <c r="AC302" s="632" t="str">
        <f t="shared" si="830"/>
        <v/>
      </c>
      <c r="AD302" s="632" t="str">
        <f t="shared" si="830"/>
        <v/>
      </c>
      <c r="AE302" s="632" t="str">
        <f t="shared" si="830"/>
        <v/>
      </c>
      <c r="AF302" s="632" t="str">
        <f t="shared" si="830"/>
        <v/>
      </c>
      <c r="AG302" s="632" t="str">
        <f t="shared" si="830"/>
        <v/>
      </c>
      <c r="AH302" s="632" t="str">
        <f t="shared" si="830"/>
        <v/>
      </c>
      <c r="AI302" s="632" t="str">
        <f t="shared" si="830"/>
        <v/>
      </c>
      <c r="AJ302" s="632" t="str">
        <f t="shared" si="830"/>
        <v/>
      </c>
      <c r="AK302" s="665"/>
      <c r="AL302" s="632" t="str">
        <f t="shared" ref="AL302:BB302" si="831">IF(AL299="","",AL299*AL301)</f>
        <v/>
      </c>
      <c r="AM302" s="632" t="str">
        <f t="shared" si="831"/>
        <v/>
      </c>
      <c r="AN302" s="632" t="str">
        <f t="shared" si="831"/>
        <v/>
      </c>
      <c r="AO302" s="632" t="str">
        <f t="shared" si="831"/>
        <v/>
      </c>
      <c r="AP302" s="632" t="str">
        <f t="shared" si="831"/>
        <v/>
      </c>
      <c r="AQ302" s="632" t="str">
        <f t="shared" si="831"/>
        <v/>
      </c>
      <c r="AR302" s="632" t="str">
        <f t="shared" si="831"/>
        <v/>
      </c>
      <c r="AS302" s="632" t="str">
        <f t="shared" si="831"/>
        <v/>
      </c>
      <c r="AT302" s="632" t="str">
        <f t="shared" si="831"/>
        <v/>
      </c>
      <c r="AU302" s="632" t="str">
        <f t="shared" si="831"/>
        <v/>
      </c>
      <c r="AV302" s="632" t="str">
        <f t="shared" si="831"/>
        <v/>
      </c>
      <c r="AW302" s="632" t="str">
        <f t="shared" si="831"/>
        <v/>
      </c>
      <c r="AX302" s="632" t="str">
        <f t="shared" si="831"/>
        <v/>
      </c>
      <c r="AY302" s="632" t="str">
        <f t="shared" si="831"/>
        <v/>
      </c>
      <c r="AZ302" s="632" t="str">
        <f t="shared" si="831"/>
        <v/>
      </c>
      <c r="BA302" s="632" t="str">
        <f t="shared" si="831"/>
        <v/>
      </c>
      <c r="BB302" s="632" t="str">
        <f t="shared" si="831"/>
        <v/>
      </c>
      <c r="BC302" s="665"/>
      <c r="BD302" s="632" t="str">
        <f t="shared" ref="BD302:BT302" si="832">IF(BD299="","",BD299*BD301)</f>
        <v/>
      </c>
      <c r="BE302" s="632" t="str">
        <f t="shared" si="832"/>
        <v/>
      </c>
      <c r="BF302" s="632" t="str">
        <f t="shared" si="832"/>
        <v/>
      </c>
      <c r="BG302" s="632" t="str">
        <f t="shared" si="832"/>
        <v/>
      </c>
      <c r="BH302" s="632" t="str">
        <f t="shared" si="832"/>
        <v/>
      </c>
      <c r="BI302" s="632" t="str">
        <f t="shared" si="832"/>
        <v/>
      </c>
      <c r="BJ302" s="632" t="str">
        <f t="shared" si="832"/>
        <v/>
      </c>
      <c r="BK302" s="632" t="str">
        <f t="shared" si="832"/>
        <v/>
      </c>
      <c r="BL302" s="632" t="str">
        <f t="shared" si="832"/>
        <v/>
      </c>
      <c r="BM302" s="632" t="str">
        <f t="shared" si="832"/>
        <v/>
      </c>
      <c r="BN302" s="632" t="str">
        <f t="shared" si="832"/>
        <v/>
      </c>
      <c r="BO302" s="632" t="str">
        <f t="shared" si="832"/>
        <v/>
      </c>
      <c r="BP302" s="632" t="str">
        <f t="shared" si="832"/>
        <v/>
      </c>
      <c r="BQ302" s="632" t="str">
        <f t="shared" si="832"/>
        <v/>
      </c>
      <c r="BR302" s="632" t="str">
        <f t="shared" si="832"/>
        <v/>
      </c>
      <c r="BS302" s="632" t="str">
        <f t="shared" si="832"/>
        <v/>
      </c>
      <c r="BT302" s="632" t="str">
        <f t="shared" si="832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802"/>
        <v/>
      </c>
      <c r="CA302" s="600" t="str">
        <f t="shared" si="803"/>
        <v/>
      </c>
      <c r="CB302" s="600" t="str">
        <f t="shared" si="804"/>
        <v/>
      </c>
      <c r="CC302" s="691" t="str">
        <f t="shared" si="805"/>
        <v/>
      </c>
      <c r="CD302" s="1337" t="str">
        <f t="shared" si="806"/>
        <v/>
      </c>
      <c r="CE302" s="1338" t="str">
        <f t="shared" si="806"/>
        <v/>
      </c>
      <c r="CF302" s="1339" t="str">
        <f t="shared" si="806"/>
        <v/>
      </c>
      <c r="CG302" s="1339" t="str">
        <f t="shared" si="806"/>
        <v/>
      </c>
      <c r="CH302" s="1339" t="str">
        <f t="shared" si="806"/>
        <v/>
      </c>
      <c r="CI302" s="1339" t="str">
        <f t="shared" si="806"/>
        <v/>
      </c>
      <c r="CJ302" s="1339" t="str">
        <f t="shared" si="806"/>
        <v/>
      </c>
      <c r="CK302" s="1340" t="str">
        <f t="shared" si="806"/>
        <v/>
      </c>
      <c r="CL302" s="1340" t="str">
        <f t="shared" si="806"/>
        <v/>
      </c>
      <c r="CM302" s="1340" t="str">
        <f t="shared" si="806"/>
        <v/>
      </c>
      <c r="CN302" s="1339" t="str">
        <f t="shared" si="806"/>
        <v/>
      </c>
      <c r="CO302" s="1339" t="str">
        <f t="shared" si="806"/>
        <v/>
      </c>
      <c r="CP302" s="1339" t="str">
        <f t="shared" si="806"/>
        <v/>
      </c>
      <c r="CQ302" s="1339" t="str">
        <f t="shared" si="806"/>
        <v/>
      </c>
      <c r="CR302" s="1339" t="str">
        <f t="shared" si="806"/>
        <v/>
      </c>
      <c r="CS302" s="1338" t="str">
        <f t="shared" si="806"/>
        <v/>
      </c>
      <c r="CT302" s="1341" t="str">
        <f t="shared" si="807"/>
        <v/>
      </c>
      <c r="CU302" s="552" t="str">
        <f t="shared" si="808"/>
        <v/>
      </c>
      <c r="CV302" s="553" t="str">
        <f t="shared" si="809"/>
        <v/>
      </c>
      <c r="CW302" s="554" t="str">
        <f t="shared" si="810"/>
        <v/>
      </c>
      <c r="CX302" s="554" t="str">
        <f t="shared" si="811"/>
        <v/>
      </c>
      <c r="CY302" s="554" t="str">
        <f t="shared" si="812"/>
        <v/>
      </c>
      <c r="CZ302" s="554" t="str">
        <f t="shared" si="813"/>
        <v/>
      </c>
      <c r="DA302" s="554" t="str">
        <f t="shared" si="814"/>
        <v/>
      </c>
      <c r="DB302" s="555" t="str">
        <f t="shared" si="815"/>
        <v/>
      </c>
      <c r="DC302" s="555" t="str">
        <f t="shared" si="816"/>
        <v/>
      </c>
      <c r="DD302" s="555" t="str">
        <f t="shared" si="817"/>
        <v/>
      </c>
      <c r="DE302" s="554" t="str">
        <f t="shared" si="818"/>
        <v/>
      </c>
      <c r="DF302" s="554" t="str">
        <f t="shared" si="819"/>
        <v/>
      </c>
      <c r="DG302" s="554" t="str">
        <f t="shared" si="820"/>
        <v/>
      </c>
      <c r="DH302" s="554" t="str">
        <f t="shared" si="821"/>
        <v/>
      </c>
      <c r="DI302" s="554" t="str">
        <f t="shared" si="822"/>
        <v/>
      </c>
      <c r="DJ302" s="553" t="str">
        <f t="shared" si="823"/>
        <v/>
      </c>
      <c r="DK302" s="552" t="str">
        <f t="shared" si="824"/>
        <v/>
      </c>
      <c r="DL302" s="656">
        <f t="shared" si="825"/>
        <v>0</v>
      </c>
      <c r="DM302" s="106">
        <f t="shared" si="826"/>
        <v>0</v>
      </c>
      <c r="DN302" s="106">
        <f t="shared" si="827"/>
        <v>0</v>
      </c>
      <c r="DO302" s="106">
        <f t="shared" si="828"/>
        <v>0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$G$1 &amp; " per kg"</f>
        <v>kcal per kg</v>
      </c>
      <c r="B303" s="705">
        <f t="shared" ref="B303:R303" si="833">1530*$K$1</f>
        <v>1530</v>
      </c>
      <c r="C303" s="705">
        <f t="shared" si="833"/>
        <v>1530</v>
      </c>
      <c r="D303" s="705">
        <f t="shared" si="833"/>
        <v>1530</v>
      </c>
      <c r="E303" s="705">
        <f t="shared" si="833"/>
        <v>1530</v>
      </c>
      <c r="F303" s="705">
        <f t="shared" si="833"/>
        <v>1530</v>
      </c>
      <c r="G303" s="705">
        <f t="shared" si="833"/>
        <v>1530</v>
      </c>
      <c r="H303" s="705">
        <f t="shared" si="833"/>
        <v>1530</v>
      </c>
      <c r="I303" s="705">
        <f t="shared" si="833"/>
        <v>1530</v>
      </c>
      <c r="J303" s="705">
        <f t="shared" si="833"/>
        <v>1530</v>
      </c>
      <c r="K303" s="705">
        <f t="shared" si="833"/>
        <v>1530</v>
      </c>
      <c r="L303" s="705">
        <f t="shared" si="833"/>
        <v>1530</v>
      </c>
      <c r="M303" s="705">
        <f t="shared" si="833"/>
        <v>1530</v>
      </c>
      <c r="N303" s="705">
        <f t="shared" si="833"/>
        <v>1530</v>
      </c>
      <c r="O303" s="705">
        <f t="shared" si="833"/>
        <v>1530</v>
      </c>
      <c r="P303" s="705">
        <f t="shared" si="833"/>
        <v>1530</v>
      </c>
      <c r="Q303" s="705">
        <f t="shared" si="833"/>
        <v>1530</v>
      </c>
      <c r="R303" s="705">
        <f t="shared" si="833"/>
        <v>1530</v>
      </c>
      <c r="S303" s="713"/>
      <c r="T303" s="705">
        <f t="shared" ref="T303:AJ303" si="834">1530*$K$1</f>
        <v>1530</v>
      </c>
      <c r="U303" s="705">
        <f t="shared" si="834"/>
        <v>1530</v>
      </c>
      <c r="V303" s="705">
        <f t="shared" si="834"/>
        <v>1530</v>
      </c>
      <c r="W303" s="705">
        <f t="shared" si="834"/>
        <v>1530</v>
      </c>
      <c r="X303" s="705">
        <f t="shared" si="834"/>
        <v>1530</v>
      </c>
      <c r="Y303" s="705">
        <f t="shared" si="834"/>
        <v>1530</v>
      </c>
      <c r="Z303" s="705">
        <f t="shared" si="834"/>
        <v>1530</v>
      </c>
      <c r="AA303" s="705">
        <f t="shared" si="834"/>
        <v>1530</v>
      </c>
      <c r="AB303" s="705">
        <f t="shared" si="834"/>
        <v>1530</v>
      </c>
      <c r="AC303" s="705">
        <f t="shared" si="834"/>
        <v>1530</v>
      </c>
      <c r="AD303" s="705">
        <f t="shared" si="834"/>
        <v>1530</v>
      </c>
      <c r="AE303" s="705">
        <f t="shared" si="834"/>
        <v>1530</v>
      </c>
      <c r="AF303" s="705">
        <f t="shared" si="834"/>
        <v>1530</v>
      </c>
      <c r="AG303" s="705">
        <f t="shared" si="834"/>
        <v>1530</v>
      </c>
      <c r="AH303" s="705">
        <f t="shared" si="834"/>
        <v>1530</v>
      </c>
      <c r="AI303" s="705">
        <f t="shared" si="834"/>
        <v>1530</v>
      </c>
      <c r="AJ303" s="705">
        <f t="shared" si="834"/>
        <v>1530</v>
      </c>
      <c r="AK303" s="713"/>
      <c r="AL303" s="714">
        <v>6406</v>
      </c>
      <c r="AM303" s="715">
        <v>6406</v>
      </c>
      <c r="AN303" s="715">
        <v>6406</v>
      </c>
      <c r="AO303" s="715">
        <v>6406</v>
      </c>
      <c r="AP303" s="715">
        <v>6406</v>
      </c>
      <c r="AQ303" s="715">
        <v>6406</v>
      </c>
      <c r="AR303" s="715">
        <v>6406</v>
      </c>
      <c r="AS303" s="715">
        <v>6406</v>
      </c>
      <c r="AT303" s="715">
        <v>6406</v>
      </c>
      <c r="AU303" s="715">
        <v>6406</v>
      </c>
      <c r="AV303" s="715">
        <v>6406</v>
      </c>
      <c r="AW303" s="715">
        <v>6406</v>
      </c>
      <c r="AX303" s="715">
        <v>6406</v>
      </c>
      <c r="AY303" s="715">
        <v>6406</v>
      </c>
      <c r="AZ303" s="715">
        <v>6406</v>
      </c>
      <c r="BA303" s="715">
        <v>6406</v>
      </c>
      <c r="BB303" s="715">
        <v>6406</v>
      </c>
      <c r="BC303" s="713"/>
      <c r="BD303" s="714">
        <v>6406</v>
      </c>
      <c r="BE303" s="715">
        <v>6406</v>
      </c>
      <c r="BF303" s="715">
        <v>6406</v>
      </c>
      <c r="BG303" s="715">
        <v>6406</v>
      </c>
      <c r="BH303" s="715">
        <v>6406</v>
      </c>
      <c r="BI303" s="715">
        <v>6406</v>
      </c>
      <c r="BJ303" s="715">
        <v>6406</v>
      </c>
      <c r="BK303" s="715">
        <v>6406</v>
      </c>
      <c r="BL303" s="715">
        <v>6406</v>
      </c>
      <c r="BM303" s="715">
        <v>6406</v>
      </c>
      <c r="BN303" s="715">
        <v>6406</v>
      </c>
      <c r="BO303" s="715">
        <v>6406</v>
      </c>
      <c r="BP303" s="715">
        <v>6406</v>
      </c>
      <c r="BQ303" s="715">
        <v>6406</v>
      </c>
      <c r="BR303" s="715">
        <v>6406</v>
      </c>
      <c r="BS303" s="715">
        <v>6406</v>
      </c>
      <c r="BT303" s="715">
        <v>6406</v>
      </c>
      <c r="BU303" s="599"/>
      <c r="BV303" s="714">
        <v>6406</v>
      </c>
      <c r="BW303" s="715">
        <v>6406</v>
      </c>
      <c r="BX303" s="715">
        <v>6406</v>
      </c>
      <c r="BY303" s="715">
        <v>6406</v>
      </c>
      <c r="BZ303" s="600">
        <f t="shared" si="802"/>
        <v>1530</v>
      </c>
      <c r="CA303" s="600">
        <f t="shared" si="803"/>
        <v>1530</v>
      </c>
      <c r="CB303" s="600">
        <f t="shared" si="804"/>
        <v>6406</v>
      </c>
      <c r="CC303" s="691">
        <f t="shared" si="805"/>
        <v>6406</v>
      </c>
      <c r="CD303" s="1337">
        <f t="shared" si="806"/>
        <v>6406</v>
      </c>
      <c r="CE303" s="1338">
        <f t="shared" si="806"/>
        <v>6406</v>
      </c>
      <c r="CF303" s="1339">
        <f t="shared" si="806"/>
        <v>6406</v>
      </c>
      <c r="CG303" s="1339">
        <f t="shared" si="806"/>
        <v>6406</v>
      </c>
      <c r="CH303" s="1339">
        <f t="shared" si="806"/>
        <v>6406</v>
      </c>
      <c r="CI303" s="1339">
        <f t="shared" si="806"/>
        <v>6406</v>
      </c>
      <c r="CJ303" s="1339">
        <f t="shared" si="806"/>
        <v>6406</v>
      </c>
      <c r="CK303" s="1340">
        <f t="shared" si="806"/>
        <v>6406</v>
      </c>
      <c r="CL303" s="1340">
        <f t="shared" si="806"/>
        <v>6406</v>
      </c>
      <c r="CM303" s="1340">
        <f t="shared" si="806"/>
        <v>6406</v>
      </c>
      <c r="CN303" s="1339">
        <f t="shared" si="806"/>
        <v>6406</v>
      </c>
      <c r="CO303" s="1339">
        <f t="shared" si="806"/>
        <v>6406</v>
      </c>
      <c r="CP303" s="1339">
        <f t="shared" si="806"/>
        <v>6406</v>
      </c>
      <c r="CQ303" s="1339">
        <f t="shared" si="806"/>
        <v>6406</v>
      </c>
      <c r="CR303" s="1339">
        <f t="shared" si="806"/>
        <v>6406</v>
      </c>
      <c r="CS303" s="1338">
        <f t="shared" si="806"/>
        <v>6406</v>
      </c>
      <c r="CT303" s="1341">
        <f t="shared" si="807"/>
        <v>6406</v>
      </c>
      <c r="CU303" s="552">
        <f t="shared" si="808"/>
        <v>6406</v>
      </c>
      <c r="CV303" s="553">
        <f t="shared" si="809"/>
        <v>6406</v>
      </c>
      <c r="CW303" s="554">
        <f t="shared" si="810"/>
        <v>6406</v>
      </c>
      <c r="CX303" s="554">
        <f t="shared" si="811"/>
        <v>6406</v>
      </c>
      <c r="CY303" s="554">
        <f t="shared" si="812"/>
        <v>6406</v>
      </c>
      <c r="CZ303" s="554">
        <f t="shared" si="813"/>
        <v>6406</v>
      </c>
      <c r="DA303" s="554">
        <f t="shared" si="814"/>
        <v>6406</v>
      </c>
      <c r="DB303" s="555">
        <f t="shared" si="815"/>
        <v>6406</v>
      </c>
      <c r="DC303" s="555">
        <f t="shared" si="816"/>
        <v>6406</v>
      </c>
      <c r="DD303" s="555">
        <f t="shared" si="817"/>
        <v>6406</v>
      </c>
      <c r="DE303" s="554">
        <f t="shared" si="818"/>
        <v>6406</v>
      </c>
      <c r="DF303" s="554">
        <f t="shared" si="819"/>
        <v>6406</v>
      </c>
      <c r="DG303" s="554">
        <f t="shared" si="820"/>
        <v>6406</v>
      </c>
      <c r="DH303" s="554">
        <f t="shared" si="821"/>
        <v>6406</v>
      </c>
      <c r="DI303" s="554">
        <f t="shared" si="822"/>
        <v>6406</v>
      </c>
      <c r="DJ303" s="553">
        <f t="shared" si="823"/>
        <v>6406</v>
      </c>
      <c r="DK303" s="552">
        <f t="shared" si="824"/>
        <v>6406</v>
      </c>
      <c r="DL303" s="656">
        <f t="shared" si="825"/>
        <v>17</v>
      </c>
      <c r="DM303" s="106">
        <f t="shared" si="826"/>
        <v>17</v>
      </c>
      <c r="DN303" s="106">
        <f t="shared" si="827"/>
        <v>17</v>
      </c>
      <c r="DO303" s="106">
        <f t="shared" si="828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245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802"/>
        <v/>
      </c>
      <c r="CA304" s="600" t="str">
        <f t="shared" si="803"/>
        <v/>
      </c>
      <c r="CB304" s="600" t="str">
        <f t="shared" si="804"/>
        <v/>
      </c>
      <c r="CC304" s="691" t="str">
        <f t="shared" si="805"/>
        <v/>
      </c>
      <c r="CD304" s="1337" t="str">
        <f t="shared" si="806"/>
        <v/>
      </c>
      <c r="CE304" s="1338" t="str">
        <f t="shared" si="806"/>
        <v/>
      </c>
      <c r="CF304" s="1339" t="str">
        <f t="shared" si="806"/>
        <v/>
      </c>
      <c r="CG304" s="1339" t="str">
        <f t="shared" si="806"/>
        <v/>
      </c>
      <c r="CH304" s="1339" t="str">
        <f t="shared" si="806"/>
        <v/>
      </c>
      <c r="CI304" s="1339" t="str">
        <f t="shared" si="806"/>
        <v/>
      </c>
      <c r="CJ304" s="1339" t="str">
        <f t="shared" si="806"/>
        <v/>
      </c>
      <c r="CK304" s="1340" t="str">
        <f t="shared" si="806"/>
        <v/>
      </c>
      <c r="CL304" s="1340" t="str">
        <f t="shared" si="806"/>
        <v/>
      </c>
      <c r="CM304" s="1340" t="str">
        <f t="shared" si="806"/>
        <v/>
      </c>
      <c r="CN304" s="1339" t="str">
        <f t="shared" si="806"/>
        <v/>
      </c>
      <c r="CO304" s="1339" t="str">
        <f t="shared" si="806"/>
        <v/>
      </c>
      <c r="CP304" s="1339" t="str">
        <f t="shared" si="806"/>
        <v/>
      </c>
      <c r="CQ304" s="1339" t="str">
        <f t="shared" si="806"/>
        <v/>
      </c>
      <c r="CR304" s="1339" t="str">
        <f t="shared" si="806"/>
        <v/>
      </c>
      <c r="CS304" s="1338" t="str">
        <f t="shared" si="806"/>
        <v/>
      </c>
      <c r="CT304" s="1341" t="str">
        <f t="shared" si="807"/>
        <v/>
      </c>
      <c r="CU304" s="552" t="str">
        <f t="shared" si="808"/>
        <v/>
      </c>
      <c r="CV304" s="553" t="str">
        <f t="shared" si="809"/>
        <v/>
      </c>
      <c r="CW304" s="554" t="str">
        <f t="shared" si="810"/>
        <v/>
      </c>
      <c r="CX304" s="554" t="str">
        <f t="shared" si="811"/>
        <v/>
      </c>
      <c r="CY304" s="554" t="str">
        <f t="shared" si="812"/>
        <v/>
      </c>
      <c r="CZ304" s="554" t="str">
        <f t="shared" si="813"/>
        <v/>
      </c>
      <c r="DA304" s="554" t="str">
        <f t="shared" si="814"/>
        <v/>
      </c>
      <c r="DB304" s="555" t="str">
        <f t="shared" si="815"/>
        <v/>
      </c>
      <c r="DC304" s="555" t="str">
        <f t="shared" si="816"/>
        <v/>
      </c>
      <c r="DD304" s="555" t="str">
        <f t="shared" si="817"/>
        <v/>
      </c>
      <c r="DE304" s="554" t="str">
        <f t="shared" si="818"/>
        <v/>
      </c>
      <c r="DF304" s="554" t="str">
        <f t="shared" si="819"/>
        <v/>
      </c>
      <c r="DG304" s="554" t="str">
        <f t="shared" si="820"/>
        <v/>
      </c>
      <c r="DH304" s="554" t="str">
        <f t="shared" si="821"/>
        <v/>
      </c>
      <c r="DI304" s="554" t="str">
        <f t="shared" si="822"/>
        <v/>
      </c>
      <c r="DJ304" s="553" t="str">
        <f t="shared" si="823"/>
        <v/>
      </c>
      <c r="DK304" s="552" t="str">
        <f t="shared" si="824"/>
        <v/>
      </c>
      <c r="DL304" s="656">
        <f t="shared" si="825"/>
        <v>0</v>
      </c>
      <c r="DM304" s="106">
        <f t="shared" si="826"/>
        <v>0</v>
      </c>
      <c r="DN304" s="106">
        <f t="shared" si="827"/>
        <v>0</v>
      </c>
      <c r="DO304" s="106">
        <f t="shared" si="828"/>
        <v>0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802"/>
        <v/>
      </c>
      <c r="CA305" s="600" t="str">
        <f t="shared" si="803"/>
        <v/>
      </c>
      <c r="CB305" s="600" t="str">
        <f t="shared" si="804"/>
        <v/>
      </c>
      <c r="CC305" s="691" t="str">
        <f t="shared" si="805"/>
        <v/>
      </c>
      <c r="CD305" s="1337" t="str">
        <f t="shared" si="806"/>
        <v/>
      </c>
      <c r="CE305" s="1338" t="str">
        <f t="shared" si="806"/>
        <v/>
      </c>
      <c r="CF305" s="1339" t="str">
        <f t="shared" si="806"/>
        <v/>
      </c>
      <c r="CG305" s="1339" t="str">
        <f t="shared" si="806"/>
        <v/>
      </c>
      <c r="CH305" s="1339" t="str">
        <f t="shared" si="806"/>
        <v/>
      </c>
      <c r="CI305" s="1339" t="str">
        <f t="shared" si="806"/>
        <v/>
      </c>
      <c r="CJ305" s="1339" t="str">
        <f t="shared" si="806"/>
        <v/>
      </c>
      <c r="CK305" s="1340" t="str">
        <f t="shared" si="806"/>
        <v/>
      </c>
      <c r="CL305" s="1340" t="str">
        <f t="shared" si="806"/>
        <v/>
      </c>
      <c r="CM305" s="1340" t="str">
        <f t="shared" si="806"/>
        <v/>
      </c>
      <c r="CN305" s="1339" t="str">
        <f t="shared" si="806"/>
        <v/>
      </c>
      <c r="CO305" s="1339" t="str">
        <f t="shared" si="806"/>
        <v/>
      </c>
      <c r="CP305" s="1339" t="str">
        <f t="shared" si="806"/>
        <v/>
      </c>
      <c r="CQ305" s="1339" t="str">
        <f t="shared" si="806"/>
        <v/>
      </c>
      <c r="CR305" s="1339" t="str">
        <f t="shared" si="806"/>
        <v/>
      </c>
      <c r="CS305" s="1338" t="str">
        <f t="shared" si="806"/>
        <v/>
      </c>
      <c r="CT305" s="1341" t="str">
        <f t="shared" si="807"/>
        <v/>
      </c>
      <c r="CU305" s="552" t="str">
        <f t="shared" si="808"/>
        <v/>
      </c>
      <c r="CV305" s="553" t="str">
        <f t="shared" si="809"/>
        <v/>
      </c>
      <c r="CW305" s="554" t="str">
        <f t="shared" si="810"/>
        <v/>
      </c>
      <c r="CX305" s="554" t="str">
        <f t="shared" si="811"/>
        <v/>
      </c>
      <c r="CY305" s="554" t="str">
        <f t="shared" si="812"/>
        <v/>
      </c>
      <c r="CZ305" s="554" t="str">
        <f t="shared" si="813"/>
        <v/>
      </c>
      <c r="DA305" s="554" t="str">
        <f t="shared" si="814"/>
        <v/>
      </c>
      <c r="DB305" s="555" t="str">
        <f t="shared" si="815"/>
        <v/>
      </c>
      <c r="DC305" s="555" t="str">
        <f t="shared" si="816"/>
        <v/>
      </c>
      <c r="DD305" s="555" t="str">
        <f t="shared" si="817"/>
        <v/>
      </c>
      <c r="DE305" s="554" t="str">
        <f t="shared" si="818"/>
        <v/>
      </c>
      <c r="DF305" s="554" t="str">
        <f t="shared" si="819"/>
        <v/>
      </c>
      <c r="DG305" s="554" t="str">
        <f t="shared" si="820"/>
        <v/>
      </c>
      <c r="DH305" s="554" t="str">
        <f t="shared" si="821"/>
        <v/>
      </c>
      <c r="DI305" s="554" t="str">
        <f t="shared" si="822"/>
        <v/>
      </c>
      <c r="DJ305" s="553" t="str">
        <f t="shared" si="823"/>
        <v/>
      </c>
      <c r="DK305" s="552" t="str">
        <f t="shared" si="824"/>
        <v/>
      </c>
      <c r="DL305" s="656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835">IF(B304="","",B304*B305)</f>
        <v/>
      </c>
      <c r="C306" s="632" t="str">
        <f t="shared" si="835"/>
        <v/>
      </c>
      <c r="D306" s="632" t="str">
        <f t="shared" si="835"/>
        <v/>
      </c>
      <c r="E306" s="632" t="str">
        <f t="shared" si="835"/>
        <v/>
      </c>
      <c r="F306" s="632" t="str">
        <f t="shared" si="835"/>
        <v/>
      </c>
      <c r="G306" s="632" t="str">
        <f t="shared" si="835"/>
        <v/>
      </c>
      <c r="H306" s="632" t="str">
        <f t="shared" si="835"/>
        <v/>
      </c>
      <c r="I306" s="632" t="str">
        <f t="shared" si="835"/>
        <v/>
      </c>
      <c r="J306" s="632" t="str">
        <f t="shared" si="835"/>
        <v/>
      </c>
      <c r="K306" s="632" t="str">
        <f t="shared" si="835"/>
        <v/>
      </c>
      <c r="L306" s="632" t="str">
        <f t="shared" si="835"/>
        <v/>
      </c>
      <c r="M306" s="632" t="str">
        <f t="shared" si="835"/>
        <v/>
      </c>
      <c r="N306" s="632" t="str">
        <f t="shared" si="835"/>
        <v/>
      </c>
      <c r="O306" s="632" t="str">
        <f t="shared" si="835"/>
        <v/>
      </c>
      <c r="P306" s="632" t="str">
        <f t="shared" si="835"/>
        <v/>
      </c>
      <c r="Q306" s="632" t="str">
        <f t="shared" si="835"/>
        <v/>
      </c>
      <c r="R306" s="632" t="str">
        <f t="shared" si="835"/>
        <v/>
      </c>
      <c r="S306" s="665"/>
      <c r="T306" s="632" t="str">
        <f t="shared" ref="T306:AJ306" si="836">IF(T304="","",T304*T305)</f>
        <v/>
      </c>
      <c r="U306" s="632" t="str">
        <f t="shared" si="836"/>
        <v/>
      </c>
      <c r="V306" s="632" t="str">
        <f t="shared" si="836"/>
        <v/>
      </c>
      <c r="W306" s="632" t="str">
        <f t="shared" si="836"/>
        <v/>
      </c>
      <c r="X306" s="632" t="str">
        <f t="shared" si="836"/>
        <v/>
      </c>
      <c r="Y306" s="632" t="str">
        <f t="shared" si="836"/>
        <v/>
      </c>
      <c r="Z306" s="632" t="str">
        <f t="shared" si="836"/>
        <v/>
      </c>
      <c r="AA306" s="632" t="str">
        <f t="shared" si="836"/>
        <v/>
      </c>
      <c r="AB306" s="632" t="str">
        <f t="shared" si="836"/>
        <v/>
      </c>
      <c r="AC306" s="632" t="str">
        <f t="shared" si="836"/>
        <v/>
      </c>
      <c r="AD306" s="632" t="str">
        <f t="shared" si="836"/>
        <v/>
      </c>
      <c r="AE306" s="632" t="str">
        <f t="shared" si="836"/>
        <v/>
      </c>
      <c r="AF306" s="632" t="str">
        <f t="shared" si="836"/>
        <v/>
      </c>
      <c r="AG306" s="632" t="str">
        <f t="shared" si="836"/>
        <v/>
      </c>
      <c r="AH306" s="632" t="str">
        <f t="shared" si="836"/>
        <v/>
      </c>
      <c r="AI306" s="632" t="str">
        <f t="shared" si="836"/>
        <v/>
      </c>
      <c r="AJ306" s="632" t="str">
        <f t="shared" si="836"/>
        <v/>
      </c>
      <c r="AK306" s="665"/>
      <c r="AL306" s="632" t="str">
        <f t="shared" ref="AL306:BB306" si="837">IF(AL304="","",AL304*AL305)</f>
        <v/>
      </c>
      <c r="AM306" s="632" t="str">
        <f t="shared" si="837"/>
        <v/>
      </c>
      <c r="AN306" s="632" t="str">
        <f t="shared" si="837"/>
        <v/>
      </c>
      <c r="AO306" s="632" t="str">
        <f t="shared" si="837"/>
        <v/>
      </c>
      <c r="AP306" s="632" t="str">
        <f t="shared" si="837"/>
        <v/>
      </c>
      <c r="AQ306" s="632" t="str">
        <f t="shared" si="837"/>
        <v/>
      </c>
      <c r="AR306" s="632" t="str">
        <f t="shared" si="837"/>
        <v/>
      </c>
      <c r="AS306" s="632" t="str">
        <f t="shared" si="837"/>
        <v/>
      </c>
      <c r="AT306" s="632" t="str">
        <f t="shared" si="837"/>
        <v/>
      </c>
      <c r="AU306" s="632" t="str">
        <f t="shared" si="837"/>
        <v/>
      </c>
      <c r="AV306" s="632" t="str">
        <f t="shared" si="837"/>
        <v/>
      </c>
      <c r="AW306" s="632" t="str">
        <f t="shared" si="837"/>
        <v/>
      </c>
      <c r="AX306" s="632" t="str">
        <f t="shared" si="837"/>
        <v/>
      </c>
      <c r="AY306" s="632" t="str">
        <f t="shared" si="837"/>
        <v/>
      </c>
      <c r="AZ306" s="632" t="str">
        <f t="shared" si="837"/>
        <v/>
      </c>
      <c r="BA306" s="632" t="str">
        <f t="shared" si="837"/>
        <v/>
      </c>
      <c r="BB306" s="632" t="str">
        <f t="shared" si="837"/>
        <v/>
      </c>
      <c r="BC306" s="665"/>
      <c r="BD306" s="632" t="str">
        <f t="shared" ref="BD306:BT306" si="838">IF(BD304="","",BD304*BD305)</f>
        <v/>
      </c>
      <c r="BE306" s="632" t="str">
        <f t="shared" si="838"/>
        <v/>
      </c>
      <c r="BF306" s="632" t="str">
        <f t="shared" si="838"/>
        <v/>
      </c>
      <c r="BG306" s="632" t="str">
        <f t="shared" si="838"/>
        <v/>
      </c>
      <c r="BH306" s="632" t="str">
        <f t="shared" si="838"/>
        <v/>
      </c>
      <c r="BI306" s="632" t="str">
        <f t="shared" si="838"/>
        <v/>
      </c>
      <c r="BJ306" s="632" t="str">
        <f t="shared" si="838"/>
        <v/>
      </c>
      <c r="BK306" s="632" t="str">
        <f t="shared" si="838"/>
        <v/>
      </c>
      <c r="BL306" s="632" t="str">
        <f t="shared" si="838"/>
        <v/>
      </c>
      <c r="BM306" s="632" t="str">
        <f t="shared" si="838"/>
        <v/>
      </c>
      <c r="BN306" s="632" t="str">
        <f t="shared" si="838"/>
        <v/>
      </c>
      <c r="BO306" s="632" t="str">
        <f t="shared" si="838"/>
        <v/>
      </c>
      <c r="BP306" s="632" t="str">
        <f t="shared" si="838"/>
        <v/>
      </c>
      <c r="BQ306" s="632" t="str">
        <f t="shared" si="838"/>
        <v/>
      </c>
      <c r="BR306" s="632" t="str">
        <f t="shared" si="838"/>
        <v/>
      </c>
      <c r="BS306" s="632" t="str">
        <f t="shared" si="838"/>
        <v/>
      </c>
      <c r="BT306" s="632" t="str">
        <f t="shared" si="838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802"/>
        <v/>
      </c>
      <c r="CA306" s="600" t="str">
        <f t="shared" si="803"/>
        <v/>
      </c>
      <c r="CB306" s="600" t="str">
        <f t="shared" si="804"/>
        <v/>
      </c>
      <c r="CC306" s="691" t="str">
        <f t="shared" si="805"/>
        <v/>
      </c>
      <c r="CD306" s="1337" t="str">
        <f t="shared" si="806"/>
        <v/>
      </c>
      <c r="CE306" s="1338" t="str">
        <f t="shared" si="806"/>
        <v/>
      </c>
      <c r="CF306" s="1339" t="str">
        <f t="shared" si="806"/>
        <v/>
      </c>
      <c r="CG306" s="1339" t="str">
        <f t="shared" si="806"/>
        <v/>
      </c>
      <c r="CH306" s="1339" t="str">
        <f t="shared" si="806"/>
        <v/>
      </c>
      <c r="CI306" s="1339" t="str">
        <f t="shared" si="806"/>
        <v/>
      </c>
      <c r="CJ306" s="1339" t="str">
        <f t="shared" si="806"/>
        <v/>
      </c>
      <c r="CK306" s="1340" t="str">
        <f t="shared" si="806"/>
        <v/>
      </c>
      <c r="CL306" s="1340" t="str">
        <f t="shared" si="806"/>
        <v/>
      </c>
      <c r="CM306" s="1340" t="str">
        <f t="shared" si="806"/>
        <v/>
      </c>
      <c r="CN306" s="1339" t="str">
        <f t="shared" si="806"/>
        <v/>
      </c>
      <c r="CO306" s="1339" t="str">
        <f t="shared" si="806"/>
        <v/>
      </c>
      <c r="CP306" s="1339" t="str">
        <f t="shared" si="806"/>
        <v/>
      </c>
      <c r="CQ306" s="1339" t="str">
        <f t="shared" si="806"/>
        <v/>
      </c>
      <c r="CR306" s="1339" t="str">
        <f t="shared" si="806"/>
        <v/>
      </c>
      <c r="CS306" s="1338" t="str">
        <f t="shared" si="806"/>
        <v/>
      </c>
      <c r="CT306" s="1341" t="str">
        <f t="shared" si="807"/>
        <v/>
      </c>
      <c r="CU306" s="552" t="str">
        <f t="shared" si="808"/>
        <v/>
      </c>
      <c r="CV306" s="553" t="str">
        <f t="shared" si="809"/>
        <v/>
      </c>
      <c r="CW306" s="554" t="str">
        <f t="shared" si="810"/>
        <v/>
      </c>
      <c r="CX306" s="554" t="str">
        <f t="shared" si="811"/>
        <v/>
      </c>
      <c r="CY306" s="554" t="str">
        <f t="shared" si="812"/>
        <v/>
      </c>
      <c r="CZ306" s="554" t="str">
        <f t="shared" si="813"/>
        <v/>
      </c>
      <c r="DA306" s="554" t="str">
        <f t="shared" si="814"/>
        <v/>
      </c>
      <c r="DB306" s="555" t="str">
        <f t="shared" si="815"/>
        <v/>
      </c>
      <c r="DC306" s="555" t="str">
        <f t="shared" si="816"/>
        <v/>
      </c>
      <c r="DD306" s="555" t="str">
        <f t="shared" si="817"/>
        <v/>
      </c>
      <c r="DE306" s="554" t="str">
        <f t="shared" si="818"/>
        <v/>
      </c>
      <c r="DF306" s="554" t="str">
        <f t="shared" si="819"/>
        <v/>
      </c>
      <c r="DG306" s="554" t="str">
        <f t="shared" si="820"/>
        <v/>
      </c>
      <c r="DH306" s="554" t="str">
        <f t="shared" si="821"/>
        <v/>
      </c>
      <c r="DI306" s="554" t="str">
        <f t="shared" si="822"/>
        <v/>
      </c>
      <c r="DJ306" s="553" t="str">
        <f t="shared" si="823"/>
        <v/>
      </c>
      <c r="DK306" s="552" t="str">
        <f t="shared" si="824"/>
        <v/>
      </c>
      <c r="DL306" s="656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246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802"/>
        <v/>
      </c>
      <c r="CA307" s="600" t="str">
        <f t="shared" si="803"/>
        <v/>
      </c>
      <c r="CB307" s="600" t="str">
        <f t="shared" si="804"/>
        <v/>
      </c>
      <c r="CC307" s="691" t="str">
        <f t="shared" si="805"/>
        <v/>
      </c>
      <c r="CD307" s="1337" t="str">
        <f t="shared" si="806"/>
        <v/>
      </c>
      <c r="CE307" s="1338" t="str">
        <f t="shared" si="806"/>
        <v/>
      </c>
      <c r="CF307" s="1339" t="str">
        <f t="shared" si="806"/>
        <v/>
      </c>
      <c r="CG307" s="1339" t="str">
        <f t="shared" si="806"/>
        <v/>
      </c>
      <c r="CH307" s="1339" t="str">
        <f t="shared" si="806"/>
        <v/>
      </c>
      <c r="CI307" s="1339" t="str">
        <f t="shared" si="806"/>
        <v/>
      </c>
      <c r="CJ307" s="1339" t="str">
        <f t="shared" si="806"/>
        <v/>
      </c>
      <c r="CK307" s="1340" t="str">
        <f t="shared" si="806"/>
        <v/>
      </c>
      <c r="CL307" s="1340" t="str">
        <f t="shared" si="806"/>
        <v/>
      </c>
      <c r="CM307" s="1340" t="str">
        <f t="shared" si="806"/>
        <v/>
      </c>
      <c r="CN307" s="1339" t="str">
        <f t="shared" si="806"/>
        <v/>
      </c>
      <c r="CO307" s="1339" t="str">
        <f t="shared" si="806"/>
        <v/>
      </c>
      <c r="CP307" s="1339" t="str">
        <f t="shared" si="806"/>
        <v/>
      </c>
      <c r="CQ307" s="1339" t="str">
        <f t="shared" si="806"/>
        <v/>
      </c>
      <c r="CR307" s="1339" t="str">
        <f t="shared" si="806"/>
        <v/>
      </c>
      <c r="CS307" s="1338" t="str">
        <f t="shared" si="806"/>
        <v/>
      </c>
      <c r="CT307" s="1341" t="str">
        <f t="shared" si="807"/>
        <v/>
      </c>
      <c r="CU307" s="552" t="str">
        <f t="shared" si="808"/>
        <v/>
      </c>
      <c r="CV307" s="553" t="str">
        <f t="shared" si="809"/>
        <v/>
      </c>
      <c r="CW307" s="554" t="str">
        <f t="shared" si="810"/>
        <v/>
      </c>
      <c r="CX307" s="554" t="str">
        <f t="shared" si="811"/>
        <v/>
      </c>
      <c r="CY307" s="554" t="str">
        <f t="shared" si="812"/>
        <v/>
      </c>
      <c r="CZ307" s="554" t="str">
        <f t="shared" si="813"/>
        <v/>
      </c>
      <c r="DA307" s="554" t="str">
        <f t="shared" si="814"/>
        <v/>
      </c>
      <c r="DB307" s="555" t="str">
        <f t="shared" si="815"/>
        <v/>
      </c>
      <c r="DC307" s="555" t="str">
        <f t="shared" si="816"/>
        <v/>
      </c>
      <c r="DD307" s="555" t="str">
        <f t="shared" si="817"/>
        <v/>
      </c>
      <c r="DE307" s="554" t="str">
        <f t="shared" si="818"/>
        <v/>
      </c>
      <c r="DF307" s="554" t="str">
        <f t="shared" si="819"/>
        <v/>
      </c>
      <c r="DG307" s="554" t="str">
        <f t="shared" si="820"/>
        <v/>
      </c>
      <c r="DH307" s="554" t="str">
        <f t="shared" si="821"/>
        <v/>
      </c>
      <c r="DI307" s="554" t="str">
        <f t="shared" si="822"/>
        <v/>
      </c>
      <c r="DJ307" s="553" t="str">
        <f t="shared" si="823"/>
        <v/>
      </c>
      <c r="DK307" s="552" t="str">
        <f t="shared" si="824"/>
        <v/>
      </c>
      <c r="DL307" s="656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$G$1 &amp; " (%)"</f>
        <v>kcal (%)</v>
      </c>
      <c r="B308" s="635" t="str">
        <f t="shared" ref="B308:R308" si="839">IF(B302="","",(B302-B304-B307)*B303/B$46/365/$F$1)</f>
        <v/>
      </c>
      <c r="C308" s="635" t="str">
        <f t="shared" si="839"/>
        <v/>
      </c>
      <c r="D308" s="635" t="str">
        <f t="shared" si="839"/>
        <v/>
      </c>
      <c r="E308" s="635" t="str">
        <f t="shared" si="839"/>
        <v/>
      </c>
      <c r="F308" s="635" t="str">
        <f t="shared" si="839"/>
        <v/>
      </c>
      <c r="G308" s="635" t="str">
        <f t="shared" si="839"/>
        <v/>
      </c>
      <c r="H308" s="635" t="str">
        <f t="shared" si="839"/>
        <v/>
      </c>
      <c r="I308" s="635" t="str">
        <f t="shared" si="839"/>
        <v/>
      </c>
      <c r="J308" s="635" t="str">
        <f t="shared" si="839"/>
        <v/>
      </c>
      <c r="K308" s="635" t="str">
        <f t="shared" si="839"/>
        <v/>
      </c>
      <c r="L308" s="635" t="str">
        <f t="shared" si="839"/>
        <v/>
      </c>
      <c r="M308" s="635" t="str">
        <f t="shared" si="839"/>
        <v/>
      </c>
      <c r="N308" s="635" t="str">
        <f t="shared" si="839"/>
        <v/>
      </c>
      <c r="O308" s="635" t="str">
        <f t="shared" si="839"/>
        <v/>
      </c>
      <c r="P308" s="635" t="str">
        <f t="shared" si="839"/>
        <v/>
      </c>
      <c r="Q308" s="635" t="str">
        <f t="shared" si="839"/>
        <v/>
      </c>
      <c r="R308" s="635" t="str">
        <f t="shared" si="839"/>
        <v/>
      </c>
      <c r="S308" s="655"/>
      <c r="T308" s="635" t="str">
        <f t="shared" ref="T308:AJ308" si="840">IF(T302="","",(T302-T304-T307)*T303/T$46/365/$F$1)</f>
        <v/>
      </c>
      <c r="U308" s="635" t="str">
        <f t="shared" si="840"/>
        <v/>
      </c>
      <c r="V308" s="635" t="str">
        <f t="shared" si="840"/>
        <v/>
      </c>
      <c r="W308" s="635" t="str">
        <f t="shared" si="840"/>
        <v/>
      </c>
      <c r="X308" s="635" t="str">
        <f t="shared" si="840"/>
        <v/>
      </c>
      <c r="Y308" s="635" t="str">
        <f t="shared" si="840"/>
        <v/>
      </c>
      <c r="Z308" s="635" t="str">
        <f t="shared" si="840"/>
        <v/>
      </c>
      <c r="AA308" s="635" t="str">
        <f t="shared" si="840"/>
        <v/>
      </c>
      <c r="AB308" s="635" t="str">
        <f t="shared" si="840"/>
        <v/>
      </c>
      <c r="AC308" s="635" t="str">
        <f t="shared" si="840"/>
        <v/>
      </c>
      <c r="AD308" s="635" t="str">
        <f t="shared" si="840"/>
        <v/>
      </c>
      <c r="AE308" s="635" t="str">
        <f t="shared" si="840"/>
        <v/>
      </c>
      <c r="AF308" s="635" t="str">
        <f t="shared" si="840"/>
        <v/>
      </c>
      <c r="AG308" s="635" t="str">
        <f t="shared" si="840"/>
        <v/>
      </c>
      <c r="AH308" s="635" t="str">
        <f t="shared" si="840"/>
        <v/>
      </c>
      <c r="AI308" s="635" t="str">
        <f t="shared" si="840"/>
        <v/>
      </c>
      <c r="AJ308" s="635" t="str">
        <f t="shared" si="840"/>
        <v/>
      </c>
      <c r="AK308" s="655"/>
      <c r="AL308" s="635" t="str">
        <f t="shared" ref="AL308:BB308" si="841">IF(AL302="","",(AL302-AL304-AL307)*AL303/AL$46/365/$F$1)</f>
        <v/>
      </c>
      <c r="AM308" s="635" t="str">
        <f t="shared" si="841"/>
        <v/>
      </c>
      <c r="AN308" s="635" t="str">
        <f t="shared" si="841"/>
        <v/>
      </c>
      <c r="AO308" s="635" t="str">
        <f t="shared" si="841"/>
        <v/>
      </c>
      <c r="AP308" s="635" t="str">
        <f t="shared" si="841"/>
        <v/>
      </c>
      <c r="AQ308" s="635" t="str">
        <f t="shared" si="841"/>
        <v/>
      </c>
      <c r="AR308" s="635" t="str">
        <f t="shared" si="841"/>
        <v/>
      </c>
      <c r="AS308" s="635" t="str">
        <f t="shared" si="841"/>
        <v/>
      </c>
      <c r="AT308" s="635" t="str">
        <f t="shared" si="841"/>
        <v/>
      </c>
      <c r="AU308" s="635" t="str">
        <f t="shared" si="841"/>
        <v/>
      </c>
      <c r="AV308" s="635" t="str">
        <f t="shared" si="841"/>
        <v/>
      </c>
      <c r="AW308" s="635" t="str">
        <f t="shared" si="841"/>
        <v/>
      </c>
      <c r="AX308" s="635" t="str">
        <f t="shared" si="841"/>
        <v/>
      </c>
      <c r="AY308" s="635" t="str">
        <f t="shared" si="841"/>
        <v/>
      </c>
      <c r="AZ308" s="635" t="str">
        <f t="shared" si="841"/>
        <v/>
      </c>
      <c r="BA308" s="635" t="str">
        <f t="shared" si="841"/>
        <v/>
      </c>
      <c r="BB308" s="635" t="str">
        <f t="shared" si="841"/>
        <v/>
      </c>
      <c r="BC308" s="655"/>
      <c r="BD308" s="635" t="str">
        <f t="shared" ref="BD308:BT308" si="842">IF(BD302="","",(BD302-BD304-BD307)*BD303/BD$46/365/$F$1)</f>
        <v/>
      </c>
      <c r="BE308" s="635" t="str">
        <f t="shared" si="842"/>
        <v/>
      </c>
      <c r="BF308" s="635" t="str">
        <f t="shared" si="842"/>
        <v/>
      </c>
      <c r="BG308" s="635" t="str">
        <f t="shared" si="842"/>
        <v/>
      </c>
      <c r="BH308" s="635" t="str">
        <f t="shared" si="842"/>
        <v/>
      </c>
      <c r="BI308" s="635" t="str">
        <f t="shared" si="842"/>
        <v/>
      </c>
      <c r="BJ308" s="635" t="str">
        <f t="shared" si="842"/>
        <v/>
      </c>
      <c r="BK308" s="635" t="str">
        <f t="shared" si="842"/>
        <v/>
      </c>
      <c r="BL308" s="635" t="str">
        <f t="shared" si="842"/>
        <v/>
      </c>
      <c r="BM308" s="635" t="str">
        <f t="shared" si="842"/>
        <v/>
      </c>
      <c r="BN308" s="635" t="str">
        <f t="shared" si="842"/>
        <v/>
      </c>
      <c r="BO308" s="635" t="str">
        <f t="shared" si="842"/>
        <v/>
      </c>
      <c r="BP308" s="635" t="str">
        <f t="shared" si="842"/>
        <v/>
      </c>
      <c r="BQ308" s="635" t="str">
        <f t="shared" si="842"/>
        <v/>
      </c>
      <c r="BR308" s="635" t="str">
        <f t="shared" si="842"/>
        <v/>
      </c>
      <c r="BS308" s="635" t="str">
        <f t="shared" si="842"/>
        <v/>
      </c>
      <c r="BT308" s="635" t="str">
        <f t="shared" si="842"/>
        <v/>
      </c>
      <c r="BU308" s="655"/>
      <c r="BV308" s="635" t="str">
        <f>IF(BV302="","",(BV302-BV304-BV307)*BV303/BV$46/365/$F$1)</f>
        <v/>
      </c>
      <c r="BW308" s="635" t="str">
        <f>IF(BW302="","",(BW302-BW304-BW307)*BW303/BW$46/365/$F$1)</f>
        <v/>
      </c>
      <c r="BX308" s="635" t="str">
        <f>IF(BX302="","",(BX302-BX304-BX307)*BX303/BX$46/365/$F$1)</f>
        <v/>
      </c>
      <c r="BY308" s="635" t="str">
        <f>IF(BY302="","",(BY302-BY304-BY307)*BY303/BY$46/365/$F$1)</f>
        <v/>
      </c>
      <c r="BZ308" s="600" t="str">
        <f t="shared" si="802"/>
        <v/>
      </c>
      <c r="CA308" s="625" t="str">
        <f t="shared" si="803"/>
        <v/>
      </c>
      <c r="CB308" s="625" t="str">
        <f t="shared" si="804"/>
        <v/>
      </c>
      <c r="CC308" s="694" t="str">
        <f t="shared" si="805"/>
        <v/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09" si="84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843"/>
        <v/>
      </c>
      <c r="CG308" s="1344" t="str">
        <f t="shared" si="843"/>
        <v/>
      </c>
      <c r="CH308" s="1344" t="str">
        <f t="shared" si="843"/>
        <v/>
      </c>
      <c r="CI308" s="1344" t="str">
        <f t="shared" si="843"/>
        <v/>
      </c>
      <c r="CJ308" s="1344" t="str">
        <f t="shared" si="843"/>
        <v/>
      </c>
      <c r="CK308" s="1345" t="str">
        <f t="shared" si="843"/>
        <v/>
      </c>
      <c r="CL308" s="1345" t="str">
        <f t="shared" si="843"/>
        <v/>
      </c>
      <c r="CM308" s="1345" t="str">
        <f t="shared" si="843"/>
        <v/>
      </c>
      <c r="CN308" s="1344" t="str">
        <f t="shared" si="843"/>
        <v/>
      </c>
      <c r="CO308" s="1344" t="str">
        <f t="shared" si="843"/>
        <v/>
      </c>
      <c r="CP308" s="1344" t="str">
        <f t="shared" si="843"/>
        <v/>
      </c>
      <c r="CQ308" s="1344" t="str">
        <f t="shared" si="843"/>
        <v/>
      </c>
      <c r="CR308" s="1344" t="str">
        <f t="shared" si="843"/>
        <v/>
      </c>
      <c r="CS308" s="1343" t="str">
        <f t="shared" si="843"/>
        <v/>
      </c>
      <c r="CT308" s="1346" t="str">
        <f t="shared" si="843"/>
        <v/>
      </c>
      <c r="CU308" s="540" t="str">
        <f t="shared" si="808"/>
        <v/>
      </c>
      <c r="CV308" s="541" t="str">
        <f t="shared" si="809"/>
        <v/>
      </c>
      <c r="CW308" s="542" t="str">
        <f t="shared" si="810"/>
        <v/>
      </c>
      <c r="CX308" s="542" t="str">
        <f t="shared" si="811"/>
        <v/>
      </c>
      <c r="CY308" s="542" t="str">
        <f t="shared" si="812"/>
        <v/>
      </c>
      <c r="CZ308" s="542" t="str">
        <f t="shared" si="813"/>
        <v/>
      </c>
      <c r="DA308" s="542" t="str">
        <f t="shared" si="814"/>
        <v/>
      </c>
      <c r="DB308" s="543" t="str">
        <f t="shared" si="815"/>
        <v/>
      </c>
      <c r="DC308" s="543" t="str">
        <f t="shared" si="816"/>
        <v/>
      </c>
      <c r="DD308" s="543" t="str">
        <f t="shared" si="817"/>
        <v/>
      </c>
      <c r="DE308" s="542" t="str">
        <f t="shared" si="818"/>
        <v/>
      </c>
      <c r="DF308" s="542" t="str">
        <f t="shared" si="819"/>
        <v/>
      </c>
      <c r="DG308" s="542" t="str">
        <f t="shared" si="820"/>
        <v/>
      </c>
      <c r="DH308" s="542" t="str">
        <f t="shared" si="821"/>
        <v/>
      </c>
      <c r="DI308" s="542" t="str">
        <f t="shared" si="822"/>
        <v/>
      </c>
      <c r="DJ308" s="541" t="str">
        <f t="shared" si="823"/>
        <v/>
      </c>
      <c r="DK308" s="540" t="str">
        <f t="shared" si="824"/>
        <v/>
      </c>
      <c r="DL308" s="656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258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802"/>
        <v/>
      </c>
      <c r="CA309" s="600" t="str">
        <f t="shared" si="803"/>
        <v/>
      </c>
      <c r="CB309" s="600" t="str">
        <f t="shared" si="804"/>
        <v/>
      </c>
      <c r="CC309" s="691" t="str">
        <f t="shared" si="805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843"/>
        <v/>
      </c>
      <c r="CF309" s="1339" t="str">
        <f t="shared" si="843"/>
        <v/>
      </c>
      <c r="CG309" s="1339" t="str">
        <f t="shared" si="843"/>
        <v/>
      </c>
      <c r="CH309" s="1339" t="str">
        <f t="shared" si="843"/>
        <v/>
      </c>
      <c r="CI309" s="1339" t="str">
        <f t="shared" si="843"/>
        <v/>
      </c>
      <c r="CJ309" s="1339" t="str">
        <f t="shared" si="843"/>
        <v/>
      </c>
      <c r="CK309" s="1340" t="str">
        <f t="shared" si="843"/>
        <v/>
      </c>
      <c r="CL309" s="1340" t="str">
        <f t="shared" si="843"/>
        <v/>
      </c>
      <c r="CM309" s="1340" t="str">
        <f t="shared" si="843"/>
        <v/>
      </c>
      <c r="CN309" s="1339" t="str">
        <f t="shared" si="843"/>
        <v/>
      </c>
      <c r="CO309" s="1339" t="str">
        <f t="shared" si="843"/>
        <v/>
      </c>
      <c r="CP309" s="1339" t="str">
        <f t="shared" si="843"/>
        <v/>
      </c>
      <c r="CQ309" s="1339" t="str">
        <f t="shared" si="843"/>
        <v/>
      </c>
      <c r="CR309" s="1339" t="str">
        <f t="shared" si="843"/>
        <v/>
      </c>
      <c r="CS309" s="1338" t="str">
        <f t="shared" si="843"/>
        <v/>
      </c>
      <c r="CT309" s="1341" t="str">
        <f t="shared" si="843"/>
        <v/>
      </c>
      <c r="CU309" s="552" t="str">
        <f t="shared" si="808"/>
        <v/>
      </c>
      <c r="CV309" s="553" t="str">
        <f t="shared" si="809"/>
        <v/>
      </c>
      <c r="CW309" s="554" t="str">
        <f t="shared" si="810"/>
        <v/>
      </c>
      <c r="CX309" s="554" t="str">
        <f t="shared" si="811"/>
        <v/>
      </c>
      <c r="CY309" s="554" t="str">
        <f t="shared" si="812"/>
        <v/>
      </c>
      <c r="CZ309" s="554" t="str">
        <f t="shared" si="813"/>
        <v/>
      </c>
      <c r="DA309" s="554" t="str">
        <f t="shared" si="814"/>
        <v/>
      </c>
      <c r="DB309" s="555" t="str">
        <f t="shared" si="815"/>
        <v/>
      </c>
      <c r="DC309" s="555" t="str">
        <f t="shared" si="816"/>
        <v/>
      </c>
      <c r="DD309" s="555" t="str">
        <f t="shared" si="817"/>
        <v/>
      </c>
      <c r="DE309" s="554" t="str">
        <f t="shared" si="818"/>
        <v/>
      </c>
      <c r="DF309" s="554" t="str">
        <f t="shared" si="819"/>
        <v/>
      </c>
      <c r="DG309" s="554" t="str">
        <f t="shared" si="820"/>
        <v/>
      </c>
      <c r="DH309" s="554" t="str">
        <f t="shared" si="821"/>
        <v/>
      </c>
      <c r="DI309" s="554" t="str">
        <f t="shared" si="822"/>
        <v/>
      </c>
      <c r="DJ309" s="553" t="str">
        <f t="shared" si="823"/>
        <v/>
      </c>
      <c r="DK309" s="552" t="str">
        <f t="shared" si="824"/>
        <v/>
      </c>
      <c r="DL309" s="656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255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0"/>
      <c r="CE310" s="1381"/>
      <c r="CF310" s="1381"/>
      <c r="CG310" s="1381"/>
      <c r="CH310" s="1381"/>
      <c r="CI310" s="1381"/>
      <c r="CJ310" s="1381"/>
      <c r="CK310" s="1381"/>
      <c r="CL310" s="1381"/>
      <c r="CM310" s="1381"/>
      <c r="CN310" s="1381"/>
      <c r="CO310" s="1381"/>
      <c r="CP310" s="1381"/>
      <c r="CQ310" s="1381"/>
      <c r="CR310" s="1381"/>
      <c r="CS310" s="1381"/>
      <c r="CT310" s="1363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44">IF(DL311&lt;3,"",(SUM(B311:R311)-MIN(B311:R311)-MAX(B311:R311))/(DL311-2))</f>
        <v/>
      </c>
      <c r="CA311" s="600" t="str">
        <f t="shared" ref="CA311:CA319" si="845">IF(DM311&lt;3,"",(SUM(T311:AJ311)-MIN(T311:AJ311)-MAX(T311:AJ311))/(DM311-2))</f>
        <v/>
      </c>
      <c r="CB311" s="600" t="str">
        <f t="shared" ref="CB311:CB319" si="846">IF(DN311&lt;3,"",(SUM(AL311:BB311)-MIN(AL311:BB311)-MAX(AL311:BB311))/(DN311-2))</f>
        <v/>
      </c>
      <c r="CC311" s="691" t="str">
        <f t="shared" ref="CC311:CC319" si="847">IF(DO311&lt;3,"",(SUM(BD311:BT311)-MIN(BD311:BT311)-MAX(BD311:BT311))/(DO311-2))</f>
        <v/>
      </c>
      <c r="CD311" s="1337" t="str">
        <f t="shared" ref="CD311:CS317" si="84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848"/>
        <v/>
      </c>
      <c r="CF311" s="1339" t="str">
        <f t="shared" si="848"/>
        <v/>
      </c>
      <c r="CG311" s="1339" t="str">
        <f t="shared" si="848"/>
        <v/>
      </c>
      <c r="CH311" s="1339" t="str">
        <f t="shared" si="848"/>
        <v/>
      </c>
      <c r="CI311" s="1339" t="str">
        <f t="shared" si="848"/>
        <v/>
      </c>
      <c r="CJ311" s="1339" t="str">
        <f t="shared" si="848"/>
        <v/>
      </c>
      <c r="CK311" s="1340" t="str">
        <f t="shared" si="848"/>
        <v/>
      </c>
      <c r="CL311" s="1340" t="str">
        <f t="shared" si="848"/>
        <v/>
      </c>
      <c r="CM311" s="1340" t="str">
        <f t="shared" si="848"/>
        <v/>
      </c>
      <c r="CN311" s="1339" t="str">
        <f t="shared" si="848"/>
        <v/>
      </c>
      <c r="CO311" s="1339" t="str">
        <f t="shared" si="848"/>
        <v/>
      </c>
      <c r="CP311" s="1339" t="str">
        <f t="shared" si="848"/>
        <v/>
      </c>
      <c r="CQ311" s="1339" t="str">
        <f t="shared" si="848"/>
        <v/>
      </c>
      <c r="CR311" s="1339" t="str">
        <f t="shared" si="848"/>
        <v/>
      </c>
      <c r="CS311" s="1338" t="str">
        <f t="shared" si="848"/>
        <v/>
      </c>
      <c r="CT311" s="1341" t="str">
        <f t="shared" ref="CT311:CT317" si="84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2" t="str">
        <f t="shared" ref="CU311:CU319" si="85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3" t="str">
        <f t="shared" ref="CV311:CV319" si="85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4" t="str">
        <f t="shared" ref="CW311:CW319" si="85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4" t="str">
        <f t="shared" ref="CX311:CX319" si="85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4" t="str">
        <f t="shared" ref="CY311:CY319" si="85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4" t="str">
        <f t="shared" ref="CZ311:CZ319" si="85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4" t="str">
        <f t="shared" ref="DA311:DA319" si="85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5" t="str">
        <f t="shared" ref="DB311:DB319" si="85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5" t="str">
        <f t="shared" ref="DC311:DC319" si="85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5" t="str">
        <f t="shared" ref="DD311:DD319" si="85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4" t="str">
        <f t="shared" ref="DE311:DE319" si="86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4" t="str">
        <f t="shared" ref="DF311:DF319" si="86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4" t="str">
        <f t="shared" ref="DG311:DG319" si="86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4" t="str">
        <f t="shared" ref="DH311:DH319" si="86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4" t="str">
        <f t="shared" ref="DI311:DI319" si="86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3" t="str">
        <f t="shared" ref="DJ311:DJ319" si="86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2" t="str">
        <f t="shared" ref="DK311:DK319" si="86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67">COUNT(B311:R311)</f>
        <v>0</v>
      </c>
      <c r="DM311" s="106">
        <f t="shared" ref="DM311:DM319" si="868">COUNT(T311:AJ311)</f>
        <v>0</v>
      </c>
      <c r="DN311" s="106">
        <f t="shared" ref="DN311:DN319" si="869">COUNT(AL311:BB311)</f>
        <v>0</v>
      </c>
      <c r="DO311" s="106">
        <f t="shared" ref="DO311:DO319" si="870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257</v>
      </c>
      <c r="B312" s="632" t="str">
        <f t="shared" ref="B312:R312" si="871">IF(B309="","",B309*B311)</f>
        <v/>
      </c>
      <c r="C312" s="632" t="str">
        <f t="shared" si="871"/>
        <v/>
      </c>
      <c r="D312" s="632" t="str">
        <f t="shared" si="871"/>
        <v/>
      </c>
      <c r="E312" s="632" t="str">
        <f t="shared" si="871"/>
        <v/>
      </c>
      <c r="F312" s="632" t="str">
        <f t="shared" si="871"/>
        <v/>
      </c>
      <c r="G312" s="632" t="str">
        <f t="shared" si="871"/>
        <v/>
      </c>
      <c r="H312" s="632" t="str">
        <f t="shared" si="871"/>
        <v/>
      </c>
      <c r="I312" s="632" t="str">
        <f t="shared" si="871"/>
        <v/>
      </c>
      <c r="J312" s="632" t="str">
        <f t="shared" si="871"/>
        <v/>
      </c>
      <c r="K312" s="632" t="str">
        <f t="shared" si="871"/>
        <v/>
      </c>
      <c r="L312" s="632" t="str">
        <f t="shared" si="871"/>
        <v/>
      </c>
      <c r="M312" s="632" t="str">
        <f t="shared" si="871"/>
        <v/>
      </c>
      <c r="N312" s="632" t="str">
        <f t="shared" si="871"/>
        <v/>
      </c>
      <c r="O312" s="632" t="str">
        <f t="shared" si="871"/>
        <v/>
      </c>
      <c r="P312" s="632" t="str">
        <f t="shared" si="871"/>
        <v/>
      </c>
      <c r="Q312" s="632" t="str">
        <f t="shared" si="871"/>
        <v/>
      </c>
      <c r="R312" s="632" t="str">
        <f t="shared" si="871"/>
        <v/>
      </c>
      <c r="S312" s="665"/>
      <c r="T312" s="632" t="str">
        <f t="shared" ref="T312:AJ312" si="872">IF(T309="","",T309*T311)</f>
        <v/>
      </c>
      <c r="U312" s="632" t="str">
        <f t="shared" si="872"/>
        <v/>
      </c>
      <c r="V312" s="632" t="str">
        <f t="shared" si="872"/>
        <v/>
      </c>
      <c r="W312" s="632" t="str">
        <f t="shared" si="872"/>
        <v/>
      </c>
      <c r="X312" s="632" t="str">
        <f t="shared" si="872"/>
        <v/>
      </c>
      <c r="Y312" s="632" t="str">
        <f t="shared" si="872"/>
        <v/>
      </c>
      <c r="Z312" s="632" t="str">
        <f t="shared" si="872"/>
        <v/>
      </c>
      <c r="AA312" s="632" t="str">
        <f t="shared" si="872"/>
        <v/>
      </c>
      <c r="AB312" s="632" t="str">
        <f t="shared" si="872"/>
        <v/>
      </c>
      <c r="AC312" s="632" t="str">
        <f t="shared" si="872"/>
        <v/>
      </c>
      <c r="AD312" s="632" t="str">
        <f t="shared" si="872"/>
        <v/>
      </c>
      <c r="AE312" s="632" t="str">
        <f t="shared" si="872"/>
        <v/>
      </c>
      <c r="AF312" s="632" t="str">
        <f t="shared" si="872"/>
        <v/>
      </c>
      <c r="AG312" s="632" t="str">
        <f t="shared" si="872"/>
        <v/>
      </c>
      <c r="AH312" s="632" t="str">
        <f t="shared" si="872"/>
        <v/>
      </c>
      <c r="AI312" s="632" t="str">
        <f t="shared" si="872"/>
        <v/>
      </c>
      <c r="AJ312" s="632" t="str">
        <f t="shared" si="872"/>
        <v/>
      </c>
      <c r="AK312" s="665"/>
      <c r="AL312" s="632" t="str">
        <f t="shared" ref="AL312:BB312" si="873">IF(AL309="","",AL309*AL311)</f>
        <v/>
      </c>
      <c r="AM312" s="632" t="str">
        <f t="shared" si="873"/>
        <v/>
      </c>
      <c r="AN312" s="632" t="str">
        <f t="shared" si="873"/>
        <v/>
      </c>
      <c r="AO312" s="632" t="str">
        <f t="shared" si="873"/>
        <v/>
      </c>
      <c r="AP312" s="632" t="str">
        <f t="shared" si="873"/>
        <v/>
      </c>
      <c r="AQ312" s="632" t="str">
        <f t="shared" si="873"/>
        <v/>
      </c>
      <c r="AR312" s="632" t="str">
        <f t="shared" si="873"/>
        <v/>
      </c>
      <c r="AS312" s="632" t="str">
        <f t="shared" si="873"/>
        <v/>
      </c>
      <c r="AT312" s="632" t="str">
        <f t="shared" si="873"/>
        <v/>
      </c>
      <c r="AU312" s="632" t="str">
        <f t="shared" si="873"/>
        <v/>
      </c>
      <c r="AV312" s="632" t="str">
        <f t="shared" si="873"/>
        <v/>
      </c>
      <c r="AW312" s="632" t="str">
        <f t="shared" si="873"/>
        <v/>
      </c>
      <c r="AX312" s="632" t="str">
        <f t="shared" si="873"/>
        <v/>
      </c>
      <c r="AY312" s="632" t="str">
        <f t="shared" si="873"/>
        <v/>
      </c>
      <c r="AZ312" s="632" t="str">
        <f t="shared" si="873"/>
        <v/>
      </c>
      <c r="BA312" s="632" t="str">
        <f t="shared" si="873"/>
        <v/>
      </c>
      <c r="BB312" s="632" t="str">
        <f t="shared" si="873"/>
        <v/>
      </c>
      <c r="BC312" s="727"/>
      <c r="BD312" s="632" t="str">
        <f t="shared" ref="BD312:BT312" si="874">IF(BD309="","",BD309*BD311)</f>
        <v/>
      </c>
      <c r="BE312" s="632" t="str">
        <f t="shared" si="874"/>
        <v/>
      </c>
      <c r="BF312" s="632" t="str">
        <f t="shared" si="874"/>
        <v/>
      </c>
      <c r="BG312" s="632" t="str">
        <f t="shared" si="874"/>
        <v/>
      </c>
      <c r="BH312" s="632" t="str">
        <f t="shared" si="874"/>
        <v/>
      </c>
      <c r="BI312" s="632" t="str">
        <f t="shared" si="874"/>
        <v/>
      </c>
      <c r="BJ312" s="632" t="str">
        <f t="shared" si="874"/>
        <v/>
      </c>
      <c r="BK312" s="632" t="str">
        <f t="shared" si="874"/>
        <v/>
      </c>
      <c r="BL312" s="632" t="str">
        <f t="shared" si="874"/>
        <v/>
      </c>
      <c r="BM312" s="632" t="str">
        <f t="shared" si="874"/>
        <v/>
      </c>
      <c r="BN312" s="632" t="str">
        <f t="shared" si="874"/>
        <v/>
      </c>
      <c r="BO312" s="632" t="str">
        <f t="shared" si="874"/>
        <v/>
      </c>
      <c r="BP312" s="632" t="str">
        <f t="shared" si="874"/>
        <v/>
      </c>
      <c r="BQ312" s="632" t="str">
        <f t="shared" si="874"/>
        <v/>
      </c>
      <c r="BR312" s="632" t="str">
        <f t="shared" si="874"/>
        <v/>
      </c>
      <c r="BS312" s="632" t="str">
        <f t="shared" si="874"/>
        <v/>
      </c>
      <c r="BT312" s="632" t="str">
        <f t="shared" si="874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44"/>
        <v/>
      </c>
      <c r="CA312" s="600" t="str">
        <f t="shared" si="845"/>
        <v/>
      </c>
      <c r="CB312" s="600" t="str">
        <f t="shared" si="846"/>
        <v/>
      </c>
      <c r="CC312" s="691" t="str">
        <f t="shared" si="847"/>
        <v/>
      </c>
      <c r="CD312" s="1337" t="str">
        <f t="shared" si="848"/>
        <v/>
      </c>
      <c r="CE312" s="1338" t="str">
        <f t="shared" si="848"/>
        <v/>
      </c>
      <c r="CF312" s="1339" t="str">
        <f t="shared" si="848"/>
        <v/>
      </c>
      <c r="CG312" s="1339" t="str">
        <f t="shared" si="848"/>
        <v/>
      </c>
      <c r="CH312" s="1339" t="str">
        <f t="shared" si="848"/>
        <v/>
      </c>
      <c r="CI312" s="1339" t="str">
        <f t="shared" si="848"/>
        <v/>
      </c>
      <c r="CJ312" s="1339" t="str">
        <f t="shared" si="848"/>
        <v/>
      </c>
      <c r="CK312" s="1340" t="str">
        <f t="shared" si="848"/>
        <v/>
      </c>
      <c r="CL312" s="1340" t="str">
        <f t="shared" si="848"/>
        <v/>
      </c>
      <c r="CM312" s="1340" t="str">
        <f t="shared" si="848"/>
        <v/>
      </c>
      <c r="CN312" s="1339" t="str">
        <f t="shared" si="848"/>
        <v/>
      </c>
      <c r="CO312" s="1339" t="str">
        <f t="shared" si="848"/>
        <v/>
      </c>
      <c r="CP312" s="1339" t="str">
        <f t="shared" si="848"/>
        <v/>
      </c>
      <c r="CQ312" s="1339" t="str">
        <f t="shared" si="848"/>
        <v/>
      </c>
      <c r="CR312" s="1339" t="str">
        <f t="shared" si="848"/>
        <v/>
      </c>
      <c r="CS312" s="1338" t="str">
        <f t="shared" si="848"/>
        <v/>
      </c>
      <c r="CT312" s="1341" t="str">
        <f t="shared" si="849"/>
        <v/>
      </c>
      <c r="CU312" s="552" t="str">
        <f t="shared" si="850"/>
        <v/>
      </c>
      <c r="CV312" s="553" t="str">
        <f t="shared" si="851"/>
        <v/>
      </c>
      <c r="CW312" s="554" t="str">
        <f t="shared" si="852"/>
        <v/>
      </c>
      <c r="CX312" s="554" t="str">
        <f t="shared" si="853"/>
        <v/>
      </c>
      <c r="CY312" s="554" t="str">
        <f t="shared" si="854"/>
        <v/>
      </c>
      <c r="CZ312" s="554" t="str">
        <f t="shared" si="855"/>
        <v/>
      </c>
      <c r="DA312" s="554" t="str">
        <f t="shared" si="856"/>
        <v/>
      </c>
      <c r="DB312" s="555" t="str">
        <f t="shared" si="857"/>
        <v/>
      </c>
      <c r="DC312" s="555" t="str">
        <f t="shared" si="858"/>
        <v/>
      </c>
      <c r="DD312" s="555" t="str">
        <f t="shared" si="859"/>
        <v/>
      </c>
      <c r="DE312" s="554" t="str">
        <f t="shared" si="860"/>
        <v/>
      </c>
      <c r="DF312" s="554" t="str">
        <f t="shared" si="861"/>
        <v/>
      </c>
      <c r="DG312" s="554" t="str">
        <f t="shared" si="862"/>
        <v/>
      </c>
      <c r="DH312" s="554" t="str">
        <f t="shared" si="863"/>
        <v/>
      </c>
      <c r="DI312" s="554" t="str">
        <f t="shared" si="864"/>
        <v/>
      </c>
      <c r="DJ312" s="553" t="str">
        <f t="shared" si="865"/>
        <v/>
      </c>
      <c r="DK312" s="552" t="str">
        <f t="shared" si="866"/>
        <v/>
      </c>
      <c r="DL312" s="656">
        <f t="shared" si="867"/>
        <v>0</v>
      </c>
      <c r="DM312" s="106">
        <f t="shared" si="868"/>
        <v>0</v>
      </c>
      <c r="DN312" s="106">
        <f t="shared" si="869"/>
        <v>0</v>
      </c>
      <c r="DO312" s="106">
        <f t="shared" si="870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$G$1 &amp; " per kg"</f>
        <v>kcal per kg</v>
      </c>
      <c r="B313" s="705">
        <f t="shared" ref="B313:R313" si="875">230*$K$1</f>
        <v>230</v>
      </c>
      <c r="C313" s="705">
        <f t="shared" si="875"/>
        <v>230</v>
      </c>
      <c r="D313" s="705">
        <f t="shared" si="875"/>
        <v>230</v>
      </c>
      <c r="E313" s="705">
        <f t="shared" si="875"/>
        <v>230</v>
      </c>
      <c r="F313" s="705">
        <f t="shared" si="875"/>
        <v>230</v>
      </c>
      <c r="G313" s="705">
        <f t="shared" si="875"/>
        <v>230</v>
      </c>
      <c r="H313" s="705">
        <f t="shared" si="875"/>
        <v>230</v>
      </c>
      <c r="I313" s="705">
        <f t="shared" si="875"/>
        <v>230</v>
      </c>
      <c r="J313" s="705">
        <f t="shared" si="875"/>
        <v>230</v>
      </c>
      <c r="K313" s="705">
        <f t="shared" si="875"/>
        <v>230</v>
      </c>
      <c r="L313" s="705">
        <f t="shared" si="875"/>
        <v>230</v>
      </c>
      <c r="M313" s="705">
        <f t="shared" si="875"/>
        <v>230</v>
      </c>
      <c r="N313" s="705">
        <f t="shared" si="875"/>
        <v>230</v>
      </c>
      <c r="O313" s="705">
        <f t="shared" si="875"/>
        <v>230</v>
      </c>
      <c r="P313" s="705">
        <f t="shared" si="875"/>
        <v>230</v>
      </c>
      <c r="Q313" s="705">
        <f t="shared" si="875"/>
        <v>230</v>
      </c>
      <c r="R313" s="705">
        <f t="shared" si="875"/>
        <v>230</v>
      </c>
      <c r="S313" s="713"/>
      <c r="T313" s="705">
        <f t="shared" ref="T313:AJ313" si="876">230*$K$1</f>
        <v>230</v>
      </c>
      <c r="U313" s="705">
        <f t="shared" si="876"/>
        <v>230</v>
      </c>
      <c r="V313" s="705">
        <f t="shared" si="876"/>
        <v>230</v>
      </c>
      <c r="W313" s="705">
        <f t="shared" si="876"/>
        <v>230</v>
      </c>
      <c r="X313" s="705">
        <f t="shared" si="876"/>
        <v>230</v>
      </c>
      <c r="Y313" s="705">
        <f t="shared" si="876"/>
        <v>230</v>
      </c>
      <c r="Z313" s="705">
        <f t="shared" si="876"/>
        <v>230</v>
      </c>
      <c r="AA313" s="705">
        <f t="shared" si="876"/>
        <v>230</v>
      </c>
      <c r="AB313" s="705">
        <f t="shared" si="876"/>
        <v>230</v>
      </c>
      <c r="AC313" s="705">
        <f t="shared" si="876"/>
        <v>230</v>
      </c>
      <c r="AD313" s="705">
        <f t="shared" si="876"/>
        <v>230</v>
      </c>
      <c r="AE313" s="705">
        <f t="shared" si="876"/>
        <v>230</v>
      </c>
      <c r="AF313" s="705">
        <f t="shared" si="876"/>
        <v>230</v>
      </c>
      <c r="AG313" s="705">
        <f t="shared" si="876"/>
        <v>230</v>
      </c>
      <c r="AH313" s="705">
        <f t="shared" si="876"/>
        <v>230</v>
      </c>
      <c r="AI313" s="705">
        <f t="shared" si="876"/>
        <v>230</v>
      </c>
      <c r="AJ313" s="705">
        <f t="shared" si="876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44"/>
        <v>230</v>
      </c>
      <c r="CA313" s="600">
        <f t="shared" si="845"/>
        <v>230</v>
      </c>
      <c r="CB313" s="600">
        <f t="shared" si="846"/>
        <v>963</v>
      </c>
      <c r="CC313" s="691">
        <f t="shared" si="847"/>
        <v>963</v>
      </c>
      <c r="CD313" s="1337">
        <f t="shared" si="848"/>
        <v>963</v>
      </c>
      <c r="CE313" s="1338">
        <f t="shared" si="848"/>
        <v>963</v>
      </c>
      <c r="CF313" s="1339">
        <f t="shared" si="848"/>
        <v>963</v>
      </c>
      <c r="CG313" s="1339">
        <f t="shared" si="848"/>
        <v>963</v>
      </c>
      <c r="CH313" s="1339">
        <f t="shared" si="848"/>
        <v>963</v>
      </c>
      <c r="CI313" s="1339">
        <f t="shared" si="848"/>
        <v>963</v>
      </c>
      <c r="CJ313" s="1339">
        <f t="shared" si="848"/>
        <v>963</v>
      </c>
      <c r="CK313" s="1340">
        <f t="shared" si="848"/>
        <v>963</v>
      </c>
      <c r="CL313" s="1340">
        <f t="shared" si="848"/>
        <v>963</v>
      </c>
      <c r="CM313" s="1340">
        <f t="shared" si="848"/>
        <v>963</v>
      </c>
      <c r="CN313" s="1339">
        <f t="shared" si="848"/>
        <v>963</v>
      </c>
      <c r="CO313" s="1339">
        <f t="shared" si="848"/>
        <v>963</v>
      </c>
      <c r="CP313" s="1339">
        <f t="shared" si="848"/>
        <v>963</v>
      </c>
      <c r="CQ313" s="1339">
        <f t="shared" si="848"/>
        <v>963</v>
      </c>
      <c r="CR313" s="1339">
        <f t="shared" si="848"/>
        <v>963</v>
      </c>
      <c r="CS313" s="1338">
        <f t="shared" si="848"/>
        <v>963</v>
      </c>
      <c r="CT313" s="1341">
        <f t="shared" si="849"/>
        <v>963</v>
      </c>
      <c r="CU313" s="552">
        <f t="shared" si="850"/>
        <v>963</v>
      </c>
      <c r="CV313" s="553">
        <f t="shared" si="851"/>
        <v>963</v>
      </c>
      <c r="CW313" s="554">
        <f t="shared" si="852"/>
        <v>963</v>
      </c>
      <c r="CX313" s="554">
        <f t="shared" si="853"/>
        <v>963</v>
      </c>
      <c r="CY313" s="554">
        <f t="shared" si="854"/>
        <v>963</v>
      </c>
      <c r="CZ313" s="554">
        <f t="shared" si="855"/>
        <v>963</v>
      </c>
      <c r="DA313" s="554">
        <f t="shared" si="856"/>
        <v>963</v>
      </c>
      <c r="DB313" s="555">
        <f t="shared" si="857"/>
        <v>963</v>
      </c>
      <c r="DC313" s="555">
        <f t="shared" si="858"/>
        <v>963</v>
      </c>
      <c r="DD313" s="555">
        <f t="shared" si="859"/>
        <v>963</v>
      </c>
      <c r="DE313" s="554">
        <f t="shared" si="860"/>
        <v>963</v>
      </c>
      <c r="DF313" s="554">
        <f t="shared" si="861"/>
        <v>963</v>
      </c>
      <c r="DG313" s="554">
        <f t="shared" si="862"/>
        <v>963</v>
      </c>
      <c r="DH313" s="554">
        <f t="shared" si="863"/>
        <v>963</v>
      </c>
      <c r="DI313" s="554">
        <f t="shared" si="864"/>
        <v>963</v>
      </c>
      <c r="DJ313" s="553">
        <f t="shared" si="865"/>
        <v>963</v>
      </c>
      <c r="DK313" s="552">
        <f t="shared" si="866"/>
        <v>963</v>
      </c>
      <c r="DL313" s="656">
        <f t="shared" si="867"/>
        <v>17</v>
      </c>
      <c r="DM313" s="106">
        <f t="shared" si="868"/>
        <v>17</v>
      </c>
      <c r="DN313" s="106">
        <f t="shared" si="869"/>
        <v>17</v>
      </c>
      <c r="DO313" s="106">
        <f t="shared" si="870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44"/>
        <v/>
      </c>
      <c r="CA314" s="600" t="str">
        <f t="shared" si="845"/>
        <v/>
      </c>
      <c r="CB314" s="600" t="str">
        <f t="shared" si="846"/>
        <v/>
      </c>
      <c r="CC314" s="691" t="str">
        <f t="shared" si="847"/>
        <v/>
      </c>
      <c r="CD314" s="1337" t="str">
        <f t="shared" si="848"/>
        <v/>
      </c>
      <c r="CE314" s="1338" t="str">
        <f t="shared" si="848"/>
        <v/>
      </c>
      <c r="CF314" s="1339" t="str">
        <f t="shared" si="848"/>
        <v/>
      </c>
      <c r="CG314" s="1339" t="str">
        <f t="shared" si="848"/>
        <v/>
      </c>
      <c r="CH314" s="1339" t="str">
        <f t="shared" si="848"/>
        <v/>
      </c>
      <c r="CI314" s="1339" t="str">
        <f t="shared" si="848"/>
        <v/>
      </c>
      <c r="CJ314" s="1339" t="str">
        <f t="shared" si="848"/>
        <v/>
      </c>
      <c r="CK314" s="1340" t="str">
        <f t="shared" si="848"/>
        <v/>
      </c>
      <c r="CL314" s="1340" t="str">
        <f t="shared" si="848"/>
        <v/>
      </c>
      <c r="CM314" s="1340" t="str">
        <f t="shared" si="848"/>
        <v/>
      </c>
      <c r="CN314" s="1339" t="str">
        <f t="shared" si="848"/>
        <v/>
      </c>
      <c r="CO314" s="1339" t="str">
        <f t="shared" si="848"/>
        <v/>
      </c>
      <c r="CP314" s="1339" t="str">
        <f t="shared" si="848"/>
        <v/>
      </c>
      <c r="CQ314" s="1339" t="str">
        <f t="shared" si="848"/>
        <v/>
      </c>
      <c r="CR314" s="1339" t="str">
        <f t="shared" si="848"/>
        <v/>
      </c>
      <c r="CS314" s="1338" t="str">
        <f t="shared" si="848"/>
        <v/>
      </c>
      <c r="CT314" s="1341" t="str">
        <f t="shared" si="849"/>
        <v/>
      </c>
      <c r="CU314" s="552" t="str">
        <f t="shared" si="850"/>
        <v/>
      </c>
      <c r="CV314" s="553" t="str">
        <f t="shared" si="851"/>
        <v/>
      </c>
      <c r="CW314" s="554" t="str">
        <f t="shared" si="852"/>
        <v/>
      </c>
      <c r="CX314" s="554" t="str">
        <f t="shared" si="853"/>
        <v/>
      </c>
      <c r="CY314" s="554" t="str">
        <f t="shared" si="854"/>
        <v/>
      </c>
      <c r="CZ314" s="554" t="str">
        <f t="shared" si="855"/>
        <v/>
      </c>
      <c r="DA314" s="554" t="str">
        <f t="shared" si="856"/>
        <v/>
      </c>
      <c r="DB314" s="555" t="str">
        <f t="shared" si="857"/>
        <v/>
      </c>
      <c r="DC314" s="555" t="str">
        <f t="shared" si="858"/>
        <v/>
      </c>
      <c r="DD314" s="555" t="str">
        <f t="shared" si="859"/>
        <v/>
      </c>
      <c r="DE314" s="554" t="str">
        <f t="shared" si="860"/>
        <v/>
      </c>
      <c r="DF314" s="554" t="str">
        <f t="shared" si="861"/>
        <v/>
      </c>
      <c r="DG314" s="554" t="str">
        <f t="shared" si="862"/>
        <v/>
      </c>
      <c r="DH314" s="554" t="str">
        <f t="shared" si="863"/>
        <v/>
      </c>
      <c r="DI314" s="554" t="str">
        <f t="shared" si="864"/>
        <v/>
      </c>
      <c r="DJ314" s="553" t="str">
        <f t="shared" si="865"/>
        <v/>
      </c>
      <c r="DK314" s="552" t="str">
        <f t="shared" si="866"/>
        <v/>
      </c>
      <c r="DL314" s="656">
        <f t="shared" si="867"/>
        <v>0</v>
      </c>
      <c r="DM314" s="106">
        <f t="shared" si="868"/>
        <v>0</v>
      </c>
      <c r="DN314" s="106">
        <f t="shared" si="869"/>
        <v>0</v>
      </c>
      <c r="DO314" s="106">
        <f t="shared" si="870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44"/>
        <v/>
      </c>
      <c r="CA315" s="600" t="str">
        <f t="shared" si="845"/>
        <v/>
      </c>
      <c r="CB315" s="600" t="str">
        <f t="shared" si="846"/>
        <v/>
      </c>
      <c r="CC315" s="691" t="str">
        <f t="shared" si="847"/>
        <v/>
      </c>
      <c r="CD315" s="1337" t="str">
        <f t="shared" si="848"/>
        <v/>
      </c>
      <c r="CE315" s="1338" t="str">
        <f t="shared" si="848"/>
        <v/>
      </c>
      <c r="CF315" s="1339" t="str">
        <f t="shared" si="848"/>
        <v/>
      </c>
      <c r="CG315" s="1339" t="str">
        <f t="shared" si="848"/>
        <v/>
      </c>
      <c r="CH315" s="1339" t="str">
        <f t="shared" si="848"/>
        <v/>
      </c>
      <c r="CI315" s="1339" t="str">
        <f t="shared" si="848"/>
        <v/>
      </c>
      <c r="CJ315" s="1339" t="str">
        <f t="shared" si="848"/>
        <v/>
      </c>
      <c r="CK315" s="1340" t="str">
        <f t="shared" si="848"/>
        <v/>
      </c>
      <c r="CL315" s="1340" t="str">
        <f t="shared" si="848"/>
        <v/>
      </c>
      <c r="CM315" s="1340" t="str">
        <f t="shared" si="848"/>
        <v/>
      </c>
      <c r="CN315" s="1339" t="str">
        <f t="shared" si="848"/>
        <v/>
      </c>
      <c r="CO315" s="1339" t="str">
        <f t="shared" si="848"/>
        <v/>
      </c>
      <c r="CP315" s="1339" t="str">
        <f t="shared" si="848"/>
        <v/>
      </c>
      <c r="CQ315" s="1339" t="str">
        <f t="shared" si="848"/>
        <v/>
      </c>
      <c r="CR315" s="1339" t="str">
        <f t="shared" si="848"/>
        <v/>
      </c>
      <c r="CS315" s="1338" t="str">
        <f t="shared" si="848"/>
        <v/>
      </c>
      <c r="CT315" s="1341" t="str">
        <f t="shared" si="849"/>
        <v/>
      </c>
      <c r="CU315" s="552" t="str">
        <f t="shared" si="850"/>
        <v/>
      </c>
      <c r="CV315" s="553" t="str">
        <f t="shared" si="851"/>
        <v/>
      </c>
      <c r="CW315" s="554" t="str">
        <f t="shared" si="852"/>
        <v/>
      </c>
      <c r="CX315" s="554" t="str">
        <f t="shared" si="853"/>
        <v/>
      </c>
      <c r="CY315" s="554" t="str">
        <f t="shared" si="854"/>
        <v/>
      </c>
      <c r="CZ315" s="554" t="str">
        <f t="shared" si="855"/>
        <v/>
      </c>
      <c r="DA315" s="554" t="str">
        <f t="shared" si="856"/>
        <v/>
      </c>
      <c r="DB315" s="555" t="str">
        <f t="shared" si="857"/>
        <v/>
      </c>
      <c r="DC315" s="555" t="str">
        <f t="shared" si="858"/>
        <v/>
      </c>
      <c r="DD315" s="555" t="str">
        <f t="shared" si="859"/>
        <v/>
      </c>
      <c r="DE315" s="554" t="str">
        <f t="shared" si="860"/>
        <v/>
      </c>
      <c r="DF315" s="554" t="str">
        <f t="shared" si="861"/>
        <v/>
      </c>
      <c r="DG315" s="554" t="str">
        <f t="shared" si="862"/>
        <v/>
      </c>
      <c r="DH315" s="554" t="str">
        <f t="shared" si="863"/>
        <v/>
      </c>
      <c r="DI315" s="554" t="str">
        <f t="shared" si="864"/>
        <v/>
      </c>
      <c r="DJ315" s="553" t="str">
        <f t="shared" si="865"/>
        <v/>
      </c>
      <c r="DK315" s="552" t="str">
        <f t="shared" si="866"/>
        <v/>
      </c>
      <c r="DL315" s="656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77">IF(B314="","",B314*B315)</f>
        <v/>
      </c>
      <c r="C316" s="632" t="str">
        <f t="shared" si="877"/>
        <v/>
      </c>
      <c r="D316" s="632" t="str">
        <f t="shared" si="877"/>
        <v/>
      </c>
      <c r="E316" s="632" t="str">
        <f t="shared" si="877"/>
        <v/>
      </c>
      <c r="F316" s="632" t="str">
        <f t="shared" si="877"/>
        <v/>
      </c>
      <c r="G316" s="632" t="str">
        <f t="shared" si="877"/>
        <v/>
      </c>
      <c r="H316" s="632" t="str">
        <f t="shared" si="877"/>
        <v/>
      </c>
      <c r="I316" s="632" t="str">
        <f t="shared" si="877"/>
        <v/>
      </c>
      <c r="J316" s="632" t="str">
        <f t="shared" si="877"/>
        <v/>
      </c>
      <c r="K316" s="632" t="str">
        <f t="shared" si="877"/>
        <v/>
      </c>
      <c r="L316" s="632" t="str">
        <f t="shared" si="877"/>
        <v/>
      </c>
      <c r="M316" s="632" t="str">
        <f t="shared" si="877"/>
        <v/>
      </c>
      <c r="N316" s="632" t="str">
        <f t="shared" si="877"/>
        <v/>
      </c>
      <c r="O316" s="632" t="str">
        <f t="shared" si="877"/>
        <v/>
      </c>
      <c r="P316" s="632" t="str">
        <f t="shared" si="877"/>
        <v/>
      </c>
      <c r="Q316" s="632" t="str">
        <f t="shared" si="877"/>
        <v/>
      </c>
      <c r="R316" s="632" t="str">
        <f t="shared" si="877"/>
        <v/>
      </c>
      <c r="S316" s="665"/>
      <c r="T316" s="632" t="str">
        <f t="shared" ref="T316:AJ316" si="878">IF(T314="","",T314*T315)</f>
        <v/>
      </c>
      <c r="U316" s="632" t="str">
        <f t="shared" si="878"/>
        <v/>
      </c>
      <c r="V316" s="632" t="str">
        <f t="shared" si="878"/>
        <v/>
      </c>
      <c r="W316" s="632" t="str">
        <f t="shared" si="878"/>
        <v/>
      </c>
      <c r="X316" s="632" t="str">
        <f t="shared" si="878"/>
        <v/>
      </c>
      <c r="Y316" s="632" t="str">
        <f t="shared" si="878"/>
        <v/>
      </c>
      <c r="Z316" s="632" t="str">
        <f t="shared" si="878"/>
        <v/>
      </c>
      <c r="AA316" s="632" t="str">
        <f t="shared" si="878"/>
        <v/>
      </c>
      <c r="AB316" s="632" t="str">
        <f t="shared" si="878"/>
        <v/>
      </c>
      <c r="AC316" s="632" t="str">
        <f t="shared" si="878"/>
        <v/>
      </c>
      <c r="AD316" s="632" t="str">
        <f t="shared" si="878"/>
        <v/>
      </c>
      <c r="AE316" s="632" t="str">
        <f t="shared" si="878"/>
        <v/>
      </c>
      <c r="AF316" s="632" t="str">
        <f t="shared" si="878"/>
        <v/>
      </c>
      <c r="AG316" s="632" t="str">
        <f t="shared" si="878"/>
        <v/>
      </c>
      <c r="AH316" s="632" t="str">
        <f t="shared" si="878"/>
        <v/>
      </c>
      <c r="AI316" s="632" t="str">
        <f t="shared" si="878"/>
        <v/>
      </c>
      <c r="AJ316" s="632" t="str">
        <f t="shared" si="878"/>
        <v/>
      </c>
      <c r="AK316" s="665"/>
      <c r="AL316" s="632" t="str">
        <f t="shared" ref="AL316:BB316" si="879">IF(AL314="","",AL314*AL315)</f>
        <v/>
      </c>
      <c r="AM316" s="632" t="str">
        <f t="shared" si="879"/>
        <v/>
      </c>
      <c r="AN316" s="632" t="str">
        <f t="shared" si="879"/>
        <v/>
      </c>
      <c r="AO316" s="632" t="str">
        <f t="shared" si="879"/>
        <v/>
      </c>
      <c r="AP316" s="632" t="str">
        <f t="shared" si="879"/>
        <v/>
      </c>
      <c r="AQ316" s="632" t="str">
        <f t="shared" si="879"/>
        <v/>
      </c>
      <c r="AR316" s="632" t="str">
        <f t="shared" si="879"/>
        <v/>
      </c>
      <c r="AS316" s="632" t="str">
        <f t="shared" si="879"/>
        <v/>
      </c>
      <c r="AT316" s="632" t="str">
        <f t="shared" si="879"/>
        <v/>
      </c>
      <c r="AU316" s="632" t="str">
        <f t="shared" si="879"/>
        <v/>
      </c>
      <c r="AV316" s="632" t="str">
        <f t="shared" si="879"/>
        <v/>
      </c>
      <c r="AW316" s="632" t="str">
        <f t="shared" si="879"/>
        <v/>
      </c>
      <c r="AX316" s="632" t="str">
        <f t="shared" si="879"/>
        <v/>
      </c>
      <c r="AY316" s="632" t="str">
        <f t="shared" si="879"/>
        <v/>
      </c>
      <c r="AZ316" s="632" t="str">
        <f t="shared" si="879"/>
        <v/>
      </c>
      <c r="BA316" s="632" t="str">
        <f t="shared" si="879"/>
        <v/>
      </c>
      <c r="BB316" s="632" t="str">
        <f t="shared" si="879"/>
        <v/>
      </c>
      <c r="BC316" s="665"/>
      <c r="BD316" s="632" t="str">
        <f t="shared" ref="BD316:BT316" si="880">IF(BD314="","",BD314*BD315)</f>
        <v/>
      </c>
      <c r="BE316" s="632" t="str">
        <f t="shared" si="880"/>
        <v/>
      </c>
      <c r="BF316" s="632" t="str">
        <f t="shared" si="880"/>
        <v/>
      </c>
      <c r="BG316" s="632" t="str">
        <f t="shared" si="880"/>
        <v/>
      </c>
      <c r="BH316" s="632" t="str">
        <f t="shared" si="880"/>
        <v/>
      </c>
      <c r="BI316" s="632" t="str">
        <f t="shared" si="880"/>
        <v/>
      </c>
      <c r="BJ316" s="632" t="str">
        <f t="shared" si="880"/>
        <v/>
      </c>
      <c r="BK316" s="632" t="str">
        <f t="shared" si="880"/>
        <v/>
      </c>
      <c r="BL316" s="632" t="str">
        <f t="shared" si="880"/>
        <v/>
      </c>
      <c r="BM316" s="632" t="str">
        <f t="shared" si="880"/>
        <v/>
      </c>
      <c r="BN316" s="632" t="str">
        <f t="shared" si="880"/>
        <v/>
      </c>
      <c r="BO316" s="632" t="str">
        <f t="shared" si="880"/>
        <v/>
      </c>
      <c r="BP316" s="632" t="str">
        <f t="shared" si="880"/>
        <v/>
      </c>
      <c r="BQ316" s="632" t="str">
        <f t="shared" si="880"/>
        <v/>
      </c>
      <c r="BR316" s="632" t="str">
        <f t="shared" si="880"/>
        <v/>
      </c>
      <c r="BS316" s="632" t="str">
        <f t="shared" si="880"/>
        <v/>
      </c>
      <c r="BT316" s="632" t="str">
        <f t="shared" si="880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44"/>
        <v/>
      </c>
      <c r="CA316" s="600" t="str">
        <f t="shared" si="845"/>
        <v/>
      </c>
      <c r="CB316" s="600" t="str">
        <f t="shared" si="846"/>
        <v/>
      </c>
      <c r="CC316" s="691" t="str">
        <f t="shared" si="847"/>
        <v/>
      </c>
      <c r="CD316" s="1337" t="str">
        <f t="shared" si="848"/>
        <v/>
      </c>
      <c r="CE316" s="1338" t="str">
        <f t="shared" si="848"/>
        <v/>
      </c>
      <c r="CF316" s="1339" t="str">
        <f t="shared" si="848"/>
        <v/>
      </c>
      <c r="CG316" s="1339" t="str">
        <f t="shared" si="848"/>
        <v/>
      </c>
      <c r="CH316" s="1339" t="str">
        <f t="shared" si="848"/>
        <v/>
      </c>
      <c r="CI316" s="1339" t="str">
        <f t="shared" si="848"/>
        <v/>
      </c>
      <c r="CJ316" s="1339" t="str">
        <f t="shared" si="848"/>
        <v/>
      </c>
      <c r="CK316" s="1340" t="str">
        <f t="shared" si="848"/>
        <v/>
      </c>
      <c r="CL316" s="1340" t="str">
        <f t="shared" si="848"/>
        <v/>
      </c>
      <c r="CM316" s="1340" t="str">
        <f t="shared" si="848"/>
        <v/>
      </c>
      <c r="CN316" s="1339" t="str">
        <f t="shared" si="848"/>
        <v/>
      </c>
      <c r="CO316" s="1339" t="str">
        <f t="shared" si="848"/>
        <v/>
      </c>
      <c r="CP316" s="1339" t="str">
        <f t="shared" si="848"/>
        <v/>
      </c>
      <c r="CQ316" s="1339" t="str">
        <f t="shared" si="848"/>
        <v/>
      </c>
      <c r="CR316" s="1339" t="str">
        <f t="shared" si="848"/>
        <v/>
      </c>
      <c r="CS316" s="1338" t="str">
        <f t="shared" si="848"/>
        <v/>
      </c>
      <c r="CT316" s="1341" t="str">
        <f t="shared" si="849"/>
        <v/>
      </c>
      <c r="CU316" s="552" t="str">
        <f t="shared" si="850"/>
        <v/>
      </c>
      <c r="CV316" s="553" t="str">
        <f t="shared" si="851"/>
        <v/>
      </c>
      <c r="CW316" s="554" t="str">
        <f t="shared" si="852"/>
        <v/>
      </c>
      <c r="CX316" s="554" t="str">
        <f t="shared" si="853"/>
        <v/>
      </c>
      <c r="CY316" s="554" t="str">
        <f t="shared" si="854"/>
        <v/>
      </c>
      <c r="CZ316" s="554" t="str">
        <f t="shared" si="855"/>
        <v/>
      </c>
      <c r="DA316" s="554" t="str">
        <f t="shared" si="856"/>
        <v/>
      </c>
      <c r="DB316" s="555" t="str">
        <f t="shared" si="857"/>
        <v/>
      </c>
      <c r="DC316" s="555" t="str">
        <f t="shared" si="858"/>
        <v/>
      </c>
      <c r="DD316" s="555" t="str">
        <f t="shared" si="859"/>
        <v/>
      </c>
      <c r="DE316" s="554" t="str">
        <f t="shared" si="860"/>
        <v/>
      </c>
      <c r="DF316" s="554" t="str">
        <f t="shared" si="861"/>
        <v/>
      </c>
      <c r="DG316" s="554" t="str">
        <f t="shared" si="862"/>
        <v/>
      </c>
      <c r="DH316" s="554" t="str">
        <f t="shared" si="863"/>
        <v/>
      </c>
      <c r="DI316" s="554" t="str">
        <f t="shared" si="864"/>
        <v/>
      </c>
      <c r="DJ316" s="553" t="str">
        <f t="shared" si="865"/>
        <v/>
      </c>
      <c r="DK316" s="552" t="str">
        <f t="shared" si="866"/>
        <v/>
      </c>
      <c r="DL316" s="656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44"/>
        <v/>
      </c>
      <c r="CA317" s="600" t="str">
        <f t="shared" si="845"/>
        <v/>
      </c>
      <c r="CB317" s="600" t="str">
        <f t="shared" si="846"/>
        <v/>
      </c>
      <c r="CC317" s="691" t="str">
        <f t="shared" si="847"/>
        <v/>
      </c>
      <c r="CD317" s="1337" t="str">
        <f t="shared" si="848"/>
        <v/>
      </c>
      <c r="CE317" s="1338" t="str">
        <f t="shared" si="848"/>
        <v/>
      </c>
      <c r="CF317" s="1339" t="str">
        <f t="shared" si="848"/>
        <v/>
      </c>
      <c r="CG317" s="1339" t="str">
        <f t="shared" si="848"/>
        <v/>
      </c>
      <c r="CH317" s="1339" t="str">
        <f t="shared" si="848"/>
        <v/>
      </c>
      <c r="CI317" s="1339" t="str">
        <f t="shared" si="848"/>
        <v/>
      </c>
      <c r="CJ317" s="1339" t="str">
        <f t="shared" si="848"/>
        <v/>
      </c>
      <c r="CK317" s="1340" t="str">
        <f t="shared" si="848"/>
        <v/>
      </c>
      <c r="CL317" s="1340" t="str">
        <f t="shared" si="848"/>
        <v/>
      </c>
      <c r="CM317" s="1340" t="str">
        <f t="shared" si="848"/>
        <v/>
      </c>
      <c r="CN317" s="1339" t="str">
        <f t="shared" si="848"/>
        <v/>
      </c>
      <c r="CO317" s="1339" t="str">
        <f t="shared" si="848"/>
        <v/>
      </c>
      <c r="CP317" s="1339" t="str">
        <f t="shared" si="848"/>
        <v/>
      </c>
      <c r="CQ317" s="1339" t="str">
        <f t="shared" si="848"/>
        <v/>
      </c>
      <c r="CR317" s="1339" t="str">
        <f t="shared" si="848"/>
        <v/>
      </c>
      <c r="CS317" s="1338" t="str">
        <f t="shared" si="848"/>
        <v/>
      </c>
      <c r="CT317" s="1341" t="str">
        <f t="shared" si="849"/>
        <v/>
      </c>
      <c r="CU317" s="552" t="str">
        <f t="shared" si="850"/>
        <v/>
      </c>
      <c r="CV317" s="553" t="str">
        <f t="shared" si="851"/>
        <v/>
      </c>
      <c r="CW317" s="554" t="str">
        <f t="shared" si="852"/>
        <v/>
      </c>
      <c r="CX317" s="554" t="str">
        <f t="shared" si="853"/>
        <v/>
      </c>
      <c r="CY317" s="554" t="str">
        <f t="shared" si="854"/>
        <v/>
      </c>
      <c r="CZ317" s="554" t="str">
        <f t="shared" si="855"/>
        <v/>
      </c>
      <c r="DA317" s="554" t="str">
        <f t="shared" si="856"/>
        <v/>
      </c>
      <c r="DB317" s="555" t="str">
        <f t="shared" si="857"/>
        <v/>
      </c>
      <c r="DC317" s="555" t="str">
        <f t="shared" si="858"/>
        <v/>
      </c>
      <c r="DD317" s="555" t="str">
        <f t="shared" si="859"/>
        <v/>
      </c>
      <c r="DE317" s="554" t="str">
        <f t="shared" si="860"/>
        <v/>
      </c>
      <c r="DF317" s="554" t="str">
        <f t="shared" si="861"/>
        <v/>
      </c>
      <c r="DG317" s="554" t="str">
        <f t="shared" si="862"/>
        <v/>
      </c>
      <c r="DH317" s="554" t="str">
        <f t="shared" si="863"/>
        <v/>
      </c>
      <c r="DI317" s="554" t="str">
        <f t="shared" si="864"/>
        <v/>
      </c>
      <c r="DJ317" s="553" t="str">
        <f t="shared" si="865"/>
        <v/>
      </c>
      <c r="DK317" s="552" t="str">
        <f t="shared" si="866"/>
        <v/>
      </c>
      <c r="DL317" s="656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$G$1 &amp; " (%)"</f>
        <v>kcal (%)</v>
      </c>
      <c r="B318" s="635" t="str">
        <f t="shared" ref="B318:R318" si="881">IF(B312="","",(B312-B314-B317)*B313/B$46/365/$F$1)</f>
        <v/>
      </c>
      <c r="C318" s="635" t="str">
        <f t="shared" si="881"/>
        <v/>
      </c>
      <c r="D318" s="635" t="str">
        <f t="shared" si="881"/>
        <v/>
      </c>
      <c r="E318" s="635" t="str">
        <f t="shared" si="881"/>
        <v/>
      </c>
      <c r="F318" s="635" t="str">
        <f t="shared" si="881"/>
        <v/>
      </c>
      <c r="G318" s="635" t="str">
        <f t="shared" si="881"/>
        <v/>
      </c>
      <c r="H318" s="635" t="str">
        <f t="shared" si="881"/>
        <v/>
      </c>
      <c r="I318" s="635" t="str">
        <f t="shared" si="881"/>
        <v/>
      </c>
      <c r="J318" s="635" t="str">
        <f t="shared" si="881"/>
        <v/>
      </c>
      <c r="K318" s="635" t="str">
        <f t="shared" si="881"/>
        <v/>
      </c>
      <c r="L318" s="635" t="str">
        <f t="shared" si="881"/>
        <v/>
      </c>
      <c r="M318" s="635" t="str">
        <f t="shared" si="881"/>
        <v/>
      </c>
      <c r="N318" s="635" t="str">
        <f t="shared" si="881"/>
        <v/>
      </c>
      <c r="O318" s="635" t="str">
        <f t="shared" si="881"/>
        <v/>
      </c>
      <c r="P318" s="635" t="str">
        <f t="shared" si="881"/>
        <v/>
      </c>
      <c r="Q318" s="635" t="str">
        <f t="shared" si="881"/>
        <v/>
      </c>
      <c r="R318" s="635" t="str">
        <f t="shared" si="881"/>
        <v/>
      </c>
      <c r="S318" s="655"/>
      <c r="T318" s="635" t="str">
        <f t="shared" ref="T318:AJ318" si="882">IF(T312="","",(T312-T314-T317)*T313/T$46/365/$F$1)</f>
        <v/>
      </c>
      <c r="U318" s="635" t="str">
        <f t="shared" si="882"/>
        <v/>
      </c>
      <c r="V318" s="635" t="str">
        <f t="shared" si="882"/>
        <v/>
      </c>
      <c r="W318" s="635" t="str">
        <f t="shared" si="882"/>
        <v/>
      </c>
      <c r="X318" s="635" t="str">
        <f t="shared" si="882"/>
        <v/>
      </c>
      <c r="Y318" s="635" t="str">
        <f t="shared" si="882"/>
        <v/>
      </c>
      <c r="Z318" s="635" t="str">
        <f t="shared" si="882"/>
        <v/>
      </c>
      <c r="AA318" s="635" t="str">
        <f t="shared" si="882"/>
        <v/>
      </c>
      <c r="AB318" s="635" t="str">
        <f t="shared" si="882"/>
        <v/>
      </c>
      <c r="AC318" s="635" t="str">
        <f t="shared" si="882"/>
        <v/>
      </c>
      <c r="AD318" s="635" t="str">
        <f t="shared" si="882"/>
        <v/>
      </c>
      <c r="AE318" s="635" t="str">
        <f t="shared" si="882"/>
        <v/>
      </c>
      <c r="AF318" s="635" t="str">
        <f t="shared" si="882"/>
        <v/>
      </c>
      <c r="AG318" s="635" t="str">
        <f t="shared" si="882"/>
        <v/>
      </c>
      <c r="AH318" s="635" t="str">
        <f t="shared" si="882"/>
        <v/>
      </c>
      <c r="AI318" s="635" t="str">
        <f t="shared" si="882"/>
        <v/>
      </c>
      <c r="AJ318" s="635" t="str">
        <f t="shared" si="882"/>
        <v/>
      </c>
      <c r="AK318" s="655"/>
      <c r="AL318" s="635" t="str">
        <f t="shared" ref="AL318:BB318" si="883">IF(AL312="","",(AL312-AL314-AL317)*AL313/AL$46/365/$F$1)</f>
        <v/>
      </c>
      <c r="AM318" s="635" t="str">
        <f t="shared" si="883"/>
        <v/>
      </c>
      <c r="AN318" s="635" t="str">
        <f t="shared" si="883"/>
        <v/>
      </c>
      <c r="AO318" s="635" t="str">
        <f t="shared" si="883"/>
        <v/>
      </c>
      <c r="AP318" s="635" t="str">
        <f t="shared" si="883"/>
        <v/>
      </c>
      <c r="AQ318" s="635" t="str">
        <f t="shared" si="883"/>
        <v/>
      </c>
      <c r="AR318" s="635" t="str">
        <f t="shared" si="883"/>
        <v/>
      </c>
      <c r="AS318" s="635" t="str">
        <f t="shared" si="883"/>
        <v/>
      </c>
      <c r="AT318" s="635" t="str">
        <f t="shared" si="883"/>
        <v/>
      </c>
      <c r="AU318" s="635" t="str">
        <f t="shared" si="883"/>
        <v/>
      </c>
      <c r="AV318" s="635" t="str">
        <f t="shared" si="883"/>
        <v/>
      </c>
      <c r="AW318" s="635" t="str">
        <f t="shared" si="883"/>
        <v/>
      </c>
      <c r="AX318" s="635" t="str">
        <f t="shared" si="883"/>
        <v/>
      </c>
      <c r="AY318" s="635" t="str">
        <f t="shared" si="883"/>
        <v/>
      </c>
      <c r="AZ318" s="635" t="str">
        <f t="shared" si="883"/>
        <v/>
      </c>
      <c r="BA318" s="635" t="str">
        <f t="shared" si="883"/>
        <v/>
      </c>
      <c r="BB318" s="635" t="str">
        <f t="shared" si="883"/>
        <v/>
      </c>
      <c r="BC318" s="655"/>
      <c r="BD318" s="635" t="str">
        <f t="shared" ref="BD318:BT318" si="884">IF(BD312="","",(BD312-BD314-BD317)*BD313/BD$46/365/$F$1)</f>
        <v/>
      </c>
      <c r="BE318" s="635" t="str">
        <f t="shared" si="884"/>
        <v/>
      </c>
      <c r="BF318" s="635" t="str">
        <f t="shared" si="884"/>
        <v/>
      </c>
      <c r="BG318" s="635" t="str">
        <f t="shared" si="884"/>
        <v/>
      </c>
      <c r="BH318" s="635" t="str">
        <f t="shared" si="884"/>
        <v/>
      </c>
      <c r="BI318" s="635" t="str">
        <f t="shared" si="884"/>
        <v/>
      </c>
      <c r="BJ318" s="635" t="str">
        <f t="shared" si="884"/>
        <v/>
      </c>
      <c r="BK318" s="635" t="str">
        <f t="shared" si="884"/>
        <v/>
      </c>
      <c r="BL318" s="635" t="str">
        <f t="shared" si="884"/>
        <v/>
      </c>
      <c r="BM318" s="635" t="str">
        <f t="shared" si="884"/>
        <v/>
      </c>
      <c r="BN318" s="635" t="str">
        <f t="shared" si="884"/>
        <v/>
      </c>
      <c r="BO318" s="635" t="str">
        <f t="shared" si="884"/>
        <v/>
      </c>
      <c r="BP318" s="635" t="str">
        <f t="shared" si="884"/>
        <v/>
      </c>
      <c r="BQ318" s="635" t="str">
        <f t="shared" si="884"/>
        <v/>
      </c>
      <c r="BR318" s="635" t="str">
        <f t="shared" si="884"/>
        <v/>
      </c>
      <c r="BS318" s="635" t="str">
        <f t="shared" si="884"/>
        <v/>
      </c>
      <c r="BT318" s="635" t="str">
        <f t="shared" si="884"/>
        <v/>
      </c>
      <c r="BU318" s="655"/>
      <c r="BV318" s="635" t="str">
        <f>IF(BV312="","",(BV312-BV314-BV317)*BV313/BV$46/365/$F$1)</f>
        <v/>
      </c>
      <c r="BW318" s="635" t="str">
        <f>IF(BW312="","",(BW312-BW314-BW317)*BW313/BW$46/365/$F$1)</f>
        <v/>
      </c>
      <c r="BX318" s="635" t="str">
        <f>IF(BX312="","",(BX312-BX314-BX317)*BX313/BX$46/365/$F$1)</f>
        <v/>
      </c>
      <c r="BY318" s="635" t="str">
        <f>IF(BY312="","",(BY312-BY314-BY317)*BY313/BY$46/365/$F$1)</f>
        <v/>
      </c>
      <c r="BZ318" s="600" t="str">
        <f t="shared" si="844"/>
        <v/>
      </c>
      <c r="CA318" s="625" t="str">
        <f t="shared" si="845"/>
        <v/>
      </c>
      <c r="CB318" s="625" t="str">
        <f t="shared" si="846"/>
        <v/>
      </c>
      <c r="CC318" s="694" t="str">
        <f t="shared" si="847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19" si="88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885"/>
        <v/>
      </c>
      <c r="CG318" s="1344" t="str">
        <f t="shared" si="885"/>
        <v/>
      </c>
      <c r="CH318" s="1344" t="str">
        <f t="shared" si="885"/>
        <v/>
      </c>
      <c r="CI318" s="1344" t="str">
        <f t="shared" si="885"/>
        <v/>
      </c>
      <c r="CJ318" s="1344" t="str">
        <f t="shared" si="885"/>
        <v/>
      </c>
      <c r="CK318" s="1345" t="str">
        <f t="shared" si="885"/>
        <v/>
      </c>
      <c r="CL318" s="1345" t="str">
        <f t="shared" si="885"/>
        <v/>
      </c>
      <c r="CM318" s="1345" t="str">
        <f t="shared" si="885"/>
        <v/>
      </c>
      <c r="CN318" s="1344" t="str">
        <f t="shared" si="885"/>
        <v/>
      </c>
      <c r="CO318" s="1344" t="str">
        <f t="shared" si="885"/>
        <v/>
      </c>
      <c r="CP318" s="1344" t="str">
        <f t="shared" si="885"/>
        <v/>
      </c>
      <c r="CQ318" s="1344" t="str">
        <f t="shared" si="885"/>
        <v/>
      </c>
      <c r="CR318" s="1344" t="str">
        <f t="shared" si="885"/>
        <v/>
      </c>
      <c r="CS318" s="1343" t="str">
        <f t="shared" si="885"/>
        <v/>
      </c>
      <c r="CT318" s="1346" t="str">
        <f t="shared" si="885"/>
        <v/>
      </c>
      <c r="CU318" s="540" t="str">
        <f t="shared" si="850"/>
        <v/>
      </c>
      <c r="CV318" s="541" t="str">
        <f t="shared" si="851"/>
        <v/>
      </c>
      <c r="CW318" s="542" t="str">
        <f t="shared" si="852"/>
        <v/>
      </c>
      <c r="CX318" s="542" t="str">
        <f t="shared" si="853"/>
        <v/>
      </c>
      <c r="CY318" s="542" t="str">
        <f t="shared" si="854"/>
        <v/>
      </c>
      <c r="CZ318" s="542" t="str">
        <f t="shared" si="855"/>
        <v/>
      </c>
      <c r="DA318" s="542" t="str">
        <f t="shared" si="856"/>
        <v/>
      </c>
      <c r="DB318" s="543" t="str">
        <f t="shared" si="857"/>
        <v/>
      </c>
      <c r="DC318" s="543" t="str">
        <f t="shared" si="858"/>
        <v/>
      </c>
      <c r="DD318" s="543" t="str">
        <f t="shared" si="859"/>
        <v/>
      </c>
      <c r="DE318" s="542" t="str">
        <f t="shared" si="860"/>
        <v/>
      </c>
      <c r="DF318" s="542" t="str">
        <f t="shared" si="861"/>
        <v/>
      </c>
      <c r="DG318" s="542" t="str">
        <f t="shared" si="862"/>
        <v/>
      </c>
      <c r="DH318" s="542" t="str">
        <f t="shared" si="863"/>
        <v/>
      </c>
      <c r="DI318" s="542" t="str">
        <f t="shared" si="864"/>
        <v/>
      </c>
      <c r="DJ318" s="541" t="str">
        <f t="shared" si="865"/>
        <v/>
      </c>
      <c r="DK318" s="540" t="str">
        <f t="shared" si="866"/>
        <v/>
      </c>
      <c r="DL318" s="656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260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44"/>
        <v/>
      </c>
      <c r="CA319" s="600" t="str">
        <f t="shared" si="845"/>
        <v/>
      </c>
      <c r="CB319" s="600" t="str">
        <f t="shared" si="846"/>
        <v/>
      </c>
      <c r="CC319" s="691" t="str">
        <f t="shared" si="847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885"/>
        <v/>
      </c>
      <c r="CF319" s="1339" t="str">
        <f t="shared" si="885"/>
        <v/>
      </c>
      <c r="CG319" s="1339" t="str">
        <f t="shared" si="885"/>
        <v/>
      </c>
      <c r="CH319" s="1339" t="str">
        <f t="shared" si="885"/>
        <v/>
      </c>
      <c r="CI319" s="1339" t="str">
        <f t="shared" si="885"/>
        <v/>
      </c>
      <c r="CJ319" s="1339" t="str">
        <f t="shared" si="885"/>
        <v/>
      </c>
      <c r="CK319" s="1340" t="str">
        <f t="shared" si="885"/>
        <v/>
      </c>
      <c r="CL319" s="1340" t="str">
        <f t="shared" si="885"/>
        <v/>
      </c>
      <c r="CM319" s="1340" t="str">
        <f t="shared" si="885"/>
        <v/>
      </c>
      <c r="CN319" s="1339" t="str">
        <f t="shared" si="885"/>
        <v/>
      </c>
      <c r="CO319" s="1339" t="str">
        <f t="shared" si="885"/>
        <v/>
      </c>
      <c r="CP319" s="1339" t="str">
        <f t="shared" si="885"/>
        <v/>
      </c>
      <c r="CQ319" s="1339" t="str">
        <f t="shared" si="885"/>
        <v/>
      </c>
      <c r="CR319" s="1339" t="str">
        <f t="shared" si="885"/>
        <v/>
      </c>
      <c r="CS319" s="1338" t="str">
        <f t="shared" si="885"/>
        <v/>
      </c>
      <c r="CT319" s="1341" t="str">
        <f t="shared" si="885"/>
        <v/>
      </c>
      <c r="CU319" s="552" t="str">
        <f t="shared" si="850"/>
        <v/>
      </c>
      <c r="CV319" s="553" t="str">
        <f t="shared" si="851"/>
        <v/>
      </c>
      <c r="CW319" s="554" t="str">
        <f t="shared" si="852"/>
        <v/>
      </c>
      <c r="CX319" s="554" t="str">
        <f t="shared" si="853"/>
        <v/>
      </c>
      <c r="CY319" s="554" t="str">
        <f t="shared" si="854"/>
        <v/>
      </c>
      <c r="CZ319" s="554" t="str">
        <f t="shared" si="855"/>
        <v/>
      </c>
      <c r="DA319" s="554" t="str">
        <f t="shared" si="856"/>
        <v/>
      </c>
      <c r="DB319" s="555" t="str">
        <f t="shared" si="857"/>
        <v/>
      </c>
      <c r="DC319" s="555" t="str">
        <f t="shared" si="858"/>
        <v/>
      </c>
      <c r="DD319" s="555" t="str">
        <f t="shared" si="859"/>
        <v/>
      </c>
      <c r="DE319" s="554" t="str">
        <f t="shared" si="860"/>
        <v/>
      </c>
      <c r="DF319" s="554" t="str">
        <f t="shared" si="861"/>
        <v/>
      </c>
      <c r="DG319" s="554" t="str">
        <f t="shared" si="862"/>
        <v/>
      </c>
      <c r="DH319" s="554" t="str">
        <f t="shared" si="863"/>
        <v/>
      </c>
      <c r="DI319" s="554" t="str">
        <f t="shared" si="864"/>
        <v/>
      </c>
      <c r="DJ319" s="553" t="str">
        <f t="shared" si="865"/>
        <v/>
      </c>
      <c r="DK319" s="552" t="str">
        <f t="shared" si="866"/>
        <v/>
      </c>
      <c r="DL319" s="656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255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0"/>
      <c r="CE320" s="1381"/>
      <c r="CF320" s="1381"/>
      <c r="CG320" s="1381"/>
      <c r="CH320" s="1381"/>
      <c r="CI320" s="1381"/>
      <c r="CJ320" s="1381"/>
      <c r="CK320" s="1381"/>
      <c r="CL320" s="1381"/>
      <c r="CM320" s="1381"/>
      <c r="CN320" s="1381"/>
      <c r="CO320" s="1381"/>
      <c r="CP320" s="1381"/>
      <c r="CQ320" s="1381"/>
      <c r="CR320" s="1381"/>
      <c r="CS320" s="1381"/>
      <c r="CT320" s="1363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86">IF(DL321&lt;3,"",(SUM(B321:R321)-MIN(B321:R321)-MAX(B321:R321))/(DL321-2))</f>
        <v/>
      </c>
      <c r="CA321" s="600" t="str">
        <f t="shared" ref="CA321:CA329" si="887">IF(DM321&lt;3,"",(SUM(T321:AJ321)-MIN(T321:AJ321)-MAX(T321:AJ321))/(DM321-2))</f>
        <v/>
      </c>
      <c r="CB321" s="600" t="str">
        <f t="shared" ref="CB321:CB329" si="888">IF(DN321&lt;3,"",(SUM(AL321:BB321)-MIN(AL321:BB321)-MAX(AL321:BB321))/(DN321-2))</f>
        <v/>
      </c>
      <c r="CC321" s="691" t="str">
        <f t="shared" ref="CC321:CC329" si="889">IF(DO321&lt;3,"",(SUM(BD321:BT321)-MIN(BD321:BT321)-MAX(BD321:BT321))/(DO321-2))</f>
        <v/>
      </c>
      <c r="CD321" s="1337" t="str">
        <f t="shared" ref="CD321:CS327" si="89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890"/>
        <v/>
      </c>
      <c r="CF321" s="1339" t="str">
        <f t="shared" si="890"/>
        <v/>
      </c>
      <c r="CG321" s="1339" t="str">
        <f t="shared" si="890"/>
        <v/>
      </c>
      <c r="CH321" s="1339" t="str">
        <f t="shared" si="890"/>
        <v/>
      </c>
      <c r="CI321" s="1339" t="str">
        <f t="shared" si="890"/>
        <v/>
      </c>
      <c r="CJ321" s="1339" t="str">
        <f t="shared" si="890"/>
        <v/>
      </c>
      <c r="CK321" s="1340" t="str">
        <f t="shared" si="890"/>
        <v/>
      </c>
      <c r="CL321" s="1340" t="str">
        <f t="shared" si="890"/>
        <v/>
      </c>
      <c r="CM321" s="1340" t="str">
        <f t="shared" si="890"/>
        <v/>
      </c>
      <c r="CN321" s="1339" t="str">
        <f t="shared" si="890"/>
        <v/>
      </c>
      <c r="CO321" s="1339" t="str">
        <f t="shared" si="890"/>
        <v/>
      </c>
      <c r="CP321" s="1339" t="str">
        <f t="shared" si="890"/>
        <v/>
      </c>
      <c r="CQ321" s="1339" t="str">
        <f t="shared" si="890"/>
        <v/>
      </c>
      <c r="CR321" s="1339" t="str">
        <f t="shared" si="890"/>
        <v/>
      </c>
      <c r="CS321" s="1338" t="str">
        <f t="shared" si="890"/>
        <v/>
      </c>
      <c r="CT321" s="1341" t="str">
        <f t="shared" ref="CT321:CT327" si="89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2" t="str">
        <f t="shared" ref="CU321:CU329" si="89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3" t="str">
        <f t="shared" ref="CV321:CV329" si="89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4" t="str">
        <f t="shared" ref="CW321:CW329" si="89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4" t="str">
        <f t="shared" ref="CX321:CX329" si="89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4" t="str">
        <f t="shared" ref="CY321:CY329" si="89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4" t="str">
        <f t="shared" ref="CZ321:CZ329" si="89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4" t="str">
        <f t="shared" ref="DA321:DA329" si="89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5" t="str">
        <f t="shared" ref="DB321:DB329" si="89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5" t="str">
        <f t="shared" ref="DC321:DC329" si="90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5" t="str">
        <f t="shared" ref="DD321:DD329" si="90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4" t="str">
        <f t="shared" ref="DE321:DE329" si="90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4" t="str">
        <f t="shared" ref="DF321:DF329" si="90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4" t="str">
        <f t="shared" ref="DG321:DG329" si="90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4" t="str">
        <f t="shared" ref="DH321:DH329" si="90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4" t="str">
        <f t="shared" ref="DI321:DI329" si="90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3" t="str">
        <f t="shared" ref="DJ321:DJ329" si="90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2" t="str">
        <f t="shared" ref="DK321:DK329" si="90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909">COUNT(B321:R321)</f>
        <v>0</v>
      </c>
      <c r="DM321" s="106">
        <f t="shared" ref="DM321:DM329" si="910">COUNT(T321:AJ321)</f>
        <v>0</v>
      </c>
      <c r="DN321" s="106">
        <f t="shared" ref="DN321:DN329" si="911">COUNT(AL321:BB321)</f>
        <v>0</v>
      </c>
      <c r="DO321" s="106">
        <f t="shared" ref="DO321:DO329" si="912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257</v>
      </c>
      <c r="B322" s="632" t="str">
        <f t="shared" ref="B322:R322" si="913">IF(B319="","",B319*B321)</f>
        <v/>
      </c>
      <c r="C322" s="632" t="str">
        <f t="shared" si="913"/>
        <v/>
      </c>
      <c r="D322" s="632" t="str">
        <f t="shared" si="913"/>
        <v/>
      </c>
      <c r="E322" s="632" t="str">
        <f t="shared" si="913"/>
        <v/>
      </c>
      <c r="F322" s="632" t="str">
        <f t="shared" si="913"/>
        <v/>
      </c>
      <c r="G322" s="632" t="str">
        <f t="shared" si="913"/>
        <v/>
      </c>
      <c r="H322" s="632" t="str">
        <f t="shared" si="913"/>
        <v/>
      </c>
      <c r="I322" s="632" t="str">
        <f t="shared" si="913"/>
        <v/>
      </c>
      <c r="J322" s="632" t="str">
        <f t="shared" si="913"/>
        <v/>
      </c>
      <c r="K322" s="632" t="str">
        <f t="shared" si="913"/>
        <v/>
      </c>
      <c r="L322" s="632" t="str">
        <f t="shared" si="913"/>
        <v/>
      </c>
      <c r="M322" s="632" t="str">
        <f t="shared" si="913"/>
        <v/>
      </c>
      <c r="N322" s="632" t="str">
        <f t="shared" si="913"/>
        <v/>
      </c>
      <c r="O322" s="632" t="str">
        <f t="shared" si="913"/>
        <v/>
      </c>
      <c r="P322" s="632" t="str">
        <f t="shared" si="913"/>
        <v/>
      </c>
      <c r="Q322" s="632" t="str">
        <f t="shared" si="913"/>
        <v/>
      </c>
      <c r="R322" s="632" t="str">
        <f t="shared" si="913"/>
        <v/>
      </c>
      <c r="S322" s="665"/>
      <c r="T322" s="632" t="str">
        <f t="shared" ref="T322:AJ322" si="914">IF(T319="","",T319*T321)</f>
        <v/>
      </c>
      <c r="U322" s="632" t="str">
        <f t="shared" si="914"/>
        <v/>
      </c>
      <c r="V322" s="632" t="str">
        <f t="shared" si="914"/>
        <v/>
      </c>
      <c r="W322" s="632" t="str">
        <f t="shared" si="914"/>
        <v/>
      </c>
      <c r="X322" s="632" t="str">
        <f t="shared" si="914"/>
        <v/>
      </c>
      <c r="Y322" s="632" t="str">
        <f t="shared" si="914"/>
        <v/>
      </c>
      <c r="Z322" s="632" t="str">
        <f t="shared" si="914"/>
        <v/>
      </c>
      <c r="AA322" s="632" t="str">
        <f t="shared" si="914"/>
        <v/>
      </c>
      <c r="AB322" s="632" t="str">
        <f t="shared" si="914"/>
        <v/>
      </c>
      <c r="AC322" s="632" t="str">
        <f t="shared" si="914"/>
        <v/>
      </c>
      <c r="AD322" s="632" t="str">
        <f t="shared" si="914"/>
        <v/>
      </c>
      <c r="AE322" s="632" t="str">
        <f t="shared" si="914"/>
        <v/>
      </c>
      <c r="AF322" s="632" t="str">
        <f t="shared" si="914"/>
        <v/>
      </c>
      <c r="AG322" s="632" t="str">
        <f t="shared" si="914"/>
        <v/>
      </c>
      <c r="AH322" s="632" t="str">
        <f t="shared" si="914"/>
        <v/>
      </c>
      <c r="AI322" s="632" t="str">
        <f t="shared" si="914"/>
        <v/>
      </c>
      <c r="AJ322" s="632" t="str">
        <f t="shared" si="914"/>
        <v/>
      </c>
      <c r="AK322" s="665"/>
      <c r="AL322" s="632" t="str">
        <f t="shared" ref="AL322:BB322" si="915">IF(AL319="","",AL319*AL321)</f>
        <v/>
      </c>
      <c r="AM322" s="632" t="str">
        <f t="shared" si="915"/>
        <v/>
      </c>
      <c r="AN322" s="632" t="str">
        <f t="shared" si="915"/>
        <v/>
      </c>
      <c r="AO322" s="632" t="str">
        <f t="shared" si="915"/>
        <v/>
      </c>
      <c r="AP322" s="632" t="str">
        <f t="shared" si="915"/>
        <v/>
      </c>
      <c r="AQ322" s="632" t="str">
        <f t="shared" si="915"/>
        <v/>
      </c>
      <c r="AR322" s="632" t="str">
        <f t="shared" si="915"/>
        <v/>
      </c>
      <c r="AS322" s="632" t="str">
        <f t="shared" si="915"/>
        <v/>
      </c>
      <c r="AT322" s="632" t="str">
        <f t="shared" si="915"/>
        <v/>
      </c>
      <c r="AU322" s="632" t="str">
        <f t="shared" si="915"/>
        <v/>
      </c>
      <c r="AV322" s="632" t="str">
        <f t="shared" si="915"/>
        <v/>
      </c>
      <c r="AW322" s="632" t="str">
        <f t="shared" si="915"/>
        <v/>
      </c>
      <c r="AX322" s="632" t="str">
        <f t="shared" si="915"/>
        <v/>
      </c>
      <c r="AY322" s="632" t="str">
        <f t="shared" si="915"/>
        <v/>
      </c>
      <c r="AZ322" s="632" t="str">
        <f t="shared" si="915"/>
        <v/>
      </c>
      <c r="BA322" s="632" t="str">
        <f t="shared" si="915"/>
        <v/>
      </c>
      <c r="BB322" s="632" t="str">
        <f t="shared" si="915"/>
        <v/>
      </c>
      <c r="BC322" s="665"/>
      <c r="BD322" s="632" t="str">
        <f t="shared" ref="BD322:BT322" si="916">IF(BD319="","",BD319*BD321)</f>
        <v/>
      </c>
      <c r="BE322" s="632" t="str">
        <f t="shared" si="916"/>
        <v/>
      </c>
      <c r="BF322" s="632" t="str">
        <f t="shared" si="916"/>
        <v/>
      </c>
      <c r="BG322" s="632" t="str">
        <f t="shared" si="916"/>
        <v/>
      </c>
      <c r="BH322" s="632" t="str">
        <f t="shared" si="916"/>
        <v/>
      </c>
      <c r="BI322" s="632" t="str">
        <f t="shared" si="916"/>
        <v/>
      </c>
      <c r="BJ322" s="632" t="str">
        <f t="shared" si="916"/>
        <v/>
      </c>
      <c r="BK322" s="632" t="str">
        <f t="shared" si="916"/>
        <v/>
      </c>
      <c r="BL322" s="632" t="str">
        <f t="shared" si="916"/>
        <v/>
      </c>
      <c r="BM322" s="632" t="str">
        <f t="shared" si="916"/>
        <v/>
      </c>
      <c r="BN322" s="632" t="str">
        <f t="shared" si="916"/>
        <v/>
      </c>
      <c r="BO322" s="632" t="str">
        <f t="shared" si="916"/>
        <v/>
      </c>
      <c r="BP322" s="632" t="str">
        <f t="shared" si="916"/>
        <v/>
      </c>
      <c r="BQ322" s="632" t="str">
        <f t="shared" si="916"/>
        <v/>
      </c>
      <c r="BR322" s="632" t="str">
        <f t="shared" si="916"/>
        <v/>
      </c>
      <c r="BS322" s="632" t="str">
        <f t="shared" si="916"/>
        <v/>
      </c>
      <c r="BT322" s="632" t="str">
        <f t="shared" si="916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86"/>
        <v/>
      </c>
      <c r="CA322" s="600" t="str">
        <f t="shared" si="887"/>
        <v/>
      </c>
      <c r="CB322" s="600" t="str">
        <f t="shared" si="888"/>
        <v/>
      </c>
      <c r="CC322" s="691" t="str">
        <f t="shared" si="889"/>
        <v/>
      </c>
      <c r="CD322" s="1337" t="str">
        <f t="shared" si="890"/>
        <v/>
      </c>
      <c r="CE322" s="1338" t="str">
        <f t="shared" si="890"/>
        <v/>
      </c>
      <c r="CF322" s="1339" t="str">
        <f t="shared" si="890"/>
        <v/>
      </c>
      <c r="CG322" s="1339" t="str">
        <f t="shared" si="890"/>
        <v/>
      </c>
      <c r="CH322" s="1339" t="str">
        <f t="shared" si="890"/>
        <v/>
      </c>
      <c r="CI322" s="1339" t="str">
        <f t="shared" si="890"/>
        <v/>
      </c>
      <c r="CJ322" s="1339" t="str">
        <f t="shared" si="890"/>
        <v/>
      </c>
      <c r="CK322" s="1340" t="str">
        <f t="shared" si="890"/>
        <v/>
      </c>
      <c r="CL322" s="1340" t="str">
        <f t="shared" si="890"/>
        <v/>
      </c>
      <c r="CM322" s="1340" t="str">
        <f t="shared" si="890"/>
        <v/>
      </c>
      <c r="CN322" s="1339" t="str">
        <f t="shared" si="890"/>
        <v/>
      </c>
      <c r="CO322" s="1339" t="str">
        <f t="shared" si="890"/>
        <v/>
      </c>
      <c r="CP322" s="1339" t="str">
        <f t="shared" si="890"/>
        <v/>
      </c>
      <c r="CQ322" s="1339" t="str">
        <f t="shared" si="890"/>
        <v/>
      </c>
      <c r="CR322" s="1339" t="str">
        <f t="shared" si="890"/>
        <v/>
      </c>
      <c r="CS322" s="1338" t="str">
        <f t="shared" si="890"/>
        <v/>
      </c>
      <c r="CT322" s="1341" t="str">
        <f t="shared" si="891"/>
        <v/>
      </c>
      <c r="CU322" s="552" t="str">
        <f t="shared" si="892"/>
        <v/>
      </c>
      <c r="CV322" s="553" t="str">
        <f t="shared" si="893"/>
        <v/>
      </c>
      <c r="CW322" s="554" t="str">
        <f t="shared" si="894"/>
        <v/>
      </c>
      <c r="CX322" s="554" t="str">
        <f t="shared" si="895"/>
        <v/>
      </c>
      <c r="CY322" s="554" t="str">
        <f t="shared" si="896"/>
        <v/>
      </c>
      <c r="CZ322" s="554" t="str">
        <f t="shared" si="897"/>
        <v/>
      </c>
      <c r="DA322" s="554" t="str">
        <f t="shared" si="898"/>
        <v/>
      </c>
      <c r="DB322" s="555" t="str">
        <f t="shared" si="899"/>
        <v/>
      </c>
      <c r="DC322" s="555" t="str">
        <f t="shared" si="900"/>
        <v/>
      </c>
      <c r="DD322" s="555" t="str">
        <f t="shared" si="901"/>
        <v/>
      </c>
      <c r="DE322" s="554" t="str">
        <f t="shared" si="902"/>
        <v/>
      </c>
      <c r="DF322" s="554" t="str">
        <f t="shared" si="903"/>
        <v/>
      </c>
      <c r="DG322" s="554" t="str">
        <f t="shared" si="904"/>
        <v/>
      </c>
      <c r="DH322" s="554" t="str">
        <f t="shared" si="905"/>
        <v/>
      </c>
      <c r="DI322" s="554" t="str">
        <f t="shared" si="906"/>
        <v/>
      </c>
      <c r="DJ322" s="553" t="str">
        <f t="shared" si="907"/>
        <v/>
      </c>
      <c r="DK322" s="552" t="str">
        <f t="shared" si="908"/>
        <v/>
      </c>
      <c r="DL322" s="656">
        <f t="shared" si="909"/>
        <v>0</v>
      </c>
      <c r="DM322" s="106">
        <f t="shared" si="910"/>
        <v>0</v>
      </c>
      <c r="DN322" s="106">
        <f t="shared" si="911"/>
        <v>0</v>
      </c>
      <c r="DO322" s="106">
        <f t="shared" si="912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$G$1 &amp; " per kg"</f>
        <v>kcal per kg</v>
      </c>
      <c r="B323" s="705">
        <f t="shared" ref="B323:R323" si="917">750*$K$1</f>
        <v>750</v>
      </c>
      <c r="C323" s="705">
        <f t="shared" si="917"/>
        <v>750</v>
      </c>
      <c r="D323" s="705">
        <f t="shared" si="917"/>
        <v>750</v>
      </c>
      <c r="E323" s="705">
        <f t="shared" si="917"/>
        <v>750</v>
      </c>
      <c r="F323" s="705">
        <f t="shared" si="917"/>
        <v>750</v>
      </c>
      <c r="G323" s="705">
        <f t="shared" si="917"/>
        <v>750</v>
      </c>
      <c r="H323" s="705">
        <f t="shared" si="917"/>
        <v>750</v>
      </c>
      <c r="I323" s="705">
        <f t="shared" si="917"/>
        <v>750</v>
      </c>
      <c r="J323" s="705">
        <f t="shared" si="917"/>
        <v>750</v>
      </c>
      <c r="K323" s="705">
        <f t="shared" si="917"/>
        <v>750</v>
      </c>
      <c r="L323" s="705">
        <f t="shared" si="917"/>
        <v>750</v>
      </c>
      <c r="M323" s="705">
        <f t="shared" si="917"/>
        <v>750</v>
      </c>
      <c r="N323" s="705">
        <f t="shared" si="917"/>
        <v>750</v>
      </c>
      <c r="O323" s="705">
        <f t="shared" si="917"/>
        <v>750</v>
      </c>
      <c r="P323" s="705">
        <f t="shared" si="917"/>
        <v>750</v>
      </c>
      <c r="Q323" s="705">
        <f t="shared" si="917"/>
        <v>750</v>
      </c>
      <c r="R323" s="705">
        <f t="shared" si="917"/>
        <v>750</v>
      </c>
      <c r="S323" s="713"/>
      <c r="T323" s="705">
        <f t="shared" ref="T323:AJ323" si="918">750*$K$1</f>
        <v>750</v>
      </c>
      <c r="U323" s="705">
        <f t="shared" si="918"/>
        <v>750</v>
      </c>
      <c r="V323" s="705">
        <f t="shared" si="918"/>
        <v>750</v>
      </c>
      <c r="W323" s="705">
        <f t="shared" si="918"/>
        <v>750</v>
      </c>
      <c r="X323" s="705">
        <f t="shared" si="918"/>
        <v>750</v>
      </c>
      <c r="Y323" s="705">
        <f t="shared" si="918"/>
        <v>750</v>
      </c>
      <c r="Z323" s="705">
        <f t="shared" si="918"/>
        <v>750</v>
      </c>
      <c r="AA323" s="705">
        <f t="shared" si="918"/>
        <v>750</v>
      </c>
      <c r="AB323" s="705">
        <f t="shared" si="918"/>
        <v>750</v>
      </c>
      <c r="AC323" s="705">
        <f t="shared" si="918"/>
        <v>750</v>
      </c>
      <c r="AD323" s="705">
        <f t="shared" si="918"/>
        <v>750</v>
      </c>
      <c r="AE323" s="705">
        <f t="shared" si="918"/>
        <v>750</v>
      </c>
      <c r="AF323" s="705">
        <f t="shared" si="918"/>
        <v>750</v>
      </c>
      <c r="AG323" s="705">
        <f t="shared" si="918"/>
        <v>750</v>
      </c>
      <c r="AH323" s="705">
        <f t="shared" si="918"/>
        <v>750</v>
      </c>
      <c r="AI323" s="705">
        <f t="shared" si="918"/>
        <v>750</v>
      </c>
      <c r="AJ323" s="705">
        <f t="shared" si="918"/>
        <v>750</v>
      </c>
      <c r="AK323" s="713"/>
      <c r="AL323" s="705">
        <f t="shared" ref="AL323:BB323" si="919">750*$K$1</f>
        <v>750</v>
      </c>
      <c r="AM323" s="705">
        <f t="shared" si="919"/>
        <v>750</v>
      </c>
      <c r="AN323" s="705">
        <f t="shared" si="919"/>
        <v>750</v>
      </c>
      <c r="AO323" s="705">
        <f t="shared" si="919"/>
        <v>750</v>
      </c>
      <c r="AP323" s="705">
        <f t="shared" si="919"/>
        <v>750</v>
      </c>
      <c r="AQ323" s="705">
        <f t="shared" si="919"/>
        <v>750</v>
      </c>
      <c r="AR323" s="705">
        <f t="shared" si="919"/>
        <v>750</v>
      </c>
      <c r="AS323" s="705">
        <f t="shared" si="919"/>
        <v>750</v>
      </c>
      <c r="AT323" s="705">
        <f t="shared" si="919"/>
        <v>750</v>
      </c>
      <c r="AU323" s="705">
        <f t="shared" si="919"/>
        <v>750</v>
      </c>
      <c r="AV323" s="705">
        <f t="shared" si="919"/>
        <v>750</v>
      </c>
      <c r="AW323" s="705">
        <f t="shared" si="919"/>
        <v>750</v>
      </c>
      <c r="AX323" s="705">
        <f t="shared" si="919"/>
        <v>750</v>
      </c>
      <c r="AY323" s="705">
        <f t="shared" si="919"/>
        <v>750</v>
      </c>
      <c r="AZ323" s="705">
        <f t="shared" si="919"/>
        <v>750</v>
      </c>
      <c r="BA323" s="705">
        <f t="shared" si="919"/>
        <v>750</v>
      </c>
      <c r="BB323" s="705">
        <f t="shared" si="919"/>
        <v>750</v>
      </c>
      <c r="BC323" s="713"/>
      <c r="BD323" s="705">
        <f t="shared" ref="BD323:BT323" si="920">750*$K$1</f>
        <v>750</v>
      </c>
      <c r="BE323" s="705">
        <f t="shared" si="920"/>
        <v>750</v>
      </c>
      <c r="BF323" s="705">
        <f t="shared" si="920"/>
        <v>750</v>
      </c>
      <c r="BG323" s="705">
        <f t="shared" si="920"/>
        <v>750</v>
      </c>
      <c r="BH323" s="705">
        <f t="shared" si="920"/>
        <v>750</v>
      </c>
      <c r="BI323" s="705">
        <f t="shared" si="920"/>
        <v>750</v>
      </c>
      <c r="BJ323" s="705">
        <f t="shared" si="920"/>
        <v>750</v>
      </c>
      <c r="BK323" s="705">
        <f t="shared" si="920"/>
        <v>750</v>
      </c>
      <c r="BL323" s="705">
        <f t="shared" si="920"/>
        <v>750</v>
      </c>
      <c r="BM323" s="705">
        <f t="shared" si="920"/>
        <v>750</v>
      </c>
      <c r="BN323" s="705">
        <f t="shared" si="920"/>
        <v>750</v>
      </c>
      <c r="BO323" s="705">
        <f t="shared" si="920"/>
        <v>750</v>
      </c>
      <c r="BP323" s="705">
        <f t="shared" si="920"/>
        <v>750</v>
      </c>
      <c r="BQ323" s="705">
        <f t="shared" si="920"/>
        <v>750</v>
      </c>
      <c r="BR323" s="705">
        <f t="shared" si="920"/>
        <v>750</v>
      </c>
      <c r="BS323" s="705">
        <f t="shared" si="920"/>
        <v>750</v>
      </c>
      <c r="BT323" s="705">
        <f t="shared" si="920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86"/>
        <v>750</v>
      </c>
      <c r="CA323" s="600">
        <f t="shared" si="887"/>
        <v>750</v>
      </c>
      <c r="CB323" s="600">
        <f t="shared" si="888"/>
        <v>750</v>
      </c>
      <c r="CC323" s="691">
        <f t="shared" si="889"/>
        <v>750</v>
      </c>
      <c r="CD323" s="1337">
        <f t="shared" si="890"/>
        <v>750</v>
      </c>
      <c r="CE323" s="1338">
        <f t="shared" si="890"/>
        <v>750</v>
      </c>
      <c r="CF323" s="1339">
        <f t="shared" si="890"/>
        <v>750</v>
      </c>
      <c r="CG323" s="1339">
        <f t="shared" si="890"/>
        <v>750</v>
      </c>
      <c r="CH323" s="1339">
        <f t="shared" si="890"/>
        <v>750</v>
      </c>
      <c r="CI323" s="1339">
        <f t="shared" si="890"/>
        <v>750</v>
      </c>
      <c r="CJ323" s="1339">
        <f t="shared" si="890"/>
        <v>750</v>
      </c>
      <c r="CK323" s="1340">
        <f t="shared" si="890"/>
        <v>750</v>
      </c>
      <c r="CL323" s="1340">
        <f t="shared" si="890"/>
        <v>750</v>
      </c>
      <c r="CM323" s="1340">
        <f t="shared" si="890"/>
        <v>750</v>
      </c>
      <c r="CN323" s="1339">
        <f t="shared" si="890"/>
        <v>750</v>
      </c>
      <c r="CO323" s="1339">
        <f t="shared" si="890"/>
        <v>750</v>
      </c>
      <c r="CP323" s="1339">
        <f t="shared" si="890"/>
        <v>750</v>
      </c>
      <c r="CQ323" s="1339">
        <f t="shared" si="890"/>
        <v>750</v>
      </c>
      <c r="CR323" s="1339">
        <f t="shared" si="890"/>
        <v>750</v>
      </c>
      <c r="CS323" s="1338">
        <f t="shared" si="890"/>
        <v>750</v>
      </c>
      <c r="CT323" s="1341">
        <f t="shared" si="891"/>
        <v>750</v>
      </c>
      <c r="CU323" s="552">
        <f t="shared" si="892"/>
        <v>750</v>
      </c>
      <c r="CV323" s="553">
        <f t="shared" si="893"/>
        <v>750</v>
      </c>
      <c r="CW323" s="554">
        <f t="shared" si="894"/>
        <v>750</v>
      </c>
      <c r="CX323" s="554">
        <f t="shared" si="895"/>
        <v>750</v>
      </c>
      <c r="CY323" s="554">
        <f t="shared" si="896"/>
        <v>750</v>
      </c>
      <c r="CZ323" s="554">
        <f t="shared" si="897"/>
        <v>750</v>
      </c>
      <c r="DA323" s="554">
        <f t="shared" si="898"/>
        <v>750</v>
      </c>
      <c r="DB323" s="555">
        <f t="shared" si="899"/>
        <v>750</v>
      </c>
      <c r="DC323" s="555">
        <f t="shared" si="900"/>
        <v>750</v>
      </c>
      <c r="DD323" s="555">
        <f t="shared" si="901"/>
        <v>750</v>
      </c>
      <c r="DE323" s="554">
        <f t="shared" si="902"/>
        <v>750</v>
      </c>
      <c r="DF323" s="554">
        <f t="shared" si="903"/>
        <v>750</v>
      </c>
      <c r="DG323" s="554">
        <f t="shared" si="904"/>
        <v>750</v>
      </c>
      <c r="DH323" s="554">
        <f t="shared" si="905"/>
        <v>750</v>
      </c>
      <c r="DI323" s="554">
        <f t="shared" si="906"/>
        <v>750</v>
      </c>
      <c r="DJ323" s="553">
        <f t="shared" si="907"/>
        <v>750</v>
      </c>
      <c r="DK323" s="552">
        <f t="shared" si="908"/>
        <v>750</v>
      </c>
      <c r="DL323" s="656">
        <f t="shared" si="909"/>
        <v>17</v>
      </c>
      <c r="DM323" s="106">
        <f t="shared" si="910"/>
        <v>17</v>
      </c>
      <c r="DN323" s="106">
        <f t="shared" si="911"/>
        <v>17</v>
      </c>
      <c r="DO323" s="106">
        <f t="shared" si="912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86"/>
        <v/>
      </c>
      <c r="CA324" s="600" t="str">
        <f t="shared" si="887"/>
        <v/>
      </c>
      <c r="CB324" s="600" t="str">
        <f t="shared" si="888"/>
        <v/>
      </c>
      <c r="CC324" s="691" t="str">
        <f t="shared" si="889"/>
        <v/>
      </c>
      <c r="CD324" s="1337" t="str">
        <f t="shared" si="890"/>
        <v/>
      </c>
      <c r="CE324" s="1338" t="str">
        <f t="shared" si="890"/>
        <v/>
      </c>
      <c r="CF324" s="1339" t="str">
        <f t="shared" si="890"/>
        <v/>
      </c>
      <c r="CG324" s="1339" t="str">
        <f t="shared" si="890"/>
        <v/>
      </c>
      <c r="CH324" s="1339" t="str">
        <f t="shared" si="890"/>
        <v/>
      </c>
      <c r="CI324" s="1339" t="str">
        <f t="shared" si="890"/>
        <v/>
      </c>
      <c r="CJ324" s="1339" t="str">
        <f t="shared" si="890"/>
        <v/>
      </c>
      <c r="CK324" s="1340" t="str">
        <f t="shared" si="890"/>
        <v/>
      </c>
      <c r="CL324" s="1340" t="str">
        <f t="shared" si="890"/>
        <v/>
      </c>
      <c r="CM324" s="1340" t="str">
        <f t="shared" si="890"/>
        <v/>
      </c>
      <c r="CN324" s="1339" t="str">
        <f t="shared" si="890"/>
        <v/>
      </c>
      <c r="CO324" s="1339" t="str">
        <f t="shared" si="890"/>
        <v/>
      </c>
      <c r="CP324" s="1339" t="str">
        <f t="shared" si="890"/>
        <v/>
      </c>
      <c r="CQ324" s="1339" t="str">
        <f t="shared" si="890"/>
        <v/>
      </c>
      <c r="CR324" s="1339" t="str">
        <f t="shared" si="890"/>
        <v/>
      </c>
      <c r="CS324" s="1338" t="str">
        <f t="shared" si="890"/>
        <v/>
      </c>
      <c r="CT324" s="1341" t="str">
        <f t="shared" si="891"/>
        <v/>
      </c>
      <c r="CU324" s="552" t="str">
        <f t="shared" si="892"/>
        <v/>
      </c>
      <c r="CV324" s="553" t="str">
        <f t="shared" si="893"/>
        <v/>
      </c>
      <c r="CW324" s="554" t="str">
        <f t="shared" si="894"/>
        <v/>
      </c>
      <c r="CX324" s="554" t="str">
        <f t="shared" si="895"/>
        <v/>
      </c>
      <c r="CY324" s="554" t="str">
        <f t="shared" si="896"/>
        <v/>
      </c>
      <c r="CZ324" s="554" t="str">
        <f t="shared" si="897"/>
        <v/>
      </c>
      <c r="DA324" s="554" t="str">
        <f t="shared" si="898"/>
        <v/>
      </c>
      <c r="DB324" s="555" t="str">
        <f t="shared" si="899"/>
        <v/>
      </c>
      <c r="DC324" s="555" t="str">
        <f t="shared" si="900"/>
        <v/>
      </c>
      <c r="DD324" s="555" t="str">
        <f t="shared" si="901"/>
        <v/>
      </c>
      <c r="DE324" s="554" t="str">
        <f t="shared" si="902"/>
        <v/>
      </c>
      <c r="DF324" s="554" t="str">
        <f t="shared" si="903"/>
        <v/>
      </c>
      <c r="DG324" s="554" t="str">
        <f t="shared" si="904"/>
        <v/>
      </c>
      <c r="DH324" s="554" t="str">
        <f t="shared" si="905"/>
        <v/>
      </c>
      <c r="DI324" s="554" t="str">
        <f t="shared" si="906"/>
        <v/>
      </c>
      <c r="DJ324" s="553" t="str">
        <f t="shared" si="907"/>
        <v/>
      </c>
      <c r="DK324" s="552" t="str">
        <f t="shared" si="908"/>
        <v/>
      </c>
      <c r="DL324" s="656">
        <f t="shared" si="909"/>
        <v>0</v>
      </c>
      <c r="DM324" s="106">
        <f t="shared" si="910"/>
        <v>0</v>
      </c>
      <c r="DN324" s="106">
        <f t="shared" si="911"/>
        <v>0</v>
      </c>
      <c r="DO324" s="106">
        <f t="shared" si="912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86"/>
        <v/>
      </c>
      <c r="CA325" s="600" t="str">
        <f t="shared" si="887"/>
        <v/>
      </c>
      <c r="CB325" s="600" t="str">
        <f t="shared" si="888"/>
        <v/>
      </c>
      <c r="CC325" s="691" t="str">
        <f t="shared" si="889"/>
        <v/>
      </c>
      <c r="CD325" s="1337" t="str">
        <f t="shared" si="890"/>
        <v/>
      </c>
      <c r="CE325" s="1338" t="str">
        <f t="shared" si="890"/>
        <v/>
      </c>
      <c r="CF325" s="1339" t="str">
        <f t="shared" si="890"/>
        <v/>
      </c>
      <c r="CG325" s="1339" t="str">
        <f t="shared" si="890"/>
        <v/>
      </c>
      <c r="CH325" s="1339" t="str">
        <f t="shared" si="890"/>
        <v/>
      </c>
      <c r="CI325" s="1339" t="str">
        <f t="shared" si="890"/>
        <v/>
      </c>
      <c r="CJ325" s="1339" t="str">
        <f t="shared" si="890"/>
        <v/>
      </c>
      <c r="CK325" s="1340" t="str">
        <f t="shared" si="890"/>
        <v/>
      </c>
      <c r="CL325" s="1340" t="str">
        <f t="shared" si="890"/>
        <v/>
      </c>
      <c r="CM325" s="1340" t="str">
        <f t="shared" si="890"/>
        <v/>
      </c>
      <c r="CN325" s="1339" t="str">
        <f t="shared" si="890"/>
        <v/>
      </c>
      <c r="CO325" s="1339" t="str">
        <f t="shared" si="890"/>
        <v/>
      </c>
      <c r="CP325" s="1339" t="str">
        <f t="shared" si="890"/>
        <v/>
      </c>
      <c r="CQ325" s="1339" t="str">
        <f t="shared" si="890"/>
        <v/>
      </c>
      <c r="CR325" s="1339" t="str">
        <f t="shared" si="890"/>
        <v/>
      </c>
      <c r="CS325" s="1338" t="str">
        <f t="shared" si="890"/>
        <v/>
      </c>
      <c r="CT325" s="1341" t="str">
        <f t="shared" si="891"/>
        <v/>
      </c>
      <c r="CU325" s="552" t="str">
        <f t="shared" si="892"/>
        <v/>
      </c>
      <c r="CV325" s="553" t="str">
        <f t="shared" si="893"/>
        <v/>
      </c>
      <c r="CW325" s="554" t="str">
        <f t="shared" si="894"/>
        <v/>
      </c>
      <c r="CX325" s="554" t="str">
        <f t="shared" si="895"/>
        <v/>
      </c>
      <c r="CY325" s="554" t="str">
        <f t="shared" si="896"/>
        <v/>
      </c>
      <c r="CZ325" s="554" t="str">
        <f t="shared" si="897"/>
        <v/>
      </c>
      <c r="DA325" s="554" t="str">
        <f t="shared" si="898"/>
        <v/>
      </c>
      <c r="DB325" s="555" t="str">
        <f t="shared" si="899"/>
        <v/>
      </c>
      <c r="DC325" s="555" t="str">
        <f t="shared" si="900"/>
        <v/>
      </c>
      <c r="DD325" s="555" t="str">
        <f t="shared" si="901"/>
        <v/>
      </c>
      <c r="DE325" s="554" t="str">
        <f t="shared" si="902"/>
        <v/>
      </c>
      <c r="DF325" s="554" t="str">
        <f t="shared" si="903"/>
        <v/>
      </c>
      <c r="DG325" s="554" t="str">
        <f t="shared" si="904"/>
        <v/>
      </c>
      <c r="DH325" s="554" t="str">
        <f t="shared" si="905"/>
        <v/>
      </c>
      <c r="DI325" s="554" t="str">
        <f t="shared" si="906"/>
        <v/>
      </c>
      <c r="DJ325" s="553" t="str">
        <f t="shared" si="907"/>
        <v/>
      </c>
      <c r="DK325" s="552" t="str">
        <f t="shared" si="908"/>
        <v/>
      </c>
      <c r="DL325" s="656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921">IF(B324="","",B324*B325)</f>
        <v/>
      </c>
      <c r="C326" s="632" t="str">
        <f t="shared" si="921"/>
        <v/>
      </c>
      <c r="D326" s="632" t="str">
        <f t="shared" si="921"/>
        <v/>
      </c>
      <c r="E326" s="632" t="str">
        <f t="shared" si="921"/>
        <v/>
      </c>
      <c r="F326" s="632" t="str">
        <f t="shared" si="921"/>
        <v/>
      </c>
      <c r="G326" s="632" t="str">
        <f t="shared" si="921"/>
        <v/>
      </c>
      <c r="H326" s="632" t="str">
        <f t="shared" si="921"/>
        <v/>
      </c>
      <c r="I326" s="632" t="str">
        <f t="shared" si="921"/>
        <v/>
      </c>
      <c r="J326" s="632" t="str">
        <f t="shared" si="921"/>
        <v/>
      </c>
      <c r="K326" s="632" t="str">
        <f t="shared" si="921"/>
        <v/>
      </c>
      <c r="L326" s="632" t="str">
        <f t="shared" si="921"/>
        <v/>
      </c>
      <c r="M326" s="632" t="str">
        <f t="shared" si="921"/>
        <v/>
      </c>
      <c r="N326" s="632" t="str">
        <f t="shared" si="921"/>
        <v/>
      </c>
      <c r="O326" s="632" t="str">
        <f t="shared" si="921"/>
        <v/>
      </c>
      <c r="P326" s="632" t="str">
        <f t="shared" si="921"/>
        <v/>
      </c>
      <c r="Q326" s="632" t="str">
        <f t="shared" si="921"/>
        <v/>
      </c>
      <c r="R326" s="632" t="str">
        <f t="shared" si="921"/>
        <v/>
      </c>
      <c r="S326" s="665"/>
      <c r="T326" s="632" t="str">
        <f t="shared" ref="T326:AJ326" si="922">IF(T324="","",T324*T325)</f>
        <v/>
      </c>
      <c r="U326" s="632" t="str">
        <f t="shared" si="922"/>
        <v/>
      </c>
      <c r="V326" s="632" t="str">
        <f t="shared" si="922"/>
        <v/>
      </c>
      <c r="W326" s="632" t="str">
        <f t="shared" si="922"/>
        <v/>
      </c>
      <c r="X326" s="632" t="str">
        <f t="shared" si="922"/>
        <v/>
      </c>
      <c r="Y326" s="632" t="str">
        <f t="shared" si="922"/>
        <v/>
      </c>
      <c r="Z326" s="632" t="str">
        <f t="shared" si="922"/>
        <v/>
      </c>
      <c r="AA326" s="632" t="str">
        <f t="shared" si="922"/>
        <v/>
      </c>
      <c r="AB326" s="632" t="str">
        <f t="shared" si="922"/>
        <v/>
      </c>
      <c r="AC326" s="632" t="str">
        <f t="shared" si="922"/>
        <v/>
      </c>
      <c r="AD326" s="632" t="str">
        <f t="shared" si="922"/>
        <v/>
      </c>
      <c r="AE326" s="632" t="str">
        <f t="shared" si="922"/>
        <v/>
      </c>
      <c r="AF326" s="632" t="str">
        <f t="shared" si="922"/>
        <v/>
      </c>
      <c r="AG326" s="632" t="str">
        <f t="shared" si="922"/>
        <v/>
      </c>
      <c r="AH326" s="632" t="str">
        <f t="shared" si="922"/>
        <v/>
      </c>
      <c r="AI326" s="632" t="str">
        <f t="shared" si="922"/>
        <v/>
      </c>
      <c r="AJ326" s="632" t="str">
        <f t="shared" si="922"/>
        <v/>
      </c>
      <c r="AK326" s="665"/>
      <c r="AL326" s="632" t="str">
        <f t="shared" ref="AL326:BB326" si="923">IF(AL324="","",AL324*AL325)</f>
        <v/>
      </c>
      <c r="AM326" s="632" t="str">
        <f t="shared" si="923"/>
        <v/>
      </c>
      <c r="AN326" s="632" t="str">
        <f t="shared" si="923"/>
        <v/>
      </c>
      <c r="AO326" s="632" t="str">
        <f t="shared" si="923"/>
        <v/>
      </c>
      <c r="AP326" s="632" t="str">
        <f t="shared" si="923"/>
        <v/>
      </c>
      <c r="AQ326" s="632" t="str">
        <f t="shared" si="923"/>
        <v/>
      </c>
      <c r="AR326" s="632" t="str">
        <f t="shared" si="923"/>
        <v/>
      </c>
      <c r="AS326" s="632" t="str">
        <f t="shared" si="923"/>
        <v/>
      </c>
      <c r="AT326" s="632" t="str">
        <f t="shared" si="923"/>
        <v/>
      </c>
      <c r="AU326" s="632" t="str">
        <f t="shared" si="923"/>
        <v/>
      </c>
      <c r="AV326" s="632" t="str">
        <f t="shared" si="923"/>
        <v/>
      </c>
      <c r="AW326" s="632" t="str">
        <f t="shared" si="923"/>
        <v/>
      </c>
      <c r="AX326" s="632" t="str">
        <f t="shared" si="923"/>
        <v/>
      </c>
      <c r="AY326" s="632" t="str">
        <f t="shared" si="923"/>
        <v/>
      </c>
      <c r="AZ326" s="632" t="str">
        <f t="shared" si="923"/>
        <v/>
      </c>
      <c r="BA326" s="632" t="str">
        <f t="shared" si="923"/>
        <v/>
      </c>
      <c r="BB326" s="632" t="str">
        <f t="shared" si="923"/>
        <v/>
      </c>
      <c r="BC326" s="665"/>
      <c r="BD326" s="632" t="str">
        <f t="shared" ref="BD326:BT326" si="924">IF(BD324="","",BD324*BD325)</f>
        <v/>
      </c>
      <c r="BE326" s="632" t="str">
        <f t="shared" si="924"/>
        <v/>
      </c>
      <c r="BF326" s="632" t="str">
        <f t="shared" si="924"/>
        <v/>
      </c>
      <c r="BG326" s="632" t="str">
        <f t="shared" si="924"/>
        <v/>
      </c>
      <c r="BH326" s="632" t="str">
        <f t="shared" si="924"/>
        <v/>
      </c>
      <c r="BI326" s="632" t="str">
        <f t="shared" si="924"/>
        <v/>
      </c>
      <c r="BJ326" s="632" t="str">
        <f t="shared" si="924"/>
        <v/>
      </c>
      <c r="BK326" s="632" t="str">
        <f t="shared" si="924"/>
        <v/>
      </c>
      <c r="BL326" s="632" t="str">
        <f t="shared" si="924"/>
        <v/>
      </c>
      <c r="BM326" s="632" t="str">
        <f t="shared" si="924"/>
        <v/>
      </c>
      <c r="BN326" s="632" t="str">
        <f t="shared" si="924"/>
        <v/>
      </c>
      <c r="BO326" s="632" t="str">
        <f t="shared" si="924"/>
        <v/>
      </c>
      <c r="BP326" s="632" t="str">
        <f t="shared" si="924"/>
        <v/>
      </c>
      <c r="BQ326" s="632" t="str">
        <f t="shared" si="924"/>
        <v/>
      </c>
      <c r="BR326" s="632" t="str">
        <f t="shared" si="924"/>
        <v/>
      </c>
      <c r="BS326" s="632" t="str">
        <f t="shared" si="924"/>
        <v/>
      </c>
      <c r="BT326" s="632" t="str">
        <f t="shared" si="924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86"/>
        <v/>
      </c>
      <c r="CA326" s="600" t="str">
        <f t="shared" si="887"/>
        <v/>
      </c>
      <c r="CB326" s="600" t="str">
        <f t="shared" si="888"/>
        <v/>
      </c>
      <c r="CC326" s="691" t="str">
        <f t="shared" si="889"/>
        <v/>
      </c>
      <c r="CD326" s="1337" t="str">
        <f t="shared" si="890"/>
        <v/>
      </c>
      <c r="CE326" s="1338" t="str">
        <f t="shared" si="890"/>
        <v/>
      </c>
      <c r="CF326" s="1339" t="str">
        <f t="shared" si="890"/>
        <v/>
      </c>
      <c r="CG326" s="1339" t="str">
        <f t="shared" si="890"/>
        <v/>
      </c>
      <c r="CH326" s="1339" t="str">
        <f t="shared" si="890"/>
        <v/>
      </c>
      <c r="CI326" s="1339" t="str">
        <f t="shared" si="890"/>
        <v/>
      </c>
      <c r="CJ326" s="1339" t="str">
        <f t="shared" si="890"/>
        <v/>
      </c>
      <c r="CK326" s="1340" t="str">
        <f t="shared" si="890"/>
        <v/>
      </c>
      <c r="CL326" s="1340" t="str">
        <f t="shared" si="890"/>
        <v/>
      </c>
      <c r="CM326" s="1340" t="str">
        <f t="shared" si="890"/>
        <v/>
      </c>
      <c r="CN326" s="1339" t="str">
        <f t="shared" si="890"/>
        <v/>
      </c>
      <c r="CO326" s="1339" t="str">
        <f t="shared" si="890"/>
        <v/>
      </c>
      <c r="CP326" s="1339" t="str">
        <f t="shared" si="890"/>
        <v/>
      </c>
      <c r="CQ326" s="1339" t="str">
        <f t="shared" si="890"/>
        <v/>
      </c>
      <c r="CR326" s="1339" t="str">
        <f t="shared" si="890"/>
        <v/>
      </c>
      <c r="CS326" s="1338" t="str">
        <f t="shared" si="890"/>
        <v/>
      </c>
      <c r="CT326" s="1341" t="str">
        <f t="shared" si="891"/>
        <v/>
      </c>
      <c r="CU326" s="552" t="str">
        <f t="shared" si="892"/>
        <v/>
      </c>
      <c r="CV326" s="553" t="str">
        <f t="shared" si="893"/>
        <v/>
      </c>
      <c r="CW326" s="554" t="str">
        <f t="shared" si="894"/>
        <v/>
      </c>
      <c r="CX326" s="554" t="str">
        <f t="shared" si="895"/>
        <v/>
      </c>
      <c r="CY326" s="554" t="str">
        <f t="shared" si="896"/>
        <v/>
      </c>
      <c r="CZ326" s="554" t="str">
        <f t="shared" si="897"/>
        <v/>
      </c>
      <c r="DA326" s="554" t="str">
        <f t="shared" si="898"/>
        <v/>
      </c>
      <c r="DB326" s="555" t="str">
        <f t="shared" si="899"/>
        <v/>
      </c>
      <c r="DC326" s="555" t="str">
        <f t="shared" si="900"/>
        <v/>
      </c>
      <c r="DD326" s="555" t="str">
        <f t="shared" si="901"/>
        <v/>
      </c>
      <c r="DE326" s="554" t="str">
        <f t="shared" si="902"/>
        <v/>
      </c>
      <c r="DF326" s="554" t="str">
        <f t="shared" si="903"/>
        <v/>
      </c>
      <c r="DG326" s="554" t="str">
        <f t="shared" si="904"/>
        <v/>
      </c>
      <c r="DH326" s="554" t="str">
        <f t="shared" si="905"/>
        <v/>
      </c>
      <c r="DI326" s="554" t="str">
        <f t="shared" si="906"/>
        <v/>
      </c>
      <c r="DJ326" s="553" t="str">
        <f t="shared" si="907"/>
        <v/>
      </c>
      <c r="DK326" s="552" t="str">
        <f t="shared" si="908"/>
        <v/>
      </c>
      <c r="DL326" s="656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86"/>
        <v/>
      </c>
      <c r="CA327" s="600" t="str">
        <f t="shared" si="887"/>
        <v/>
      </c>
      <c r="CB327" s="600" t="str">
        <f t="shared" si="888"/>
        <v/>
      </c>
      <c r="CC327" s="691" t="str">
        <f t="shared" si="889"/>
        <v/>
      </c>
      <c r="CD327" s="1337" t="str">
        <f t="shared" si="890"/>
        <v/>
      </c>
      <c r="CE327" s="1338" t="str">
        <f t="shared" si="890"/>
        <v/>
      </c>
      <c r="CF327" s="1339" t="str">
        <f t="shared" si="890"/>
        <v/>
      </c>
      <c r="CG327" s="1339" t="str">
        <f t="shared" si="890"/>
        <v/>
      </c>
      <c r="CH327" s="1339" t="str">
        <f t="shared" si="890"/>
        <v/>
      </c>
      <c r="CI327" s="1339" t="str">
        <f t="shared" si="890"/>
        <v/>
      </c>
      <c r="CJ327" s="1339" t="str">
        <f t="shared" si="890"/>
        <v/>
      </c>
      <c r="CK327" s="1340" t="str">
        <f t="shared" si="890"/>
        <v/>
      </c>
      <c r="CL327" s="1340" t="str">
        <f t="shared" si="890"/>
        <v/>
      </c>
      <c r="CM327" s="1340" t="str">
        <f t="shared" si="890"/>
        <v/>
      </c>
      <c r="CN327" s="1339" t="str">
        <f t="shared" si="890"/>
        <v/>
      </c>
      <c r="CO327" s="1339" t="str">
        <f t="shared" si="890"/>
        <v/>
      </c>
      <c r="CP327" s="1339" t="str">
        <f t="shared" si="890"/>
        <v/>
      </c>
      <c r="CQ327" s="1339" t="str">
        <f t="shared" si="890"/>
        <v/>
      </c>
      <c r="CR327" s="1339" t="str">
        <f t="shared" si="890"/>
        <v/>
      </c>
      <c r="CS327" s="1338" t="str">
        <f t="shared" si="890"/>
        <v/>
      </c>
      <c r="CT327" s="1341" t="str">
        <f t="shared" si="891"/>
        <v/>
      </c>
      <c r="CU327" s="552" t="str">
        <f t="shared" si="892"/>
        <v/>
      </c>
      <c r="CV327" s="553" t="str">
        <f t="shared" si="893"/>
        <v/>
      </c>
      <c r="CW327" s="554" t="str">
        <f t="shared" si="894"/>
        <v/>
      </c>
      <c r="CX327" s="554" t="str">
        <f t="shared" si="895"/>
        <v/>
      </c>
      <c r="CY327" s="554" t="str">
        <f t="shared" si="896"/>
        <v/>
      </c>
      <c r="CZ327" s="554" t="str">
        <f t="shared" si="897"/>
        <v/>
      </c>
      <c r="DA327" s="554" t="str">
        <f t="shared" si="898"/>
        <v/>
      </c>
      <c r="DB327" s="555" t="str">
        <f t="shared" si="899"/>
        <v/>
      </c>
      <c r="DC327" s="555" t="str">
        <f t="shared" si="900"/>
        <v/>
      </c>
      <c r="DD327" s="555" t="str">
        <f t="shared" si="901"/>
        <v/>
      </c>
      <c r="DE327" s="554" t="str">
        <f t="shared" si="902"/>
        <v/>
      </c>
      <c r="DF327" s="554" t="str">
        <f t="shared" si="903"/>
        <v/>
      </c>
      <c r="DG327" s="554" t="str">
        <f t="shared" si="904"/>
        <v/>
      </c>
      <c r="DH327" s="554" t="str">
        <f t="shared" si="905"/>
        <v/>
      </c>
      <c r="DI327" s="554" t="str">
        <f t="shared" si="906"/>
        <v/>
      </c>
      <c r="DJ327" s="553" t="str">
        <f t="shared" si="907"/>
        <v/>
      </c>
      <c r="DK327" s="552" t="str">
        <f t="shared" si="908"/>
        <v/>
      </c>
      <c r="DL327" s="656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$G$1 &amp; " (%)"</f>
        <v>kcal (%)</v>
      </c>
      <c r="B328" s="635" t="str">
        <f t="shared" ref="B328:R328" si="925">IF(B322="","",(B322-B324-B327)*B323/B$46/365/$F$1)</f>
        <v/>
      </c>
      <c r="C328" s="635" t="str">
        <f t="shared" si="925"/>
        <v/>
      </c>
      <c r="D328" s="635" t="str">
        <f t="shared" si="925"/>
        <v/>
      </c>
      <c r="E328" s="635" t="str">
        <f t="shared" si="925"/>
        <v/>
      </c>
      <c r="F328" s="635" t="str">
        <f t="shared" si="925"/>
        <v/>
      </c>
      <c r="G328" s="635" t="str">
        <f t="shared" si="925"/>
        <v/>
      </c>
      <c r="H328" s="635" t="str">
        <f t="shared" si="925"/>
        <v/>
      </c>
      <c r="I328" s="635" t="str">
        <f t="shared" si="925"/>
        <v/>
      </c>
      <c r="J328" s="635" t="str">
        <f t="shared" si="925"/>
        <v/>
      </c>
      <c r="K328" s="635" t="str">
        <f t="shared" si="925"/>
        <v/>
      </c>
      <c r="L328" s="635" t="str">
        <f t="shared" si="925"/>
        <v/>
      </c>
      <c r="M328" s="635" t="str">
        <f t="shared" si="925"/>
        <v/>
      </c>
      <c r="N328" s="635" t="str">
        <f t="shared" si="925"/>
        <v/>
      </c>
      <c r="O328" s="635" t="str">
        <f t="shared" si="925"/>
        <v/>
      </c>
      <c r="P328" s="635" t="str">
        <f t="shared" si="925"/>
        <v/>
      </c>
      <c r="Q328" s="635" t="str">
        <f t="shared" si="925"/>
        <v/>
      </c>
      <c r="R328" s="635" t="str">
        <f t="shared" si="925"/>
        <v/>
      </c>
      <c r="S328" s="655"/>
      <c r="T328" s="635" t="str">
        <f t="shared" ref="T328:AJ328" si="926">IF(T322="","",(T322-T324-T327)*T323/T$46/365/$F$1)</f>
        <v/>
      </c>
      <c r="U328" s="635" t="str">
        <f t="shared" si="926"/>
        <v/>
      </c>
      <c r="V328" s="635" t="str">
        <f t="shared" si="926"/>
        <v/>
      </c>
      <c r="W328" s="635" t="str">
        <f t="shared" si="926"/>
        <v/>
      </c>
      <c r="X328" s="635" t="str">
        <f t="shared" si="926"/>
        <v/>
      </c>
      <c r="Y328" s="635" t="str">
        <f t="shared" si="926"/>
        <v/>
      </c>
      <c r="Z328" s="635" t="str">
        <f t="shared" si="926"/>
        <v/>
      </c>
      <c r="AA328" s="635" t="str">
        <f t="shared" si="926"/>
        <v/>
      </c>
      <c r="AB328" s="635" t="str">
        <f t="shared" si="926"/>
        <v/>
      </c>
      <c r="AC328" s="635" t="str">
        <f t="shared" si="926"/>
        <v/>
      </c>
      <c r="AD328" s="635" t="str">
        <f t="shared" si="926"/>
        <v/>
      </c>
      <c r="AE328" s="635" t="str">
        <f t="shared" si="926"/>
        <v/>
      </c>
      <c r="AF328" s="635" t="str">
        <f t="shared" si="926"/>
        <v/>
      </c>
      <c r="AG328" s="635" t="str">
        <f t="shared" si="926"/>
        <v/>
      </c>
      <c r="AH328" s="635" t="str">
        <f t="shared" si="926"/>
        <v/>
      </c>
      <c r="AI328" s="635" t="str">
        <f t="shared" si="926"/>
        <v/>
      </c>
      <c r="AJ328" s="635" t="str">
        <f t="shared" si="926"/>
        <v/>
      </c>
      <c r="AK328" s="655"/>
      <c r="AL328" s="635" t="str">
        <f t="shared" ref="AL328:BB328" si="927">IF(AL322="","",(AL322-AL324-AL327)*AL323/AL$46/365/$F$1)</f>
        <v/>
      </c>
      <c r="AM328" s="635" t="str">
        <f t="shared" si="927"/>
        <v/>
      </c>
      <c r="AN328" s="635" t="str">
        <f t="shared" si="927"/>
        <v/>
      </c>
      <c r="AO328" s="635" t="str">
        <f t="shared" si="927"/>
        <v/>
      </c>
      <c r="AP328" s="635" t="str">
        <f t="shared" si="927"/>
        <v/>
      </c>
      <c r="AQ328" s="635" t="str">
        <f t="shared" si="927"/>
        <v/>
      </c>
      <c r="AR328" s="635" t="str">
        <f t="shared" si="927"/>
        <v/>
      </c>
      <c r="AS328" s="635" t="str">
        <f t="shared" si="927"/>
        <v/>
      </c>
      <c r="AT328" s="635" t="str">
        <f t="shared" si="927"/>
        <v/>
      </c>
      <c r="AU328" s="635" t="str">
        <f t="shared" si="927"/>
        <v/>
      </c>
      <c r="AV328" s="635" t="str">
        <f t="shared" si="927"/>
        <v/>
      </c>
      <c r="AW328" s="635" t="str">
        <f t="shared" si="927"/>
        <v/>
      </c>
      <c r="AX328" s="635" t="str">
        <f t="shared" si="927"/>
        <v/>
      </c>
      <c r="AY328" s="635" t="str">
        <f t="shared" si="927"/>
        <v/>
      </c>
      <c r="AZ328" s="635" t="str">
        <f t="shared" si="927"/>
        <v/>
      </c>
      <c r="BA328" s="635" t="str">
        <f t="shared" si="927"/>
        <v/>
      </c>
      <c r="BB328" s="635" t="str">
        <f t="shared" si="927"/>
        <v/>
      </c>
      <c r="BC328" s="655"/>
      <c r="BD328" s="635" t="str">
        <f t="shared" ref="BD328:BT328" si="928">IF(BD322="","",(BD322-BD324-BD327)*BD323/BD$46/365/$F$1)</f>
        <v/>
      </c>
      <c r="BE328" s="635" t="str">
        <f t="shared" si="928"/>
        <v/>
      </c>
      <c r="BF328" s="635" t="str">
        <f t="shared" si="928"/>
        <v/>
      </c>
      <c r="BG328" s="635" t="str">
        <f t="shared" si="928"/>
        <v/>
      </c>
      <c r="BH328" s="635" t="str">
        <f t="shared" si="928"/>
        <v/>
      </c>
      <c r="BI328" s="635" t="str">
        <f t="shared" si="928"/>
        <v/>
      </c>
      <c r="BJ328" s="635" t="str">
        <f t="shared" si="928"/>
        <v/>
      </c>
      <c r="BK328" s="635" t="str">
        <f t="shared" si="928"/>
        <v/>
      </c>
      <c r="BL328" s="635" t="str">
        <f t="shared" si="928"/>
        <v/>
      </c>
      <c r="BM328" s="635" t="str">
        <f t="shared" si="928"/>
        <v/>
      </c>
      <c r="BN328" s="635" t="str">
        <f t="shared" si="928"/>
        <v/>
      </c>
      <c r="BO328" s="635" t="str">
        <f t="shared" si="928"/>
        <v/>
      </c>
      <c r="BP328" s="635" t="str">
        <f t="shared" si="928"/>
        <v/>
      </c>
      <c r="BQ328" s="635" t="str">
        <f t="shared" si="928"/>
        <v/>
      </c>
      <c r="BR328" s="635" t="str">
        <f t="shared" si="928"/>
        <v/>
      </c>
      <c r="BS328" s="635" t="str">
        <f t="shared" si="928"/>
        <v/>
      </c>
      <c r="BT328" s="635" t="str">
        <f t="shared" si="928"/>
        <v/>
      </c>
      <c r="BU328" s="655"/>
      <c r="BV328" s="635" t="str">
        <f>IF(BV322="","",(BV322-BV324-BV327)*BV323/BV$46/365/$F$1)</f>
        <v/>
      </c>
      <c r="BW328" s="635" t="str">
        <f>IF(BW322="","",(BW322-BW324-BW327)*BW323/BW$46/365/$F$1)</f>
        <v/>
      </c>
      <c r="BX328" s="635" t="str">
        <f>IF(BX322="","",(BX322-BX324-BX327)*BX323/BX$46/365/$F$1)</f>
        <v/>
      </c>
      <c r="BY328" s="635" t="str">
        <f>IF(BY322="","",(BY322-BY324-BY327)*BY323/BY$46/365/$F$1)</f>
        <v/>
      </c>
      <c r="BZ328" s="600" t="str">
        <f t="shared" si="886"/>
        <v/>
      </c>
      <c r="CA328" s="625" t="str">
        <f t="shared" si="887"/>
        <v/>
      </c>
      <c r="CB328" s="625" t="str">
        <f t="shared" si="888"/>
        <v/>
      </c>
      <c r="CC328" s="694" t="str">
        <f t="shared" si="889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29" si="92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929"/>
        <v/>
      </c>
      <c r="CG328" s="1344" t="str">
        <f t="shared" si="929"/>
        <v/>
      </c>
      <c r="CH328" s="1344" t="str">
        <f t="shared" si="929"/>
        <v/>
      </c>
      <c r="CI328" s="1344" t="str">
        <f t="shared" si="929"/>
        <v/>
      </c>
      <c r="CJ328" s="1344" t="str">
        <f t="shared" si="929"/>
        <v/>
      </c>
      <c r="CK328" s="1345" t="str">
        <f t="shared" si="929"/>
        <v/>
      </c>
      <c r="CL328" s="1345" t="str">
        <f t="shared" si="929"/>
        <v/>
      </c>
      <c r="CM328" s="1345" t="str">
        <f t="shared" si="929"/>
        <v/>
      </c>
      <c r="CN328" s="1344" t="str">
        <f t="shared" si="929"/>
        <v/>
      </c>
      <c r="CO328" s="1344" t="str">
        <f t="shared" si="929"/>
        <v/>
      </c>
      <c r="CP328" s="1344" t="str">
        <f t="shared" si="929"/>
        <v/>
      </c>
      <c r="CQ328" s="1344" t="str">
        <f t="shared" si="929"/>
        <v/>
      </c>
      <c r="CR328" s="1344" t="str">
        <f t="shared" si="929"/>
        <v/>
      </c>
      <c r="CS328" s="1343" t="str">
        <f t="shared" si="929"/>
        <v/>
      </c>
      <c r="CT328" s="1346" t="str">
        <f t="shared" si="929"/>
        <v/>
      </c>
      <c r="CU328" s="540" t="str">
        <f t="shared" si="892"/>
        <v/>
      </c>
      <c r="CV328" s="541" t="str">
        <f t="shared" si="893"/>
        <v/>
      </c>
      <c r="CW328" s="542" t="str">
        <f t="shared" si="894"/>
        <v/>
      </c>
      <c r="CX328" s="542" t="str">
        <f t="shared" si="895"/>
        <v/>
      </c>
      <c r="CY328" s="542" t="str">
        <f t="shared" si="896"/>
        <v/>
      </c>
      <c r="CZ328" s="542" t="str">
        <f t="shared" si="897"/>
        <v/>
      </c>
      <c r="DA328" s="542" t="str">
        <f t="shared" si="898"/>
        <v/>
      </c>
      <c r="DB328" s="543" t="str">
        <f t="shared" si="899"/>
        <v/>
      </c>
      <c r="DC328" s="543" t="str">
        <f t="shared" si="900"/>
        <v/>
      </c>
      <c r="DD328" s="543" t="str">
        <f t="shared" si="901"/>
        <v/>
      </c>
      <c r="DE328" s="542" t="str">
        <f t="shared" si="902"/>
        <v/>
      </c>
      <c r="DF328" s="542" t="str">
        <f t="shared" si="903"/>
        <v/>
      </c>
      <c r="DG328" s="542" t="str">
        <f t="shared" si="904"/>
        <v/>
      </c>
      <c r="DH328" s="542" t="str">
        <f t="shared" si="905"/>
        <v/>
      </c>
      <c r="DI328" s="542" t="str">
        <f t="shared" si="906"/>
        <v/>
      </c>
      <c r="DJ328" s="541" t="str">
        <f t="shared" si="907"/>
        <v/>
      </c>
      <c r="DK328" s="540" t="str">
        <f t="shared" si="908"/>
        <v/>
      </c>
      <c r="DL328" s="656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261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/>
      <c r="BF329" s="162"/>
      <c r="BG329" s="162"/>
      <c r="BH329" s="162"/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86"/>
        <v/>
      </c>
      <c r="CA329" s="600" t="str">
        <f t="shared" si="887"/>
        <v/>
      </c>
      <c r="CB329" s="600" t="str">
        <f t="shared" si="888"/>
        <v/>
      </c>
      <c r="CC329" s="691" t="str">
        <f t="shared" si="889"/>
        <v/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929"/>
        <v/>
      </c>
      <c r="CF329" s="1339" t="str">
        <f t="shared" si="929"/>
        <v/>
      </c>
      <c r="CG329" s="1339" t="str">
        <f t="shared" si="929"/>
        <v/>
      </c>
      <c r="CH329" s="1339" t="str">
        <f t="shared" si="929"/>
        <v/>
      </c>
      <c r="CI329" s="1339" t="str">
        <f t="shared" si="929"/>
        <v/>
      </c>
      <c r="CJ329" s="1339" t="str">
        <f t="shared" si="929"/>
        <v/>
      </c>
      <c r="CK329" s="1340" t="str">
        <f t="shared" si="929"/>
        <v/>
      </c>
      <c r="CL329" s="1340" t="str">
        <f t="shared" si="929"/>
        <v/>
      </c>
      <c r="CM329" s="1340" t="str">
        <f t="shared" si="929"/>
        <v/>
      </c>
      <c r="CN329" s="1339" t="str">
        <f t="shared" si="929"/>
        <v/>
      </c>
      <c r="CO329" s="1339" t="str">
        <f t="shared" si="929"/>
        <v/>
      </c>
      <c r="CP329" s="1339" t="str">
        <f t="shared" si="929"/>
        <v/>
      </c>
      <c r="CQ329" s="1339" t="str">
        <f t="shared" si="929"/>
        <v/>
      </c>
      <c r="CR329" s="1339" t="str">
        <f t="shared" si="929"/>
        <v/>
      </c>
      <c r="CS329" s="1338" t="str">
        <f t="shared" si="929"/>
        <v/>
      </c>
      <c r="CT329" s="1341" t="str">
        <f t="shared" si="929"/>
        <v/>
      </c>
      <c r="CU329" s="552" t="str">
        <f t="shared" si="892"/>
        <v/>
      </c>
      <c r="CV329" s="553" t="str">
        <f t="shared" si="893"/>
        <v/>
      </c>
      <c r="CW329" s="554" t="str">
        <f t="shared" si="894"/>
        <v/>
      </c>
      <c r="CX329" s="554" t="str">
        <f t="shared" si="895"/>
        <v/>
      </c>
      <c r="CY329" s="554" t="str">
        <f t="shared" si="896"/>
        <v/>
      </c>
      <c r="CZ329" s="554" t="str">
        <f t="shared" si="897"/>
        <v/>
      </c>
      <c r="DA329" s="554" t="str">
        <f t="shared" si="898"/>
        <v/>
      </c>
      <c r="DB329" s="555" t="str">
        <f t="shared" si="899"/>
        <v/>
      </c>
      <c r="DC329" s="555" t="str">
        <f t="shared" si="900"/>
        <v/>
      </c>
      <c r="DD329" s="555" t="str">
        <f t="shared" si="901"/>
        <v/>
      </c>
      <c r="DE329" s="554" t="str">
        <f t="shared" si="902"/>
        <v/>
      </c>
      <c r="DF329" s="554" t="str">
        <f t="shared" si="903"/>
        <v/>
      </c>
      <c r="DG329" s="554" t="str">
        <f t="shared" si="904"/>
        <v/>
      </c>
      <c r="DH329" s="554" t="str">
        <f t="shared" si="905"/>
        <v/>
      </c>
      <c r="DI329" s="554" t="str">
        <f t="shared" si="906"/>
        <v/>
      </c>
      <c r="DJ329" s="553" t="str">
        <f t="shared" si="907"/>
        <v/>
      </c>
      <c r="DK329" s="552" t="str">
        <f t="shared" si="908"/>
        <v/>
      </c>
      <c r="DL329" s="656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0"/>
      <c r="CE330" s="1381"/>
      <c r="CF330" s="1381"/>
      <c r="CG330" s="1381"/>
      <c r="CH330" s="1381"/>
      <c r="CI330" s="1381"/>
      <c r="CJ330" s="1381"/>
      <c r="CK330" s="1381"/>
      <c r="CL330" s="1381"/>
      <c r="CM330" s="1381"/>
      <c r="CN330" s="1381"/>
      <c r="CO330" s="1381"/>
      <c r="CP330" s="1381"/>
      <c r="CQ330" s="1381"/>
      <c r="CR330" s="1381"/>
      <c r="CS330" s="1381"/>
      <c r="CT330" s="136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256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/>
      <c r="BE331" s="162"/>
      <c r="BF331" s="162"/>
      <c r="BG331" s="162"/>
      <c r="BH331" s="162"/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930">IF(DL331&lt;3,"",(SUM(B331:R331)-MIN(B331:R331)-MAX(B331:R331))/(DL331-2))</f>
        <v/>
      </c>
      <c r="CA331" s="600" t="str">
        <f t="shared" ref="CA331:CA339" si="931">IF(DM331&lt;3,"",(SUM(T331:AJ331)-MIN(T331:AJ331)-MAX(T331:AJ331))/(DM331-2))</f>
        <v/>
      </c>
      <c r="CB331" s="600" t="str">
        <f t="shared" ref="CB331:CB339" si="932">IF(DN331&lt;3,"",(SUM(AL331:BB331)-MIN(AL331:BB331)-MAX(AL331:BB331))/(DN331-2))</f>
        <v/>
      </c>
      <c r="CC331" s="691" t="str">
        <f t="shared" ref="CC331:CC339" si="933">IF(DO331&lt;3,"",(SUM(BD331:BT331)-MIN(BD331:BT331)-MAX(BD331:BT331))/(DO331-2))</f>
        <v/>
      </c>
      <c r="CD331" s="1337" t="str">
        <f t="shared" ref="CD331:CS337" si="93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934"/>
        <v/>
      </c>
      <c r="CF331" s="1339" t="str">
        <f t="shared" si="934"/>
        <v/>
      </c>
      <c r="CG331" s="1339" t="str">
        <f t="shared" si="934"/>
        <v/>
      </c>
      <c r="CH331" s="1339" t="str">
        <f t="shared" si="934"/>
        <v/>
      </c>
      <c r="CI331" s="1339" t="str">
        <f t="shared" si="934"/>
        <v/>
      </c>
      <c r="CJ331" s="1339" t="str">
        <f t="shared" si="934"/>
        <v/>
      </c>
      <c r="CK331" s="1340" t="str">
        <f t="shared" si="934"/>
        <v/>
      </c>
      <c r="CL331" s="1340" t="str">
        <f t="shared" si="934"/>
        <v/>
      </c>
      <c r="CM331" s="1340" t="str">
        <f t="shared" si="934"/>
        <v/>
      </c>
      <c r="CN331" s="1339" t="str">
        <f t="shared" si="934"/>
        <v/>
      </c>
      <c r="CO331" s="1339" t="str">
        <f t="shared" si="934"/>
        <v/>
      </c>
      <c r="CP331" s="1339" t="str">
        <f t="shared" si="934"/>
        <v/>
      </c>
      <c r="CQ331" s="1339" t="str">
        <f t="shared" si="934"/>
        <v/>
      </c>
      <c r="CR331" s="1339" t="str">
        <f t="shared" si="934"/>
        <v/>
      </c>
      <c r="CS331" s="1338" t="str">
        <f t="shared" si="934"/>
        <v/>
      </c>
      <c r="CT331" s="1341" t="str">
        <f t="shared" ref="CT331:CT337" si="93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2" t="str">
        <f t="shared" ref="CU331:CU339" si="93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3" t="str">
        <f t="shared" ref="CV331:CV339" si="93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4" t="str">
        <f t="shared" ref="CW331:CW339" si="93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4" t="str">
        <f t="shared" ref="CX331:CX339" si="93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4" t="str">
        <f t="shared" ref="CY331:CY339" si="94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4" t="str">
        <f t="shared" ref="CZ331:CZ339" si="94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4" t="str">
        <f t="shared" ref="DA331:DA339" si="94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5" t="str">
        <f t="shared" ref="DB331:DB339" si="94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5" t="str">
        <f t="shared" ref="DC331:DC339" si="94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5" t="str">
        <f t="shared" ref="DD331:DD339" si="94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54" t="str">
        <f t="shared" ref="DE331:DE339" si="94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4" t="str">
        <f t="shared" ref="DF331:DF339" si="94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4" t="str">
        <f t="shared" ref="DG331:DG339" si="94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4" t="str">
        <f t="shared" ref="DH331:DH339" si="94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4" t="str">
        <f t="shared" ref="DI331:DI339" si="95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3" t="str">
        <f t="shared" ref="DJ331:DJ339" si="95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2" t="str">
        <f t="shared" ref="DK331:DK339" si="95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53">COUNT(B331:R331)</f>
        <v>0</v>
      </c>
      <c r="DM331" s="106">
        <f t="shared" ref="DM331:DM339" si="954">COUNT(T331:AJ331)</f>
        <v>0</v>
      </c>
      <c r="DN331" s="106">
        <f t="shared" ref="DN331:DN339" si="955">COUNT(AL331:BB331)</f>
        <v>0</v>
      </c>
      <c r="DO331" s="106">
        <f t="shared" ref="DO331:DO339" si="956">COUNT(BD331:BT331)</f>
        <v>0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257</v>
      </c>
      <c r="B332" s="632" t="str">
        <f t="shared" ref="B332:R332" si="957">IF(B329="","",B329*B331)</f>
        <v/>
      </c>
      <c r="C332" s="632" t="str">
        <f t="shared" si="957"/>
        <v/>
      </c>
      <c r="D332" s="632" t="str">
        <f t="shared" si="957"/>
        <v/>
      </c>
      <c r="E332" s="632" t="str">
        <f t="shared" si="957"/>
        <v/>
      </c>
      <c r="F332" s="632" t="str">
        <f t="shared" si="957"/>
        <v/>
      </c>
      <c r="G332" s="632" t="str">
        <f t="shared" si="957"/>
        <v/>
      </c>
      <c r="H332" s="632" t="str">
        <f t="shared" si="957"/>
        <v/>
      </c>
      <c r="I332" s="632" t="str">
        <f t="shared" si="957"/>
        <v/>
      </c>
      <c r="J332" s="632" t="str">
        <f t="shared" si="957"/>
        <v/>
      </c>
      <c r="K332" s="632" t="str">
        <f t="shared" si="957"/>
        <v/>
      </c>
      <c r="L332" s="632" t="str">
        <f t="shared" si="957"/>
        <v/>
      </c>
      <c r="M332" s="632" t="str">
        <f t="shared" si="957"/>
        <v/>
      </c>
      <c r="N332" s="632" t="str">
        <f t="shared" si="957"/>
        <v/>
      </c>
      <c r="O332" s="632" t="str">
        <f t="shared" si="957"/>
        <v/>
      </c>
      <c r="P332" s="632" t="str">
        <f t="shared" si="957"/>
        <v/>
      </c>
      <c r="Q332" s="632" t="str">
        <f t="shared" si="957"/>
        <v/>
      </c>
      <c r="R332" s="632" t="str">
        <f t="shared" si="957"/>
        <v/>
      </c>
      <c r="S332" s="665"/>
      <c r="T332" s="632" t="str">
        <f t="shared" ref="T332:AJ332" si="958">IF(T329="","",T329*T331)</f>
        <v/>
      </c>
      <c r="U332" s="632" t="str">
        <f t="shared" si="958"/>
        <v/>
      </c>
      <c r="V332" s="632" t="str">
        <f t="shared" si="958"/>
        <v/>
      </c>
      <c r="W332" s="632" t="str">
        <f t="shared" si="958"/>
        <v/>
      </c>
      <c r="X332" s="632" t="str">
        <f t="shared" si="958"/>
        <v/>
      </c>
      <c r="Y332" s="632" t="str">
        <f t="shared" si="958"/>
        <v/>
      </c>
      <c r="Z332" s="632" t="str">
        <f t="shared" si="958"/>
        <v/>
      </c>
      <c r="AA332" s="632" t="str">
        <f t="shared" si="958"/>
        <v/>
      </c>
      <c r="AB332" s="632" t="str">
        <f t="shared" si="958"/>
        <v/>
      </c>
      <c r="AC332" s="632" t="str">
        <f t="shared" si="958"/>
        <v/>
      </c>
      <c r="AD332" s="632" t="str">
        <f t="shared" si="958"/>
        <v/>
      </c>
      <c r="AE332" s="632" t="str">
        <f t="shared" si="958"/>
        <v/>
      </c>
      <c r="AF332" s="632" t="str">
        <f t="shared" si="958"/>
        <v/>
      </c>
      <c r="AG332" s="632" t="str">
        <f t="shared" si="958"/>
        <v/>
      </c>
      <c r="AH332" s="632" t="str">
        <f t="shared" si="958"/>
        <v/>
      </c>
      <c r="AI332" s="632" t="str">
        <f t="shared" si="958"/>
        <v/>
      </c>
      <c r="AJ332" s="632" t="str">
        <f t="shared" si="958"/>
        <v/>
      </c>
      <c r="AK332" s="665"/>
      <c r="AL332" s="632" t="str">
        <f t="shared" ref="AL332:BB332" si="959">IF(AL329="","",AL329*AL331)</f>
        <v/>
      </c>
      <c r="AM332" s="632" t="str">
        <f t="shared" si="959"/>
        <v/>
      </c>
      <c r="AN332" s="632" t="str">
        <f t="shared" si="959"/>
        <v/>
      </c>
      <c r="AO332" s="632" t="str">
        <f t="shared" si="959"/>
        <v/>
      </c>
      <c r="AP332" s="632" t="str">
        <f t="shared" si="959"/>
        <v/>
      </c>
      <c r="AQ332" s="632" t="str">
        <f t="shared" si="959"/>
        <v/>
      </c>
      <c r="AR332" s="632" t="str">
        <f t="shared" si="959"/>
        <v/>
      </c>
      <c r="AS332" s="632" t="str">
        <f t="shared" si="959"/>
        <v/>
      </c>
      <c r="AT332" s="632" t="str">
        <f t="shared" si="959"/>
        <v/>
      </c>
      <c r="AU332" s="632" t="str">
        <f t="shared" si="959"/>
        <v/>
      </c>
      <c r="AV332" s="632" t="str">
        <f t="shared" si="959"/>
        <v/>
      </c>
      <c r="AW332" s="632" t="str">
        <f t="shared" si="959"/>
        <v/>
      </c>
      <c r="AX332" s="632" t="str">
        <f t="shared" si="959"/>
        <v/>
      </c>
      <c r="AY332" s="632" t="str">
        <f t="shared" si="959"/>
        <v/>
      </c>
      <c r="AZ332" s="632" t="str">
        <f t="shared" si="959"/>
        <v/>
      </c>
      <c r="BA332" s="632" t="str">
        <f t="shared" si="959"/>
        <v/>
      </c>
      <c r="BB332" s="632" t="str">
        <f t="shared" si="959"/>
        <v/>
      </c>
      <c r="BC332" s="665"/>
      <c r="BD332" s="632" t="str">
        <f t="shared" ref="BD332:BT332" si="960">IF(BD329="","",BD329*BD331)</f>
        <v/>
      </c>
      <c r="BE332" s="632" t="str">
        <f t="shared" si="960"/>
        <v/>
      </c>
      <c r="BF332" s="632" t="str">
        <f t="shared" si="960"/>
        <v/>
      </c>
      <c r="BG332" s="632" t="str">
        <f t="shared" si="960"/>
        <v/>
      </c>
      <c r="BH332" s="632" t="str">
        <f t="shared" si="960"/>
        <v/>
      </c>
      <c r="BI332" s="632" t="str">
        <f t="shared" si="960"/>
        <v/>
      </c>
      <c r="BJ332" s="632" t="str">
        <f t="shared" si="960"/>
        <v/>
      </c>
      <c r="BK332" s="632" t="str">
        <f t="shared" si="960"/>
        <v/>
      </c>
      <c r="BL332" s="632" t="str">
        <f t="shared" si="960"/>
        <v/>
      </c>
      <c r="BM332" s="632" t="str">
        <f t="shared" si="960"/>
        <v/>
      </c>
      <c r="BN332" s="632" t="str">
        <f t="shared" si="960"/>
        <v/>
      </c>
      <c r="BO332" s="632" t="str">
        <f t="shared" si="960"/>
        <v/>
      </c>
      <c r="BP332" s="632" t="str">
        <f t="shared" si="960"/>
        <v/>
      </c>
      <c r="BQ332" s="632" t="str">
        <f t="shared" si="960"/>
        <v/>
      </c>
      <c r="BR332" s="632" t="str">
        <f t="shared" si="960"/>
        <v/>
      </c>
      <c r="BS332" s="632" t="str">
        <f t="shared" si="960"/>
        <v/>
      </c>
      <c r="BT332" s="632" t="str">
        <f t="shared" si="960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930"/>
        <v/>
      </c>
      <c r="CA332" s="600" t="str">
        <f t="shared" si="931"/>
        <v/>
      </c>
      <c r="CB332" s="600" t="str">
        <f t="shared" si="932"/>
        <v/>
      </c>
      <c r="CC332" s="691" t="str">
        <f t="shared" si="933"/>
        <v/>
      </c>
      <c r="CD332" s="1337" t="str">
        <f t="shared" si="934"/>
        <v/>
      </c>
      <c r="CE332" s="1338" t="str">
        <f t="shared" si="934"/>
        <v/>
      </c>
      <c r="CF332" s="1339" t="str">
        <f t="shared" si="934"/>
        <v/>
      </c>
      <c r="CG332" s="1339" t="str">
        <f t="shared" si="934"/>
        <v/>
      </c>
      <c r="CH332" s="1339" t="str">
        <f t="shared" si="934"/>
        <v/>
      </c>
      <c r="CI332" s="1339" t="str">
        <f t="shared" si="934"/>
        <v/>
      </c>
      <c r="CJ332" s="1339" t="str">
        <f t="shared" si="934"/>
        <v/>
      </c>
      <c r="CK332" s="1340" t="str">
        <f t="shared" si="934"/>
        <v/>
      </c>
      <c r="CL332" s="1340" t="str">
        <f t="shared" si="934"/>
        <v/>
      </c>
      <c r="CM332" s="1340" t="str">
        <f t="shared" si="934"/>
        <v/>
      </c>
      <c r="CN332" s="1339" t="str">
        <f t="shared" si="934"/>
        <v/>
      </c>
      <c r="CO332" s="1339" t="str">
        <f t="shared" si="934"/>
        <v/>
      </c>
      <c r="CP332" s="1339" t="str">
        <f t="shared" si="934"/>
        <v/>
      </c>
      <c r="CQ332" s="1339" t="str">
        <f t="shared" si="934"/>
        <v/>
      </c>
      <c r="CR332" s="1339" t="str">
        <f t="shared" si="934"/>
        <v/>
      </c>
      <c r="CS332" s="1338" t="str">
        <f t="shared" si="934"/>
        <v/>
      </c>
      <c r="CT332" s="1341" t="str">
        <f t="shared" si="935"/>
        <v/>
      </c>
      <c r="CU332" s="552" t="str">
        <f t="shared" si="936"/>
        <v/>
      </c>
      <c r="CV332" s="553" t="str">
        <f t="shared" si="937"/>
        <v/>
      </c>
      <c r="CW332" s="554" t="str">
        <f t="shared" si="938"/>
        <v/>
      </c>
      <c r="CX332" s="554" t="str">
        <f t="shared" si="939"/>
        <v/>
      </c>
      <c r="CY332" s="554" t="str">
        <f t="shared" si="940"/>
        <v/>
      </c>
      <c r="CZ332" s="554" t="str">
        <f t="shared" si="941"/>
        <v/>
      </c>
      <c r="DA332" s="554" t="str">
        <f t="shared" si="942"/>
        <v/>
      </c>
      <c r="DB332" s="555" t="str">
        <f t="shared" si="943"/>
        <v/>
      </c>
      <c r="DC332" s="555" t="str">
        <f t="shared" si="944"/>
        <v/>
      </c>
      <c r="DD332" s="555" t="str">
        <f t="shared" si="945"/>
        <v/>
      </c>
      <c r="DE332" s="554" t="str">
        <f t="shared" si="946"/>
        <v/>
      </c>
      <c r="DF332" s="554" t="str">
        <f t="shared" si="947"/>
        <v/>
      </c>
      <c r="DG332" s="554" t="str">
        <f t="shared" si="948"/>
        <v/>
      </c>
      <c r="DH332" s="554" t="str">
        <f t="shared" si="949"/>
        <v/>
      </c>
      <c r="DI332" s="554" t="str">
        <f t="shared" si="950"/>
        <v/>
      </c>
      <c r="DJ332" s="553" t="str">
        <f t="shared" si="951"/>
        <v/>
      </c>
      <c r="DK332" s="552" t="str">
        <f t="shared" si="952"/>
        <v/>
      </c>
      <c r="DL332" s="656">
        <f t="shared" si="953"/>
        <v>0</v>
      </c>
      <c r="DM332" s="106">
        <f t="shared" si="954"/>
        <v>0</v>
      </c>
      <c r="DN332" s="106">
        <f t="shared" si="955"/>
        <v>0</v>
      </c>
      <c r="DO332" s="106">
        <f t="shared" si="956"/>
        <v>0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$G$1 &amp; " per kg"</f>
        <v>kcal per kg</v>
      </c>
      <c r="B333" s="260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/>
      <c r="U333" s="260"/>
      <c r="V333" s="260"/>
      <c r="W333" s="260"/>
      <c r="X333" s="260"/>
      <c r="Y333" s="260"/>
      <c r="Z333" s="260"/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/>
      <c r="BE333" s="260"/>
      <c r="BF333" s="260"/>
      <c r="BG333" s="260"/>
      <c r="BH333" s="260"/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930"/>
        <v/>
      </c>
      <c r="CA333" s="600" t="str">
        <f t="shared" si="931"/>
        <v/>
      </c>
      <c r="CB333" s="600" t="str">
        <f t="shared" si="932"/>
        <v/>
      </c>
      <c r="CC333" s="691" t="str">
        <f t="shared" si="933"/>
        <v/>
      </c>
      <c r="CD333" s="1337" t="str">
        <f t="shared" si="934"/>
        <v/>
      </c>
      <c r="CE333" s="1338" t="str">
        <f t="shared" si="934"/>
        <v/>
      </c>
      <c r="CF333" s="1339" t="str">
        <f t="shared" si="934"/>
        <v/>
      </c>
      <c r="CG333" s="1339" t="str">
        <f t="shared" si="934"/>
        <v/>
      </c>
      <c r="CH333" s="1339" t="str">
        <f t="shared" si="934"/>
        <v/>
      </c>
      <c r="CI333" s="1339" t="str">
        <f t="shared" si="934"/>
        <v/>
      </c>
      <c r="CJ333" s="1339" t="str">
        <f t="shared" si="934"/>
        <v/>
      </c>
      <c r="CK333" s="1340" t="str">
        <f t="shared" si="934"/>
        <v/>
      </c>
      <c r="CL333" s="1340" t="str">
        <f t="shared" si="934"/>
        <v/>
      </c>
      <c r="CM333" s="1340" t="str">
        <f t="shared" si="934"/>
        <v/>
      </c>
      <c r="CN333" s="1339" t="str">
        <f t="shared" si="934"/>
        <v/>
      </c>
      <c r="CO333" s="1339" t="str">
        <f t="shared" si="934"/>
        <v/>
      </c>
      <c r="CP333" s="1339" t="str">
        <f t="shared" si="934"/>
        <v/>
      </c>
      <c r="CQ333" s="1339" t="str">
        <f t="shared" si="934"/>
        <v/>
      </c>
      <c r="CR333" s="1339" t="str">
        <f t="shared" si="934"/>
        <v/>
      </c>
      <c r="CS333" s="1338" t="str">
        <f t="shared" si="934"/>
        <v/>
      </c>
      <c r="CT333" s="1341" t="str">
        <f t="shared" si="935"/>
        <v/>
      </c>
      <c r="CU333" s="552" t="str">
        <f t="shared" si="936"/>
        <v/>
      </c>
      <c r="CV333" s="553" t="str">
        <f t="shared" si="937"/>
        <v/>
      </c>
      <c r="CW333" s="554" t="str">
        <f t="shared" si="938"/>
        <v/>
      </c>
      <c r="CX333" s="554" t="str">
        <f t="shared" si="939"/>
        <v/>
      </c>
      <c r="CY333" s="554" t="str">
        <f t="shared" si="940"/>
        <v/>
      </c>
      <c r="CZ333" s="554" t="str">
        <f t="shared" si="941"/>
        <v/>
      </c>
      <c r="DA333" s="554" t="str">
        <f t="shared" si="942"/>
        <v/>
      </c>
      <c r="DB333" s="555" t="str">
        <f t="shared" si="943"/>
        <v/>
      </c>
      <c r="DC333" s="555" t="str">
        <f t="shared" si="944"/>
        <v/>
      </c>
      <c r="DD333" s="555" t="str">
        <f t="shared" si="945"/>
        <v/>
      </c>
      <c r="DE333" s="554" t="str">
        <f t="shared" si="946"/>
        <v/>
      </c>
      <c r="DF333" s="554" t="str">
        <f t="shared" si="947"/>
        <v/>
      </c>
      <c r="DG333" s="554" t="str">
        <f t="shared" si="948"/>
        <v/>
      </c>
      <c r="DH333" s="554" t="str">
        <f t="shared" si="949"/>
        <v/>
      </c>
      <c r="DI333" s="554" t="str">
        <f t="shared" si="950"/>
        <v/>
      </c>
      <c r="DJ333" s="553" t="str">
        <f t="shared" si="951"/>
        <v/>
      </c>
      <c r="DK333" s="552" t="str">
        <f t="shared" si="952"/>
        <v/>
      </c>
      <c r="DL333" s="656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245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/>
      <c r="BE334" s="227"/>
      <c r="BF334" s="227"/>
      <c r="BG334" s="227"/>
      <c r="BH334" s="227"/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930"/>
        <v/>
      </c>
      <c r="CA334" s="600" t="str">
        <f t="shared" si="931"/>
        <v/>
      </c>
      <c r="CB334" s="600" t="str">
        <f t="shared" si="932"/>
        <v/>
      </c>
      <c r="CC334" s="691" t="str">
        <f t="shared" si="933"/>
        <v/>
      </c>
      <c r="CD334" s="1337" t="str">
        <f t="shared" si="934"/>
        <v/>
      </c>
      <c r="CE334" s="1338" t="str">
        <f t="shared" si="934"/>
        <v/>
      </c>
      <c r="CF334" s="1339" t="str">
        <f t="shared" si="934"/>
        <v/>
      </c>
      <c r="CG334" s="1339" t="str">
        <f t="shared" si="934"/>
        <v/>
      </c>
      <c r="CH334" s="1339" t="str">
        <f t="shared" si="934"/>
        <v/>
      </c>
      <c r="CI334" s="1339" t="str">
        <f t="shared" si="934"/>
        <v/>
      </c>
      <c r="CJ334" s="1339" t="str">
        <f t="shared" si="934"/>
        <v/>
      </c>
      <c r="CK334" s="1340" t="str">
        <f t="shared" si="934"/>
        <v/>
      </c>
      <c r="CL334" s="1340" t="str">
        <f t="shared" si="934"/>
        <v/>
      </c>
      <c r="CM334" s="1340" t="str">
        <f t="shared" si="934"/>
        <v/>
      </c>
      <c r="CN334" s="1339" t="str">
        <f t="shared" si="934"/>
        <v/>
      </c>
      <c r="CO334" s="1339" t="str">
        <f t="shared" si="934"/>
        <v/>
      </c>
      <c r="CP334" s="1339" t="str">
        <f t="shared" si="934"/>
        <v/>
      </c>
      <c r="CQ334" s="1339" t="str">
        <f t="shared" si="934"/>
        <v/>
      </c>
      <c r="CR334" s="1339" t="str">
        <f t="shared" si="934"/>
        <v/>
      </c>
      <c r="CS334" s="1338" t="str">
        <f t="shared" si="934"/>
        <v/>
      </c>
      <c r="CT334" s="1341" t="str">
        <f t="shared" si="935"/>
        <v/>
      </c>
      <c r="CU334" s="552" t="str">
        <f t="shared" si="936"/>
        <v/>
      </c>
      <c r="CV334" s="553" t="str">
        <f t="shared" si="937"/>
        <v/>
      </c>
      <c r="CW334" s="554" t="str">
        <f t="shared" si="938"/>
        <v/>
      </c>
      <c r="CX334" s="554" t="str">
        <f t="shared" si="939"/>
        <v/>
      </c>
      <c r="CY334" s="554" t="str">
        <f t="shared" si="940"/>
        <v/>
      </c>
      <c r="CZ334" s="554" t="str">
        <f t="shared" si="941"/>
        <v/>
      </c>
      <c r="DA334" s="554" t="str">
        <f t="shared" si="942"/>
        <v/>
      </c>
      <c r="DB334" s="555" t="str">
        <f t="shared" si="943"/>
        <v/>
      </c>
      <c r="DC334" s="555" t="str">
        <f t="shared" si="944"/>
        <v/>
      </c>
      <c r="DD334" s="555" t="str">
        <f t="shared" si="945"/>
        <v/>
      </c>
      <c r="DE334" s="554" t="str">
        <f t="shared" si="946"/>
        <v/>
      </c>
      <c r="DF334" s="554" t="str">
        <f t="shared" si="947"/>
        <v/>
      </c>
      <c r="DG334" s="554" t="str">
        <f t="shared" si="948"/>
        <v/>
      </c>
      <c r="DH334" s="554" t="str">
        <f t="shared" si="949"/>
        <v/>
      </c>
      <c r="DI334" s="554" t="str">
        <f t="shared" si="950"/>
        <v/>
      </c>
      <c r="DJ334" s="553" t="str">
        <f t="shared" si="951"/>
        <v/>
      </c>
      <c r="DK334" s="552" t="str">
        <f t="shared" si="952"/>
        <v/>
      </c>
      <c r="DL334" s="656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/>
      <c r="V335" s="277"/>
      <c r="W335" s="277"/>
      <c r="X335" s="277"/>
      <c r="Y335" s="277"/>
      <c r="Z335" s="277"/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/>
      <c r="BF335" s="277"/>
      <c r="BG335" s="277"/>
      <c r="BH335" s="277"/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930"/>
        <v/>
      </c>
      <c r="CA335" s="600" t="str">
        <f t="shared" si="931"/>
        <v/>
      </c>
      <c r="CB335" s="600" t="str">
        <f t="shared" si="932"/>
        <v/>
      </c>
      <c r="CC335" s="691" t="str">
        <f t="shared" si="933"/>
        <v/>
      </c>
      <c r="CD335" s="1337" t="str">
        <f t="shared" si="934"/>
        <v/>
      </c>
      <c r="CE335" s="1338" t="str">
        <f t="shared" si="934"/>
        <v/>
      </c>
      <c r="CF335" s="1339" t="str">
        <f t="shared" si="934"/>
        <v/>
      </c>
      <c r="CG335" s="1339" t="str">
        <f t="shared" si="934"/>
        <v/>
      </c>
      <c r="CH335" s="1339" t="str">
        <f t="shared" si="934"/>
        <v/>
      </c>
      <c r="CI335" s="1339" t="str">
        <f t="shared" si="934"/>
        <v/>
      </c>
      <c r="CJ335" s="1339" t="str">
        <f t="shared" si="934"/>
        <v/>
      </c>
      <c r="CK335" s="1340" t="str">
        <f t="shared" si="934"/>
        <v/>
      </c>
      <c r="CL335" s="1340" t="str">
        <f t="shared" si="934"/>
        <v/>
      </c>
      <c r="CM335" s="1340" t="str">
        <f t="shared" si="934"/>
        <v/>
      </c>
      <c r="CN335" s="1339" t="str">
        <f t="shared" si="934"/>
        <v/>
      </c>
      <c r="CO335" s="1339" t="str">
        <f t="shared" si="934"/>
        <v/>
      </c>
      <c r="CP335" s="1339" t="str">
        <f t="shared" si="934"/>
        <v/>
      </c>
      <c r="CQ335" s="1339" t="str">
        <f t="shared" si="934"/>
        <v/>
      </c>
      <c r="CR335" s="1339" t="str">
        <f t="shared" si="934"/>
        <v/>
      </c>
      <c r="CS335" s="1338" t="str">
        <f t="shared" si="934"/>
        <v/>
      </c>
      <c r="CT335" s="1341" t="str">
        <f t="shared" si="935"/>
        <v/>
      </c>
      <c r="CU335" s="552" t="str">
        <f t="shared" si="936"/>
        <v/>
      </c>
      <c r="CV335" s="553" t="str">
        <f t="shared" si="937"/>
        <v/>
      </c>
      <c r="CW335" s="554" t="str">
        <f t="shared" si="938"/>
        <v/>
      </c>
      <c r="CX335" s="554" t="str">
        <f t="shared" si="939"/>
        <v/>
      </c>
      <c r="CY335" s="554" t="str">
        <f t="shared" si="940"/>
        <v/>
      </c>
      <c r="CZ335" s="554" t="str">
        <f t="shared" si="941"/>
        <v/>
      </c>
      <c r="DA335" s="554" t="str">
        <f t="shared" si="942"/>
        <v/>
      </c>
      <c r="DB335" s="555" t="str">
        <f t="shared" si="943"/>
        <v/>
      </c>
      <c r="DC335" s="555" t="str">
        <f t="shared" si="944"/>
        <v/>
      </c>
      <c r="DD335" s="555" t="str">
        <f t="shared" si="945"/>
        <v/>
      </c>
      <c r="DE335" s="554" t="str">
        <f t="shared" si="946"/>
        <v/>
      </c>
      <c r="DF335" s="554" t="str">
        <f t="shared" si="947"/>
        <v/>
      </c>
      <c r="DG335" s="554" t="str">
        <f t="shared" si="948"/>
        <v/>
      </c>
      <c r="DH335" s="554" t="str">
        <f t="shared" si="949"/>
        <v/>
      </c>
      <c r="DI335" s="554" t="str">
        <f t="shared" si="950"/>
        <v/>
      </c>
      <c r="DJ335" s="553" t="str">
        <f t="shared" si="951"/>
        <v/>
      </c>
      <c r="DK335" s="552" t="str">
        <f t="shared" si="952"/>
        <v/>
      </c>
      <c r="DL335" s="656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61">IF(B334="","",B334*B335)</f>
        <v/>
      </c>
      <c r="C336" s="632" t="str">
        <f t="shared" si="961"/>
        <v/>
      </c>
      <c r="D336" s="632" t="str">
        <f t="shared" si="961"/>
        <v/>
      </c>
      <c r="E336" s="632" t="str">
        <f t="shared" si="961"/>
        <v/>
      </c>
      <c r="F336" s="632" t="str">
        <f t="shared" si="961"/>
        <v/>
      </c>
      <c r="G336" s="632" t="str">
        <f t="shared" si="961"/>
        <v/>
      </c>
      <c r="H336" s="632" t="str">
        <f t="shared" si="961"/>
        <v/>
      </c>
      <c r="I336" s="632" t="str">
        <f t="shared" si="961"/>
        <v/>
      </c>
      <c r="J336" s="632" t="str">
        <f t="shared" si="961"/>
        <v/>
      </c>
      <c r="K336" s="632" t="str">
        <f t="shared" si="961"/>
        <v/>
      </c>
      <c r="L336" s="632" t="str">
        <f t="shared" si="961"/>
        <v/>
      </c>
      <c r="M336" s="632" t="str">
        <f t="shared" si="961"/>
        <v/>
      </c>
      <c r="N336" s="632" t="str">
        <f t="shared" si="961"/>
        <v/>
      </c>
      <c r="O336" s="632" t="str">
        <f t="shared" si="961"/>
        <v/>
      </c>
      <c r="P336" s="632" t="str">
        <f t="shared" si="961"/>
        <v/>
      </c>
      <c r="Q336" s="632" t="str">
        <f t="shared" si="961"/>
        <v/>
      </c>
      <c r="R336" s="632" t="str">
        <f t="shared" si="961"/>
        <v/>
      </c>
      <c r="S336" s="665"/>
      <c r="T336" s="632" t="str">
        <f t="shared" ref="T336:AJ336" si="962">IF(T334="","",T334*T335)</f>
        <v/>
      </c>
      <c r="U336" s="632" t="str">
        <f t="shared" si="962"/>
        <v/>
      </c>
      <c r="V336" s="632" t="str">
        <f t="shared" si="962"/>
        <v/>
      </c>
      <c r="W336" s="632" t="str">
        <f t="shared" si="962"/>
        <v/>
      </c>
      <c r="X336" s="632" t="str">
        <f t="shared" si="962"/>
        <v/>
      </c>
      <c r="Y336" s="632" t="str">
        <f t="shared" si="962"/>
        <v/>
      </c>
      <c r="Z336" s="632" t="str">
        <f t="shared" si="962"/>
        <v/>
      </c>
      <c r="AA336" s="632" t="str">
        <f t="shared" si="962"/>
        <v/>
      </c>
      <c r="AB336" s="632" t="str">
        <f t="shared" si="962"/>
        <v/>
      </c>
      <c r="AC336" s="632" t="str">
        <f t="shared" si="962"/>
        <v/>
      </c>
      <c r="AD336" s="632" t="str">
        <f t="shared" si="962"/>
        <v/>
      </c>
      <c r="AE336" s="632" t="str">
        <f t="shared" si="962"/>
        <v/>
      </c>
      <c r="AF336" s="632" t="str">
        <f t="shared" si="962"/>
        <v/>
      </c>
      <c r="AG336" s="632" t="str">
        <f t="shared" si="962"/>
        <v/>
      </c>
      <c r="AH336" s="632" t="str">
        <f t="shared" si="962"/>
        <v/>
      </c>
      <c r="AI336" s="632" t="str">
        <f t="shared" si="962"/>
        <v/>
      </c>
      <c r="AJ336" s="632" t="str">
        <f t="shared" si="962"/>
        <v/>
      </c>
      <c r="AK336" s="665"/>
      <c r="AL336" s="632" t="str">
        <f t="shared" ref="AL336:BB336" si="963">IF(AL334="","",AL334*AL335)</f>
        <v/>
      </c>
      <c r="AM336" s="632" t="str">
        <f t="shared" si="963"/>
        <v/>
      </c>
      <c r="AN336" s="632" t="str">
        <f t="shared" si="963"/>
        <v/>
      </c>
      <c r="AO336" s="632" t="str">
        <f t="shared" si="963"/>
        <v/>
      </c>
      <c r="AP336" s="632" t="str">
        <f t="shared" si="963"/>
        <v/>
      </c>
      <c r="AQ336" s="632" t="str">
        <f t="shared" si="963"/>
        <v/>
      </c>
      <c r="AR336" s="632" t="str">
        <f t="shared" si="963"/>
        <v/>
      </c>
      <c r="AS336" s="632" t="str">
        <f t="shared" si="963"/>
        <v/>
      </c>
      <c r="AT336" s="632" t="str">
        <f t="shared" si="963"/>
        <v/>
      </c>
      <c r="AU336" s="632" t="str">
        <f t="shared" si="963"/>
        <v/>
      </c>
      <c r="AV336" s="632" t="str">
        <f t="shared" si="963"/>
        <v/>
      </c>
      <c r="AW336" s="632" t="str">
        <f t="shared" si="963"/>
        <v/>
      </c>
      <c r="AX336" s="632" t="str">
        <f t="shared" si="963"/>
        <v/>
      </c>
      <c r="AY336" s="632" t="str">
        <f t="shared" si="963"/>
        <v/>
      </c>
      <c r="AZ336" s="632" t="str">
        <f t="shared" si="963"/>
        <v/>
      </c>
      <c r="BA336" s="632" t="str">
        <f t="shared" si="963"/>
        <v/>
      </c>
      <c r="BB336" s="632" t="str">
        <f t="shared" si="963"/>
        <v/>
      </c>
      <c r="BC336" s="665"/>
      <c r="BD336" s="632" t="str">
        <f t="shared" ref="BD336:BT336" si="964">IF(BD334="","",BD334*BD335)</f>
        <v/>
      </c>
      <c r="BE336" s="632" t="str">
        <f t="shared" si="964"/>
        <v/>
      </c>
      <c r="BF336" s="632" t="str">
        <f t="shared" si="964"/>
        <v/>
      </c>
      <c r="BG336" s="632" t="str">
        <f t="shared" si="964"/>
        <v/>
      </c>
      <c r="BH336" s="632" t="str">
        <f t="shared" si="964"/>
        <v/>
      </c>
      <c r="BI336" s="632" t="str">
        <f t="shared" si="964"/>
        <v/>
      </c>
      <c r="BJ336" s="632" t="str">
        <f t="shared" si="964"/>
        <v/>
      </c>
      <c r="BK336" s="632" t="str">
        <f t="shared" si="964"/>
        <v/>
      </c>
      <c r="BL336" s="632" t="str">
        <f t="shared" si="964"/>
        <v/>
      </c>
      <c r="BM336" s="632" t="str">
        <f t="shared" si="964"/>
        <v/>
      </c>
      <c r="BN336" s="632" t="str">
        <f t="shared" si="964"/>
        <v/>
      </c>
      <c r="BO336" s="632" t="str">
        <f t="shared" si="964"/>
        <v/>
      </c>
      <c r="BP336" s="632" t="str">
        <f t="shared" si="964"/>
        <v/>
      </c>
      <c r="BQ336" s="632" t="str">
        <f t="shared" si="964"/>
        <v/>
      </c>
      <c r="BR336" s="632" t="str">
        <f t="shared" si="964"/>
        <v/>
      </c>
      <c r="BS336" s="632" t="str">
        <f t="shared" si="964"/>
        <v/>
      </c>
      <c r="BT336" s="632" t="str">
        <f t="shared" si="964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930"/>
        <v/>
      </c>
      <c r="CA336" s="600" t="str">
        <f t="shared" si="931"/>
        <v/>
      </c>
      <c r="CB336" s="600" t="str">
        <f t="shared" si="932"/>
        <v/>
      </c>
      <c r="CC336" s="691" t="str">
        <f t="shared" si="933"/>
        <v/>
      </c>
      <c r="CD336" s="1337" t="str">
        <f t="shared" si="934"/>
        <v/>
      </c>
      <c r="CE336" s="1338" t="str">
        <f t="shared" si="934"/>
        <v/>
      </c>
      <c r="CF336" s="1339" t="str">
        <f t="shared" si="934"/>
        <v/>
      </c>
      <c r="CG336" s="1339" t="str">
        <f t="shared" si="934"/>
        <v/>
      </c>
      <c r="CH336" s="1339" t="str">
        <f t="shared" si="934"/>
        <v/>
      </c>
      <c r="CI336" s="1339" t="str">
        <f t="shared" si="934"/>
        <v/>
      </c>
      <c r="CJ336" s="1339" t="str">
        <f t="shared" si="934"/>
        <v/>
      </c>
      <c r="CK336" s="1340" t="str">
        <f t="shared" si="934"/>
        <v/>
      </c>
      <c r="CL336" s="1340" t="str">
        <f t="shared" si="934"/>
        <v/>
      </c>
      <c r="CM336" s="1340" t="str">
        <f t="shared" si="934"/>
        <v/>
      </c>
      <c r="CN336" s="1339" t="str">
        <f t="shared" si="934"/>
        <v/>
      </c>
      <c r="CO336" s="1339" t="str">
        <f t="shared" si="934"/>
        <v/>
      </c>
      <c r="CP336" s="1339" t="str">
        <f t="shared" si="934"/>
        <v/>
      </c>
      <c r="CQ336" s="1339" t="str">
        <f t="shared" si="934"/>
        <v/>
      </c>
      <c r="CR336" s="1339" t="str">
        <f t="shared" si="934"/>
        <v/>
      </c>
      <c r="CS336" s="1338" t="str">
        <f t="shared" si="934"/>
        <v/>
      </c>
      <c r="CT336" s="1341" t="str">
        <f t="shared" si="935"/>
        <v/>
      </c>
      <c r="CU336" s="552" t="str">
        <f t="shared" si="936"/>
        <v/>
      </c>
      <c r="CV336" s="553" t="str">
        <f t="shared" si="937"/>
        <v/>
      </c>
      <c r="CW336" s="554" t="str">
        <f t="shared" si="938"/>
        <v/>
      </c>
      <c r="CX336" s="554" t="str">
        <f t="shared" si="939"/>
        <v/>
      </c>
      <c r="CY336" s="554" t="str">
        <f t="shared" si="940"/>
        <v/>
      </c>
      <c r="CZ336" s="554" t="str">
        <f t="shared" si="941"/>
        <v/>
      </c>
      <c r="DA336" s="554" t="str">
        <f t="shared" si="942"/>
        <v/>
      </c>
      <c r="DB336" s="555" t="str">
        <f t="shared" si="943"/>
        <v/>
      </c>
      <c r="DC336" s="555" t="str">
        <f t="shared" si="944"/>
        <v/>
      </c>
      <c r="DD336" s="555" t="str">
        <f t="shared" si="945"/>
        <v/>
      </c>
      <c r="DE336" s="554" t="str">
        <f t="shared" si="946"/>
        <v/>
      </c>
      <c r="DF336" s="554" t="str">
        <f t="shared" si="947"/>
        <v/>
      </c>
      <c r="DG336" s="554" t="str">
        <f t="shared" si="948"/>
        <v/>
      </c>
      <c r="DH336" s="554" t="str">
        <f t="shared" si="949"/>
        <v/>
      </c>
      <c r="DI336" s="554" t="str">
        <f t="shared" si="950"/>
        <v/>
      </c>
      <c r="DJ336" s="553" t="str">
        <f t="shared" si="951"/>
        <v/>
      </c>
      <c r="DK336" s="552" t="str">
        <f t="shared" si="952"/>
        <v/>
      </c>
      <c r="DL336" s="656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246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/>
      <c r="V337" s="277"/>
      <c r="W337" s="277"/>
      <c r="X337" s="277"/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930"/>
        <v/>
      </c>
      <c r="CA337" s="600" t="str">
        <f t="shared" si="931"/>
        <v/>
      </c>
      <c r="CB337" s="600" t="str">
        <f t="shared" si="932"/>
        <v/>
      </c>
      <c r="CC337" s="691" t="str">
        <f t="shared" si="933"/>
        <v/>
      </c>
      <c r="CD337" s="1337" t="str">
        <f t="shared" si="934"/>
        <v/>
      </c>
      <c r="CE337" s="1338" t="str">
        <f t="shared" si="934"/>
        <v/>
      </c>
      <c r="CF337" s="1339" t="str">
        <f t="shared" si="934"/>
        <v/>
      </c>
      <c r="CG337" s="1339" t="str">
        <f t="shared" si="934"/>
        <v/>
      </c>
      <c r="CH337" s="1339" t="str">
        <f t="shared" si="934"/>
        <v/>
      </c>
      <c r="CI337" s="1339" t="str">
        <f t="shared" si="934"/>
        <v/>
      </c>
      <c r="CJ337" s="1339" t="str">
        <f t="shared" si="934"/>
        <v/>
      </c>
      <c r="CK337" s="1340" t="str">
        <f t="shared" si="934"/>
        <v/>
      </c>
      <c r="CL337" s="1340" t="str">
        <f t="shared" si="934"/>
        <v/>
      </c>
      <c r="CM337" s="1340" t="str">
        <f t="shared" si="934"/>
        <v/>
      </c>
      <c r="CN337" s="1339" t="str">
        <f t="shared" si="934"/>
        <v/>
      </c>
      <c r="CO337" s="1339" t="str">
        <f t="shared" si="934"/>
        <v/>
      </c>
      <c r="CP337" s="1339" t="str">
        <f t="shared" si="934"/>
        <v/>
      </c>
      <c r="CQ337" s="1339" t="str">
        <f t="shared" si="934"/>
        <v/>
      </c>
      <c r="CR337" s="1339" t="str">
        <f t="shared" si="934"/>
        <v/>
      </c>
      <c r="CS337" s="1338" t="str">
        <f t="shared" si="934"/>
        <v/>
      </c>
      <c r="CT337" s="1341" t="str">
        <f t="shared" si="935"/>
        <v/>
      </c>
      <c r="CU337" s="552" t="str">
        <f t="shared" si="936"/>
        <v/>
      </c>
      <c r="CV337" s="553" t="str">
        <f t="shared" si="937"/>
        <v/>
      </c>
      <c r="CW337" s="554" t="str">
        <f t="shared" si="938"/>
        <v/>
      </c>
      <c r="CX337" s="554" t="str">
        <f t="shared" si="939"/>
        <v/>
      </c>
      <c r="CY337" s="554" t="str">
        <f t="shared" si="940"/>
        <v/>
      </c>
      <c r="CZ337" s="554" t="str">
        <f t="shared" si="941"/>
        <v/>
      </c>
      <c r="DA337" s="554" t="str">
        <f t="shared" si="942"/>
        <v/>
      </c>
      <c r="DB337" s="555" t="str">
        <f t="shared" si="943"/>
        <v/>
      </c>
      <c r="DC337" s="555" t="str">
        <f t="shared" si="944"/>
        <v/>
      </c>
      <c r="DD337" s="555" t="str">
        <f t="shared" si="945"/>
        <v/>
      </c>
      <c r="DE337" s="554" t="str">
        <f t="shared" si="946"/>
        <v/>
      </c>
      <c r="DF337" s="554" t="str">
        <f t="shared" si="947"/>
        <v/>
      </c>
      <c r="DG337" s="554" t="str">
        <f t="shared" si="948"/>
        <v/>
      </c>
      <c r="DH337" s="554" t="str">
        <f t="shared" si="949"/>
        <v/>
      </c>
      <c r="DI337" s="554" t="str">
        <f t="shared" si="950"/>
        <v/>
      </c>
      <c r="DJ337" s="553" t="str">
        <f t="shared" si="951"/>
        <v/>
      </c>
      <c r="DK337" s="552" t="str">
        <f t="shared" si="952"/>
        <v/>
      </c>
      <c r="DL337" s="656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$G$1 &amp; " (%)"</f>
        <v>kcal (%)</v>
      </c>
      <c r="B338" s="635" t="str">
        <f t="shared" ref="B338:R338" si="965">IF(B332="","",(B332-B334-B337)*B333/B$46/365/$F$1)</f>
        <v/>
      </c>
      <c r="C338" s="635" t="str">
        <f t="shared" si="965"/>
        <v/>
      </c>
      <c r="D338" s="635" t="str">
        <f t="shared" si="965"/>
        <v/>
      </c>
      <c r="E338" s="635" t="str">
        <f t="shared" si="965"/>
        <v/>
      </c>
      <c r="F338" s="635" t="str">
        <f t="shared" si="965"/>
        <v/>
      </c>
      <c r="G338" s="635" t="str">
        <f t="shared" si="965"/>
        <v/>
      </c>
      <c r="H338" s="635" t="str">
        <f t="shared" si="965"/>
        <v/>
      </c>
      <c r="I338" s="635" t="str">
        <f t="shared" si="965"/>
        <v/>
      </c>
      <c r="J338" s="635" t="str">
        <f t="shared" si="965"/>
        <v/>
      </c>
      <c r="K338" s="635" t="str">
        <f t="shared" si="965"/>
        <v/>
      </c>
      <c r="L338" s="635" t="str">
        <f t="shared" si="965"/>
        <v/>
      </c>
      <c r="M338" s="635" t="str">
        <f t="shared" si="965"/>
        <v/>
      </c>
      <c r="N338" s="635" t="str">
        <f t="shared" si="965"/>
        <v/>
      </c>
      <c r="O338" s="635" t="str">
        <f t="shared" si="965"/>
        <v/>
      </c>
      <c r="P338" s="635" t="str">
        <f t="shared" si="965"/>
        <v/>
      </c>
      <c r="Q338" s="635" t="str">
        <f t="shared" si="965"/>
        <v/>
      </c>
      <c r="R338" s="635" t="str">
        <f t="shared" si="965"/>
        <v/>
      </c>
      <c r="S338" s="655"/>
      <c r="T338" s="635" t="str">
        <f t="shared" ref="T338:AJ338" si="966">IF(T332="","",(T332-T334-T337)*T333/T$46/365/$F$1)</f>
        <v/>
      </c>
      <c r="U338" s="635" t="str">
        <f t="shared" si="966"/>
        <v/>
      </c>
      <c r="V338" s="635" t="str">
        <f t="shared" si="966"/>
        <v/>
      </c>
      <c r="W338" s="635" t="str">
        <f t="shared" si="966"/>
        <v/>
      </c>
      <c r="X338" s="635" t="str">
        <f t="shared" si="966"/>
        <v/>
      </c>
      <c r="Y338" s="635" t="str">
        <f t="shared" si="966"/>
        <v/>
      </c>
      <c r="Z338" s="635" t="str">
        <f t="shared" si="966"/>
        <v/>
      </c>
      <c r="AA338" s="635" t="str">
        <f t="shared" si="966"/>
        <v/>
      </c>
      <c r="AB338" s="635" t="str">
        <f t="shared" si="966"/>
        <v/>
      </c>
      <c r="AC338" s="635" t="str">
        <f t="shared" si="966"/>
        <v/>
      </c>
      <c r="AD338" s="635" t="str">
        <f t="shared" si="966"/>
        <v/>
      </c>
      <c r="AE338" s="635" t="str">
        <f t="shared" si="966"/>
        <v/>
      </c>
      <c r="AF338" s="635" t="str">
        <f t="shared" si="966"/>
        <v/>
      </c>
      <c r="AG338" s="635" t="str">
        <f t="shared" si="966"/>
        <v/>
      </c>
      <c r="AH338" s="635" t="str">
        <f t="shared" si="966"/>
        <v/>
      </c>
      <c r="AI338" s="635" t="str">
        <f t="shared" si="966"/>
        <v/>
      </c>
      <c r="AJ338" s="635" t="str">
        <f t="shared" si="966"/>
        <v/>
      </c>
      <c r="AK338" s="655"/>
      <c r="AL338" s="635" t="str">
        <f t="shared" ref="AL338:BB338" si="967">IF(AL332="","",(AL332-AL334-AL337)*AL333/AL$46/365/$F$1)</f>
        <v/>
      </c>
      <c r="AM338" s="635" t="str">
        <f t="shared" si="967"/>
        <v/>
      </c>
      <c r="AN338" s="635" t="str">
        <f t="shared" si="967"/>
        <v/>
      </c>
      <c r="AO338" s="635" t="str">
        <f t="shared" si="967"/>
        <v/>
      </c>
      <c r="AP338" s="635" t="str">
        <f t="shared" si="967"/>
        <v/>
      </c>
      <c r="AQ338" s="635" t="str">
        <f t="shared" si="967"/>
        <v/>
      </c>
      <c r="AR338" s="635" t="str">
        <f t="shared" si="967"/>
        <v/>
      </c>
      <c r="AS338" s="635" t="str">
        <f t="shared" si="967"/>
        <v/>
      </c>
      <c r="AT338" s="635" t="str">
        <f t="shared" si="967"/>
        <v/>
      </c>
      <c r="AU338" s="635" t="str">
        <f t="shared" si="967"/>
        <v/>
      </c>
      <c r="AV338" s="635" t="str">
        <f t="shared" si="967"/>
        <v/>
      </c>
      <c r="AW338" s="635" t="str">
        <f t="shared" si="967"/>
        <v/>
      </c>
      <c r="AX338" s="635" t="str">
        <f t="shared" si="967"/>
        <v/>
      </c>
      <c r="AY338" s="635" t="str">
        <f t="shared" si="967"/>
        <v/>
      </c>
      <c r="AZ338" s="635" t="str">
        <f t="shared" si="967"/>
        <v/>
      </c>
      <c r="BA338" s="635" t="str">
        <f t="shared" si="967"/>
        <v/>
      </c>
      <c r="BB338" s="635" t="str">
        <f t="shared" si="967"/>
        <v/>
      </c>
      <c r="BC338" s="655"/>
      <c r="BD338" s="635" t="str">
        <f t="shared" ref="BD338:BT338" si="968">IF(BD332="","",(BD332-BD334-BD337)*BD333/BD$46/365/$F$1)</f>
        <v/>
      </c>
      <c r="BE338" s="635" t="str">
        <f t="shared" si="968"/>
        <v/>
      </c>
      <c r="BF338" s="635" t="str">
        <f t="shared" si="968"/>
        <v/>
      </c>
      <c r="BG338" s="635" t="str">
        <f t="shared" si="968"/>
        <v/>
      </c>
      <c r="BH338" s="635" t="str">
        <f t="shared" si="968"/>
        <v/>
      </c>
      <c r="BI338" s="635" t="str">
        <f t="shared" si="968"/>
        <v/>
      </c>
      <c r="BJ338" s="635" t="str">
        <f t="shared" si="968"/>
        <v/>
      </c>
      <c r="BK338" s="635" t="str">
        <f t="shared" si="968"/>
        <v/>
      </c>
      <c r="BL338" s="635" t="str">
        <f t="shared" si="968"/>
        <v/>
      </c>
      <c r="BM338" s="635" t="str">
        <f t="shared" si="968"/>
        <v/>
      </c>
      <c r="BN338" s="635" t="str">
        <f t="shared" si="968"/>
        <v/>
      </c>
      <c r="BO338" s="635" t="str">
        <f t="shared" si="968"/>
        <v/>
      </c>
      <c r="BP338" s="635" t="str">
        <f t="shared" si="968"/>
        <v/>
      </c>
      <c r="BQ338" s="635" t="str">
        <f t="shared" si="968"/>
        <v/>
      </c>
      <c r="BR338" s="635" t="str">
        <f t="shared" si="968"/>
        <v/>
      </c>
      <c r="BS338" s="635" t="str">
        <f t="shared" si="968"/>
        <v/>
      </c>
      <c r="BT338" s="635" t="str">
        <f t="shared" si="968"/>
        <v/>
      </c>
      <c r="BU338" s="655"/>
      <c r="BV338" s="635" t="str">
        <f>IF(BV332="","",(BV332-BV334-BV337)*BV333/BV$46/365/$F$1)</f>
        <v/>
      </c>
      <c r="BW338" s="635" t="str">
        <f>IF(BW332="","",(BW332-BW334-BW337)*BW333/BW$46/365/$F$1)</f>
        <v/>
      </c>
      <c r="BX338" s="635" t="str">
        <f>IF(BX332="","",(BX332-BX334-BX337)*BX333/BX$46/365/$F$1)</f>
        <v/>
      </c>
      <c r="BY338" s="635" t="str">
        <f>IF(BY332="","",(BY332-BY334-BY337)*BY333/BY$46/365/$F$1)</f>
        <v/>
      </c>
      <c r="BZ338" s="600" t="str">
        <f t="shared" si="930"/>
        <v/>
      </c>
      <c r="CA338" s="625" t="str">
        <f t="shared" si="931"/>
        <v/>
      </c>
      <c r="CB338" s="625" t="str">
        <f t="shared" si="932"/>
        <v/>
      </c>
      <c r="CC338" s="694" t="str">
        <f t="shared" si="933"/>
        <v/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96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969"/>
        <v/>
      </c>
      <c r="CG338" s="1344" t="str">
        <f t="shared" si="969"/>
        <v/>
      </c>
      <c r="CH338" s="1344" t="str">
        <f t="shared" si="969"/>
        <v/>
      </c>
      <c r="CI338" s="1344" t="str">
        <f t="shared" si="969"/>
        <v/>
      </c>
      <c r="CJ338" s="1344" t="str">
        <f t="shared" si="969"/>
        <v/>
      </c>
      <c r="CK338" s="1345" t="str">
        <f t="shared" si="969"/>
        <v/>
      </c>
      <c r="CL338" s="1345" t="str">
        <f t="shared" si="969"/>
        <v/>
      </c>
      <c r="CM338" s="1345" t="str">
        <f t="shared" si="969"/>
        <v/>
      </c>
      <c r="CN338" s="1344" t="str">
        <f t="shared" si="969"/>
        <v/>
      </c>
      <c r="CO338" s="1344" t="str">
        <f t="shared" si="969"/>
        <v/>
      </c>
      <c r="CP338" s="1344" t="str">
        <f t="shared" si="969"/>
        <v/>
      </c>
      <c r="CQ338" s="1344" t="str">
        <f t="shared" si="969"/>
        <v/>
      </c>
      <c r="CR338" s="1344" t="str">
        <f t="shared" si="969"/>
        <v/>
      </c>
      <c r="CS338" s="1343" t="str">
        <f t="shared" si="969"/>
        <v/>
      </c>
      <c r="CT338" s="1346" t="str">
        <f t="shared" si="969"/>
        <v/>
      </c>
      <c r="CU338" s="540" t="str">
        <f t="shared" si="936"/>
        <v/>
      </c>
      <c r="CV338" s="541" t="str">
        <f t="shared" si="937"/>
        <v/>
      </c>
      <c r="CW338" s="542" t="str">
        <f t="shared" si="938"/>
        <v/>
      </c>
      <c r="CX338" s="542" t="str">
        <f t="shared" si="939"/>
        <v/>
      </c>
      <c r="CY338" s="542" t="str">
        <f t="shared" si="940"/>
        <v/>
      </c>
      <c r="CZ338" s="542" t="str">
        <f t="shared" si="941"/>
        <v/>
      </c>
      <c r="DA338" s="542" t="str">
        <f t="shared" si="942"/>
        <v/>
      </c>
      <c r="DB338" s="543" t="str">
        <f t="shared" si="943"/>
        <v/>
      </c>
      <c r="DC338" s="543" t="str">
        <f t="shared" si="944"/>
        <v/>
      </c>
      <c r="DD338" s="543" t="str">
        <f t="shared" si="945"/>
        <v/>
      </c>
      <c r="DE338" s="542" t="str">
        <f t="shared" si="946"/>
        <v/>
      </c>
      <c r="DF338" s="542" t="str">
        <f t="shared" si="947"/>
        <v/>
      </c>
      <c r="DG338" s="542" t="str">
        <f t="shared" si="948"/>
        <v/>
      </c>
      <c r="DH338" s="542" t="str">
        <f t="shared" si="949"/>
        <v/>
      </c>
      <c r="DI338" s="542" t="str">
        <f t="shared" si="950"/>
        <v/>
      </c>
      <c r="DJ338" s="541" t="str">
        <f t="shared" si="951"/>
        <v/>
      </c>
      <c r="DK338" s="540" t="str">
        <f t="shared" si="952"/>
        <v/>
      </c>
      <c r="DL338" s="656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262</v>
      </c>
      <c r="B339" s="162">
        <v>4</v>
      </c>
      <c r="C339" s="162">
        <v>8</v>
      </c>
      <c r="D339" s="162">
        <v>5</v>
      </c>
      <c r="E339" s="162">
        <v>6</v>
      </c>
      <c r="F339" s="162">
        <v>1</v>
      </c>
      <c r="G339" s="162">
        <v>3</v>
      </c>
      <c r="H339" s="162"/>
      <c r="I339" s="162">
        <v>6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6</v>
      </c>
      <c r="U339" s="162">
        <v>3</v>
      </c>
      <c r="V339" s="162">
        <v>3</v>
      </c>
      <c r="W339" s="162">
        <v>7</v>
      </c>
      <c r="X339" s="162">
        <v>1</v>
      </c>
      <c r="Y339" s="162">
        <v>8</v>
      </c>
      <c r="Z339" s="162">
        <v>1</v>
      </c>
      <c r="AA339" s="162">
        <v>8</v>
      </c>
      <c r="AB339" s="162">
        <v>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2</v>
      </c>
      <c r="AM339" s="162">
        <v>10</v>
      </c>
      <c r="AN339" s="162">
        <v>10</v>
      </c>
      <c r="AO339" s="162">
        <v>11</v>
      </c>
      <c r="AP339" s="162">
        <v>18</v>
      </c>
      <c r="AQ339" s="162">
        <v>4</v>
      </c>
      <c r="AR339" s="162">
        <v>12</v>
      </c>
      <c r="AS339" s="162"/>
      <c r="AT339" s="162">
        <v>10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10</v>
      </c>
      <c r="BE339" s="162">
        <v>12</v>
      </c>
      <c r="BF339" s="162">
        <v>15</v>
      </c>
      <c r="BG339" s="162"/>
      <c r="BH339" s="162">
        <v>20</v>
      </c>
      <c r="BI339" s="162">
        <v>3</v>
      </c>
      <c r="BJ339" s="162"/>
      <c r="BK339" s="162">
        <v>10</v>
      </c>
      <c r="BL339" s="162">
        <v>10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4</v>
      </c>
      <c r="BX339" s="162">
        <v>10</v>
      </c>
      <c r="BY339" s="162">
        <v>12</v>
      </c>
      <c r="BZ339" s="600">
        <f t="shared" si="930"/>
        <v>4.8</v>
      </c>
      <c r="CA339" s="600">
        <f t="shared" si="931"/>
        <v>4.4285714285714288</v>
      </c>
      <c r="CB339" s="600">
        <f t="shared" si="932"/>
        <v>9.5</v>
      </c>
      <c r="CC339" s="691">
        <f t="shared" si="933"/>
        <v>11.4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969"/>
        <v/>
      </c>
      <c r="CF339" s="1339" t="str">
        <f t="shared" si="969"/>
        <v/>
      </c>
      <c r="CG339" s="1339" t="str">
        <f t="shared" si="969"/>
        <v/>
      </c>
      <c r="CH339" s="1339" t="str">
        <f t="shared" si="969"/>
        <v/>
      </c>
      <c r="CI339" s="1339">
        <f t="shared" si="969"/>
        <v>3</v>
      </c>
      <c r="CJ339" s="1339">
        <f t="shared" si="969"/>
        <v>10</v>
      </c>
      <c r="CK339" s="1340">
        <f t="shared" si="969"/>
        <v>10</v>
      </c>
      <c r="CL339" s="1340">
        <f t="shared" si="969"/>
        <v>10</v>
      </c>
      <c r="CM339" s="1340">
        <f t="shared" si="969"/>
        <v>12</v>
      </c>
      <c r="CN339" s="1339">
        <f t="shared" si="969"/>
        <v>15</v>
      </c>
      <c r="CO339" s="1339">
        <f t="shared" si="969"/>
        <v>20</v>
      </c>
      <c r="CP339" s="1339" t="str">
        <f t="shared" si="969"/>
        <v/>
      </c>
      <c r="CQ339" s="1339" t="str">
        <f t="shared" si="969"/>
        <v/>
      </c>
      <c r="CR339" s="1339" t="str">
        <f t="shared" si="969"/>
        <v/>
      </c>
      <c r="CS339" s="1338" t="str">
        <f t="shared" si="969"/>
        <v/>
      </c>
      <c r="CT339" s="1341" t="str">
        <f t="shared" si="969"/>
        <v/>
      </c>
      <c r="CU339" s="552" t="str">
        <f t="shared" si="936"/>
        <v/>
      </c>
      <c r="CV339" s="553" t="str">
        <f t="shared" si="937"/>
        <v/>
      </c>
      <c r="CW339" s="554" t="str">
        <f t="shared" si="938"/>
        <v/>
      </c>
      <c r="CX339" s="554" t="str">
        <f t="shared" si="939"/>
        <v/>
      </c>
      <c r="CY339" s="554" t="str">
        <f t="shared" si="940"/>
        <v/>
      </c>
      <c r="CZ339" s="554">
        <f t="shared" si="941"/>
        <v>3</v>
      </c>
      <c r="DA339" s="554">
        <f t="shared" si="942"/>
        <v>10</v>
      </c>
      <c r="DB339" s="555">
        <f t="shared" si="943"/>
        <v>10</v>
      </c>
      <c r="DC339" s="555">
        <f t="shared" si="944"/>
        <v>10</v>
      </c>
      <c r="DD339" s="555">
        <f t="shared" si="945"/>
        <v>12</v>
      </c>
      <c r="DE339" s="554">
        <f t="shared" si="946"/>
        <v>15</v>
      </c>
      <c r="DF339" s="554">
        <f t="shared" si="947"/>
        <v>20</v>
      </c>
      <c r="DG339" s="554" t="str">
        <f t="shared" si="948"/>
        <v/>
      </c>
      <c r="DH339" s="554" t="str">
        <f t="shared" si="949"/>
        <v/>
      </c>
      <c r="DI339" s="554" t="str">
        <f t="shared" si="950"/>
        <v/>
      </c>
      <c r="DJ339" s="553" t="str">
        <f t="shared" si="951"/>
        <v/>
      </c>
      <c r="DK339" s="552" t="str">
        <f t="shared" si="952"/>
        <v/>
      </c>
      <c r="DL339" s="656">
        <f t="shared" si="953"/>
        <v>7</v>
      </c>
      <c r="DM339" s="106">
        <f t="shared" si="954"/>
        <v>9</v>
      </c>
      <c r="DN339" s="106">
        <f t="shared" si="955"/>
        <v>8</v>
      </c>
      <c r="DO339" s="106">
        <f t="shared" si="956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255</v>
      </c>
      <c r="B340" s="162" t="s">
        <v>275</v>
      </c>
      <c r="C340" s="162" t="s">
        <v>275</v>
      </c>
      <c r="D340" s="162" t="s">
        <v>275</v>
      </c>
      <c r="E340" s="162" t="s">
        <v>275</v>
      </c>
      <c r="F340" s="162" t="s">
        <v>275</v>
      </c>
      <c r="G340" s="162" t="s">
        <v>275</v>
      </c>
      <c r="H340" s="162"/>
      <c r="I340" s="162" t="s">
        <v>275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275</v>
      </c>
      <c r="U340" s="162" t="s">
        <v>275</v>
      </c>
      <c r="V340" s="162" t="s">
        <v>275</v>
      </c>
      <c r="W340" s="162" t="s">
        <v>275</v>
      </c>
      <c r="X340" s="162" t="s">
        <v>750</v>
      </c>
      <c r="Y340" s="162" t="s">
        <v>275</v>
      </c>
      <c r="Z340" s="162" t="s">
        <v>275</v>
      </c>
      <c r="AA340" s="162" t="s">
        <v>275</v>
      </c>
      <c r="AB340" s="162" t="s">
        <v>275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257</v>
      </c>
      <c r="AM340" s="162" t="s">
        <v>257</v>
      </c>
      <c r="AN340" s="162" t="s">
        <v>257</v>
      </c>
      <c r="AO340" s="162" t="s">
        <v>257</v>
      </c>
      <c r="AP340" s="162" t="s">
        <v>257</v>
      </c>
      <c r="AQ340" s="162" t="s">
        <v>257</v>
      </c>
      <c r="AR340" s="162" t="s">
        <v>257</v>
      </c>
      <c r="AS340" s="162"/>
      <c r="AT340" s="162" t="s">
        <v>257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257</v>
      </c>
      <c r="BE340" s="162" t="s">
        <v>257</v>
      </c>
      <c r="BF340" s="162" t="s">
        <v>257</v>
      </c>
      <c r="BG340" s="162"/>
      <c r="BH340" s="162" t="s">
        <v>257</v>
      </c>
      <c r="BI340" s="162" t="s">
        <v>257</v>
      </c>
      <c r="BJ340" s="162"/>
      <c r="BK340" s="162" t="s">
        <v>257</v>
      </c>
      <c r="BL340" s="162" t="s">
        <v>257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256</v>
      </c>
      <c r="B341" s="162">
        <v>50</v>
      </c>
      <c r="C341" s="162">
        <v>50</v>
      </c>
      <c r="D341" s="162">
        <v>50</v>
      </c>
      <c r="E341" s="162">
        <v>50</v>
      </c>
      <c r="F341" s="162">
        <v>50</v>
      </c>
      <c r="G341" s="162">
        <v>50</v>
      </c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18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90</v>
      </c>
      <c r="AN341" s="162">
        <v>90</v>
      </c>
      <c r="AO341" s="162">
        <v>50</v>
      </c>
      <c r="AP341" s="162">
        <v>5</v>
      </c>
      <c r="AQ341" s="162">
        <v>50</v>
      </c>
      <c r="AR341" s="162">
        <v>50</v>
      </c>
      <c r="AS341" s="162"/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50</v>
      </c>
      <c r="BF341" s="162">
        <v>90</v>
      </c>
      <c r="BG341" s="162"/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25</v>
      </c>
      <c r="BX341" s="162">
        <v>25</v>
      </c>
      <c r="BY341" s="162">
        <v>25</v>
      </c>
      <c r="BZ341" s="600">
        <f t="shared" ref="BZ341:BZ349" si="970">IF(DL341&lt;3,"",(SUM(B341:R341)-MIN(B341:R341)-MAX(B341:R341))/(DL341-2))</f>
        <v>50</v>
      </c>
      <c r="CA341" s="600">
        <f t="shared" ref="CA341:CA349" si="971">IF(DM341&lt;3,"",(SUM(T341:AJ341)-MIN(T341:AJ341)-MAX(T341:AJ341))/(DM341-2))</f>
        <v>50</v>
      </c>
      <c r="CB341" s="600">
        <f t="shared" ref="CB341:CB349" si="972">IF(DN341&lt;3,"",(SUM(AL341:BB341)-MIN(AL341:BB341)-MAX(AL341:BB341))/(DN341-2))</f>
        <v>56.666666666666664</v>
      </c>
      <c r="CC341" s="691">
        <f t="shared" ref="CC341:CC349" si="973">IF(DO341&lt;3,"",(SUM(BD341:BT341)-MIN(BD341:BT341)-MAX(BD341:BT341))/(DO341-2))</f>
        <v>50</v>
      </c>
      <c r="CD341" s="1337" t="str">
        <f t="shared" ref="CD341:CS347" si="97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974"/>
        <v/>
      </c>
      <c r="CF341" s="1339" t="str">
        <f t="shared" si="974"/>
        <v/>
      </c>
      <c r="CG341" s="1339" t="str">
        <f t="shared" si="974"/>
        <v/>
      </c>
      <c r="CH341" s="1339" t="str">
        <f t="shared" si="974"/>
        <v/>
      </c>
      <c r="CI341" s="1339">
        <f t="shared" si="974"/>
        <v>50</v>
      </c>
      <c r="CJ341" s="1339">
        <f t="shared" si="974"/>
        <v>50</v>
      </c>
      <c r="CK341" s="1340">
        <f t="shared" si="974"/>
        <v>50</v>
      </c>
      <c r="CL341" s="1340">
        <f t="shared" si="974"/>
        <v>50</v>
      </c>
      <c r="CM341" s="1340">
        <f t="shared" si="974"/>
        <v>50</v>
      </c>
      <c r="CN341" s="1339">
        <f t="shared" si="974"/>
        <v>50</v>
      </c>
      <c r="CO341" s="1339">
        <f t="shared" si="974"/>
        <v>90</v>
      </c>
      <c r="CP341" s="1339" t="str">
        <f t="shared" si="974"/>
        <v/>
      </c>
      <c r="CQ341" s="1339" t="str">
        <f t="shared" si="974"/>
        <v/>
      </c>
      <c r="CR341" s="1339" t="str">
        <f t="shared" si="974"/>
        <v/>
      </c>
      <c r="CS341" s="1338" t="str">
        <f t="shared" si="974"/>
        <v/>
      </c>
      <c r="CT341" s="1341" t="str">
        <f t="shared" ref="CT341:CT347" si="97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2" t="str">
        <f t="shared" ref="CU341:CU349" si="97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3" t="str">
        <f t="shared" ref="CV341:CV349" si="97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4" t="str">
        <f t="shared" ref="CW341:CW349" si="97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4" t="str">
        <f t="shared" ref="CX341:CX349" si="97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4" t="str">
        <f t="shared" ref="CY341:CY349" si="98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4">
        <f t="shared" ref="CZ341:CZ349" si="98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554">
        <f t="shared" ref="DA341:DA349" si="98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5">
        <f t="shared" ref="DB341:DB349" si="98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5">
        <f t="shared" ref="DC341:DC349" si="98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5">
        <f t="shared" ref="DD341:DD349" si="98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4">
        <f t="shared" ref="DE341:DE349" si="98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4">
        <f t="shared" ref="DF341:DF349" si="98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4" t="str">
        <f t="shared" ref="DG341:DG349" si="98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4" t="str">
        <f t="shared" ref="DH341:DH349" si="98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4" t="str">
        <f t="shared" ref="DI341:DI349" si="99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3" t="str">
        <f t="shared" ref="DJ341:DJ349" si="99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2" t="str">
        <f t="shared" ref="DK341:DK349" si="99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93">COUNT(B341:R341)</f>
        <v>7</v>
      </c>
      <c r="DM341" s="106">
        <f t="shared" ref="DM341:DM349" si="994">COUNT(T341:AJ341)</f>
        <v>9</v>
      </c>
      <c r="DN341" s="106">
        <f t="shared" ref="DN341:DN349" si="995">COUNT(AL341:BB341)</f>
        <v>8</v>
      </c>
      <c r="DO341" s="106">
        <f t="shared" ref="DO341:DO349" si="996">COUNT(BD341:BT341)</f>
        <v>7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257</v>
      </c>
      <c r="B342" s="632">
        <f t="shared" ref="B342:R342" si="997">IF(B339="","",B339*B341)</f>
        <v>200</v>
      </c>
      <c r="C342" s="632">
        <f t="shared" si="997"/>
        <v>400</v>
      </c>
      <c r="D342" s="632">
        <f t="shared" si="997"/>
        <v>250</v>
      </c>
      <c r="E342" s="632">
        <f t="shared" si="997"/>
        <v>300</v>
      </c>
      <c r="F342" s="632">
        <f t="shared" si="997"/>
        <v>50</v>
      </c>
      <c r="G342" s="632">
        <f t="shared" si="997"/>
        <v>150</v>
      </c>
      <c r="H342" s="632" t="str">
        <f t="shared" si="997"/>
        <v/>
      </c>
      <c r="I342" s="632">
        <f t="shared" si="997"/>
        <v>300</v>
      </c>
      <c r="J342" s="632" t="str">
        <f t="shared" si="997"/>
        <v/>
      </c>
      <c r="K342" s="632" t="str">
        <f t="shared" si="997"/>
        <v/>
      </c>
      <c r="L342" s="632" t="str">
        <f t="shared" si="997"/>
        <v/>
      </c>
      <c r="M342" s="632" t="str">
        <f t="shared" si="997"/>
        <v/>
      </c>
      <c r="N342" s="632" t="str">
        <f t="shared" si="997"/>
        <v/>
      </c>
      <c r="O342" s="632" t="str">
        <f t="shared" si="997"/>
        <v/>
      </c>
      <c r="P342" s="632" t="str">
        <f t="shared" si="997"/>
        <v/>
      </c>
      <c r="Q342" s="632" t="str">
        <f t="shared" si="997"/>
        <v/>
      </c>
      <c r="R342" s="632" t="str">
        <f t="shared" si="997"/>
        <v/>
      </c>
      <c r="S342" s="665"/>
      <c r="T342" s="632">
        <f t="shared" ref="T342:AJ342" si="998">IF(T339="","",T339*T341)</f>
        <v>300</v>
      </c>
      <c r="U342" s="632">
        <f t="shared" si="998"/>
        <v>150</v>
      </c>
      <c r="V342" s="632">
        <f t="shared" si="998"/>
        <v>150</v>
      </c>
      <c r="W342" s="632">
        <f t="shared" si="998"/>
        <v>350</v>
      </c>
      <c r="X342" s="632">
        <f t="shared" si="998"/>
        <v>18</v>
      </c>
      <c r="Y342" s="632">
        <f t="shared" si="998"/>
        <v>400</v>
      </c>
      <c r="Z342" s="632">
        <f t="shared" si="998"/>
        <v>50</v>
      </c>
      <c r="AA342" s="632">
        <f t="shared" si="998"/>
        <v>400</v>
      </c>
      <c r="AB342" s="632">
        <f t="shared" si="998"/>
        <v>150</v>
      </c>
      <c r="AC342" s="632" t="str">
        <f t="shared" si="998"/>
        <v/>
      </c>
      <c r="AD342" s="632" t="str">
        <f t="shared" si="998"/>
        <v/>
      </c>
      <c r="AE342" s="632" t="str">
        <f t="shared" si="998"/>
        <v/>
      </c>
      <c r="AF342" s="632" t="str">
        <f t="shared" si="998"/>
        <v/>
      </c>
      <c r="AG342" s="632" t="str">
        <f t="shared" si="998"/>
        <v/>
      </c>
      <c r="AH342" s="632" t="str">
        <f t="shared" si="998"/>
        <v/>
      </c>
      <c r="AI342" s="632" t="str">
        <f t="shared" si="998"/>
        <v/>
      </c>
      <c r="AJ342" s="632" t="str">
        <f t="shared" si="998"/>
        <v/>
      </c>
      <c r="AK342" s="665"/>
      <c r="AL342" s="632">
        <f t="shared" ref="AL342:BB342" si="999">IF(AL339="","",AL339*AL341)</f>
        <v>100</v>
      </c>
      <c r="AM342" s="632">
        <f t="shared" si="999"/>
        <v>900</v>
      </c>
      <c r="AN342" s="632">
        <f t="shared" si="999"/>
        <v>900</v>
      </c>
      <c r="AO342" s="632">
        <f t="shared" si="999"/>
        <v>550</v>
      </c>
      <c r="AP342" s="632">
        <f t="shared" si="999"/>
        <v>90</v>
      </c>
      <c r="AQ342" s="632">
        <f t="shared" si="999"/>
        <v>200</v>
      </c>
      <c r="AR342" s="632">
        <f t="shared" si="999"/>
        <v>600</v>
      </c>
      <c r="AS342" s="632" t="str">
        <f t="shared" si="999"/>
        <v/>
      </c>
      <c r="AT342" s="632">
        <f t="shared" si="999"/>
        <v>500</v>
      </c>
      <c r="AU342" s="632" t="str">
        <f t="shared" si="999"/>
        <v/>
      </c>
      <c r="AV342" s="632" t="str">
        <f t="shared" si="999"/>
        <v/>
      </c>
      <c r="AW342" s="632" t="str">
        <f t="shared" si="999"/>
        <v/>
      </c>
      <c r="AX342" s="632" t="str">
        <f t="shared" si="999"/>
        <v/>
      </c>
      <c r="AY342" s="632" t="str">
        <f t="shared" si="999"/>
        <v/>
      </c>
      <c r="AZ342" s="632" t="str">
        <f t="shared" si="999"/>
        <v/>
      </c>
      <c r="BA342" s="632" t="str">
        <f t="shared" si="999"/>
        <v/>
      </c>
      <c r="BB342" s="632" t="str">
        <f t="shared" si="999"/>
        <v/>
      </c>
      <c r="BC342" s="665"/>
      <c r="BD342" s="632">
        <f t="shared" ref="BD342:BT342" si="1000">IF(BD339="","",BD339*BD341)</f>
        <v>500</v>
      </c>
      <c r="BE342" s="632">
        <f t="shared" si="1000"/>
        <v>600</v>
      </c>
      <c r="BF342" s="632">
        <f t="shared" si="1000"/>
        <v>1350</v>
      </c>
      <c r="BG342" s="632" t="str">
        <f t="shared" si="1000"/>
        <v/>
      </c>
      <c r="BH342" s="632">
        <f t="shared" si="1000"/>
        <v>1000</v>
      </c>
      <c r="BI342" s="632">
        <f t="shared" si="1000"/>
        <v>150</v>
      </c>
      <c r="BJ342" s="632" t="str">
        <f t="shared" si="1000"/>
        <v/>
      </c>
      <c r="BK342" s="632">
        <f t="shared" si="1000"/>
        <v>500</v>
      </c>
      <c r="BL342" s="632">
        <f t="shared" si="1000"/>
        <v>500</v>
      </c>
      <c r="BM342" s="632" t="str">
        <f t="shared" si="1000"/>
        <v/>
      </c>
      <c r="BN342" s="632" t="str">
        <f t="shared" si="1000"/>
        <v/>
      </c>
      <c r="BO342" s="632" t="str">
        <f t="shared" si="1000"/>
        <v/>
      </c>
      <c r="BP342" s="632" t="str">
        <f t="shared" si="1000"/>
        <v/>
      </c>
      <c r="BQ342" s="632" t="str">
        <f t="shared" si="1000"/>
        <v/>
      </c>
      <c r="BR342" s="632" t="str">
        <f t="shared" si="1000"/>
        <v/>
      </c>
      <c r="BS342" s="632" t="str">
        <f t="shared" si="1000"/>
        <v/>
      </c>
      <c r="BT342" s="632" t="str">
        <f t="shared" si="1000"/>
        <v/>
      </c>
      <c r="BU342" s="665"/>
      <c r="BV342" s="632">
        <f>IF(BV339="","",BV339*BV341)</f>
        <v>75</v>
      </c>
      <c r="BW342" s="632">
        <f>IF(BW339="","",BW339*BW341)</f>
        <v>100</v>
      </c>
      <c r="BX342" s="632">
        <f>IF(BX339="","",BX339*BX341)</f>
        <v>250</v>
      </c>
      <c r="BY342" s="632">
        <f>IF(BY339="","",BY339*BY341)</f>
        <v>300</v>
      </c>
      <c r="BZ342" s="600">
        <f t="shared" si="970"/>
        <v>240</v>
      </c>
      <c r="CA342" s="600">
        <f t="shared" si="971"/>
        <v>221.42857142857142</v>
      </c>
      <c r="CB342" s="600">
        <f t="shared" si="972"/>
        <v>475</v>
      </c>
      <c r="CC342" s="691">
        <f t="shared" si="973"/>
        <v>620</v>
      </c>
      <c r="CD342" s="1337" t="str">
        <f t="shared" si="974"/>
        <v/>
      </c>
      <c r="CE342" s="1338" t="str">
        <f t="shared" si="974"/>
        <v/>
      </c>
      <c r="CF342" s="1339" t="str">
        <f t="shared" si="974"/>
        <v/>
      </c>
      <c r="CG342" s="1339" t="str">
        <f t="shared" si="974"/>
        <v/>
      </c>
      <c r="CH342" s="1339" t="str">
        <f t="shared" si="974"/>
        <v/>
      </c>
      <c r="CI342" s="1339">
        <f t="shared" si="974"/>
        <v>150</v>
      </c>
      <c r="CJ342" s="1339">
        <f t="shared" si="974"/>
        <v>500</v>
      </c>
      <c r="CK342" s="1340">
        <f t="shared" si="974"/>
        <v>500</v>
      </c>
      <c r="CL342" s="1340">
        <f t="shared" si="974"/>
        <v>500</v>
      </c>
      <c r="CM342" s="1340">
        <f t="shared" si="974"/>
        <v>600</v>
      </c>
      <c r="CN342" s="1339">
        <f t="shared" si="974"/>
        <v>1000</v>
      </c>
      <c r="CO342" s="1339">
        <f t="shared" si="974"/>
        <v>1350</v>
      </c>
      <c r="CP342" s="1339" t="str">
        <f t="shared" si="974"/>
        <v/>
      </c>
      <c r="CQ342" s="1339" t="str">
        <f t="shared" si="974"/>
        <v/>
      </c>
      <c r="CR342" s="1339" t="str">
        <f t="shared" si="974"/>
        <v/>
      </c>
      <c r="CS342" s="1338" t="str">
        <f t="shared" si="974"/>
        <v/>
      </c>
      <c r="CT342" s="1341" t="str">
        <f t="shared" si="975"/>
        <v/>
      </c>
      <c r="CU342" s="552" t="str">
        <f t="shared" si="976"/>
        <v/>
      </c>
      <c r="CV342" s="553" t="str">
        <f t="shared" si="977"/>
        <v/>
      </c>
      <c r="CW342" s="554" t="str">
        <f t="shared" si="978"/>
        <v/>
      </c>
      <c r="CX342" s="554" t="str">
        <f t="shared" si="979"/>
        <v/>
      </c>
      <c r="CY342" s="554" t="str">
        <f t="shared" si="980"/>
        <v/>
      </c>
      <c r="CZ342" s="554">
        <f t="shared" si="981"/>
        <v>150</v>
      </c>
      <c r="DA342" s="554">
        <f t="shared" si="982"/>
        <v>500</v>
      </c>
      <c r="DB342" s="555">
        <f t="shared" si="983"/>
        <v>500</v>
      </c>
      <c r="DC342" s="555">
        <f t="shared" si="984"/>
        <v>500</v>
      </c>
      <c r="DD342" s="555">
        <f t="shared" si="985"/>
        <v>600</v>
      </c>
      <c r="DE342" s="554">
        <f t="shared" si="986"/>
        <v>1000</v>
      </c>
      <c r="DF342" s="554">
        <f t="shared" si="987"/>
        <v>1350</v>
      </c>
      <c r="DG342" s="554" t="str">
        <f t="shared" si="988"/>
        <v/>
      </c>
      <c r="DH342" s="554" t="str">
        <f t="shared" si="989"/>
        <v/>
      </c>
      <c r="DI342" s="554" t="str">
        <f t="shared" si="990"/>
        <v/>
      </c>
      <c r="DJ342" s="553" t="str">
        <f t="shared" si="991"/>
        <v/>
      </c>
      <c r="DK342" s="552" t="str">
        <f t="shared" si="992"/>
        <v/>
      </c>
      <c r="DL342" s="656">
        <f t="shared" si="993"/>
        <v>7</v>
      </c>
      <c r="DM342" s="106">
        <f t="shared" si="994"/>
        <v>9</v>
      </c>
      <c r="DN342" s="106">
        <f t="shared" si="995"/>
        <v>8</v>
      </c>
      <c r="DO342" s="106">
        <f t="shared" si="996"/>
        <v>7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$G$1 &amp; " per kg"</f>
        <v>kcal per kg</v>
      </c>
      <c r="B343" s="705">
        <f t="shared" ref="B343:R343" si="1001">5790*$K$1</f>
        <v>5790</v>
      </c>
      <c r="C343" s="705">
        <f t="shared" si="1001"/>
        <v>5790</v>
      </c>
      <c r="D343" s="705">
        <f t="shared" si="1001"/>
        <v>5790</v>
      </c>
      <c r="E343" s="705">
        <f t="shared" si="1001"/>
        <v>5790</v>
      </c>
      <c r="F343" s="705">
        <f t="shared" si="1001"/>
        <v>5790</v>
      </c>
      <c r="G343" s="705">
        <f t="shared" si="1001"/>
        <v>5790</v>
      </c>
      <c r="H343" s="705">
        <f t="shared" si="1001"/>
        <v>5790</v>
      </c>
      <c r="I343" s="705">
        <f t="shared" si="1001"/>
        <v>5790</v>
      </c>
      <c r="J343" s="705">
        <f t="shared" si="1001"/>
        <v>5790</v>
      </c>
      <c r="K343" s="705">
        <f t="shared" si="1001"/>
        <v>5790</v>
      </c>
      <c r="L343" s="705">
        <f t="shared" si="1001"/>
        <v>5790</v>
      </c>
      <c r="M343" s="705">
        <f t="shared" si="1001"/>
        <v>5790</v>
      </c>
      <c r="N343" s="705">
        <f t="shared" si="1001"/>
        <v>5790</v>
      </c>
      <c r="O343" s="705">
        <f t="shared" si="1001"/>
        <v>5790</v>
      </c>
      <c r="P343" s="705">
        <f t="shared" si="1001"/>
        <v>5790</v>
      </c>
      <c r="Q343" s="705">
        <f t="shared" si="1001"/>
        <v>5790</v>
      </c>
      <c r="R343" s="705">
        <f t="shared" si="1001"/>
        <v>5790</v>
      </c>
      <c r="S343" s="713"/>
      <c r="T343" s="705">
        <f t="shared" ref="T343:AJ343" si="1002">5790*$K$1</f>
        <v>5790</v>
      </c>
      <c r="U343" s="705">
        <f t="shared" si="1002"/>
        <v>5790</v>
      </c>
      <c r="V343" s="705">
        <f t="shared" si="1002"/>
        <v>5790</v>
      </c>
      <c r="W343" s="705">
        <f t="shared" si="1002"/>
        <v>5790</v>
      </c>
      <c r="X343" s="705">
        <f t="shared" si="1002"/>
        <v>5790</v>
      </c>
      <c r="Y343" s="705">
        <f t="shared" si="1002"/>
        <v>5790</v>
      </c>
      <c r="Z343" s="705">
        <f t="shared" si="1002"/>
        <v>5790</v>
      </c>
      <c r="AA343" s="705">
        <f t="shared" si="1002"/>
        <v>5790</v>
      </c>
      <c r="AB343" s="705">
        <f t="shared" si="1002"/>
        <v>5790</v>
      </c>
      <c r="AC343" s="705">
        <f t="shared" si="1002"/>
        <v>5790</v>
      </c>
      <c r="AD343" s="705">
        <f t="shared" si="1002"/>
        <v>5790</v>
      </c>
      <c r="AE343" s="705">
        <f t="shared" si="1002"/>
        <v>5790</v>
      </c>
      <c r="AF343" s="705">
        <f t="shared" si="1002"/>
        <v>5790</v>
      </c>
      <c r="AG343" s="705">
        <f t="shared" si="1002"/>
        <v>5790</v>
      </c>
      <c r="AH343" s="705">
        <f t="shared" si="1002"/>
        <v>5790</v>
      </c>
      <c r="AI343" s="705">
        <f t="shared" si="1002"/>
        <v>5790</v>
      </c>
      <c r="AJ343" s="705">
        <f t="shared" si="1002"/>
        <v>5790</v>
      </c>
      <c r="AK343" s="713"/>
      <c r="AL343" s="705">
        <f t="shared" ref="AL343:BB343" si="1003">5790*$K$1</f>
        <v>5790</v>
      </c>
      <c r="AM343" s="705">
        <f t="shared" si="1003"/>
        <v>5790</v>
      </c>
      <c r="AN343" s="705">
        <f t="shared" si="1003"/>
        <v>5790</v>
      </c>
      <c r="AO343" s="705">
        <f t="shared" si="1003"/>
        <v>5790</v>
      </c>
      <c r="AP343" s="705">
        <f t="shared" si="1003"/>
        <v>5790</v>
      </c>
      <c r="AQ343" s="705">
        <f t="shared" si="1003"/>
        <v>5790</v>
      </c>
      <c r="AR343" s="705">
        <f t="shared" si="1003"/>
        <v>5790</v>
      </c>
      <c r="AS343" s="705">
        <f t="shared" si="1003"/>
        <v>5790</v>
      </c>
      <c r="AT343" s="705">
        <f t="shared" si="1003"/>
        <v>5790</v>
      </c>
      <c r="AU343" s="705">
        <f t="shared" si="1003"/>
        <v>5790</v>
      </c>
      <c r="AV343" s="705">
        <f t="shared" si="1003"/>
        <v>5790</v>
      </c>
      <c r="AW343" s="705">
        <f t="shared" si="1003"/>
        <v>5790</v>
      </c>
      <c r="AX343" s="705">
        <f t="shared" si="1003"/>
        <v>5790</v>
      </c>
      <c r="AY343" s="705">
        <f t="shared" si="1003"/>
        <v>5790</v>
      </c>
      <c r="AZ343" s="705">
        <f t="shared" si="1003"/>
        <v>5790</v>
      </c>
      <c r="BA343" s="705">
        <f t="shared" si="1003"/>
        <v>5790</v>
      </c>
      <c r="BB343" s="705">
        <f t="shared" si="1003"/>
        <v>5790</v>
      </c>
      <c r="BC343" s="713"/>
      <c r="BD343" s="705">
        <f t="shared" ref="BD343:BT343" si="1004">5790*$K$1</f>
        <v>5790</v>
      </c>
      <c r="BE343" s="705">
        <f t="shared" si="1004"/>
        <v>5790</v>
      </c>
      <c r="BF343" s="705">
        <f t="shared" si="1004"/>
        <v>5790</v>
      </c>
      <c r="BG343" s="705">
        <f t="shared" si="1004"/>
        <v>5790</v>
      </c>
      <c r="BH343" s="705">
        <f t="shared" si="1004"/>
        <v>5790</v>
      </c>
      <c r="BI343" s="705">
        <f t="shared" si="1004"/>
        <v>5790</v>
      </c>
      <c r="BJ343" s="705">
        <f t="shared" si="1004"/>
        <v>5790</v>
      </c>
      <c r="BK343" s="705">
        <f t="shared" si="1004"/>
        <v>5790</v>
      </c>
      <c r="BL343" s="705">
        <f t="shared" si="1004"/>
        <v>5790</v>
      </c>
      <c r="BM343" s="705">
        <f t="shared" si="1004"/>
        <v>5790</v>
      </c>
      <c r="BN343" s="705">
        <f t="shared" si="1004"/>
        <v>5790</v>
      </c>
      <c r="BO343" s="705">
        <f t="shared" si="1004"/>
        <v>5790</v>
      </c>
      <c r="BP343" s="705">
        <f t="shared" si="1004"/>
        <v>5790</v>
      </c>
      <c r="BQ343" s="705">
        <f t="shared" si="1004"/>
        <v>5790</v>
      </c>
      <c r="BR343" s="705">
        <f t="shared" si="1004"/>
        <v>5790</v>
      </c>
      <c r="BS343" s="705">
        <f t="shared" si="1004"/>
        <v>5790</v>
      </c>
      <c r="BT343" s="705">
        <f t="shared" si="1004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70"/>
        <v>5790</v>
      </c>
      <c r="CA343" s="600">
        <f t="shared" si="971"/>
        <v>5790</v>
      </c>
      <c r="CB343" s="600">
        <f t="shared" si="972"/>
        <v>5790</v>
      </c>
      <c r="CC343" s="691">
        <f t="shared" si="973"/>
        <v>5790</v>
      </c>
      <c r="CD343" s="1337">
        <f t="shared" si="974"/>
        <v>5790</v>
      </c>
      <c r="CE343" s="1338">
        <f t="shared" si="974"/>
        <v>5790</v>
      </c>
      <c r="CF343" s="1339">
        <f t="shared" si="974"/>
        <v>5790</v>
      </c>
      <c r="CG343" s="1339">
        <f t="shared" si="974"/>
        <v>5790</v>
      </c>
      <c r="CH343" s="1339">
        <f t="shared" si="974"/>
        <v>5790</v>
      </c>
      <c r="CI343" s="1339">
        <f t="shared" si="974"/>
        <v>5790</v>
      </c>
      <c r="CJ343" s="1339">
        <f t="shared" si="974"/>
        <v>5790</v>
      </c>
      <c r="CK343" s="1340">
        <f t="shared" si="974"/>
        <v>5790</v>
      </c>
      <c r="CL343" s="1340">
        <f t="shared" si="974"/>
        <v>5790</v>
      </c>
      <c r="CM343" s="1340">
        <f t="shared" si="974"/>
        <v>5790</v>
      </c>
      <c r="CN343" s="1339">
        <f t="shared" si="974"/>
        <v>5790</v>
      </c>
      <c r="CO343" s="1339">
        <f t="shared" si="974"/>
        <v>5790</v>
      </c>
      <c r="CP343" s="1339">
        <f t="shared" si="974"/>
        <v>5790</v>
      </c>
      <c r="CQ343" s="1339">
        <f t="shared" si="974"/>
        <v>5790</v>
      </c>
      <c r="CR343" s="1339">
        <f t="shared" si="974"/>
        <v>5790</v>
      </c>
      <c r="CS343" s="1338">
        <f t="shared" si="974"/>
        <v>5790</v>
      </c>
      <c r="CT343" s="1341">
        <f t="shared" si="975"/>
        <v>5790</v>
      </c>
      <c r="CU343" s="552">
        <f t="shared" si="976"/>
        <v>5790</v>
      </c>
      <c r="CV343" s="553">
        <f t="shared" si="977"/>
        <v>5790</v>
      </c>
      <c r="CW343" s="554">
        <f t="shared" si="978"/>
        <v>5790</v>
      </c>
      <c r="CX343" s="554">
        <f t="shared" si="979"/>
        <v>5790</v>
      </c>
      <c r="CY343" s="554">
        <f t="shared" si="980"/>
        <v>5790</v>
      </c>
      <c r="CZ343" s="554">
        <f t="shared" si="981"/>
        <v>5790</v>
      </c>
      <c r="DA343" s="554">
        <f t="shared" si="982"/>
        <v>5790</v>
      </c>
      <c r="DB343" s="555">
        <f t="shared" si="983"/>
        <v>5790</v>
      </c>
      <c r="DC343" s="555">
        <f t="shared" si="984"/>
        <v>5790</v>
      </c>
      <c r="DD343" s="555">
        <f t="shared" si="985"/>
        <v>5790</v>
      </c>
      <c r="DE343" s="554">
        <f t="shared" si="986"/>
        <v>5790</v>
      </c>
      <c r="DF343" s="554">
        <f t="shared" si="987"/>
        <v>5790</v>
      </c>
      <c r="DG343" s="554">
        <f t="shared" si="988"/>
        <v>5790</v>
      </c>
      <c r="DH343" s="554">
        <f t="shared" si="989"/>
        <v>5790</v>
      </c>
      <c r="DI343" s="554">
        <f t="shared" si="990"/>
        <v>5790</v>
      </c>
      <c r="DJ343" s="553">
        <f t="shared" si="991"/>
        <v>5790</v>
      </c>
      <c r="DK343" s="552">
        <f t="shared" si="992"/>
        <v>5790</v>
      </c>
      <c r="DL343" s="656">
        <f t="shared" si="993"/>
        <v>17</v>
      </c>
      <c r="DM343" s="106">
        <f t="shared" si="994"/>
        <v>17</v>
      </c>
      <c r="DN343" s="106">
        <f t="shared" si="995"/>
        <v>17</v>
      </c>
      <c r="DO343" s="106">
        <f t="shared" si="996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245</v>
      </c>
      <c r="B344" s="227">
        <v>0</v>
      </c>
      <c r="C344" s="227">
        <v>300</v>
      </c>
      <c r="D344" s="227">
        <v>0</v>
      </c>
      <c r="E344" s="227">
        <v>200</v>
      </c>
      <c r="F344" s="227">
        <v>0</v>
      </c>
      <c r="G344" s="227">
        <v>0</v>
      </c>
      <c r="H344" s="227"/>
      <c r="I344" s="227">
        <v>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0</v>
      </c>
      <c r="U344" s="227">
        <v>0</v>
      </c>
      <c r="V344" s="227">
        <v>50</v>
      </c>
      <c r="W344" s="227">
        <v>0</v>
      </c>
      <c r="X344" s="227">
        <v>0</v>
      </c>
      <c r="Y344" s="227">
        <v>150</v>
      </c>
      <c r="Z344" s="227">
        <v>0</v>
      </c>
      <c r="AA344" s="227">
        <v>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50</v>
      </c>
      <c r="AM344" s="227">
        <v>450</v>
      </c>
      <c r="AN344" s="227">
        <v>360</v>
      </c>
      <c r="AO344" s="227">
        <v>50</v>
      </c>
      <c r="AP344" s="227">
        <v>0</v>
      </c>
      <c r="AQ344" s="227">
        <v>0</v>
      </c>
      <c r="AR344" s="227">
        <v>200</v>
      </c>
      <c r="AS344" s="227"/>
      <c r="AT344" s="227">
        <v>350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350</v>
      </c>
      <c r="BE344" s="227">
        <v>0</v>
      </c>
      <c r="BF344" s="227">
        <v>900</v>
      </c>
      <c r="BG344" s="227"/>
      <c r="BH344" s="227">
        <v>200</v>
      </c>
      <c r="BI344" s="227"/>
      <c r="BJ344" s="227"/>
      <c r="BK344" s="227">
        <v>250</v>
      </c>
      <c r="BL344" s="227">
        <v>250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0</v>
      </c>
      <c r="BW344" s="227">
        <v>0</v>
      </c>
      <c r="BX344" s="227">
        <v>50</v>
      </c>
      <c r="BY344" s="227">
        <v>150</v>
      </c>
      <c r="BZ344" s="600">
        <f t="shared" si="970"/>
        <v>40</v>
      </c>
      <c r="CA344" s="600">
        <f t="shared" si="971"/>
        <v>14.285714285714286</v>
      </c>
      <c r="CB344" s="600">
        <f t="shared" si="972"/>
        <v>168.33333333333334</v>
      </c>
      <c r="CC344" s="691">
        <f t="shared" si="973"/>
        <v>262.5</v>
      </c>
      <c r="CD344" s="1337" t="str">
        <f t="shared" si="974"/>
        <v/>
      </c>
      <c r="CE344" s="1338" t="str">
        <f t="shared" si="974"/>
        <v/>
      </c>
      <c r="CF344" s="1339" t="str">
        <f t="shared" si="974"/>
        <v/>
      </c>
      <c r="CG344" s="1339" t="str">
        <f t="shared" si="974"/>
        <v/>
      </c>
      <c r="CH344" s="1339" t="str">
        <f t="shared" si="974"/>
        <v/>
      </c>
      <c r="CI344" s="1339" t="str">
        <f t="shared" si="974"/>
        <v/>
      </c>
      <c r="CJ344" s="1339">
        <f t="shared" si="974"/>
        <v>0</v>
      </c>
      <c r="CK344" s="1340">
        <f t="shared" si="974"/>
        <v>200</v>
      </c>
      <c r="CL344" s="1340">
        <f t="shared" si="974"/>
        <v>250</v>
      </c>
      <c r="CM344" s="1340">
        <f t="shared" si="974"/>
        <v>250</v>
      </c>
      <c r="CN344" s="1339">
        <f t="shared" si="974"/>
        <v>350</v>
      </c>
      <c r="CO344" s="1339">
        <f t="shared" si="974"/>
        <v>900</v>
      </c>
      <c r="CP344" s="1339" t="str">
        <f t="shared" si="974"/>
        <v/>
      </c>
      <c r="CQ344" s="1339" t="str">
        <f t="shared" si="974"/>
        <v/>
      </c>
      <c r="CR344" s="1339" t="str">
        <f t="shared" si="974"/>
        <v/>
      </c>
      <c r="CS344" s="1338" t="str">
        <f t="shared" si="974"/>
        <v/>
      </c>
      <c r="CT344" s="1341" t="str">
        <f t="shared" si="975"/>
        <v/>
      </c>
      <c r="CU344" s="552" t="str">
        <f t="shared" si="976"/>
        <v/>
      </c>
      <c r="CV344" s="553" t="str">
        <f t="shared" si="977"/>
        <v/>
      </c>
      <c r="CW344" s="554" t="str">
        <f t="shared" si="978"/>
        <v/>
      </c>
      <c r="CX344" s="554" t="str">
        <f t="shared" si="979"/>
        <v/>
      </c>
      <c r="CY344" s="554" t="str">
        <f t="shared" si="980"/>
        <v/>
      </c>
      <c r="CZ344" s="554" t="str">
        <f t="shared" si="981"/>
        <v/>
      </c>
      <c r="DA344" s="554">
        <f t="shared" si="982"/>
        <v>0</v>
      </c>
      <c r="DB344" s="555">
        <f t="shared" si="983"/>
        <v>200</v>
      </c>
      <c r="DC344" s="555">
        <f t="shared" si="984"/>
        <v>250</v>
      </c>
      <c r="DD344" s="555">
        <f t="shared" si="985"/>
        <v>250</v>
      </c>
      <c r="DE344" s="554">
        <f t="shared" si="986"/>
        <v>350</v>
      </c>
      <c r="DF344" s="554">
        <f t="shared" si="987"/>
        <v>900</v>
      </c>
      <c r="DG344" s="554" t="str">
        <f t="shared" si="988"/>
        <v/>
      </c>
      <c r="DH344" s="554" t="str">
        <f t="shared" si="989"/>
        <v/>
      </c>
      <c r="DI344" s="554" t="str">
        <f t="shared" si="990"/>
        <v/>
      </c>
      <c r="DJ344" s="553" t="str">
        <f t="shared" si="991"/>
        <v/>
      </c>
      <c r="DK344" s="552" t="str">
        <f t="shared" si="992"/>
        <v/>
      </c>
      <c r="DL344" s="656">
        <f t="shared" si="993"/>
        <v>7</v>
      </c>
      <c r="DM344" s="106">
        <f t="shared" si="994"/>
        <v>9</v>
      </c>
      <c r="DN344" s="106">
        <f t="shared" si="995"/>
        <v>8</v>
      </c>
      <c r="DO344" s="106">
        <f t="shared" si="996"/>
        <v>6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>
        <v>1.2</v>
      </c>
      <c r="D345" s="277"/>
      <c r="E345" s="277">
        <v>1.2</v>
      </c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/>
      <c r="U345" s="277"/>
      <c r="V345" s="277">
        <v>4.8</v>
      </c>
      <c r="W345" s="277"/>
      <c r="X345" s="277"/>
      <c r="Y345" s="277">
        <v>1.2</v>
      </c>
      <c r="Z345" s="277"/>
      <c r="AA345" s="277"/>
      <c r="AB345" s="277">
        <v>1.2</v>
      </c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>
        <v>4.8</v>
      </c>
      <c r="AM345" s="277">
        <v>1.333</v>
      </c>
      <c r="AN345" s="277">
        <v>4.444</v>
      </c>
      <c r="AO345" s="277">
        <v>4.8</v>
      </c>
      <c r="AP345" s="277"/>
      <c r="AQ345" s="277"/>
      <c r="AR345" s="277">
        <v>2.4</v>
      </c>
      <c r="AS345" s="277"/>
      <c r="AT345" s="277">
        <v>4.8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/>
      <c r="BF345" s="277">
        <v>1.6666000000000001</v>
      </c>
      <c r="BG345" s="277"/>
      <c r="BH345" s="277">
        <v>3</v>
      </c>
      <c r="BI345" s="277"/>
      <c r="BJ345" s="277"/>
      <c r="BK345" s="277">
        <v>2</v>
      </c>
      <c r="BL345" s="277">
        <v>3.6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>
        <v>0</v>
      </c>
      <c r="BW345" s="277">
        <v>0</v>
      </c>
      <c r="BX345" s="277">
        <v>4</v>
      </c>
      <c r="BY345" s="277">
        <v>4</v>
      </c>
      <c r="BZ345" s="600" t="str">
        <f t="shared" si="970"/>
        <v/>
      </c>
      <c r="CA345" s="600">
        <f t="shared" si="971"/>
        <v>1.2000000000000002</v>
      </c>
      <c r="CB345" s="600">
        <f t="shared" si="972"/>
        <v>4.1109999999999998</v>
      </c>
      <c r="CC345" s="691">
        <f t="shared" si="973"/>
        <v>2.2222000000000004</v>
      </c>
      <c r="CD345" s="1337" t="str">
        <f t="shared" si="974"/>
        <v/>
      </c>
      <c r="CE345" s="1338" t="str">
        <f t="shared" si="974"/>
        <v/>
      </c>
      <c r="CF345" s="1339" t="str">
        <f t="shared" si="974"/>
        <v/>
      </c>
      <c r="CG345" s="1339" t="str">
        <f t="shared" si="974"/>
        <v/>
      </c>
      <c r="CH345" s="1339" t="str">
        <f t="shared" si="974"/>
        <v/>
      </c>
      <c r="CI345" s="1339" t="str">
        <f t="shared" si="974"/>
        <v/>
      </c>
      <c r="CJ345" s="1339">
        <f t="shared" si="974"/>
        <v>1.2</v>
      </c>
      <c r="CK345" s="1340">
        <f t="shared" si="974"/>
        <v>1.6666000000000001</v>
      </c>
      <c r="CL345" s="1340">
        <f t="shared" si="974"/>
        <v>2</v>
      </c>
      <c r="CM345" s="1340">
        <f t="shared" si="974"/>
        <v>3</v>
      </c>
      <c r="CN345" s="1339">
        <f t="shared" si="974"/>
        <v>3.6</v>
      </c>
      <c r="CO345" s="1339" t="str">
        <f t="shared" si="974"/>
        <v/>
      </c>
      <c r="CP345" s="1339" t="str">
        <f t="shared" si="974"/>
        <v/>
      </c>
      <c r="CQ345" s="1339" t="str">
        <f t="shared" si="974"/>
        <v/>
      </c>
      <c r="CR345" s="1339" t="str">
        <f t="shared" si="974"/>
        <v/>
      </c>
      <c r="CS345" s="1338" t="str">
        <f t="shared" si="974"/>
        <v/>
      </c>
      <c r="CT345" s="1341" t="str">
        <f t="shared" si="975"/>
        <v/>
      </c>
      <c r="CU345" s="552" t="str">
        <f t="shared" si="976"/>
        <v/>
      </c>
      <c r="CV345" s="553" t="str">
        <f t="shared" si="977"/>
        <v/>
      </c>
      <c r="CW345" s="554" t="str">
        <f t="shared" si="978"/>
        <v/>
      </c>
      <c r="CX345" s="554" t="str">
        <f t="shared" si="979"/>
        <v/>
      </c>
      <c r="CY345" s="554" t="str">
        <f t="shared" si="980"/>
        <v/>
      </c>
      <c r="CZ345" s="554" t="str">
        <f t="shared" si="981"/>
        <v/>
      </c>
      <c r="DA345" s="554">
        <f t="shared" si="982"/>
        <v>1.2</v>
      </c>
      <c r="DB345" s="555">
        <f t="shared" si="983"/>
        <v>1.6666000000000001</v>
      </c>
      <c r="DC345" s="555">
        <f t="shared" si="984"/>
        <v>2</v>
      </c>
      <c r="DD345" s="555">
        <f t="shared" si="985"/>
        <v>3</v>
      </c>
      <c r="DE345" s="554">
        <f t="shared" si="986"/>
        <v>3.6</v>
      </c>
      <c r="DF345" s="554" t="str">
        <f t="shared" si="987"/>
        <v/>
      </c>
      <c r="DG345" s="554" t="str">
        <f t="shared" si="988"/>
        <v/>
      </c>
      <c r="DH345" s="554" t="str">
        <f t="shared" si="989"/>
        <v/>
      </c>
      <c r="DI345" s="554" t="str">
        <f t="shared" si="990"/>
        <v/>
      </c>
      <c r="DJ345" s="553" t="str">
        <f t="shared" si="991"/>
        <v/>
      </c>
      <c r="DK345" s="552" t="str">
        <f t="shared" si="992"/>
        <v/>
      </c>
      <c r="DL345" s="656">
        <f t="shared" si="993"/>
        <v>2</v>
      </c>
      <c r="DM345" s="106">
        <f t="shared" si="994"/>
        <v>3</v>
      </c>
      <c r="DN345" s="106">
        <f t="shared" si="995"/>
        <v>6</v>
      </c>
      <c r="DO345" s="106">
        <f t="shared" si="996"/>
        <v>5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>
        <f t="shared" ref="B346:R346" si="1005">IF(B344="","",B344*B345)</f>
        <v>0</v>
      </c>
      <c r="C346" s="632">
        <f t="shared" si="1005"/>
        <v>360</v>
      </c>
      <c r="D346" s="632">
        <f t="shared" si="1005"/>
        <v>0</v>
      </c>
      <c r="E346" s="632">
        <f t="shared" si="1005"/>
        <v>240</v>
      </c>
      <c r="F346" s="632">
        <f t="shared" si="1005"/>
        <v>0</v>
      </c>
      <c r="G346" s="632">
        <f t="shared" si="1005"/>
        <v>0</v>
      </c>
      <c r="H346" s="632" t="str">
        <f t="shared" si="1005"/>
        <v/>
      </c>
      <c r="I346" s="632">
        <f t="shared" si="1005"/>
        <v>0</v>
      </c>
      <c r="J346" s="632" t="str">
        <f t="shared" si="1005"/>
        <v/>
      </c>
      <c r="K346" s="632" t="str">
        <f t="shared" si="1005"/>
        <v/>
      </c>
      <c r="L346" s="632" t="str">
        <f t="shared" si="1005"/>
        <v/>
      </c>
      <c r="M346" s="632" t="str">
        <f t="shared" si="1005"/>
        <v/>
      </c>
      <c r="N346" s="632" t="str">
        <f t="shared" si="1005"/>
        <v/>
      </c>
      <c r="O346" s="632" t="str">
        <f t="shared" si="1005"/>
        <v/>
      </c>
      <c r="P346" s="632" t="str">
        <f t="shared" si="1005"/>
        <v/>
      </c>
      <c r="Q346" s="632" t="str">
        <f t="shared" si="1005"/>
        <v/>
      </c>
      <c r="R346" s="632" t="str">
        <f t="shared" si="1005"/>
        <v/>
      </c>
      <c r="S346" s="665"/>
      <c r="T346" s="632">
        <f t="shared" ref="T346:AJ346" si="1006">IF(T344="","",T344*T345)</f>
        <v>0</v>
      </c>
      <c r="U346" s="632">
        <f t="shared" si="1006"/>
        <v>0</v>
      </c>
      <c r="V346" s="632">
        <f t="shared" si="1006"/>
        <v>240</v>
      </c>
      <c r="W346" s="632">
        <f t="shared" si="1006"/>
        <v>0</v>
      </c>
      <c r="X346" s="632">
        <f t="shared" si="1006"/>
        <v>0</v>
      </c>
      <c r="Y346" s="632">
        <f t="shared" si="1006"/>
        <v>180</v>
      </c>
      <c r="Z346" s="632">
        <f t="shared" si="1006"/>
        <v>0</v>
      </c>
      <c r="AA346" s="632">
        <f t="shared" si="1006"/>
        <v>0</v>
      </c>
      <c r="AB346" s="632">
        <f t="shared" si="1006"/>
        <v>60</v>
      </c>
      <c r="AC346" s="632" t="str">
        <f t="shared" si="1006"/>
        <v/>
      </c>
      <c r="AD346" s="632" t="str">
        <f t="shared" si="1006"/>
        <v/>
      </c>
      <c r="AE346" s="632" t="str">
        <f t="shared" si="1006"/>
        <v/>
      </c>
      <c r="AF346" s="632" t="str">
        <f t="shared" si="1006"/>
        <v/>
      </c>
      <c r="AG346" s="632" t="str">
        <f t="shared" si="1006"/>
        <v/>
      </c>
      <c r="AH346" s="632" t="str">
        <f t="shared" si="1006"/>
        <v/>
      </c>
      <c r="AI346" s="632" t="str">
        <f t="shared" si="1006"/>
        <v/>
      </c>
      <c r="AJ346" s="632" t="str">
        <f t="shared" si="1006"/>
        <v/>
      </c>
      <c r="AK346" s="665"/>
      <c r="AL346" s="632">
        <f t="shared" ref="AL346:BB346" si="1007">IF(AL344="","",AL344*AL345)</f>
        <v>240</v>
      </c>
      <c r="AM346" s="632">
        <f t="shared" si="1007"/>
        <v>599.85</v>
      </c>
      <c r="AN346" s="632">
        <f t="shared" si="1007"/>
        <v>1599.84</v>
      </c>
      <c r="AO346" s="632">
        <f t="shared" si="1007"/>
        <v>240</v>
      </c>
      <c r="AP346" s="632">
        <f t="shared" si="1007"/>
        <v>0</v>
      </c>
      <c r="AQ346" s="632">
        <f t="shared" si="1007"/>
        <v>0</v>
      </c>
      <c r="AR346" s="632">
        <f t="shared" si="1007"/>
        <v>480</v>
      </c>
      <c r="AS346" s="632" t="str">
        <f t="shared" si="1007"/>
        <v/>
      </c>
      <c r="AT346" s="632">
        <f t="shared" si="1007"/>
        <v>1680</v>
      </c>
      <c r="AU346" s="632" t="str">
        <f t="shared" si="1007"/>
        <v/>
      </c>
      <c r="AV346" s="632" t="str">
        <f t="shared" si="1007"/>
        <v/>
      </c>
      <c r="AW346" s="632" t="str">
        <f t="shared" si="1007"/>
        <v/>
      </c>
      <c r="AX346" s="632" t="str">
        <f t="shared" si="1007"/>
        <v/>
      </c>
      <c r="AY346" s="632" t="str">
        <f t="shared" si="1007"/>
        <v/>
      </c>
      <c r="AZ346" s="632" t="str">
        <f t="shared" si="1007"/>
        <v/>
      </c>
      <c r="BA346" s="632" t="str">
        <f t="shared" si="1007"/>
        <v/>
      </c>
      <c r="BB346" s="632" t="str">
        <f t="shared" si="1007"/>
        <v/>
      </c>
      <c r="BC346" s="665"/>
      <c r="BD346" s="632">
        <f t="shared" ref="BD346:BT346" si="1008">IF(BD344="","",BD344*BD345)</f>
        <v>420</v>
      </c>
      <c r="BE346" s="632">
        <f t="shared" si="1008"/>
        <v>0</v>
      </c>
      <c r="BF346" s="632">
        <f t="shared" si="1008"/>
        <v>1499.94</v>
      </c>
      <c r="BG346" s="632" t="str">
        <f t="shared" si="1008"/>
        <v/>
      </c>
      <c r="BH346" s="632">
        <f t="shared" si="1008"/>
        <v>600</v>
      </c>
      <c r="BI346" s="632" t="str">
        <f t="shared" si="1008"/>
        <v/>
      </c>
      <c r="BJ346" s="632" t="str">
        <f t="shared" si="1008"/>
        <v/>
      </c>
      <c r="BK346" s="632">
        <f t="shared" si="1008"/>
        <v>500</v>
      </c>
      <c r="BL346" s="632">
        <f t="shared" si="1008"/>
        <v>900</v>
      </c>
      <c r="BM346" s="632" t="str">
        <f t="shared" si="1008"/>
        <v/>
      </c>
      <c r="BN346" s="632" t="str">
        <f t="shared" si="1008"/>
        <v/>
      </c>
      <c r="BO346" s="632" t="str">
        <f t="shared" si="1008"/>
        <v/>
      </c>
      <c r="BP346" s="632" t="str">
        <f t="shared" si="1008"/>
        <v/>
      </c>
      <c r="BQ346" s="632" t="str">
        <f t="shared" si="1008"/>
        <v/>
      </c>
      <c r="BR346" s="632" t="str">
        <f t="shared" si="1008"/>
        <v/>
      </c>
      <c r="BS346" s="632" t="str">
        <f t="shared" si="1008"/>
        <v/>
      </c>
      <c r="BT346" s="632" t="str">
        <f t="shared" si="1008"/>
        <v/>
      </c>
      <c r="BU346" s="665"/>
      <c r="BV346" s="632">
        <f>IF(BV344="","",BV344*BV345)</f>
        <v>0</v>
      </c>
      <c r="BW346" s="632">
        <f>IF(BW344="","",BW344*BW345)</f>
        <v>0</v>
      </c>
      <c r="BX346" s="632">
        <f>IF(BX344="","",BX344*BX345)</f>
        <v>200</v>
      </c>
      <c r="BY346" s="632">
        <f>IF(BY344="","",BY344*BY345)</f>
        <v>600</v>
      </c>
      <c r="BZ346" s="600">
        <f t="shared" si="970"/>
        <v>48</v>
      </c>
      <c r="CA346" s="600">
        <f t="shared" si="971"/>
        <v>34.285714285714285</v>
      </c>
      <c r="CB346" s="600">
        <f t="shared" si="972"/>
        <v>526.61500000000012</v>
      </c>
      <c r="CC346" s="691">
        <f t="shared" si="973"/>
        <v>605</v>
      </c>
      <c r="CD346" s="1337" t="str">
        <f t="shared" si="974"/>
        <v/>
      </c>
      <c r="CE346" s="1338" t="str">
        <f t="shared" si="974"/>
        <v/>
      </c>
      <c r="CF346" s="1339" t="str">
        <f t="shared" si="974"/>
        <v/>
      </c>
      <c r="CG346" s="1339" t="str">
        <f t="shared" si="974"/>
        <v/>
      </c>
      <c r="CH346" s="1339" t="str">
        <f t="shared" si="974"/>
        <v/>
      </c>
      <c r="CI346" s="1339" t="str">
        <f t="shared" si="974"/>
        <v/>
      </c>
      <c r="CJ346" s="1339">
        <f t="shared" si="974"/>
        <v>0</v>
      </c>
      <c r="CK346" s="1340">
        <f t="shared" si="974"/>
        <v>420</v>
      </c>
      <c r="CL346" s="1340">
        <f t="shared" si="974"/>
        <v>500</v>
      </c>
      <c r="CM346" s="1340">
        <f t="shared" si="974"/>
        <v>600</v>
      </c>
      <c r="CN346" s="1339">
        <f t="shared" si="974"/>
        <v>900</v>
      </c>
      <c r="CO346" s="1339">
        <f t="shared" si="974"/>
        <v>1499.94</v>
      </c>
      <c r="CP346" s="1339" t="str">
        <f t="shared" si="974"/>
        <v/>
      </c>
      <c r="CQ346" s="1339" t="str">
        <f t="shared" si="974"/>
        <v/>
      </c>
      <c r="CR346" s="1339" t="str">
        <f t="shared" si="974"/>
        <v/>
      </c>
      <c r="CS346" s="1338" t="str">
        <f t="shared" si="974"/>
        <v/>
      </c>
      <c r="CT346" s="1341" t="str">
        <f t="shared" si="975"/>
        <v/>
      </c>
      <c r="CU346" s="552" t="str">
        <f t="shared" si="976"/>
        <v/>
      </c>
      <c r="CV346" s="553" t="str">
        <f t="shared" si="977"/>
        <v/>
      </c>
      <c r="CW346" s="554" t="str">
        <f t="shared" si="978"/>
        <v/>
      </c>
      <c r="CX346" s="554" t="str">
        <f t="shared" si="979"/>
        <v/>
      </c>
      <c r="CY346" s="554" t="str">
        <f t="shared" si="980"/>
        <v/>
      </c>
      <c r="CZ346" s="554" t="str">
        <f t="shared" si="981"/>
        <v/>
      </c>
      <c r="DA346" s="554">
        <f t="shared" si="982"/>
        <v>0</v>
      </c>
      <c r="DB346" s="555">
        <f t="shared" si="983"/>
        <v>420</v>
      </c>
      <c r="DC346" s="555">
        <f t="shared" si="984"/>
        <v>500</v>
      </c>
      <c r="DD346" s="555">
        <f t="shared" si="985"/>
        <v>600</v>
      </c>
      <c r="DE346" s="554">
        <f t="shared" si="986"/>
        <v>900</v>
      </c>
      <c r="DF346" s="554">
        <f t="shared" si="987"/>
        <v>1499.94</v>
      </c>
      <c r="DG346" s="554" t="str">
        <f t="shared" si="988"/>
        <v/>
      </c>
      <c r="DH346" s="554" t="str">
        <f t="shared" si="989"/>
        <v/>
      </c>
      <c r="DI346" s="554" t="str">
        <f t="shared" si="990"/>
        <v/>
      </c>
      <c r="DJ346" s="553" t="str">
        <f t="shared" si="991"/>
        <v/>
      </c>
      <c r="DK346" s="552" t="str">
        <f t="shared" si="992"/>
        <v/>
      </c>
      <c r="DL346" s="656">
        <f t="shared" si="993"/>
        <v>7</v>
      </c>
      <c r="DM346" s="106">
        <f t="shared" si="994"/>
        <v>9</v>
      </c>
      <c r="DN346" s="106">
        <f t="shared" si="995"/>
        <v>8</v>
      </c>
      <c r="DO346" s="106">
        <f t="shared" si="996"/>
        <v>6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246</v>
      </c>
      <c r="B347" s="277">
        <v>15</v>
      </c>
      <c r="C347" s="277">
        <v>0</v>
      </c>
      <c r="D347" s="277">
        <v>0</v>
      </c>
      <c r="E347" s="277">
        <v>0</v>
      </c>
      <c r="F347" s="277">
        <v>0</v>
      </c>
      <c r="G347" s="277">
        <v>0</v>
      </c>
      <c r="H347" s="277"/>
      <c r="I347" s="277">
        <v>0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0</v>
      </c>
      <c r="V347" s="277">
        <v>0</v>
      </c>
      <c r="W347" s="277">
        <v>50</v>
      </c>
      <c r="X347" s="277">
        <v>0</v>
      </c>
      <c r="Y347" s="277">
        <v>18</v>
      </c>
      <c r="Z347" s="277">
        <v>0</v>
      </c>
      <c r="AA347" s="277">
        <v>0</v>
      </c>
      <c r="AB347" s="277">
        <v>5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90</v>
      </c>
      <c r="AN347" s="277">
        <v>180</v>
      </c>
      <c r="AO347" s="277">
        <v>0</v>
      </c>
      <c r="AP347" s="277">
        <v>0</v>
      </c>
      <c r="AQ347" s="277">
        <v>0</v>
      </c>
      <c r="AR347" s="277">
        <v>0</v>
      </c>
      <c r="AS347" s="277"/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>
        <v>50</v>
      </c>
      <c r="BE347" s="277">
        <v>0</v>
      </c>
      <c r="BF347" s="277">
        <v>0</v>
      </c>
      <c r="BG347" s="277"/>
      <c r="BH347" s="277">
        <v>0</v>
      </c>
      <c r="BI347" s="277"/>
      <c r="BJ347" s="277"/>
      <c r="BK347" s="277">
        <v>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>
        <v>0</v>
      </c>
      <c r="BW347" s="277">
        <v>0</v>
      </c>
      <c r="BX347" s="277">
        <v>100</v>
      </c>
      <c r="BY347" s="277">
        <v>50</v>
      </c>
      <c r="BZ347" s="600">
        <f t="shared" si="970"/>
        <v>0</v>
      </c>
      <c r="CA347" s="600">
        <f t="shared" si="971"/>
        <v>3.2857142857142856</v>
      </c>
      <c r="CB347" s="600">
        <f t="shared" si="972"/>
        <v>15</v>
      </c>
      <c r="CC347" s="691">
        <f t="shared" si="973"/>
        <v>0</v>
      </c>
      <c r="CD347" s="1337" t="str">
        <f t="shared" si="974"/>
        <v/>
      </c>
      <c r="CE347" s="1338" t="str">
        <f t="shared" si="974"/>
        <v/>
      </c>
      <c r="CF347" s="1339" t="str">
        <f t="shared" si="974"/>
        <v/>
      </c>
      <c r="CG347" s="1339" t="str">
        <f t="shared" si="974"/>
        <v/>
      </c>
      <c r="CH347" s="1339" t="str">
        <f t="shared" si="974"/>
        <v/>
      </c>
      <c r="CI347" s="1339" t="str">
        <f t="shared" si="974"/>
        <v/>
      </c>
      <c r="CJ347" s="1339">
        <f t="shared" si="974"/>
        <v>0</v>
      </c>
      <c r="CK347" s="1340">
        <f t="shared" si="974"/>
        <v>0</v>
      </c>
      <c r="CL347" s="1340">
        <f t="shared" si="974"/>
        <v>0</v>
      </c>
      <c r="CM347" s="1340">
        <f t="shared" si="974"/>
        <v>0</v>
      </c>
      <c r="CN347" s="1339">
        <f t="shared" si="974"/>
        <v>0</v>
      </c>
      <c r="CO347" s="1339">
        <f t="shared" si="974"/>
        <v>50</v>
      </c>
      <c r="CP347" s="1339" t="str">
        <f t="shared" si="974"/>
        <v/>
      </c>
      <c r="CQ347" s="1339" t="str">
        <f t="shared" si="974"/>
        <v/>
      </c>
      <c r="CR347" s="1339" t="str">
        <f t="shared" si="974"/>
        <v/>
      </c>
      <c r="CS347" s="1338" t="str">
        <f t="shared" si="974"/>
        <v/>
      </c>
      <c r="CT347" s="1341" t="str">
        <f t="shared" si="975"/>
        <v/>
      </c>
      <c r="CU347" s="552" t="str">
        <f t="shared" si="976"/>
        <v/>
      </c>
      <c r="CV347" s="553" t="str">
        <f t="shared" si="977"/>
        <v/>
      </c>
      <c r="CW347" s="554" t="str">
        <f t="shared" si="978"/>
        <v/>
      </c>
      <c r="CX347" s="554" t="str">
        <f t="shared" si="979"/>
        <v/>
      </c>
      <c r="CY347" s="554" t="str">
        <f t="shared" si="980"/>
        <v/>
      </c>
      <c r="CZ347" s="554" t="str">
        <f t="shared" si="981"/>
        <v/>
      </c>
      <c r="DA347" s="554">
        <f t="shared" si="982"/>
        <v>0</v>
      </c>
      <c r="DB347" s="555">
        <f t="shared" si="983"/>
        <v>0</v>
      </c>
      <c r="DC347" s="555">
        <f t="shared" si="984"/>
        <v>0</v>
      </c>
      <c r="DD347" s="555">
        <f t="shared" si="985"/>
        <v>0</v>
      </c>
      <c r="DE347" s="554">
        <f t="shared" si="986"/>
        <v>0</v>
      </c>
      <c r="DF347" s="554">
        <f t="shared" si="987"/>
        <v>50</v>
      </c>
      <c r="DG347" s="554" t="str">
        <f t="shared" si="988"/>
        <v/>
      </c>
      <c r="DH347" s="554" t="str">
        <f t="shared" si="989"/>
        <v/>
      </c>
      <c r="DI347" s="554" t="str">
        <f t="shared" si="990"/>
        <v/>
      </c>
      <c r="DJ347" s="553" t="str">
        <f t="shared" si="991"/>
        <v/>
      </c>
      <c r="DK347" s="552" t="str">
        <f t="shared" si="992"/>
        <v/>
      </c>
      <c r="DL347" s="656">
        <f t="shared" si="993"/>
        <v>7</v>
      </c>
      <c r="DM347" s="106">
        <f t="shared" si="994"/>
        <v>9</v>
      </c>
      <c r="DN347" s="106">
        <f t="shared" si="995"/>
        <v>8</v>
      </c>
      <c r="DO347" s="106">
        <f t="shared" si="996"/>
        <v>6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$G$1 &amp; " (%)"</f>
        <v>kcal (%)</v>
      </c>
      <c r="B348" s="635">
        <f t="shared" ref="B348:R348" si="1009">IF(B342="","",(B342-B344-B347)*B343/B$46/365/$F$1)</f>
        <v>0.34936399217221137</v>
      </c>
      <c r="C348" s="635">
        <f t="shared" si="1009"/>
        <v>7.5538160469667326E-2</v>
      </c>
      <c r="D348" s="635">
        <f t="shared" si="1009"/>
        <v>0.23605675146771038</v>
      </c>
      <c r="E348" s="635">
        <f t="shared" si="1009"/>
        <v>8.3931289410741461E-2</v>
      </c>
      <c r="F348" s="635">
        <f t="shared" si="1009"/>
        <v>3.7769080234833663E-2</v>
      </c>
      <c r="G348" s="635">
        <f t="shared" si="1009"/>
        <v>0.11330724070450097</v>
      </c>
      <c r="H348" s="635" t="str">
        <f t="shared" si="1009"/>
        <v/>
      </c>
      <c r="I348" s="635">
        <f t="shared" si="1009"/>
        <v>0.2060131649172745</v>
      </c>
      <c r="J348" s="635" t="str">
        <f t="shared" si="1009"/>
        <v/>
      </c>
      <c r="K348" s="635" t="str">
        <f t="shared" si="1009"/>
        <v/>
      </c>
      <c r="L348" s="635" t="str">
        <f t="shared" si="1009"/>
        <v/>
      </c>
      <c r="M348" s="635" t="str">
        <f t="shared" si="1009"/>
        <v/>
      </c>
      <c r="N348" s="635" t="str">
        <f t="shared" si="1009"/>
        <v/>
      </c>
      <c r="O348" s="635" t="str">
        <f t="shared" si="1009"/>
        <v/>
      </c>
      <c r="P348" s="635" t="str">
        <f t="shared" si="1009"/>
        <v/>
      </c>
      <c r="Q348" s="635" t="str">
        <f t="shared" si="1009"/>
        <v/>
      </c>
      <c r="R348" s="635" t="str">
        <f t="shared" si="1009"/>
        <v/>
      </c>
      <c r="S348" s="655"/>
      <c r="T348" s="635">
        <f t="shared" ref="T348:AJ348" si="1010">IF(T342="","",(T342-T344-T347)*T343/T$46/365/$F$1)</f>
        <v>0.22661448140900195</v>
      </c>
      <c r="U348" s="635">
        <f t="shared" si="1010"/>
        <v>0.18884540117416829</v>
      </c>
      <c r="V348" s="635">
        <f t="shared" si="1010"/>
        <v>6.8671054972424844E-2</v>
      </c>
      <c r="W348" s="635">
        <f t="shared" si="1010"/>
        <v>0.22661448140900195</v>
      </c>
      <c r="X348" s="635">
        <f t="shared" si="1010"/>
        <v>1.3596868884540118E-2</v>
      </c>
      <c r="Y348" s="635">
        <f t="shared" si="1010"/>
        <v>0.17524853228962819</v>
      </c>
      <c r="Z348" s="635">
        <f t="shared" si="1010"/>
        <v>3.7769080234833663E-2</v>
      </c>
      <c r="AA348" s="635">
        <f t="shared" si="1010"/>
        <v>0.37769080234833657</v>
      </c>
      <c r="AB348" s="635">
        <f t="shared" si="1010"/>
        <v>0.10251607492311994</v>
      </c>
      <c r="AC348" s="635" t="str">
        <f t="shared" si="1010"/>
        <v/>
      </c>
      <c r="AD348" s="635" t="str">
        <f t="shared" si="1010"/>
        <v/>
      </c>
      <c r="AE348" s="635" t="str">
        <f t="shared" si="1010"/>
        <v/>
      </c>
      <c r="AF348" s="635" t="str">
        <f t="shared" si="1010"/>
        <v/>
      </c>
      <c r="AG348" s="635" t="str">
        <f t="shared" si="1010"/>
        <v/>
      </c>
      <c r="AH348" s="635" t="str">
        <f t="shared" si="1010"/>
        <v/>
      </c>
      <c r="AI348" s="635" t="str">
        <f t="shared" si="1010"/>
        <v/>
      </c>
      <c r="AJ348" s="635" t="str">
        <f t="shared" si="1010"/>
        <v/>
      </c>
      <c r="AK348" s="655"/>
      <c r="AL348" s="635">
        <f t="shared" ref="AL348:BB348" si="1011">IF(AL342="","",(AL342-AL344-AL347)*AL343/AL$46/365/$F$1)</f>
        <v>3.1474233529028048E-2</v>
      </c>
      <c r="AM348" s="635">
        <f t="shared" si="1011"/>
        <v>0.27193737769080234</v>
      </c>
      <c r="AN348" s="635">
        <f t="shared" si="1011"/>
        <v>0.3021526418786693</v>
      </c>
      <c r="AO348" s="635">
        <f t="shared" si="1011"/>
        <v>0.25179386823222438</v>
      </c>
      <c r="AP348" s="635">
        <f t="shared" si="1011"/>
        <v>6.7984344422700585E-2</v>
      </c>
      <c r="AQ348" s="635">
        <f t="shared" si="1011"/>
        <v>0.18884540117416829</v>
      </c>
      <c r="AR348" s="635">
        <f t="shared" si="1011"/>
        <v>0.15107632093933465</v>
      </c>
      <c r="AS348" s="635" t="str">
        <f t="shared" si="1011"/>
        <v/>
      </c>
      <c r="AT348" s="635">
        <f t="shared" si="1011"/>
        <v>0.11330724070450097</v>
      </c>
      <c r="AU348" s="635" t="str">
        <f t="shared" si="1011"/>
        <v/>
      </c>
      <c r="AV348" s="635" t="str">
        <f t="shared" si="1011"/>
        <v/>
      </c>
      <c r="AW348" s="635" t="str">
        <f t="shared" si="1011"/>
        <v/>
      </c>
      <c r="AX348" s="635" t="str">
        <f t="shared" si="1011"/>
        <v/>
      </c>
      <c r="AY348" s="635" t="str">
        <f t="shared" si="1011"/>
        <v/>
      </c>
      <c r="AZ348" s="635" t="str">
        <f t="shared" si="1011"/>
        <v/>
      </c>
      <c r="BA348" s="635" t="str">
        <f t="shared" si="1011"/>
        <v/>
      </c>
      <c r="BB348" s="635" t="str">
        <f t="shared" si="1011"/>
        <v/>
      </c>
      <c r="BC348" s="655"/>
      <c r="BD348" s="635">
        <f t="shared" ref="BD348:BT348" si="1012">IF(BD342="","",(BD342-BD344-BD347)*BD343/BD$46/365/$F$1)</f>
        <v>7.5538160469667326E-2</v>
      </c>
      <c r="BE348" s="635">
        <f t="shared" si="1012"/>
        <v>0.11330724070450097</v>
      </c>
      <c r="BF348" s="635">
        <f t="shared" si="1012"/>
        <v>0.16996086105675146</v>
      </c>
      <c r="BG348" s="635" t="str">
        <f t="shared" si="1012"/>
        <v/>
      </c>
      <c r="BH348" s="635">
        <f t="shared" si="1012"/>
        <v>0.27468421988969938</v>
      </c>
      <c r="BI348" s="635">
        <f t="shared" si="1012"/>
        <v>7.0817025440313111E-2</v>
      </c>
      <c r="BJ348" s="635" t="str">
        <f t="shared" si="1012"/>
        <v/>
      </c>
      <c r="BK348" s="635">
        <f t="shared" si="1012"/>
        <v>0.15737116764514025</v>
      </c>
      <c r="BL348" s="635">
        <f t="shared" si="1012"/>
        <v>0.18884540117416829</v>
      </c>
      <c r="BM348" s="635" t="str">
        <f t="shared" si="1012"/>
        <v/>
      </c>
      <c r="BN348" s="635" t="str">
        <f t="shared" si="1012"/>
        <v/>
      </c>
      <c r="BO348" s="635" t="str">
        <f t="shared" si="1012"/>
        <v/>
      </c>
      <c r="BP348" s="635" t="str">
        <f t="shared" si="1012"/>
        <v/>
      </c>
      <c r="BQ348" s="635" t="str">
        <f t="shared" si="1012"/>
        <v/>
      </c>
      <c r="BR348" s="635" t="str">
        <f t="shared" si="1012"/>
        <v/>
      </c>
      <c r="BS348" s="635" t="str">
        <f t="shared" si="1012"/>
        <v/>
      </c>
      <c r="BT348" s="635" t="str">
        <f t="shared" si="1012"/>
        <v/>
      </c>
      <c r="BU348" s="655"/>
      <c r="BV348" s="635">
        <f>IF(BV342="","",(BV342-BV344-BV347)*BV343/BV$46/365/$F$1)</f>
        <v>8.0933743360357843E-2</v>
      </c>
      <c r="BW348" s="635">
        <f>IF(BW342="","",(BW342-BW344-BW347)*BW343/BW$46/365/$F$1)</f>
        <v>8.3931289410741461E-2</v>
      </c>
      <c r="BX348" s="635">
        <f>IF(BX342="","",(BX342-BX344-BX347)*BX343/BX$46/365/$F$1)</f>
        <v>7.5538160469667326E-2</v>
      </c>
      <c r="BY348" s="635">
        <f>IF(BY342="","",(BY342-BY344-BY347)*BY343/BY$46/365/$F$1)</f>
        <v>7.5538160469667326E-2</v>
      </c>
      <c r="BZ348" s="600">
        <f t="shared" si="970"/>
        <v>0.14296932139397894</v>
      </c>
      <c r="CA348" s="625">
        <f t="shared" si="971"/>
        <v>0.14661130091602556</v>
      </c>
      <c r="CB348" s="625">
        <f t="shared" si="972"/>
        <v>0.17415742552728855</v>
      </c>
      <c r="CC348" s="694">
        <f t="shared" si="973"/>
        <v>0.14100456621004567</v>
      </c>
      <c r="CD348" s="134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ref="CE348:CT349" si="101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4" t="str">
        <f t="shared" si="1013"/>
        <v/>
      </c>
      <c r="CG348" s="1344" t="str">
        <f t="shared" si="1013"/>
        <v/>
      </c>
      <c r="CH348" s="1344" t="str">
        <f t="shared" si="1013"/>
        <v/>
      </c>
      <c r="CI348" s="1344">
        <f t="shared" si="1013"/>
        <v>7.0817025440313111E-2</v>
      </c>
      <c r="CJ348" s="1344">
        <f t="shared" si="1013"/>
        <v>7.5538160469667326E-2</v>
      </c>
      <c r="CK348" s="1345">
        <f t="shared" si="1013"/>
        <v>0.11330724070450097</v>
      </c>
      <c r="CL348" s="1345">
        <f t="shared" si="1013"/>
        <v>0.15737116764514025</v>
      </c>
      <c r="CM348" s="1345">
        <f t="shared" si="1013"/>
        <v>0.16996086105675146</v>
      </c>
      <c r="CN348" s="1344">
        <f t="shared" si="1013"/>
        <v>0.18884540117416829</v>
      </c>
      <c r="CO348" s="1344">
        <f t="shared" si="1013"/>
        <v>0.27468421988969938</v>
      </c>
      <c r="CP348" s="1344" t="str">
        <f t="shared" si="1013"/>
        <v/>
      </c>
      <c r="CQ348" s="1344" t="str">
        <f t="shared" si="1013"/>
        <v/>
      </c>
      <c r="CR348" s="1344" t="str">
        <f t="shared" si="1013"/>
        <v/>
      </c>
      <c r="CS348" s="1343" t="str">
        <f t="shared" si="1013"/>
        <v/>
      </c>
      <c r="CT348" s="1346" t="str">
        <f t="shared" si="1013"/>
        <v/>
      </c>
      <c r="CU348" s="540" t="str">
        <f t="shared" si="976"/>
        <v/>
      </c>
      <c r="CV348" s="541" t="str">
        <f t="shared" si="977"/>
        <v/>
      </c>
      <c r="CW348" s="542" t="str">
        <f t="shared" si="978"/>
        <v/>
      </c>
      <c r="CX348" s="542" t="str">
        <f t="shared" si="979"/>
        <v/>
      </c>
      <c r="CY348" s="542" t="str">
        <f t="shared" si="980"/>
        <v/>
      </c>
      <c r="CZ348" s="542">
        <f t="shared" si="981"/>
        <v>7.0817025440313111E-2</v>
      </c>
      <c r="DA348" s="542">
        <f t="shared" si="982"/>
        <v>7.5538160469667326E-2</v>
      </c>
      <c r="DB348" s="543">
        <f t="shared" si="983"/>
        <v>0.11330724070450097</v>
      </c>
      <c r="DC348" s="543">
        <f t="shared" si="984"/>
        <v>0.15737116764514025</v>
      </c>
      <c r="DD348" s="543">
        <f t="shared" si="985"/>
        <v>0.16996086105675146</v>
      </c>
      <c r="DE348" s="542">
        <f t="shared" si="986"/>
        <v>0.18884540117416829</v>
      </c>
      <c r="DF348" s="542">
        <f t="shared" si="987"/>
        <v>0.27468421988969938</v>
      </c>
      <c r="DG348" s="542" t="str">
        <f t="shared" si="988"/>
        <v/>
      </c>
      <c r="DH348" s="542" t="str">
        <f t="shared" si="989"/>
        <v/>
      </c>
      <c r="DI348" s="542" t="str">
        <f t="shared" si="990"/>
        <v/>
      </c>
      <c r="DJ348" s="541" t="str">
        <f t="shared" si="991"/>
        <v/>
      </c>
      <c r="DK348" s="540" t="str">
        <f t="shared" si="992"/>
        <v/>
      </c>
      <c r="DL348" s="656">
        <f t="shared" si="993"/>
        <v>7</v>
      </c>
      <c r="DM348" s="106">
        <f t="shared" si="994"/>
        <v>9</v>
      </c>
      <c r="DN348" s="106">
        <f t="shared" si="995"/>
        <v>8</v>
      </c>
      <c r="DO348" s="106">
        <f t="shared" si="996"/>
        <v>7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70"/>
        <v/>
      </c>
      <c r="CA349" s="600" t="str">
        <f t="shared" si="971"/>
        <v/>
      </c>
      <c r="CB349" s="600" t="str">
        <f t="shared" si="972"/>
        <v/>
      </c>
      <c r="CC349" s="691" t="str">
        <f t="shared" si="973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49" si="101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014"/>
        <v/>
      </c>
      <c r="CG349" s="1339" t="str">
        <f t="shared" si="1014"/>
        <v/>
      </c>
      <c r="CH349" s="1339" t="str">
        <f t="shared" si="1014"/>
        <v/>
      </c>
      <c r="CI349" s="1339" t="str">
        <f t="shared" si="1014"/>
        <v/>
      </c>
      <c r="CJ349" s="1339" t="str">
        <f t="shared" si="1014"/>
        <v/>
      </c>
      <c r="CK349" s="1340" t="str">
        <f t="shared" si="1014"/>
        <v/>
      </c>
      <c r="CL349" s="1340" t="str">
        <f t="shared" si="1014"/>
        <v/>
      </c>
      <c r="CM349" s="1340" t="str">
        <f t="shared" si="1014"/>
        <v/>
      </c>
      <c r="CN349" s="1339" t="str">
        <f t="shared" si="1014"/>
        <v/>
      </c>
      <c r="CO349" s="1339" t="str">
        <f t="shared" si="1014"/>
        <v/>
      </c>
      <c r="CP349" s="1339" t="str">
        <f t="shared" si="1014"/>
        <v/>
      </c>
      <c r="CQ349" s="1339" t="str">
        <f t="shared" si="1014"/>
        <v/>
      </c>
      <c r="CR349" s="1339" t="str">
        <f t="shared" si="1014"/>
        <v/>
      </c>
      <c r="CS349" s="1338" t="str">
        <f t="shared" si="1014"/>
        <v/>
      </c>
      <c r="CT349" s="1341" t="str">
        <f t="shared" si="1013"/>
        <v/>
      </c>
      <c r="CU349" s="552" t="str">
        <f t="shared" si="976"/>
        <v/>
      </c>
      <c r="CV349" s="553" t="str">
        <f t="shared" si="977"/>
        <v/>
      </c>
      <c r="CW349" s="554" t="str">
        <f t="shared" si="978"/>
        <v/>
      </c>
      <c r="CX349" s="554" t="str">
        <f t="shared" si="979"/>
        <v/>
      </c>
      <c r="CY349" s="554" t="str">
        <f t="shared" si="980"/>
        <v/>
      </c>
      <c r="CZ349" s="554" t="str">
        <f t="shared" si="981"/>
        <v/>
      </c>
      <c r="DA349" s="554" t="str">
        <f t="shared" si="982"/>
        <v/>
      </c>
      <c r="DB349" s="555" t="str">
        <f t="shared" si="983"/>
        <v/>
      </c>
      <c r="DC349" s="555" t="str">
        <f t="shared" si="984"/>
        <v/>
      </c>
      <c r="DD349" s="555" t="str">
        <f t="shared" si="985"/>
        <v/>
      </c>
      <c r="DE349" s="554" t="str">
        <f t="shared" si="986"/>
        <v/>
      </c>
      <c r="DF349" s="554" t="str">
        <f t="shared" si="987"/>
        <v/>
      </c>
      <c r="DG349" s="554" t="str">
        <f t="shared" si="988"/>
        <v/>
      </c>
      <c r="DH349" s="554" t="str">
        <f t="shared" si="989"/>
        <v/>
      </c>
      <c r="DI349" s="554" t="str">
        <f t="shared" si="990"/>
        <v/>
      </c>
      <c r="DJ349" s="553" t="str">
        <f t="shared" si="991"/>
        <v/>
      </c>
      <c r="DK349" s="552" t="str">
        <f t="shared" si="992"/>
        <v/>
      </c>
      <c r="DL349" s="656">
        <f t="shared" si="993"/>
        <v>0</v>
      </c>
      <c r="DM349" s="106">
        <f t="shared" si="994"/>
        <v>0</v>
      </c>
      <c r="DN349" s="106">
        <f t="shared" si="995"/>
        <v>0</v>
      </c>
      <c r="DO349" s="106">
        <f t="shared" si="996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255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0"/>
      <c r="CE350" s="1381"/>
      <c r="CF350" s="1381"/>
      <c r="CG350" s="1381"/>
      <c r="CH350" s="1381"/>
      <c r="CI350" s="1381"/>
      <c r="CJ350" s="1381"/>
      <c r="CK350" s="1381"/>
      <c r="CL350" s="1381"/>
      <c r="CM350" s="1381"/>
      <c r="CN350" s="1381"/>
      <c r="CO350" s="1381"/>
      <c r="CP350" s="1381"/>
      <c r="CQ350" s="1381"/>
      <c r="CR350" s="1381"/>
      <c r="CS350" s="1381"/>
      <c r="CT350" s="1363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1015">IF(DL351&lt;3,"",(SUM(B351:R351)-MIN(B351:R351)-MAX(B351:R351))/(DL351-2))</f>
        <v/>
      </c>
      <c r="CA351" s="600" t="str">
        <f t="shared" ref="CA351:CA360" si="1016">IF(DM351&lt;3,"",(SUM(T351:AJ351)-MIN(T351:AJ351)-MAX(T351:AJ351))/(DM351-2))</f>
        <v/>
      </c>
      <c r="CB351" s="600" t="str">
        <f t="shared" ref="CB351:CB360" si="1017">IF(DN351&lt;3,"",(SUM(AL351:BB351)-MIN(AL351:BB351)-MAX(AL351:BB351))/(DN351-2))</f>
        <v/>
      </c>
      <c r="CC351" s="691" t="str">
        <f t="shared" ref="CC351:CC360" si="1018">IF(DO351&lt;3,"",(SUM(BD351:BT351)-MIN(BD351:BT351)-MAX(BD351:BT351))/(DO351-2))</f>
        <v/>
      </c>
      <c r="CD351" s="1337" t="str">
        <f t="shared" ref="CD351:CS357" si="101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019"/>
        <v/>
      </c>
      <c r="CF351" s="1339" t="str">
        <f t="shared" si="1019"/>
        <v/>
      </c>
      <c r="CG351" s="1339" t="str">
        <f t="shared" si="1019"/>
        <v/>
      </c>
      <c r="CH351" s="1339" t="str">
        <f t="shared" si="1019"/>
        <v/>
      </c>
      <c r="CI351" s="1339" t="str">
        <f t="shared" si="1019"/>
        <v/>
      </c>
      <c r="CJ351" s="1339" t="str">
        <f t="shared" si="1019"/>
        <v/>
      </c>
      <c r="CK351" s="1340" t="str">
        <f t="shared" si="1019"/>
        <v/>
      </c>
      <c r="CL351" s="1340" t="str">
        <f t="shared" si="1019"/>
        <v/>
      </c>
      <c r="CM351" s="1340" t="str">
        <f t="shared" si="1019"/>
        <v/>
      </c>
      <c r="CN351" s="1339" t="str">
        <f t="shared" si="1019"/>
        <v/>
      </c>
      <c r="CO351" s="1339" t="str">
        <f t="shared" si="1019"/>
        <v/>
      </c>
      <c r="CP351" s="1339" t="str">
        <f t="shared" si="1019"/>
        <v/>
      </c>
      <c r="CQ351" s="1339" t="str">
        <f t="shared" si="1019"/>
        <v/>
      </c>
      <c r="CR351" s="1339" t="str">
        <f t="shared" si="1019"/>
        <v/>
      </c>
      <c r="CS351" s="1338" t="str">
        <f t="shared" si="1019"/>
        <v/>
      </c>
      <c r="CT351" s="1341" t="str">
        <f t="shared" ref="CT351:CT357" si="102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2" t="str">
        <f t="shared" ref="CU351:CU358" si="102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3" t="str">
        <f t="shared" ref="CV351:CV358" si="102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4" t="str">
        <f t="shared" ref="CW351:CW358" si="102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4" t="str">
        <f t="shared" ref="CX351:CX358" si="102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4" t="str">
        <f t="shared" ref="CY351:CY358" si="102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4" t="str">
        <f t="shared" ref="CZ351:CZ358" si="102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4" t="str">
        <f t="shared" ref="DA351:DA358" si="102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5" t="str">
        <f t="shared" ref="DB351:DB358" si="102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5" t="str">
        <f t="shared" ref="DC351:DC358" si="102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5" t="str">
        <f t="shared" ref="DD351:DD358" si="103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4" t="str">
        <f t="shared" ref="DE351:DE358" si="103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4" t="str">
        <f t="shared" ref="DF351:DF358" si="103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4" t="str">
        <f t="shared" ref="DG351:DG358" si="103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4" t="str">
        <f t="shared" ref="DH351:DH358" si="103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4" t="str">
        <f t="shared" ref="DI351:DI358" si="103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3" t="str">
        <f t="shared" ref="DJ351:DJ358" si="103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2" t="str">
        <f t="shared" ref="DK351:DK358" si="103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1038">COUNT(B351:R351)</f>
        <v>0</v>
      </c>
      <c r="DM351" s="106">
        <f t="shared" ref="DM351:DM358" si="1039">COUNT(T351:AJ351)</f>
        <v>0</v>
      </c>
      <c r="DN351" s="106">
        <f t="shared" ref="DN351:DN358" si="1040">COUNT(AL351:BB351)</f>
        <v>0</v>
      </c>
      <c r="DO351" s="106">
        <f t="shared" ref="DO351:DO358" si="1041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257</v>
      </c>
      <c r="B352" s="632" t="str">
        <f t="shared" ref="B352:R352" si="1042">IF(B349="","",B349*B351)</f>
        <v/>
      </c>
      <c r="C352" s="632" t="str">
        <f t="shared" si="1042"/>
        <v/>
      </c>
      <c r="D352" s="632" t="str">
        <f t="shared" si="1042"/>
        <v/>
      </c>
      <c r="E352" s="632" t="str">
        <f t="shared" si="1042"/>
        <v/>
      </c>
      <c r="F352" s="632" t="str">
        <f t="shared" si="1042"/>
        <v/>
      </c>
      <c r="G352" s="632" t="str">
        <f t="shared" si="1042"/>
        <v/>
      </c>
      <c r="H352" s="632" t="str">
        <f t="shared" si="1042"/>
        <v/>
      </c>
      <c r="I352" s="632" t="str">
        <f t="shared" si="1042"/>
        <v/>
      </c>
      <c r="J352" s="632" t="str">
        <f t="shared" si="1042"/>
        <v/>
      </c>
      <c r="K352" s="632" t="str">
        <f t="shared" si="1042"/>
        <v/>
      </c>
      <c r="L352" s="632" t="str">
        <f t="shared" si="1042"/>
        <v/>
      </c>
      <c r="M352" s="632" t="str">
        <f t="shared" si="1042"/>
        <v/>
      </c>
      <c r="N352" s="632" t="str">
        <f t="shared" si="1042"/>
        <v/>
      </c>
      <c r="O352" s="632" t="str">
        <f t="shared" si="1042"/>
        <v/>
      </c>
      <c r="P352" s="632" t="str">
        <f t="shared" si="1042"/>
        <v/>
      </c>
      <c r="Q352" s="632" t="str">
        <f t="shared" si="1042"/>
        <v/>
      </c>
      <c r="R352" s="632" t="str">
        <f t="shared" si="1042"/>
        <v/>
      </c>
      <c r="S352" s="665"/>
      <c r="T352" s="632" t="str">
        <f t="shared" ref="T352:AJ352" si="1043">IF(T349="","",T349*T351)</f>
        <v/>
      </c>
      <c r="U352" s="632" t="str">
        <f t="shared" si="1043"/>
        <v/>
      </c>
      <c r="V352" s="632" t="str">
        <f t="shared" si="1043"/>
        <v/>
      </c>
      <c r="W352" s="632" t="str">
        <f t="shared" si="1043"/>
        <v/>
      </c>
      <c r="X352" s="632" t="str">
        <f t="shared" si="1043"/>
        <v/>
      </c>
      <c r="Y352" s="632" t="str">
        <f t="shared" si="1043"/>
        <v/>
      </c>
      <c r="Z352" s="632" t="str">
        <f t="shared" si="1043"/>
        <v/>
      </c>
      <c r="AA352" s="632" t="str">
        <f t="shared" si="1043"/>
        <v/>
      </c>
      <c r="AB352" s="632" t="str">
        <f t="shared" si="1043"/>
        <v/>
      </c>
      <c r="AC352" s="632" t="str">
        <f t="shared" si="1043"/>
        <v/>
      </c>
      <c r="AD352" s="632" t="str">
        <f t="shared" si="1043"/>
        <v/>
      </c>
      <c r="AE352" s="632" t="str">
        <f t="shared" si="1043"/>
        <v/>
      </c>
      <c r="AF352" s="632" t="str">
        <f t="shared" si="1043"/>
        <v/>
      </c>
      <c r="AG352" s="632" t="str">
        <f t="shared" si="1043"/>
        <v/>
      </c>
      <c r="AH352" s="632" t="str">
        <f t="shared" si="1043"/>
        <v/>
      </c>
      <c r="AI352" s="632" t="str">
        <f t="shared" si="1043"/>
        <v/>
      </c>
      <c r="AJ352" s="632" t="str">
        <f t="shared" si="1043"/>
        <v/>
      </c>
      <c r="AK352" s="665"/>
      <c r="AL352" s="632" t="str">
        <f t="shared" ref="AL352:BB352" si="1044">IF(AL349="","",AL349*AL351)</f>
        <v/>
      </c>
      <c r="AM352" s="632" t="str">
        <f t="shared" si="1044"/>
        <v/>
      </c>
      <c r="AN352" s="632" t="str">
        <f t="shared" si="1044"/>
        <v/>
      </c>
      <c r="AO352" s="632" t="str">
        <f t="shared" si="1044"/>
        <v/>
      </c>
      <c r="AP352" s="632" t="str">
        <f t="shared" si="1044"/>
        <v/>
      </c>
      <c r="AQ352" s="632" t="str">
        <f t="shared" si="1044"/>
        <v/>
      </c>
      <c r="AR352" s="632" t="str">
        <f t="shared" si="1044"/>
        <v/>
      </c>
      <c r="AS352" s="632" t="str">
        <f t="shared" si="1044"/>
        <v/>
      </c>
      <c r="AT352" s="632" t="str">
        <f t="shared" si="1044"/>
        <v/>
      </c>
      <c r="AU352" s="632" t="str">
        <f t="shared" si="1044"/>
        <v/>
      </c>
      <c r="AV352" s="632" t="str">
        <f t="shared" si="1044"/>
        <v/>
      </c>
      <c r="AW352" s="632" t="str">
        <f t="shared" si="1044"/>
        <v/>
      </c>
      <c r="AX352" s="632" t="str">
        <f t="shared" si="1044"/>
        <v/>
      </c>
      <c r="AY352" s="632" t="str">
        <f t="shared" si="1044"/>
        <v/>
      </c>
      <c r="AZ352" s="632" t="str">
        <f t="shared" si="1044"/>
        <v/>
      </c>
      <c r="BA352" s="632" t="str">
        <f t="shared" si="1044"/>
        <v/>
      </c>
      <c r="BB352" s="632" t="str">
        <f t="shared" si="1044"/>
        <v/>
      </c>
      <c r="BC352" s="665"/>
      <c r="BD352" s="632" t="str">
        <f t="shared" ref="BD352:BT352" si="1045">IF(BD349="","",BD349*BD351)</f>
        <v/>
      </c>
      <c r="BE352" s="632" t="str">
        <f t="shared" si="1045"/>
        <v/>
      </c>
      <c r="BF352" s="632" t="str">
        <f t="shared" si="1045"/>
        <v/>
      </c>
      <c r="BG352" s="632" t="str">
        <f t="shared" si="1045"/>
        <v/>
      </c>
      <c r="BH352" s="632" t="str">
        <f t="shared" si="1045"/>
        <v/>
      </c>
      <c r="BI352" s="632" t="str">
        <f t="shared" si="1045"/>
        <v/>
      </c>
      <c r="BJ352" s="632" t="str">
        <f t="shared" si="1045"/>
        <v/>
      </c>
      <c r="BK352" s="632" t="str">
        <f t="shared" si="1045"/>
        <v/>
      </c>
      <c r="BL352" s="632" t="str">
        <f t="shared" si="1045"/>
        <v/>
      </c>
      <c r="BM352" s="632" t="str">
        <f t="shared" si="1045"/>
        <v/>
      </c>
      <c r="BN352" s="632" t="str">
        <f t="shared" si="1045"/>
        <v/>
      </c>
      <c r="BO352" s="632" t="str">
        <f t="shared" si="1045"/>
        <v/>
      </c>
      <c r="BP352" s="632" t="str">
        <f t="shared" si="1045"/>
        <v/>
      </c>
      <c r="BQ352" s="632" t="str">
        <f t="shared" si="1045"/>
        <v/>
      </c>
      <c r="BR352" s="632" t="str">
        <f t="shared" si="1045"/>
        <v/>
      </c>
      <c r="BS352" s="632" t="str">
        <f t="shared" si="1045"/>
        <v/>
      </c>
      <c r="BT352" s="632" t="str">
        <f t="shared" si="1045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1015"/>
        <v/>
      </c>
      <c r="CA352" s="600" t="str">
        <f t="shared" si="1016"/>
        <v/>
      </c>
      <c r="CB352" s="600" t="str">
        <f t="shared" si="1017"/>
        <v/>
      </c>
      <c r="CC352" s="691" t="str">
        <f t="shared" si="1018"/>
        <v/>
      </c>
      <c r="CD352" s="1337" t="str">
        <f t="shared" si="1019"/>
        <v/>
      </c>
      <c r="CE352" s="1338" t="str">
        <f t="shared" si="1019"/>
        <v/>
      </c>
      <c r="CF352" s="1339" t="str">
        <f t="shared" si="1019"/>
        <v/>
      </c>
      <c r="CG352" s="1339" t="str">
        <f t="shared" si="1019"/>
        <v/>
      </c>
      <c r="CH352" s="1339" t="str">
        <f t="shared" si="1019"/>
        <v/>
      </c>
      <c r="CI352" s="1339" t="str">
        <f t="shared" si="1019"/>
        <v/>
      </c>
      <c r="CJ352" s="1339" t="str">
        <f t="shared" si="1019"/>
        <v/>
      </c>
      <c r="CK352" s="1340" t="str">
        <f t="shared" si="1019"/>
        <v/>
      </c>
      <c r="CL352" s="1340" t="str">
        <f t="shared" si="1019"/>
        <v/>
      </c>
      <c r="CM352" s="1340" t="str">
        <f t="shared" si="1019"/>
        <v/>
      </c>
      <c r="CN352" s="1339" t="str">
        <f t="shared" si="1019"/>
        <v/>
      </c>
      <c r="CO352" s="1339" t="str">
        <f t="shared" si="1019"/>
        <v/>
      </c>
      <c r="CP352" s="1339" t="str">
        <f t="shared" si="1019"/>
        <v/>
      </c>
      <c r="CQ352" s="1339" t="str">
        <f t="shared" si="1019"/>
        <v/>
      </c>
      <c r="CR352" s="1339" t="str">
        <f t="shared" si="1019"/>
        <v/>
      </c>
      <c r="CS352" s="1338" t="str">
        <f t="shared" si="1019"/>
        <v/>
      </c>
      <c r="CT352" s="1341" t="str">
        <f t="shared" si="1020"/>
        <v/>
      </c>
      <c r="CU352" s="552" t="str">
        <f t="shared" si="1021"/>
        <v/>
      </c>
      <c r="CV352" s="553" t="str">
        <f t="shared" si="1022"/>
        <v/>
      </c>
      <c r="CW352" s="554" t="str">
        <f t="shared" si="1023"/>
        <v/>
      </c>
      <c r="CX352" s="554" t="str">
        <f t="shared" si="1024"/>
        <v/>
      </c>
      <c r="CY352" s="554" t="str">
        <f t="shared" si="1025"/>
        <v/>
      </c>
      <c r="CZ352" s="554" t="str">
        <f t="shared" si="1026"/>
        <v/>
      </c>
      <c r="DA352" s="554" t="str">
        <f t="shared" si="1027"/>
        <v/>
      </c>
      <c r="DB352" s="555" t="str">
        <f t="shared" si="1028"/>
        <v/>
      </c>
      <c r="DC352" s="555" t="str">
        <f t="shared" si="1029"/>
        <v/>
      </c>
      <c r="DD352" s="555" t="str">
        <f t="shared" si="1030"/>
        <v/>
      </c>
      <c r="DE352" s="554" t="str">
        <f t="shared" si="1031"/>
        <v/>
      </c>
      <c r="DF352" s="554" t="str">
        <f t="shared" si="1032"/>
        <v/>
      </c>
      <c r="DG352" s="554" t="str">
        <f t="shared" si="1033"/>
        <v/>
      </c>
      <c r="DH352" s="554" t="str">
        <f t="shared" si="1034"/>
        <v/>
      </c>
      <c r="DI352" s="554" t="str">
        <f t="shared" si="1035"/>
        <v/>
      </c>
      <c r="DJ352" s="553" t="str">
        <f t="shared" si="1036"/>
        <v/>
      </c>
      <c r="DK352" s="552" t="str">
        <f t="shared" si="1037"/>
        <v/>
      </c>
      <c r="DL352" s="656">
        <f t="shared" si="1038"/>
        <v>0</v>
      </c>
      <c r="DM352" s="106">
        <f t="shared" si="1039"/>
        <v>0</v>
      </c>
      <c r="DN352" s="106">
        <f t="shared" si="1040"/>
        <v>0</v>
      </c>
      <c r="DO352" s="106">
        <f t="shared" si="1041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$G$1 &amp; " per kg"</f>
        <v>kcal per kg</v>
      </c>
      <c r="B353" s="705">
        <f t="shared" ref="B353:R353" si="1046">3670*$K$1</f>
        <v>3670</v>
      </c>
      <c r="C353" s="705">
        <f t="shared" si="1046"/>
        <v>3670</v>
      </c>
      <c r="D353" s="705">
        <f t="shared" si="1046"/>
        <v>3670</v>
      </c>
      <c r="E353" s="705">
        <f t="shared" si="1046"/>
        <v>3670</v>
      </c>
      <c r="F353" s="705">
        <f t="shared" si="1046"/>
        <v>3670</v>
      </c>
      <c r="G353" s="705">
        <f t="shared" si="1046"/>
        <v>3670</v>
      </c>
      <c r="H353" s="705">
        <f t="shared" si="1046"/>
        <v>3670</v>
      </c>
      <c r="I353" s="705">
        <f>3670*$K$1</f>
        <v>3670</v>
      </c>
      <c r="J353" s="705">
        <f t="shared" si="1046"/>
        <v>3670</v>
      </c>
      <c r="K353" s="705">
        <f t="shared" si="1046"/>
        <v>3670</v>
      </c>
      <c r="L353" s="705">
        <f t="shared" si="1046"/>
        <v>3670</v>
      </c>
      <c r="M353" s="705">
        <f t="shared" si="1046"/>
        <v>3670</v>
      </c>
      <c r="N353" s="705">
        <f t="shared" si="1046"/>
        <v>3670</v>
      </c>
      <c r="O353" s="705">
        <f t="shared" si="1046"/>
        <v>3670</v>
      </c>
      <c r="P353" s="705">
        <f t="shared" si="1046"/>
        <v>3670</v>
      </c>
      <c r="Q353" s="705">
        <f t="shared" si="1046"/>
        <v>3670</v>
      </c>
      <c r="R353" s="705">
        <f t="shared" si="1046"/>
        <v>3670</v>
      </c>
      <c r="S353" s="713"/>
      <c r="T353" s="705">
        <f t="shared" ref="T353:AJ353" si="1047">3670*$K$1</f>
        <v>3670</v>
      </c>
      <c r="U353" s="705">
        <f t="shared" si="1047"/>
        <v>3670</v>
      </c>
      <c r="V353" s="705">
        <f t="shared" si="1047"/>
        <v>3670</v>
      </c>
      <c r="W353" s="705">
        <f t="shared" si="1047"/>
        <v>3670</v>
      </c>
      <c r="X353" s="705">
        <f t="shared" si="1047"/>
        <v>3670</v>
      </c>
      <c r="Y353" s="705">
        <f t="shared" si="1047"/>
        <v>3670</v>
      </c>
      <c r="Z353" s="705">
        <f t="shared" si="1047"/>
        <v>3670</v>
      </c>
      <c r="AA353" s="705">
        <f t="shared" si="1047"/>
        <v>3670</v>
      </c>
      <c r="AB353" s="705">
        <f t="shared" si="1047"/>
        <v>3670</v>
      </c>
      <c r="AC353" s="705">
        <f t="shared" si="1047"/>
        <v>3670</v>
      </c>
      <c r="AD353" s="705">
        <f t="shared" si="1047"/>
        <v>3670</v>
      </c>
      <c r="AE353" s="705">
        <f t="shared" si="1047"/>
        <v>3670</v>
      </c>
      <c r="AF353" s="705">
        <f t="shared" si="1047"/>
        <v>3670</v>
      </c>
      <c r="AG353" s="705">
        <f t="shared" si="1047"/>
        <v>3670</v>
      </c>
      <c r="AH353" s="705">
        <f t="shared" si="1047"/>
        <v>3670</v>
      </c>
      <c r="AI353" s="705">
        <f t="shared" si="1047"/>
        <v>3670</v>
      </c>
      <c r="AJ353" s="705">
        <f t="shared" si="1047"/>
        <v>3670</v>
      </c>
      <c r="AK353" s="713"/>
      <c r="AL353" s="705">
        <f t="shared" ref="AL353:BB353" si="1048">3670*$K$1</f>
        <v>3670</v>
      </c>
      <c r="AM353" s="705">
        <f t="shared" si="1048"/>
        <v>3670</v>
      </c>
      <c r="AN353" s="705">
        <f t="shared" si="1048"/>
        <v>3670</v>
      </c>
      <c r="AO353" s="705">
        <f t="shared" si="1048"/>
        <v>3670</v>
      </c>
      <c r="AP353" s="705">
        <f t="shared" si="1048"/>
        <v>3670</v>
      </c>
      <c r="AQ353" s="705">
        <f t="shared" si="1048"/>
        <v>3670</v>
      </c>
      <c r="AR353" s="705">
        <f t="shared" si="1048"/>
        <v>3670</v>
      </c>
      <c r="AS353" s="705">
        <f t="shared" si="1048"/>
        <v>3670</v>
      </c>
      <c r="AT353" s="705">
        <f t="shared" si="1048"/>
        <v>3670</v>
      </c>
      <c r="AU353" s="705">
        <f t="shared" si="1048"/>
        <v>3670</v>
      </c>
      <c r="AV353" s="705">
        <f t="shared" si="1048"/>
        <v>3670</v>
      </c>
      <c r="AW353" s="705">
        <f t="shared" si="1048"/>
        <v>3670</v>
      </c>
      <c r="AX353" s="705">
        <f t="shared" si="1048"/>
        <v>3670</v>
      </c>
      <c r="AY353" s="705">
        <f t="shared" si="1048"/>
        <v>3670</v>
      </c>
      <c r="AZ353" s="705">
        <f t="shared" si="1048"/>
        <v>3670</v>
      </c>
      <c r="BA353" s="705">
        <f t="shared" si="1048"/>
        <v>3670</v>
      </c>
      <c r="BB353" s="705">
        <f t="shared" si="1048"/>
        <v>3670</v>
      </c>
      <c r="BC353" s="713"/>
      <c r="BD353" s="705">
        <f t="shared" ref="BD353:BT353" si="1049">3670*$K$1</f>
        <v>3670</v>
      </c>
      <c r="BE353" s="705">
        <f t="shared" si="1049"/>
        <v>3670</v>
      </c>
      <c r="BF353" s="705">
        <f t="shared" si="1049"/>
        <v>3670</v>
      </c>
      <c r="BG353" s="705">
        <f t="shared" si="1049"/>
        <v>3670</v>
      </c>
      <c r="BH353" s="705">
        <f t="shared" si="1049"/>
        <v>3670</v>
      </c>
      <c r="BI353" s="705">
        <f t="shared" si="1049"/>
        <v>3670</v>
      </c>
      <c r="BJ353" s="705">
        <f t="shared" si="1049"/>
        <v>3670</v>
      </c>
      <c r="BK353" s="705">
        <f t="shared" si="1049"/>
        <v>3670</v>
      </c>
      <c r="BL353" s="705">
        <f t="shared" si="1049"/>
        <v>3670</v>
      </c>
      <c r="BM353" s="705">
        <f t="shared" si="1049"/>
        <v>3670</v>
      </c>
      <c r="BN353" s="705">
        <f t="shared" si="1049"/>
        <v>3670</v>
      </c>
      <c r="BO353" s="705">
        <f t="shared" si="1049"/>
        <v>3670</v>
      </c>
      <c r="BP353" s="705">
        <f t="shared" si="1049"/>
        <v>3670</v>
      </c>
      <c r="BQ353" s="705">
        <f t="shared" si="1049"/>
        <v>3670</v>
      </c>
      <c r="BR353" s="705">
        <f t="shared" si="1049"/>
        <v>3670</v>
      </c>
      <c r="BS353" s="705">
        <f t="shared" si="1049"/>
        <v>3670</v>
      </c>
      <c r="BT353" s="705">
        <f t="shared" si="1049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1015"/>
        <v>3670</v>
      </c>
      <c r="CA353" s="600">
        <f t="shared" si="1016"/>
        <v>3670</v>
      </c>
      <c r="CB353" s="600">
        <f t="shared" si="1017"/>
        <v>3670</v>
      </c>
      <c r="CC353" s="691">
        <f t="shared" si="1018"/>
        <v>3670</v>
      </c>
      <c r="CD353" s="1337">
        <f t="shared" si="1019"/>
        <v>3670</v>
      </c>
      <c r="CE353" s="1338">
        <f t="shared" si="1019"/>
        <v>3670</v>
      </c>
      <c r="CF353" s="1339">
        <f t="shared" si="1019"/>
        <v>3670</v>
      </c>
      <c r="CG353" s="1339">
        <f t="shared" si="1019"/>
        <v>3670</v>
      </c>
      <c r="CH353" s="1339">
        <f t="shared" si="1019"/>
        <v>3670</v>
      </c>
      <c r="CI353" s="1339">
        <f t="shared" si="1019"/>
        <v>3670</v>
      </c>
      <c r="CJ353" s="1339">
        <f t="shared" si="1019"/>
        <v>3670</v>
      </c>
      <c r="CK353" s="1340">
        <f t="shared" si="1019"/>
        <v>3670</v>
      </c>
      <c r="CL353" s="1340">
        <f t="shared" si="1019"/>
        <v>3670</v>
      </c>
      <c r="CM353" s="1340">
        <f t="shared" si="1019"/>
        <v>3670</v>
      </c>
      <c r="CN353" s="1339">
        <f t="shared" si="1019"/>
        <v>3670</v>
      </c>
      <c r="CO353" s="1339">
        <f t="shared" si="1019"/>
        <v>3670</v>
      </c>
      <c r="CP353" s="1339">
        <f t="shared" si="1019"/>
        <v>3670</v>
      </c>
      <c r="CQ353" s="1339">
        <f t="shared" si="1019"/>
        <v>3670</v>
      </c>
      <c r="CR353" s="1339">
        <f t="shared" si="1019"/>
        <v>3670</v>
      </c>
      <c r="CS353" s="1338">
        <f t="shared" si="1019"/>
        <v>3670</v>
      </c>
      <c r="CT353" s="1341">
        <f t="shared" si="1020"/>
        <v>3670</v>
      </c>
      <c r="CU353" s="552">
        <f t="shared" si="1021"/>
        <v>3670</v>
      </c>
      <c r="CV353" s="553">
        <f t="shared" si="1022"/>
        <v>3670</v>
      </c>
      <c r="CW353" s="554">
        <f t="shared" si="1023"/>
        <v>3670</v>
      </c>
      <c r="CX353" s="554">
        <f t="shared" si="1024"/>
        <v>3670</v>
      </c>
      <c r="CY353" s="554">
        <f t="shared" si="1025"/>
        <v>3670</v>
      </c>
      <c r="CZ353" s="554">
        <f t="shared" si="1026"/>
        <v>3670</v>
      </c>
      <c r="DA353" s="554">
        <f t="shared" si="1027"/>
        <v>3670</v>
      </c>
      <c r="DB353" s="555">
        <f t="shared" si="1028"/>
        <v>3670</v>
      </c>
      <c r="DC353" s="555">
        <f t="shared" si="1029"/>
        <v>3670</v>
      </c>
      <c r="DD353" s="555">
        <f t="shared" si="1030"/>
        <v>3670</v>
      </c>
      <c r="DE353" s="554">
        <f t="shared" si="1031"/>
        <v>3670</v>
      </c>
      <c r="DF353" s="554">
        <f t="shared" si="1032"/>
        <v>3670</v>
      </c>
      <c r="DG353" s="554">
        <f t="shared" si="1033"/>
        <v>3670</v>
      </c>
      <c r="DH353" s="554">
        <f t="shared" si="1034"/>
        <v>3670</v>
      </c>
      <c r="DI353" s="554">
        <f t="shared" si="1035"/>
        <v>3670</v>
      </c>
      <c r="DJ353" s="553">
        <f t="shared" si="1036"/>
        <v>3670</v>
      </c>
      <c r="DK353" s="552">
        <f t="shared" si="1037"/>
        <v>3670</v>
      </c>
      <c r="DL353" s="656">
        <f t="shared" si="1038"/>
        <v>17</v>
      </c>
      <c r="DM353" s="106">
        <f t="shared" si="1039"/>
        <v>17</v>
      </c>
      <c r="DN353" s="106">
        <f t="shared" si="1040"/>
        <v>17</v>
      </c>
      <c r="DO353" s="106">
        <f t="shared" si="1041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1015"/>
        <v/>
      </c>
      <c r="CA354" s="600" t="str">
        <f t="shared" si="1016"/>
        <v/>
      </c>
      <c r="CB354" s="600" t="str">
        <f t="shared" si="1017"/>
        <v/>
      </c>
      <c r="CC354" s="691" t="str">
        <f t="shared" si="1018"/>
        <v/>
      </c>
      <c r="CD354" s="1337" t="str">
        <f t="shared" si="1019"/>
        <v/>
      </c>
      <c r="CE354" s="1338" t="str">
        <f t="shared" si="1019"/>
        <v/>
      </c>
      <c r="CF354" s="1339" t="str">
        <f t="shared" si="1019"/>
        <v/>
      </c>
      <c r="CG354" s="1339" t="str">
        <f t="shared" si="1019"/>
        <v/>
      </c>
      <c r="CH354" s="1339" t="str">
        <f t="shared" si="1019"/>
        <v/>
      </c>
      <c r="CI354" s="1339" t="str">
        <f t="shared" si="1019"/>
        <v/>
      </c>
      <c r="CJ354" s="1339" t="str">
        <f t="shared" si="1019"/>
        <v/>
      </c>
      <c r="CK354" s="1340" t="str">
        <f t="shared" si="1019"/>
        <v/>
      </c>
      <c r="CL354" s="1340" t="str">
        <f t="shared" si="1019"/>
        <v/>
      </c>
      <c r="CM354" s="1340" t="str">
        <f t="shared" si="1019"/>
        <v/>
      </c>
      <c r="CN354" s="1339" t="str">
        <f t="shared" si="1019"/>
        <v/>
      </c>
      <c r="CO354" s="1339" t="str">
        <f t="shared" si="1019"/>
        <v/>
      </c>
      <c r="CP354" s="1339" t="str">
        <f t="shared" si="1019"/>
        <v/>
      </c>
      <c r="CQ354" s="1339" t="str">
        <f t="shared" si="1019"/>
        <v/>
      </c>
      <c r="CR354" s="1339" t="str">
        <f t="shared" si="1019"/>
        <v/>
      </c>
      <c r="CS354" s="1338" t="str">
        <f t="shared" si="1019"/>
        <v/>
      </c>
      <c r="CT354" s="1341" t="str">
        <f t="shared" si="1020"/>
        <v/>
      </c>
      <c r="CU354" s="552" t="str">
        <f t="shared" si="1021"/>
        <v/>
      </c>
      <c r="CV354" s="553" t="str">
        <f t="shared" si="1022"/>
        <v/>
      </c>
      <c r="CW354" s="554" t="str">
        <f t="shared" si="1023"/>
        <v/>
      </c>
      <c r="CX354" s="554" t="str">
        <f t="shared" si="1024"/>
        <v/>
      </c>
      <c r="CY354" s="554" t="str">
        <f t="shared" si="1025"/>
        <v/>
      </c>
      <c r="CZ354" s="554" t="str">
        <f t="shared" si="1026"/>
        <v/>
      </c>
      <c r="DA354" s="554" t="str">
        <f t="shared" si="1027"/>
        <v/>
      </c>
      <c r="DB354" s="555" t="str">
        <f t="shared" si="1028"/>
        <v/>
      </c>
      <c r="DC354" s="555" t="str">
        <f t="shared" si="1029"/>
        <v/>
      </c>
      <c r="DD354" s="555" t="str">
        <f t="shared" si="1030"/>
        <v/>
      </c>
      <c r="DE354" s="554" t="str">
        <f t="shared" si="1031"/>
        <v/>
      </c>
      <c r="DF354" s="554" t="str">
        <f t="shared" si="1032"/>
        <v/>
      </c>
      <c r="DG354" s="554" t="str">
        <f t="shared" si="1033"/>
        <v/>
      </c>
      <c r="DH354" s="554" t="str">
        <f t="shared" si="1034"/>
        <v/>
      </c>
      <c r="DI354" s="554" t="str">
        <f t="shared" si="1035"/>
        <v/>
      </c>
      <c r="DJ354" s="553" t="str">
        <f t="shared" si="1036"/>
        <v/>
      </c>
      <c r="DK354" s="552" t="str">
        <f t="shared" si="1037"/>
        <v/>
      </c>
      <c r="DL354" s="656">
        <f t="shared" si="1038"/>
        <v>0</v>
      </c>
      <c r="DM354" s="106">
        <f t="shared" si="1039"/>
        <v>0</v>
      </c>
      <c r="DN354" s="106">
        <f t="shared" si="1040"/>
        <v>0</v>
      </c>
      <c r="DO354" s="106">
        <f t="shared" si="1041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1015"/>
        <v/>
      </c>
      <c r="CA355" s="600" t="str">
        <f t="shared" si="1016"/>
        <v/>
      </c>
      <c r="CB355" s="600" t="str">
        <f t="shared" si="1017"/>
        <v/>
      </c>
      <c r="CC355" s="691" t="str">
        <f t="shared" si="1018"/>
        <v/>
      </c>
      <c r="CD355" s="1337" t="str">
        <f t="shared" si="1019"/>
        <v/>
      </c>
      <c r="CE355" s="1338" t="str">
        <f t="shared" si="1019"/>
        <v/>
      </c>
      <c r="CF355" s="1339" t="str">
        <f t="shared" si="1019"/>
        <v/>
      </c>
      <c r="CG355" s="1339" t="str">
        <f t="shared" si="1019"/>
        <v/>
      </c>
      <c r="CH355" s="1339" t="str">
        <f t="shared" si="1019"/>
        <v/>
      </c>
      <c r="CI355" s="1339" t="str">
        <f t="shared" si="1019"/>
        <v/>
      </c>
      <c r="CJ355" s="1339" t="str">
        <f t="shared" si="1019"/>
        <v/>
      </c>
      <c r="CK355" s="1340" t="str">
        <f t="shared" si="1019"/>
        <v/>
      </c>
      <c r="CL355" s="1340" t="str">
        <f t="shared" si="1019"/>
        <v/>
      </c>
      <c r="CM355" s="1340" t="str">
        <f t="shared" si="1019"/>
        <v/>
      </c>
      <c r="CN355" s="1339" t="str">
        <f t="shared" si="1019"/>
        <v/>
      </c>
      <c r="CO355" s="1339" t="str">
        <f t="shared" si="1019"/>
        <v/>
      </c>
      <c r="CP355" s="1339" t="str">
        <f t="shared" si="1019"/>
        <v/>
      </c>
      <c r="CQ355" s="1339" t="str">
        <f t="shared" si="1019"/>
        <v/>
      </c>
      <c r="CR355" s="1339" t="str">
        <f t="shared" si="1019"/>
        <v/>
      </c>
      <c r="CS355" s="1338" t="str">
        <f t="shared" si="1019"/>
        <v/>
      </c>
      <c r="CT355" s="1341" t="str">
        <f t="shared" si="1020"/>
        <v/>
      </c>
      <c r="CU355" s="552" t="str">
        <f t="shared" si="1021"/>
        <v/>
      </c>
      <c r="CV355" s="553" t="str">
        <f t="shared" si="1022"/>
        <v/>
      </c>
      <c r="CW355" s="554" t="str">
        <f t="shared" si="1023"/>
        <v/>
      </c>
      <c r="CX355" s="554" t="str">
        <f t="shared" si="1024"/>
        <v/>
      </c>
      <c r="CY355" s="554" t="str">
        <f t="shared" si="1025"/>
        <v/>
      </c>
      <c r="CZ355" s="554" t="str">
        <f t="shared" si="1026"/>
        <v/>
      </c>
      <c r="DA355" s="554" t="str">
        <f t="shared" si="1027"/>
        <v/>
      </c>
      <c r="DB355" s="555" t="str">
        <f t="shared" si="1028"/>
        <v/>
      </c>
      <c r="DC355" s="555" t="str">
        <f t="shared" si="1029"/>
        <v/>
      </c>
      <c r="DD355" s="555" t="str">
        <f t="shared" si="1030"/>
        <v/>
      </c>
      <c r="DE355" s="554" t="str">
        <f t="shared" si="1031"/>
        <v/>
      </c>
      <c r="DF355" s="554" t="str">
        <f t="shared" si="1032"/>
        <v/>
      </c>
      <c r="DG355" s="554" t="str">
        <f t="shared" si="1033"/>
        <v/>
      </c>
      <c r="DH355" s="554" t="str">
        <f t="shared" si="1034"/>
        <v/>
      </c>
      <c r="DI355" s="554" t="str">
        <f t="shared" si="1035"/>
        <v/>
      </c>
      <c r="DJ355" s="553" t="str">
        <f t="shared" si="1036"/>
        <v/>
      </c>
      <c r="DK355" s="552" t="str">
        <f t="shared" si="1037"/>
        <v/>
      </c>
      <c r="DL355" s="656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50">IF(B354="","",B354*B355)</f>
        <v/>
      </c>
      <c r="C356" s="632" t="str">
        <f t="shared" si="1050"/>
        <v/>
      </c>
      <c r="D356" s="632" t="str">
        <f t="shared" si="1050"/>
        <v/>
      </c>
      <c r="E356" s="632" t="str">
        <f t="shared" si="1050"/>
        <v/>
      </c>
      <c r="F356" s="632" t="str">
        <f t="shared" si="1050"/>
        <v/>
      </c>
      <c r="G356" s="632" t="str">
        <f t="shared" si="1050"/>
        <v/>
      </c>
      <c r="H356" s="632" t="str">
        <f t="shared" si="1050"/>
        <v/>
      </c>
      <c r="I356" s="632" t="str">
        <f t="shared" si="1050"/>
        <v/>
      </c>
      <c r="J356" s="632" t="str">
        <f t="shared" si="1050"/>
        <v/>
      </c>
      <c r="K356" s="632" t="str">
        <f t="shared" si="1050"/>
        <v/>
      </c>
      <c r="L356" s="632" t="str">
        <f t="shared" si="1050"/>
        <v/>
      </c>
      <c r="M356" s="632" t="str">
        <f t="shared" si="1050"/>
        <v/>
      </c>
      <c r="N356" s="632" t="str">
        <f t="shared" si="1050"/>
        <v/>
      </c>
      <c r="O356" s="632" t="str">
        <f t="shared" si="1050"/>
        <v/>
      </c>
      <c r="P356" s="632" t="str">
        <f t="shared" si="1050"/>
        <v/>
      </c>
      <c r="Q356" s="632" t="str">
        <f t="shared" si="1050"/>
        <v/>
      </c>
      <c r="R356" s="632" t="str">
        <f t="shared" si="1050"/>
        <v/>
      </c>
      <c r="S356" s="665"/>
      <c r="T356" s="632" t="str">
        <f t="shared" ref="T356:AJ356" si="1051">IF(T354="","",T354*T355)</f>
        <v/>
      </c>
      <c r="U356" s="632" t="str">
        <f t="shared" si="1051"/>
        <v/>
      </c>
      <c r="V356" s="632" t="str">
        <f t="shared" si="1051"/>
        <v/>
      </c>
      <c r="W356" s="632" t="str">
        <f t="shared" si="1051"/>
        <v/>
      </c>
      <c r="X356" s="632" t="str">
        <f t="shared" si="1051"/>
        <v/>
      </c>
      <c r="Y356" s="632" t="str">
        <f t="shared" si="1051"/>
        <v/>
      </c>
      <c r="Z356" s="632" t="str">
        <f t="shared" si="1051"/>
        <v/>
      </c>
      <c r="AA356" s="632" t="str">
        <f t="shared" si="1051"/>
        <v/>
      </c>
      <c r="AB356" s="632" t="str">
        <f t="shared" si="1051"/>
        <v/>
      </c>
      <c r="AC356" s="632" t="str">
        <f t="shared" si="1051"/>
        <v/>
      </c>
      <c r="AD356" s="632" t="str">
        <f t="shared" si="1051"/>
        <v/>
      </c>
      <c r="AE356" s="632" t="str">
        <f t="shared" si="1051"/>
        <v/>
      </c>
      <c r="AF356" s="632" t="str">
        <f t="shared" si="1051"/>
        <v/>
      </c>
      <c r="AG356" s="632" t="str">
        <f t="shared" si="1051"/>
        <v/>
      </c>
      <c r="AH356" s="632" t="str">
        <f t="shared" si="1051"/>
        <v/>
      </c>
      <c r="AI356" s="632" t="str">
        <f t="shared" si="1051"/>
        <v/>
      </c>
      <c r="AJ356" s="632" t="str">
        <f t="shared" si="1051"/>
        <v/>
      </c>
      <c r="AK356" s="665"/>
      <c r="AL356" s="632" t="str">
        <f t="shared" ref="AL356:BB356" si="1052">IF(AL354="","",AL354*AL355)</f>
        <v/>
      </c>
      <c r="AM356" s="632" t="str">
        <f t="shared" si="1052"/>
        <v/>
      </c>
      <c r="AN356" s="632" t="str">
        <f t="shared" si="1052"/>
        <v/>
      </c>
      <c r="AO356" s="632" t="str">
        <f t="shared" si="1052"/>
        <v/>
      </c>
      <c r="AP356" s="632" t="str">
        <f t="shared" si="1052"/>
        <v/>
      </c>
      <c r="AQ356" s="632" t="str">
        <f t="shared" si="1052"/>
        <v/>
      </c>
      <c r="AR356" s="632" t="str">
        <f t="shared" si="1052"/>
        <v/>
      </c>
      <c r="AS356" s="632" t="str">
        <f t="shared" si="1052"/>
        <v/>
      </c>
      <c r="AT356" s="632" t="str">
        <f t="shared" si="1052"/>
        <v/>
      </c>
      <c r="AU356" s="632" t="str">
        <f t="shared" si="1052"/>
        <v/>
      </c>
      <c r="AV356" s="632" t="str">
        <f t="shared" si="1052"/>
        <v/>
      </c>
      <c r="AW356" s="632" t="str">
        <f t="shared" si="1052"/>
        <v/>
      </c>
      <c r="AX356" s="632" t="str">
        <f t="shared" si="1052"/>
        <v/>
      </c>
      <c r="AY356" s="632" t="str">
        <f t="shared" si="1052"/>
        <v/>
      </c>
      <c r="AZ356" s="632" t="str">
        <f t="shared" si="1052"/>
        <v/>
      </c>
      <c r="BA356" s="632" t="str">
        <f t="shared" si="1052"/>
        <v/>
      </c>
      <c r="BB356" s="632" t="str">
        <f t="shared" si="1052"/>
        <v/>
      </c>
      <c r="BC356" s="665"/>
      <c r="BD356" s="632" t="str">
        <f t="shared" ref="BD356:BT356" si="1053">IF(BD354="","",BD354*BD355)</f>
        <v/>
      </c>
      <c r="BE356" s="632" t="str">
        <f t="shared" si="1053"/>
        <v/>
      </c>
      <c r="BF356" s="632" t="str">
        <f t="shared" si="1053"/>
        <v/>
      </c>
      <c r="BG356" s="632" t="str">
        <f t="shared" si="1053"/>
        <v/>
      </c>
      <c r="BH356" s="632" t="str">
        <f t="shared" si="1053"/>
        <v/>
      </c>
      <c r="BI356" s="632" t="str">
        <f t="shared" si="1053"/>
        <v/>
      </c>
      <c r="BJ356" s="632" t="str">
        <f t="shared" si="1053"/>
        <v/>
      </c>
      <c r="BK356" s="632" t="str">
        <f t="shared" si="1053"/>
        <v/>
      </c>
      <c r="BL356" s="632" t="str">
        <f t="shared" si="1053"/>
        <v/>
      </c>
      <c r="BM356" s="632" t="str">
        <f t="shared" si="1053"/>
        <v/>
      </c>
      <c r="BN356" s="632" t="str">
        <f t="shared" si="1053"/>
        <v/>
      </c>
      <c r="BO356" s="632" t="str">
        <f t="shared" si="1053"/>
        <v/>
      </c>
      <c r="BP356" s="632" t="str">
        <f t="shared" si="1053"/>
        <v/>
      </c>
      <c r="BQ356" s="632" t="str">
        <f t="shared" si="1053"/>
        <v/>
      </c>
      <c r="BR356" s="632" t="str">
        <f t="shared" si="1053"/>
        <v/>
      </c>
      <c r="BS356" s="632" t="str">
        <f t="shared" si="1053"/>
        <v/>
      </c>
      <c r="BT356" s="632" t="str">
        <f t="shared" si="1053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1015"/>
        <v/>
      </c>
      <c r="CA356" s="600" t="str">
        <f t="shared" si="1016"/>
        <v/>
      </c>
      <c r="CB356" s="600" t="str">
        <f t="shared" si="1017"/>
        <v/>
      </c>
      <c r="CC356" s="691" t="str">
        <f t="shared" si="1018"/>
        <v/>
      </c>
      <c r="CD356" s="1337" t="str">
        <f t="shared" si="1019"/>
        <v/>
      </c>
      <c r="CE356" s="1338" t="str">
        <f t="shared" si="1019"/>
        <v/>
      </c>
      <c r="CF356" s="1339" t="str">
        <f t="shared" si="1019"/>
        <v/>
      </c>
      <c r="CG356" s="1339" t="str">
        <f t="shared" si="1019"/>
        <v/>
      </c>
      <c r="CH356" s="1339" t="str">
        <f t="shared" si="1019"/>
        <v/>
      </c>
      <c r="CI356" s="1339" t="str">
        <f t="shared" si="1019"/>
        <v/>
      </c>
      <c r="CJ356" s="1339" t="str">
        <f t="shared" si="1019"/>
        <v/>
      </c>
      <c r="CK356" s="1340" t="str">
        <f t="shared" si="1019"/>
        <v/>
      </c>
      <c r="CL356" s="1340" t="str">
        <f t="shared" si="1019"/>
        <v/>
      </c>
      <c r="CM356" s="1340" t="str">
        <f t="shared" si="1019"/>
        <v/>
      </c>
      <c r="CN356" s="1339" t="str">
        <f t="shared" si="1019"/>
        <v/>
      </c>
      <c r="CO356" s="1339" t="str">
        <f t="shared" si="1019"/>
        <v/>
      </c>
      <c r="CP356" s="1339" t="str">
        <f t="shared" si="1019"/>
        <v/>
      </c>
      <c r="CQ356" s="1339" t="str">
        <f t="shared" si="1019"/>
        <v/>
      </c>
      <c r="CR356" s="1339" t="str">
        <f t="shared" si="1019"/>
        <v/>
      </c>
      <c r="CS356" s="1338" t="str">
        <f t="shared" si="1019"/>
        <v/>
      </c>
      <c r="CT356" s="1341" t="str">
        <f t="shared" si="1020"/>
        <v/>
      </c>
      <c r="CU356" s="552" t="str">
        <f t="shared" si="1021"/>
        <v/>
      </c>
      <c r="CV356" s="553" t="str">
        <f t="shared" si="1022"/>
        <v/>
      </c>
      <c r="CW356" s="554" t="str">
        <f t="shared" si="1023"/>
        <v/>
      </c>
      <c r="CX356" s="554" t="str">
        <f t="shared" si="1024"/>
        <v/>
      </c>
      <c r="CY356" s="554" t="str">
        <f t="shared" si="1025"/>
        <v/>
      </c>
      <c r="CZ356" s="554" t="str">
        <f t="shared" si="1026"/>
        <v/>
      </c>
      <c r="DA356" s="554" t="str">
        <f t="shared" si="1027"/>
        <v/>
      </c>
      <c r="DB356" s="555" t="str">
        <f t="shared" si="1028"/>
        <v/>
      </c>
      <c r="DC356" s="555" t="str">
        <f t="shared" si="1029"/>
        <v/>
      </c>
      <c r="DD356" s="555" t="str">
        <f t="shared" si="1030"/>
        <v/>
      </c>
      <c r="DE356" s="554" t="str">
        <f t="shared" si="1031"/>
        <v/>
      </c>
      <c r="DF356" s="554" t="str">
        <f t="shared" si="1032"/>
        <v/>
      </c>
      <c r="DG356" s="554" t="str">
        <f t="shared" si="1033"/>
        <v/>
      </c>
      <c r="DH356" s="554" t="str">
        <f t="shared" si="1034"/>
        <v/>
      </c>
      <c r="DI356" s="554" t="str">
        <f t="shared" si="1035"/>
        <v/>
      </c>
      <c r="DJ356" s="553" t="str">
        <f t="shared" si="1036"/>
        <v/>
      </c>
      <c r="DK356" s="552" t="str">
        <f t="shared" si="1037"/>
        <v/>
      </c>
      <c r="DL356" s="656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1015"/>
        <v/>
      </c>
      <c r="CA357" s="600" t="str">
        <f t="shared" si="1016"/>
        <v/>
      </c>
      <c r="CB357" s="600" t="str">
        <f t="shared" si="1017"/>
        <v/>
      </c>
      <c r="CC357" s="691" t="str">
        <f t="shared" si="1018"/>
        <v/>
      </c>
      <c r="CD357" s="1337" t="str">
        <f t="shared" si="1019"/>
        <v/>
      </c>
      <c r="CE357" s="1338" t="str">
        <f t="shared" si="1019"/>
        <v/>
      </c>
      <c r="CF357" s="1339" t="str">
        <f t="shared" si="1019"/>
        <v/>
      </c>
      <c r="CG357" s="1339" t="str">
        <f t="shared" si="1019"/>
        <v/>
      </c>
      <c r="CH357" s="1339" t="str">
        <f t="shared" si="1019"/>
        <v/>
      </c>
      <c r="CI357" s="1339" t="str">
        <f t="shared" si="1019"/>
        <v/>
      </c>
      <c r="CJ357" s="1339" t="str">
        <f t="shared" si="1019"/>
        <v/>
      </c>
      <c r="CK357" s="1340" t="str">
        <f t="shared" si="1019"/>
        <v/>
      </c>
      <c r="CL357" s="1340" t="str">
        <f t="shared" si="1019"/>
        <v/>
      </c>
      <c r="CM357" s="1340" t="str">
        <f t="shared" si="1019"/>
        <v/>
      </c>
      <c r="CN357" s="1339" t="str">
        <f t="shared" si="1019"/>
        <v/>
      </c>
      <c r="CO357" s="1339" t="str">
        <f t="shared" si="1019"/>
        <v/>
      </c>
      <c r="CP357" s="1339" t="str">
        <f t="shared" si="1019"/>
        <v/>
      </c>
      <c r="CQ357" s="1339" t="str">
        <f t="shared" si="1019"/>
        <v/>
      </c>
      <c r="CR357" s="1339" t="str">
        <f t="shared" si="1019"/>
        <v/>
      </c>
      <c r="CS357" s="1338" t="str">
        <f t="shared" si="1019"/>
        <v/>
      </c>
      <c r="CT357" s="1341" t="str">
        <f t="shared" si="1020"/>
        <v/>
      </c>
      <c r="CU357" s="552" t="str">
        <f t="shared" si="1021"/>
        <v/>
      </c>
      <c r="CV357" s="553" t="str">
        <f t="shared" si="1022"/>
        <v/>
      </c>
      <c r="CW357" s="554" t="str">
        <f t="shared" si="1023"/>
        <v/>
      </c>
      <c r="CX357" s="554" t="str">
        <f t="shared" si="1024"/>
        <v/>
      </c>
      <c r="CY357" s="554" t="str">
        <f t="shared" si="1025"/>
        <v/>
      </c>
      <c r="CZ357" s="554" t="str">
        <f t="shared" si="1026"/>
        <v/>
      </c>
      <c r="DA357" s="554" t="str">
        <f t="shared" si="1027"/>
        <v/>
      </c>
      <c r="DB357" s="555" t="str">
        <f t="shared" si="1028"/>
        <v/>
      </c>
      <c r="DC357" s="555" t="str">
        <f t="shared" si="1029"/>
        <v/>
      </c>
      <c r="DD357" s="555" t="str">
        <f t="shared" si="1030"/>
        <v/>
      </c>
      <c r="DE357" s="554" t="str">
        <f t="shared" si="1031"/>
        <v/>
      </c>
      <c r="DF357" s="554" t="str">
        <f t="shared" si="1032"/>
        <v/>
      </c>
      <c r="DG357" s="554" t="str">
        <f t="shared" si="1033"/>
        <v/>
      </c>
      <c r="DH357" s="554" t="str">
        <f t="shared" si="1034"/>
        <v/>
      </c>
      <c r="DI357" s="554" t="str">
        <f t="shared" si="1035"/>
        <v/>
      </c>
      <c r="DJ357" s="553" t="str">
        <f t="shared" si="1036"/>
        <v/>
      </c>
      <c r="DK357" s="552" t="str">
        <f t="shared" si="1037"/>
        <v/>
      </c>
      <c r="DL357" s="656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$G$1 &amp; " (%)"</f>
        <v>kcal (%)</v>
      </c>
      <c r="B358" s="635" t="str">
        <f t="shared" ref="B358:R358" si="1054">IF(B352="","",(B352-B354-B357)*B353/B$46/365/$F$1)</f>
        <v/>
      </c>
      <c r="C358" s="635" t="str">
        <f t="shared" si="1054"/>
        <v/>
      </c>
      <c r="D358" s="635" t="str">
        <f t="shared" si="1054"/>
        <v/>
      </c>
      <c r="E358" s="635" t="str">
        <f t="shared" si="1054"/>
        <v/>
      </c>
      <c r="F358" s="635" t="str">
        <f t="shared" si="1054"/>
        <v/>
      </c>
      <c r="G358" s="635" t="str">
        <f t="shared" si="1054"/>
        <v/>
      </c>
      <c r="H358" s="635" t="str">
        <f t="shared" si="1054"/>
        <v/>
      </c>
      <c r="I358" s="635" t="str">
        <f t="shared" si="1054"/>
        <v/>
      </c>
      <c r="J358" s="635" t="str">
        <f t="shared" si="1054"/>
        <v/>
      </c>
      <c r="K358" s="635" t="str">
        <f t="shared" si="1054"/>
        <v/>
      </c>
      <c r="L358" s="635" t="str">
        <f t="shared" si="1054"/>
        <v/>
      </c>
      <c r="M358" s="635" t="str">
        <f t="shared" si="1054"/>
        <v/>
      </c>
      <c r="N358" s="635" t="str">
        <f t="shared" si="1054"/>
        <v/>
      </c>
      <c r="O358" s="635" t="str">
        <f t="shared" si="1054"/>
        <v/>
      </c>
      <c r="P358" s="635" t="str">
        <f t="shared" si="1054"/>
        <v/>
      </c>
      <c r="Q358" s="635" t="str">
        <f t="shared" si="1054"/>
        <v/>
      </c>
      <c r="R358" s="635" t="str">
        <f t="shared" si="1054"/>
        <v/>
      </c>
      <c r="S358" s="655"/>
      <c r="T358" s="635" t="str">
        <f t="shared" ref="T358:AJ358" si="1055">IF(T352="","",(T352-T354-T357)*T353/T$46/365/$F$1)</f>
        <v/>
      </c>
      <c r="U358" s="635" t="str">
        <f t="shared" si="1055"/>
        <v/>
      </c>
      <c r="V358" s="635" t="str">
        <f t="shared" si="1055"/>
        <v/>
      </c>
      <c r="W358" s="635" t="str">
        <f t="shared" si="1055"/>
        <v/>
      </c>
      <c r="X358" s="635" t="str">
        <f t="shared" si="1055"/>
        <v/>
      </c>
      <c r="Y358" s="635" t="str">
        <f t="shared" si="1055"/>
        <v/>
      </c>
      <c r="Z358" s="635" t="str">
        <f t="shared" si="1055"/>
        <v/>
      </c>
      <c r="AA358" s="635" t="str">
        <f t="shared" si="1055"/>
        <v/>
      </c>
      <c r="AB358" s="635" t="str">
        <f t="shared" si="1055"/>
        <v/>
      </c>
      <c r="AC358" s="635" t="str">
        <f t="shared" si="1055"/>
        <v/>
      </c>
      <c r="AD358" s="635" t="str">
        <f t="shared" si="1055"/>
        <v/>
      </c>
      <c r="AE358" s="635" t="str">
        <f t="shared" si="1055"/>
        <v/>
      </c>
      <c r="AF358" s="635" t="str">
        <f t="shared" si="1055"/>
        <v/>
      </c>
      <c r="AG358" s="635" t="str">
        <f t="shared" si="1055"/>
        <v/>
      </c>
      <c r="AH358" s="635" t="str">
        <f t="shared" si="1055"/>
        <v/>
      </c>
      <c r="AI358" s="635" t="str">
        <f t="shared" si="1055"/>
        <v/>
      </c>
      <c r="AJ358" s="635" t="str">
        <f t="shared" si="1055"/>
        <v/>
      </c>
      <c r="AK358" s="655"/>
      <c r="AL358" s="635" t="str">
        <f t="shared" ref="AL358:BB358" si="1056">IF(AL352="","",(AL352-AL354-AL357)*AL353/AL$46/365/$F$1)</f>
        <v/>
      </c>
      <c r="AM358" s="635" t="str">
        <f t="shared" si="1056"/>
        <v/>
      </c>
      <c r="AN358" s="635" t="str">
        <f t="shared" si="1056"/>
        <v/>
      </c>
      <c r="AO358" s="635" t="str">
        <f t="shared" si="1056"/>
        <v/>
      </c>
      <c r="AP358" s="635" t="str">
        <f t="shared" si="1056"/>
        <v/>
      </c>
      <c r="AQ358" s="635" t="str">
        <f t="shared" si="1056"/>
        <v/>
      </c>
      <c r="AR358" s="635" t="str">
        <f t="shared" si="1056"/>
        <v/>
      </c>
      <c r="AS358" s="635" t="str">
        <f t="shared" si="1056"/>
        <v/>
      </c>
      <c r="AT358" s="635" t="str">
        <f t="shared" si="1056"/>
        <v/>
      </c>
      <c r="AU358" s="635" t="str">
        <f t="shared" si="1056"/>
        <v/>
      </c>
      <c r="AV358" s="635" t="str">
        <f t="shared" si="1056"/>
        <v/>
      </c>
      <c r="AW358" s="635" t="str">
        <f t="shared" si="1056"/>
        <v/>
      </c>
      <c r="AX358" s="635" t="str">
        <f t="shared" si="1056"/>
        <v/>
      </c>
      <c r="AY358" s="635" t="str">
        <f t="shared" si="1056"/>
        <v/>
      </c>
      <c r="AZ358" s="635" t="str">
        <f t="shared" si="1056"/>
        <v/>
      </c>
      <c r="BA358" s="635" t="str">
        <f t="shared" si="1056"/>
        <v/>
      </c>
      <c r="BB358" s="635" t="str">
        <f t="shared" si="1056"/>
        <v/>
      </c>
      <c r="BC358" s="655"/>
      <c r="BD358" s="635" t="str">
        <f t="shared" ref="BD358:BT358" si="1057">IF(BD352="","",(BD352-BD354-BD357)*BD353/BD$46/365/$F$1)</f>
        <v/>
      </c>
      <c r="BE358" s="635" t="str">
        <f t="shared" si="1057"/>
        <v/>
      </c>
      <c r="BF358" s="635" t="str">
        <f t="shared" si="1057"/>
        <v/>
      </c>
      <c r="BG358" s="635" t="str">
        <f t="shared" si="1057"/>
        <v/>
      </c>
      <c r="BH358" s="635" t="str">
        <f t="shared" si="1057"/>
        <v/>
      </c>
      <c r="BI358" s="635" t="str">
        <f t="shared" si="1057"/>
        <v/>
      </c>
      <c r="BJ358" s="635" t="str">
        <f t="shared" si="1057"/>
        <v/>
      </c>
      <c r="BK358" s="635" t="str">
        <f t="shared" si="1057"/>
        <v/>
      </c>
      <c r="BL358" s="635" t="str">
        <f t="shared" si="1057"/>
        <v/>
      </c>
      <c r="BM358" s="635" t="str">
        <f t="shared" si="1057"/>
        <v/>
      </c>
      <c r="BN358" s="635" t="str">
        <f t="shared" si="1057"/>
        <v/>
      </c>
      <c r="BO358" s="635" t="str">
        <f t="shared" si="1057"/>
        <v/>
      </c>
      <c r="BP358" s="635" t="str">
        <f t="shared" si="1057"/>
        <v/>
      </c>
      <c r="BQ358" s="635" t="str">
        <f t="shared" si="1057"/>
        <v/>
      </c>
      <c r="BR358" s="635" t="str">
        <f t="shared" si="1057"/>
        <v/>
      </c>
      <c r="BS358" s="635" t="str">
        <f t="shared" si="1057"/>
        <v/>
      </c>
      <c r="BT358" s="635" t="str">
        <f t="shared" si="1057"/>
        <v/>
      </c>
      <c r="BU358" s="655"/>
      <c r="BV358" s="635" t="str">
        <f>IF(BV352="","",(BV352-BV354-BV357)*BV353/BV$46/365/$F$1)</f>
        <v/>
      </c>
      <c r="BW358" s="635" t="str">
        <f>IF(BW352="","",(BW352-BW354-BW357)*BW353/BW$46/365/$F$1)</f>
        <v/>
      </c>
      <c r="BX358" s="635" t="str">
        <f>IF(BX352="","",(BX352-BX354-BX357)*BX353/BX$46/365/$F$1)</f>
        <v/>
      </c>
      <c r="BY358" s="635" t="str">
        <f>IF(BY352="","",(BY352-BY354-BY357)*BY353/BY$46/365/$F$1)</f>
        <v/>
      </c>
      <c r="BZ358" s="600" t="str">
        <f t="shared" si="1015"/>
        <v/>
      </c>
      <c r="CA358" s="625" t="str">
        <f t="shared" si="1016"/>
        <v/>
      </c>
      <c r="CB358" s="625" t="str">
        <f t="shared" si="1017"/>
        <v/>
      </c>
      <c r="CC358" s="694" t="str">
        <f t="shared" si="1018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05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058"/>
        <v/>
      </c>
      <c r="CG358" s="1344" t="str">
        <f t="shared" si="1058"/>
        <v/>
      </c>
      <c r="CH358" s="1344" t="str">
        <f t="shared" si="1058"/>
        <v/>
      </c>
      <c r="CI358" s="1344" t="str">
        <f t="shared" si="1058"/>
        <v/>
      </c>
      <c r="CJ358" s="1344" t="str">
        <f t="shared" si="1058"/>
        <v/>
      </c>
      <c r="CK358" s="1345" t="str">
        <f t="shared" si="1058"/>
        <v/>
      </c>
      <c r="CL358" s="1345" t="str">
        <f t="shared" si="1058"/>
        <v/>
      </c>
      <c r="CM358" s="1345" t="str">
        <f t="shared" si="1058"/>
        <v/>
      </c>
      <c r="CN358" s="1344" t="str">
        <f t="shared" si="1058"/>
        <v/>
      </c>
      <c r="CO358" s="1344" t="str">
        <f t="shared" si="1058"/>
        <v/>
      </c>
      <c r="CP358" s="1344" t="str">
        <f t="shared" si="1058"/>
        <v/>
      </c>
      <c r="CQ358" s="1344" t="str">
        <f t="shared" si="1058"/>
        <v/>
      </c>
      <c r="CR358" s="1344" t="str">
        <f t="shared" si="1058"/>
        <v/>
      </c>
      <c r="CS358" s="1343" t="str">
        <f t="shared" si="1058"/>
        <v/>
      </c>
      <c r="CT358" s="1346" t="str">
        <f t="shared" si="1058"/>
        <v/>
      </c>
      <c r="CU358" s="540" t="str">
        <f t="shared" si="1021"/>
        <v/>
      </c>
      <c r="CV358" s="541" t="str">
        <f t="shared" si="1022"/>
        <v/>
      </c>
      <c r="CW358" s="542" t="str">
        <f t="shared" si="1023"/>
        <v/>
      </c>
      <c r="CX358" s="542" t="str">
        <f t="shared" si="1024"/>
        <v/>
      </c>
      <c r="CY358" s="542" t="str">
        <f t="shared" si="1025"/>
        <v/>
      </c>
      <c r="CZ358" s="542" t="str">
        <f t="shared" si="1026"/>
        <v/>
      </c>
      <c r="DA358" s="542" t="str">
        <f t="shared" si="1027"/>
        <v/>
      </c>
      <c r="DB358" s="543" t="str">
        <f t="shared" si="1028"/>
        <v/>
      </c>
      <c r="DC358" s="543" t="str">
        <f t="shared" si="1029"/>
        <v/>
      </c>
      <c r="DD358" s="543" t="str">
        <f t="shared" si="1030"/>
        <v/>
      </c>
      <c r="DE358" s="542" t="str">
        <f t="shared" si="1031"/>
        <v/>
      </c>
      <c r="DF358" s="542" t="str">
        <f t="shared" si="1032"/>
        <v/>
      </c>
      <c r="DG358" s="542" t="str">
        <f t="shared" si="1033"/>
        <v/>
      </c>
      <c r="DH358" s="542" t="str">
        <f t="shared" si="1034"/>
        <v/>
      </c>
      <c r="DI358" s="542" t="str">
        <f t="shared" si="1035"/>
        <v/>
      </c>
      <c r="DJ358" s="541" t="str">
        <f t="shared" si="1036"/>
        <v/>
      </c>
      <c r="DK358" s="540" t="str">
        <f t="shared" si="1037"/>
        <v/>
      </c>
      <c r="DL358" s="656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1456" t="s">
        <v>791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1015"/>
        <v/>
      </c>
      <c r="CA359" s="592" t="str">
        <f t="shared" si="1016"/>
        <v/>
      </c>
      <c r="CB359" s="592" t="str">
        <f t="shared" si="1017"/>
        <v/>
      </c>
      <c r="CC359" s="690" t="str">
        <f t="shared" si="1018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264</v>
      </c>
      <c r="B360" s="162"/>
      <c r="C360" s="162">
        <v>24</v>
      </c>
      <c r="D360" s="162">
        <v>2</v>
      </c>
      <c r="E360" s="162">
        <v>6</v>
      </c>
      <c r="F360" s="162">
        <v>1</v>
      </c>
      <c r="G360" s="162"/>
      <c r="H360" s="162">
        <v>12</v>
      </c>
      <c r="I360" s="162"/>
      <c r="J360" s="162">
        <v>12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2</v>
      </c>
      <c r="U360" s="162">
        <v>6</v>
      </c>
      <c r="V360" s="162">
        <v>6</v>
      </c>
      <c r="W360" s="162">
        <v>50</v>
      </c>
      <c r="X360" s="162"/>
      <c r="Y360" s="162">
        <v>10</v>
      </c>
      <c r="Z360" s="162"/>
      <c r="AA360" s="162">
        <v>20</v>
      </c>
      <c r="AB360" s="162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162"/>
      <c r="AM360" s="162">
        <v>10</v>
      </c>
      <c r="AN360" s="162"/>
      <c r="AO360" s="162"/>
      <c r="AP360" s="162">
        <v>12</v>
      </c>
      <c r="AQ360" s="162">
        <v>20</v>
      </c>
      <c r="AR360" s="162"/>
      <c r="AS360" s="162">
        <v>20</v>
      </c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162"/>
      <c r="BE360" s="162">
        <v>20</v>
      </c>
      <c r="BF360" s="162"/>
      <c r="BG360" s="162">
        <v>2</v>
      </c>
      <c r="BH360" s="162">
        <v>14</v>
      </c>
      <c r="BI360" s="162"/>
      <c r="BJ360" s="162"/>
      <c r="BK360" s="162"/>
      <c r="BL360" s="162">
        <v>20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10</v>
      </c>
      <c r="BX360" s="162">
        <v>16</v>
      </c>
      <c r="BY360" s="162">
        <v>14</v>
      </c>
      <c r="BZ360" s="600">
        <f t="shared" si="1015"/>
        <v>8</v>
      </c>
      <c r="CA360" s="600">
        <f t="shared" si="1016"/>
        <v>11.4</v>
      </c>
      <c r="CB360" s="600">
        <f t="shared" si="1017"/>
        <v>16</v>
      </c>
      <c r="CC360" s="691">
        <f t="shared" si="1018"/>
        <v>17</v>
      </c>
      <c r="CD360" s="1337" t="str">
        <f t="shared" ref="CD360:CT360" si="105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059"/>
        <v/>
      </c>
      <c r="CF360" s="1339" t="str">
        <f t="shared" si="1059"/>
        <v/>
      </c>
      <c r="CG360" s="1339" t="str">
        <f t="shared" si="1059"/>
        <v/>
      </c>
      <c r="CH360" s="1339" t="str">
        <f t="shared" si="1059"/>
        <v/>
      </c>
      <c r="CI360" s="1339" t="str">
        <f t="shared" si="1059"/>
        <v/>
      </c>
      <c r="CJ360" s="1339" t="str">
        <f t="shared" si="1059"/>
        <v/>
      </c>
      <c r="CK360" s="1340">
        <f t="shared" si="1059"/>
        <v>2</v>
      </c>
      <c r="CL360" s="1340">
        <f t="shared" si="1059"/>
        <v>14</v>
      </c>
      <c r="CM360" s="1340">
        <f t="shared" si="1059"/>
        <v>20</v>
      </c>
      <c r="CN360" s="1339">
        <f t="shared" si="1059"/>
        <v>20</v>
      </c>
      <c r="CO360" s="1339" t="str">
        <f t="shared" si="1059"/>
        <v/>
      </c>
      <c r="CP360" s="1339" t="str">
        <f t="shared" si="1059"/>
        <v/>
      </c>
      <c r="CQ360" s="1339" t="str">
        <f t="shared" si="1059"/>
        <v/>
      </c>
      <c r="CR360" s="1339" t="str">
        <f t="shared" si="1059"/>
        <v/>
      </c>
      <c r="CS360" s="1338" t="str">
        <f t="shared" si="1059"/>
        <v/>
      </c>
      <c r="CT360" s="1341" t="str">
        <f t="shared" si="1059"/>
        <v/>
      </c>
      <c r="CU360" s="552" t="str">
        <f t="shared" ref="CU360:DK360" si="106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3" t="str">
        <f t="shared" si="1060"/>
        <v/>
      </c>
      <c r="CW360" s="554" t="str">
        <f t="shared" si="1060"/>
        <v/>
      </c>
      <c r="CX360" s="554" t="str">
        <f t="shared" si="1060"/>
        <v/>
      </c>
      <c r="CY360" s="554" t="str">
        <f t="shared" si="1060"/>
        <v/>
      </c>
      <c r="CZ360" s="554" t="str">
        <f t="shared" si="1060"/>
        <v/>
      </c>
      <c r="DA360" s="554" t="str">
        <f t="shared" si="1060"/>
        <v/>
      </c>
      <c r="DB360" s="555">
        <f t="shared" si="1060"/>
        <v>2</v>
      </c>
      <c r="DC360" s="555">
        <f t="shared" si="1060"/>
        <v>14</v>
      </c>
      <c r="DD360" s="555">
        <f t="shared" si="1060"/>
        <v>20</v>
      </c>
      <c r="DE360" s="554">
        <f t="shared" si="1060"/>
        <v>20</v>
      </c>
      <c r="DF360" s="554" t="str">
        <f t="shared" si="1060"/>
        <v/>
      </c>
      <c r="DG360" s="554" t="str">
        <f t="shared" si="1060"/>
        <v/>
      </c>
      <c r="DH360" s="554" t="str">
        <f t="shared" si="1060"/>
        <v/>
      </c>
      <c r="DI360" s="554" t="str">
        <f t="shared" si="1060"/>
        <v/>
      </c>
      <c r="DJ360" s="553" t="str">
        <f t="shared" si="1060"/>
        <v/>
      </c>
      <c r="DK360" s="552" t="str">
        <f t="shared" si="1060"/>
        <v/>
      </c>
      <c r="DL360" s="656">
        <f>COUNT(B360:R360)</f>
        <v>6</v>
      </c>
      <c r="DM360" s="106">
        <f>COUNT(T360:AJ360)</f>
        <v>7</v>
      </c>
      <c r="DN360" s="106">
        <f>COUNT(AL360:BB360)</f>
        <v>4</v>
      </c>
      <c r="DO360" s="106">
        <f>COUNT(BD360:BT360)</f>
        <v>4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255</v>
      </c>
      <c r="B361" s="162"/>
      <c r="C361" s="162" t="s">
        <v>275</v>
      </c>
      <c r="D361" s="162" t="s">
        <v>275</v>
      </c>
      <c r="E361" s="162" t="s">
        <v>275</v>
      </c>
      <c r="F361" s="162" t="s">
        <v>275</v>
      </c>
      <c r="G361" s="162"/>
      <c r="H361" s="162" t="s">
        <v>275</v>
      </c>
      <c r="I361" s="162"/>
      <c r="J361" s="162" t="s">
        <v>275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275</v>
      </c>
      <c r="U361" s="162" t="s">
        <v>275</v>
      </c>
      <c r="V361" s="162" t="s">
        <v>275</v>
      </c>
      <c r="W361" s="162" t="s">
        <v>275</v>
      </c>
      <c r="X361" s="162"/>
      <c r="Y361" s="162" t="s">
        <v>275</v>
      </c>
      <c r="Z361" s="162"/>
      <c r="AA361" s="162" t="s">
        <v>275</v>
      </c>
      <c r="AB361" s="162" t="s">
        <v>275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162"/>
      <c r="AM361" s="162" t="s">
        <v>257</v>
      </c>
      <c r="AN361" s="162"/>
      <c r="AO361" s="162"/>
      <c r="AP361" s="162" t="s">
        <v>257</v>
      </c>
      <c r="AQ361" s="162" t="s">
        <v>257</v>
      </c>
      <c r="AR361" s="162"/>
      <c r="AS361" s="162" t="s">
        <v>257</v>
      </c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162"/>
      <c r="BE361" s="162" t="s">
        <v>257</v>
      </c>
      <c r="BF361" s="162"/>
      <c r="BG361" s="162" t="s">
        <v>257</v>
      </c>
      <c r="BH361" s="162" t="s">
        <v>257</v>
      </c>
      <c r="BI361" s="162"/>
      <c r="BJ361" s="162"/>
      <c r="BK361" s="162"/>
      <c r="BL361" s="162" t="s">
        <v>257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256</v>
      </c>
      <c r="B362" s="162"/>
      <c r="C362" s="162">
        <v>50</v>
      </c>
      <c r="D362" s="162">
        <v>50</v>
      </c>
      <c r="E362" s="162">
        <v>50</v>
      </c>
      <c r="F362" s="162">
        <v>25</v>
      </c>
      <c r="G362" s="162"/>
      <c r="H362" s="162">
        <v>50</v>
      </c>
      <c r="I362" s="162"/>
      <c r="J362" s="162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50</v>
      </c>
      <c r="U362" s="162">
        <v>50</v>
      </c>
      <c r="V362" s="162">
        <v>50</v>
      </c>
      <c r="W362" s="162">
        <v>50</v>
      </c>
      <c r="X362" s="162"/>
      <c r="Y362" s="162">
        <v>50</v>
      </c>
      <c r="Z362" s="162"/>
      <c r="AA362" s="162">
        <v>50</v>
      </c>
      <c r="AB362" s="162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162"/>
      <c r="AM362" s="162">
        <v>50</v>
      </c>
      <c r="AN362" s="162"/>
      <c r="AO362" s="162"/>
      <c r="AP362" s="162">
        <v>12.5</v>
      </c>
      <c r="AQ362" s="162">
        <v>10</v>
      </c>
      <c r="AR362" s="162"/>
      <c r="AS362" s="162">
        <v>50</v>
      </c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162"/>
      <c r="BE362" s="162">
        <v>50</v>
      </c>
      <c r="BF362" s="162"/>
      <c r="BG362" s="162">
        <v>50</v>
      </c>
      <c r="BH362" s="162">
        <v>50</v>
      </c>
      <c r="BI362" s="162"/>
      <c r="BJ362" s="162"/>
      <c r="BK362" s="162"/>
      <c r="BL362" s="162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40</v>
      </c>
      <c r="BW362" s="162">
        <v>40</v>
      </c>
      <c r="BX362" s="162">
        <v>40</v>
      </c>
      <c r="BY362" s="162">
        <v>40</v>
      </c>
      <c r="BZ362" s="600">
        <f t="shared" ref="BZ362:BZ371" si="1061">IF(DL362&lt;3,"",(SUM(B362:R362)-MIN(B362:R362)-MAX(B362:R362))/(DL362-2))</f>
        <v>50</v>
      </c>
      <c r="CA362" s="600">
        <f t="shared" ref="CA362:CA371" si="1062">IF(DM362&lt;3,"",(SUM(T362:AJ362)-MIN(T362:AJ362)-MAX(T362:AJ362))/(DM362-2))</f>
        <v>50</v>
      </c>
      <c r="CB362" s="600">
        <f t="shared" ref="CB362:CB371" si="1063">IF(DN362&lt;3,"",(SUM(AL362:BB362)-MIN(AL362:BB362)-MAX(AL362:BB362))/(DN362-2))</f>
        <v>31.25</v>
      </c>
      <c r="CC362" s="691">
        <f t="shared" ref="CC362:CC371" si="1064">IF(DO362&lt;3,"",(SUM(BD362:BT362)-MIN(BD362:BT362)-MAX(BD362:BT362))/(DO362-2))</f>
        <v>50</v>
      </c>
      <c r="CD362" s="1337" t="str">
        <f t="shared" ref="CD362:CS368" si="106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065"/>
        <v/>
      </c>
      <c r="CF362" s="1339" t="str">
        <f t="shared" si="1065"/>
        <v/>
      </c>
      <c r="CG362" s="1339" t="str">
        <f t="shared" si="1065"/>
        <v/>
      </c>
      <c r="CH362" s="1339" t="str">
        <f t="shared" si="1065"/>
        <v/>
      </c>
      <c r="CI362" s="1339" t="str">
        <f t="shared" si="1065"/>
        <v/>
      </c>
      <c r="CJ362" s="1339" t="str">
        <f t="shared" si="1065"/>
        <v/>
      </c>
      <c r="CK362" s="1340">
        <f t="shared" si="1065"/>
        <v>50</v>
      </c>
      <c r="CL362" s="1340">
        <f t="shared" si="1065"/>
        <v>50</v>
      </c>
      <c r="CM362" s="1340">
        <f t="shared" si="1065"/>
        <v>50</v>
      </c>
      <c r="CN362" s="1339">
        <f t="shared" si="1065"/>
        <v>50</v>
      </c>
      <c r="CO362" s="1339" t="str">
        <f t="shared" si="1065"/>
        <v/>
      </c>
      <c r="CP362" s="1339" t="str">
        <f t="shared" si="1065"/>
        <v/>
      </c>
      <c r="CQ362" s="1339" t="str">
        <f t="shared" si="1065"/>
        <v/>
      </c>
      <c r="CR362" s="1339" t="str">
        <f t="shared" si="1065"/>
        <v/>
      </c>
      <c r="CS362" s="1338" t="str">
        <f t="shared" si="1065"/>
        <v/>
      </c>
      <c r="CT362" s="1341" t="str">
        <f t="shared" ref="CT362:CT368" si="106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2" t="str">
        <f t="shared" ref="CU362:CU369" si="106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3" t="str">
        <f t="shared" ref="CV362:CV369" si="106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4" t="str">
        <f t="shared" ref="CW362:CW369" si="106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4" t="str">
        <f t="shared" ref="CX362:CX369" si="107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4" t="str">
        <f t="shared" ref="CY362:CY369" si="107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4" t="str">
        <f t="shared" ref="CZ362:CZ369" si="107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4" t="str">
        <f t="shared" ref="DA362:DA369" si="107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5">
        <f t="shared" ref="DB362:DB369" si="107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5">
        <f t="shared" ref="DC362:DC369" si="107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5">
        <f t="shared" ref="DD362:DD369" si="107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4">
        <f t="shared" ref="DE362:DE369" si="107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4" t="str">
        <f t="shared" ref="DF362:DF369" si="107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4" t="str">
        <f t="shared" ref="DG362:DG369" si="107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4" t="str">
        <f t="shared" ref="DH362:DH369" si="108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4" t="str">
        <f t="shared" ref="DI362:DI369" si="108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3" t="str">
        <f t="shared" ref="DJ362:DJ369" si="108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2" t="str">
        <f t="shared" ref="DK362:DK369" si="108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84">COUNT(B362:R362)</f>
        <v>6</v>
      </c>
      <c r="DM362" s="106">
        <f t="shared" ref="DM362:DM369" si="1085">COUNT(T362:AJ362)</f>
        <v>7</v>
      </c>
      <c r="DN362" s="106">
        <f t="shared" ref="DN362:DN369" si="1086">COUNT(AL362:BB362)</f>
        <v>4</v>
      </c>
      <c r="DO362" s="106">
        <f t="shared" ref="DO362:DO369" si="1087">COUNT(BD362:BT362)</f>
        <v>4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257</v>
      </c>
      <c r="B363" s="632" t="str">
        <f t="shared" ref="B363:R363" si="1088">IF(B360="","",B360*B362)</f>
        <v/>
      </c>
      <c r="C363" s="632">
        <f t="shared" si="1088"/>
        <v>1200</v>
      </c>
      <c r="D363" s="632">
        <f t="shared" si="1088"/>
        <v>100</v>
      </c>
      <c r="E363" s="632">
        <f t="shared" si="1088"/>
        <v>300</v>
      </c>
      <c r="F363" s="632">
        <f t="shared" si="1088"/>
        <v>25</v>
      </c>
      <c r="G363" s="632" t="str">
        <f t="shared" si="1088"/>
        <v/>
      </c>
      <c r="H363" s="632">
        <f t="shared" si="1088"/>
        <v>600</v>
      </c>
      <c r="I363" s="632" t="str">
        <f t="shared" si="1088"/>
        <v/>
      </c>
      <c r="J363" s="632">
        <f t="shared" si="1088"/>
        <v>600</v>
      </c>
      <c r="K363" s="632" t="str">
        <f t="shared" si="1088"/>
        <v/>
      </c>
      <c r="L363" s="632" t="str">
        <f t="shared" si="1088"/>
        <v/>
      </c>
      <c r="M363" s="632" t="str">
        <f t="shared" si="1088"/>
        <v/>
      </c>
      <c r="N363" s="632" t="str">
        <f t="shared" si="1088"/>
        <v/>
      </c>
      <c r="O363" s="632" t="str">
        <f t="shared" si="1088"/>
        <v/>
      </c>
      <c r="P363" s="632" t="str">
        <f t="shared" si="1088"/>
        <v/>
      </c>
      <c r="Q363" s="632" t="str">
        <f t="shared" si="1088"/>
        <v/>
      </c>
      <c r="R363" s="632" t="str">
        <f t="shared" si="1088"/>
        <v/>
      </c>
      <c r="S363" s="665"/>
      <c r="T363" s="632">
        <f t="shared" ref="T363:AJ363" si="1089">IF(T360="","",T360*T362)</f>
        <v>100</v>
      </c>
      <c r="U363" s="632">
        <f t="shared" si="1089"/>
        <v>300</v>
      </c>
      <c r="V363" s="632">
        <f t="shared" si="1089"/>
        <v>300</v>
      </c>
      <c r="W363" s="632">
        <f t="shared" si="1089"/>
        <v>2500</v>
      </c>
      <c r="X363" s="632" t="str">
        <f t="shared" si="1089"/>
        <v/>
      </c>
      <c r="Y363" s="632">
        <f t="shared" si="1089"/>
        <v>500</v>
      </c>
      <c r="Z363" s="632" t="str">
        <f t="shared" si="1089"/>
        <v/>
      </c>
      <c r="AA363" s="632">
        <f t="shared" si="1089"/>
        <v>1000</v>
      </c>
      <c r="AB363" s="632">
        <f t="shared" si="1089"/>
        <v>750</v>
      </c>
      <c r="AC363" s="632" t="str">
        <f t="shared" si="1089"/>
        <v/>
      </c>
      <c r="AD363" s="632" t="str">
        <f t="shared" si="1089"/>
        <v/>
      </c>
      <c r="AE363" s="632" t="str">
        <f t="shared" si="1089"/>
        <v/>
      </c>
      <c r="AF363" s="632" t="str">
        <f t="shared" si="1089"/>
        <v/>
      </c>
      <c r="AG363" s="632" t="str">
        <f t="shared" si="1089"/>
        <v/>
      </c>
      <c r="AH363" s="632" t="str">
        <f t="shared" si="1089"/>
        <v/>
      </c>
      <c r="AI363" s="632" t="str">
        <f t="shared" si="1089"/>
        <v/>
      </c>
      <c r="AJ363" s="632" t="str">
        <f t="shared" si="1089"/>
        <v/>
      </c>
      <c r="AK363" s="665"/>
      <c r="AL363" s="632" t="str">
        <f t="shared" ref="AL363:BB363" si="1090">IF(AL360="","",AL360*AL362)</f>
        <v/>
      </c>
      <c r="AM363" s="632">
        <f t="shared" si="1090"/>
        <v>500</v>
      </c>
      <c r="AN363" s="632" t="str">
        <f t="shared" si="1090"/>
        <v/>
      </c>
      <c r="AO363" s="632" t="str">
        <f t="shared" si="1090"/>
        <v/>
      </c>
      <c r="AP363" s="632">
        <f t="shared" si="1090"/>
        <v>150</v>
      </c>
      <c r="AQ363" s="632">
        <f t="shared" si="1090"/>
        <v>200</v>
      </c>
      <c r="AR363" s="632" t="str">
        <f t="shared" si="1090"/>
        <v/>
      </c>
      <c r="AS363" s="632">
        <f t="shared" si="1090"/>
        <v>1000</v>
      </c>
      <c r="AT363" s="632" t="str">
        <f t="shared" si="1090"/>
        <v/>
      </c>
      <c r="AU363" s="632" t="str">
        <f t="shared" si="1090"/>
        <v/>
      </c>
      <c r="AV363" s="632" t="str">
        <f t="shared" si="1090"/>
        <v/>
      </c>
      <c r="AW363" s="632" t="str">
        <f t="shared" si="1090"/>
        <v/>
      </c>
      <c r="AX363" s="632" t="str">
        <f t="shared" si="1090"/>
        <v/>
      </c>
      <c r="AY363" s="632" t="str">
        <f t="shared" si="1090"/>
        <v/>
      </c>
      <c r="AZ363" s="632" t="str">
        <f t="shared" si="1090"/>
        <v/>
      </c>
      <c r="BA363" s="632" t="str">
        <f t="shared" si="1090"/>
        <v/>
      </c>
      <c r="BB363" s="632" t="str">
        <f t="shared" si="1090"/>
        <v/>
      </c>
      <c r="BC363" s="665"/>
      <c r="BD363" s="632" t="str">
        <f t="shared" ref="BD363:BT363" si="1091">IF(BD360="","",BD360*BD362)</f>
        <v/>
      </c>
      <c r="BE363" s="632">
        <f t="shared" si="1091"/>
        <v>1000</v>
      </c>
      <c r="BF363" s="632" t="str">
        <f t="shared" si="1091"/>
        <v/>
      </c>
      <c r="BG363" s="632">
        <f t="shared" si="1091"/>
        <v>100</v>
      </c>
      <c r="BH363" s="632">
        <f t="shared" si="1091"/>
        <v>700</v>
      </c>
      <c r="BI363" s="632" t="str">
        <f t="shared" si="1091"/>
        <v/>
      </c>
      <c r="BJ363" s="632" t="str">
        <f t="shared" si="1091"/>
        <v/>
      </c>
      <c r="BK363" s="632" t="str">
        <f t="shared" si="1091"/>
        <v/>
      </c>
      <c r="BL363" s="632">
        <f t="shared" si="1091"/>
        <v>1000</v>
      </c>
      <c r="BM363" s="632" t="str">
        <f t="shared" si="1091"/>
        <v/>
      </c>
      <c r="BN363" s="632" t="str">
        <f t="shared" si="1091"/>
        <v/>
      </c>
      <c r="BO363" s="632" t="str">
        <f t="shared" si="1091"/>
        <v/>
      </c>
      <c r="BP363" s="632" t="str">
        <f t="shared" si="1091"/>
        <v/>
      </c>
      <c r="BQ363" s="632" t="str">
        <f t="shared" si="1091"/>
        <v/>
      </c>
      <c r="BR363" s="632" t="str">
        <f t="shared" si="1091"/>
        <v/>
      </c>
      <c r="BS363" s="632" t="str">
        <f t="shared" si="1091"/>
        <v/>
      </c>
      <c r="BT363" s="632" t="str">
        <f t="shared" si="1091"/>
        <v/>
      </c>
      <c r="BU363" s="665"/>
      <c r="BV363" s="632">
        <f>IF(BV360="","",BV360*BV362)</f>
        <v>240</v>
      </c>
      <c r="BW363" s="632">
        <f>IF(BW360="","",BW360*BW362)</f>
        <v>400</v>
      </c>
      <c r="BX363" s="632">
        <f>IF(BX360="","",BX360*BX362)</f>
        <v>640</v>
      </c>
      <c r="BY363" s="632">
        <f>IF(BY360="","",BY360*BY362)</f>
        <v>560</v>
      </c>
      <c r="BZ363" s="600">
        <f t="shared" si="1061"/>
        <v>400</v>
      </c>
      <c r="CA363" s="600">
        <f t="shared" si="1062"/>
        <v>570</v>
      </c>
      <c r="CB363" s="600">
        <f t="shared" si="1063"/>
        <v>350</v>
      </c>
      <c r="CC363" s="691">
        <f t="shared" si="1064"/>
        <v>850</v>
      </c>
      <c r="CD363" s="1337" t="str">
        <f t="shared" si="1065"/>
        <v/>
      </c>
      <c r="CE363" s="1338" t="str">
        <f t="shared" si="1065"/>
        <v/>
      </c>
      <c r="CF363" s="1339" t="str">
        <f t="shared" si="1065"/>
        <v/>
      </c>
      <c r="CG363" s="1339" t="str">
        <f t="shared" si="1065"/>
        <v/>
      </c>
      <c r="CH363" s="1339" t="str">
        <f t="shared" si="1065"/>
        <v/>
      </c>
      <c r="CI363" s="1339" t="str">
        <f t="shared" si="1065"/>
        <v/>
      </c>
      <c r="CJ363" s="1339" t="str">
        <f t="shared" si="1065"/>
        <v/>
      </c>
      <c r="CK363" s="1340">
        <f t="shared" si="1065"/>
        <v>100</v>
      </c>
      <c r="CL363" s="1340">
        <f t="shared" si="1065"/>
        <v>700</v>
      </c>
      <c r="CM363" s="1340">
        <f t="shared" si="1065"/>
        <v>1000</v>
      </c>
      <c r="CN363" s="1339">
        <f t="shared" si="1065"/>
        <v>1000</v>
      </c>
      <c r="CO363" s="1339" t="str">
        <f t="shared" si="1065"/>
        <v/>
      </c>
      <c r="CP363" s="1339" t="str">
        <f t="shared" si="1065"/>
        <v/>
      </c>
      <c r="CQ363" s="1339" t="str">
        <f t="shared" si="1065"/>
        <v/>
      </c>
      <c r="CR363" s="1339" t="str">
        <f t="shared" si="1065"/>
        <v/>
      </c>
      <c r="CS363" s="1338" t="str">
        <f t="shared" si="1065"/>
        <v/>
      </c>
      <c r="CT363" s="1341" t="str">
        <f t="shared" si="1066"/>
        <v/>
      </c>
      <c r="CU363" s="552" t="str">
        <f t="shared" si="1067"/>
        <v/>
      </c>
      <c r="CV363" s="553" t="str">
        <f t="shared" si="1068"/>
        <v/>
      </c>
      <c r="CW363" s="554" t="str">
        <f t="shared" si="1069"/>
        <v/>
      </c>
      <c r="CX363" s="554" t="str">
        <f t="shared" si="1070"/>
        <v/>
      </c>
      <c r="CY363" s="554" t="str">
        <f t="shared" si="1071"/>
        <v/>
      </c>
      <c r="CZ363" s="554" t="str">
        <f t="shared" si="1072"/>
        <v/>
      </c>
      <c r="DA363" s="554" t="str">
        <f t="shared" si="1073"/>
        <v/>
      </c>
      <c r="DB363" s="555">
        <f t="shared" si="1074"/>
        <v>100</v>
      </c>
      <c r="DC363" s="555">
        <f t="shared" si="1075"/>
        <v>700</v>
      </c>
      <c r="DD363" s="555">
        <f t="shared" si="1076"/>
        <v>1000</v>
      </c>
      <c r="DE363" s="554">
        <f t="shared" si="1077"/>
        <v>1000</v>
      </c>
      <c r="DF363" s="554" t="str">
        <f t="shared" si="1078"/>
        <v/>
      </c>
      <c r="DG363" s="554" t="str">
        <f t="shared" si="1079"/>
        <v/>
      </c>
      <c r="DH363" s="554" t="str">
        <f t="shared" si="1080"/>
        <v/>
      </c>
      <c r="DI363" s="554" t="str">
        <f t="shared" si="1081"/>
        <v/>
      </c>
      <c r="DJ363" s="553" t="str">
        <f t="shared" si="1082"/>
        <v/>
      </c>
      <c r="DK363" s="552" t="str">
        <f t="shared" si="1083"/>
        <v/>
      </c>
      <c r="DL363" s="656">
        <f t="shared" si="1084"/>
        <v>6</v>
      </c>
      <c r="DM363" s="106">
        <f t="shared" si="1085"/>
        <v>7</v>
      </c>
      <c r="DN363" s="106">
        <f t="shared" si="1086"/>
        <v>4</v>
      </c>
      <c r="DO363" s="106">
        <f t="shared" si="1087"/>
        <v>4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$G$1 &amp; " per kg"</f>
        <v>kcal per kg</v>
      </c>
      <c r="B364" s="705">
        <f>1140*$K$1</f>
        <v>1140</v>
      </c>
      <c r="C364" s="705">
        <f>1140*$K$1</f>
        <v>1140</v>
      </c>
      <c r="D364" s="705">
        <f t="shared" ref="D364:R364" si="1092">1140*$K$1</f>
        <v>1140</v>
      </c>
      <c r="E364" s="705">
        <f t="shared" si="1092"/>
        <v>1140</v>
      </c>
      <c r="F364" s="705">
        <f t="shared" si="1092"/>
        <v>1140</v>
      </c>
      <c r="G364" s="705">
        <f t="shared" si="1092"/>
        <v>1140</v>
      </c>
      <c r="H364" s="705">
        <f t="shared" si="1092"/>
        <v>1140</v>
      </c>
      <c r="I364" s="705">
        <f t="shared" si="1092"/>
        <v>1140</v>
      </c>
      <c r="J364" s="705">
        <f t="shared" si="1092"/>
        <v>1140</v>
      </c>
      <c r="K364" s="705">
        <f t="shared" si="1092"/>
        <v>1140</v>
      </c>
      <c r="L364" s="705">
        <f t="shared" si="1092"/>
        <v>1140</v>
      </c>
      <c r="M364" s="705">
        <f t="shared" si="1092"/>
        <v>1140</v>
      </c>
      <c r="N364" s="705">
        <f t="shared" si="1092"/>
        <v>1140</v>
      </c>
      <c r="O364" s="705">
        <f t="shared" si="1092"/>
        <v>1140</v>
      </c>
      <c r="P364" s="705">
        <f t="shared" si="1092"/>
        <v>1140</v>
      </c>
      <c r="Q364" s="705">
        <f t="shared" si="1092"/>
        <v>1140</v>
      </c>
      <c r="R364" s="705">
        <f t="shared" si="1092"/>
        <v>1140</v>
      </c>
      <c r="S364" s="605"/>
      <c r="T364" s="705">
        <f>1140*$K$1</f>
        <v>1140</v>
      </c>
      <c r="U364" s="705">
        <f>1140*$K$1</f>
        <v>1140</v>
      </c>
      <c r="V364" s="705">
        <f t="shared" ref="V364:AJ364" si="1093">1140*$K$1</f>
        <v>1140</v>
      </c>
      <c r="W364" s="705">
        <f t="shared" si="1093"/>
        <v>1140</v>
      </c>
      <c r="X364" s="705">
        <f t="shared" si="1093"/>
        <v>1140</v>
      </c>
      <c r="Y364" s="705">
        <f t="shared" si="1093"/>
        <v>1140</v>
      </c>
      <c r="Z364" s="705">
        <f t="shared" si="1093"/>
        <v>1140</v>
      </c>
      <c r="AA364" s="705">
        <f t="shared" si="1093"/>
        <v>1140</v>
      </c>
      <c r="AB364" s="705">
        <f t="shared" si="1093"/>
        <v>1140</v>
      </c>
      <c r="AC364" s="705">
        <f t="shared" si="1093"/>
        <v>1140</v>
      </c>
      <c r="AD364" s="705">
        <f t="shared" si="1093"/>
        <v>1140</v>
      </c>
      <c r="AE364" s="705">
        <f t="shared" si="1093"/>
        <v>1140</v>
      </c>
      <c r="AF364" s="705">
        <f t="shared" si="1093"/>
        <v>1140</v>
      </c>
      <c r="AG364" s="705">
        <f t="shared" si="1093"/>
        <v>1140</v>
      </c>
      <c r="AH364" s="705">
        <f t="shared" si="1093"/>
        <v>1140</v>
      </c>
      <c r="AI364" s="705">
        <f t="shared" si="1093"/>
        <v>1140</v>
      </c>
      <c r="AJ364" s="705">
        <f t="shared" si="1093"/>
        <v>1140</v>
      </c>
      <c r="AK364" s="605"/>
      <c r="AL364" s="705">
        <f>1140*$K$1</f>
        <v>1140</v>
      </c>
      <c r="AM364" s="705">
        <f>1140*$K$1</f>
        <v>1140</v>
      </c>
      <c r="AN364" s="705">
        <f t="shared" ref="AN364:BB364" si="1094">1140*$K$1</f>
        <v>1140</v>
      </c>
      <c r="AO364" s="705">
        <f t="shared" si="1094"/>
        <v>1140</v>
      </c>
      <c r="AP364" s="705">
        <f t="shared" si="1094"/>
        <v>1140</v>
      </c>
      <c r="AQ364" s="705">
        <f t="shared" si="1094"/>
        <v>1140</v>
      </c>
      <c r="AR364" s="705">
        <f t="shared" si="1094"/>
        <v>1140</v>
      </c>
      <c r="AS364" s="705">
        <f t="shared" si="1094"/>
        <v>1140</v>
      </c>
      <c r="AT364" s="705">
        <f t="shared" si="1094"/>
        <v>1140</v>
      </c>
      <c r="AU364" s="705">
        <f t="shared" si="1094"/>
        <v>1140</v>
      </c>
      <c r="AV364" s="705">
        <f t="shared" si="1094"/>
        <v>1140</v>
      </c>
      <c r="AW364" s="705">
        <f t="shared" si="1094"/>
        <v>1140</v>
      </c>
      <c r="AX364" s="705">
        <f t="shared" si="1094"/>
        <v>1140</v>
      </c>
      <c r="AY364" s="705">
        <f t="shared" si="1094"/>
        <v>1140</v>
      </c>
      <c r="AZ364" s="705">
        <f t="shared" si="1094"/>
        <v>1140</v>
      </c>
      <c r="BA364" s="705">
        <f t="shared" si="1094"/>
        <v>1140</v>
      </c>
      <c r="BB364" s="705">
        <f t="shared" si="1094"/>
        <v>1140</v>
      </c>
      <c r="BC364" s="605"/>
      <c r="BD364" s="705">
        <f>1140*$K$1</f>
        <v>1140</v>
      </c>
      <c r="BE364" s="705">
        <f>1140*$K$1</f>
        <v>1140</v>
      </c>
      <c r="BF364" s="705">
        <f t="shared" ref="BF364:BY364" si="1095">1140*$K$1</f>
        <v>1140</v>
      </c>
      <c r="BG364" s="705">
        <f t="shared" si="1095"/>
        <v>1140</v>
      </c>
      <c r="BH364" s="705">
        <f t="shared" si="1095"/>
        <v>1140</v>
      </c>
      <c r="BI364" s="705">
        <f t="shared" si="1095"/>
        <v>1140</v>
      </c>
      <c r="BJ364" s="705">
        <f t="shared" si="1095"/>
        <v>1140</v>
      </c>
      <c r="BK364" s="705">
        <f t="shared" si="1095"/>
        <v>1140</v>
      </c>
      <c r="BL364" s="705">
        <f t="shared" si="1095"/>
        <v>1140</v>
      </c>
      <c r="BM364" s="705">
        <f t="shared" si="1095"/>
        <v>1140</v>
      </c>
      <c r="BN364" s="705">
        <f t="shared" si="1095"/>
        <v>1140</v>
      </c>
      <c r="BO364" s="705">
        <f t="shared" si="1095"/>
        <v>1140</v>
      </c>
      <c r="BP364" s="705">
        <f t="shared" si="1095"/>
        <v>1140</v>
      </c>
      <c r="BQ364" s="705">
        <f t="shared" si="1095"/>
        <v>1140</v>
      </c>
      <c r="BR364" s="705">
        <f t="shared" si="1095"/>
        <v>1140</v>
      </c>
      <c r="BS364" s="705">
        <f t="shared" si="1095"/>
        <v>1140</v>
      </c>
      <c r="BT364" s="705">
        <f t="shared" si="1095"/>
        <v>1140</v>
      </c>
      <c r="BU364" s="605"/>
      <c r="BV364" s="705">
        <f t="shared" si="1095"/>
        <v>1140</v>
      </c>
      <c r="BW364" s="705">
        <f t="shared" si="1095"/>
        <v>1140</v>
      </c>
      <c r="BX364" s="705">
        <f t="shared" si="1095"/>
        <v>1140</v>
      </c>
      <c r="BY364" s="705">
        <f t="shared" si="1095"/>
        <v>1140</v>
      </c>
      <c r="BZ364" s="600">
        <f t="shared" si="1061"/>
        <v>1140</v>
      </c>
      <c r="CA364" s="600">
        <f t="shared" si="1062"/>
        <v>1140</v>
      </c>
      <c r="CB364" s="600">
        <f t="shared" si="1063"/>
        <v>1140</v>
      </c>
      <c r="CC364" s="691">
        <f t="shared" si="1064"/>
        <v>1140</v>
      </c>
      <c r="CD364" s="1337">
        <f t="shared" si="1065"/>
        <v>1140</v>
      </c>
      <c r="CE364" s="1338">
        <f t="shared" si="1065"/>
        <v>1140</v>
      </c>
      <c r="CF364" s="1339">
        <f t="shared" si="1065"/>
        <v>1140</v>
      </c>
      <c r="CG364" s="1339">
        <f t="shared" si="1065"/>
        <v>1140</v>
      </c>
      <c r="CH364" s="1339">
        <f t="shared" si="1065"/>
        <v>1140</v>
      </c>
      <c r="CI364" s="1339">
        <f t="shared" si="1065"/>
        <v>1140</v>
      </c>
      <c r="CJ364" s="1339">
        <f t="shared" si="1065"/>
        <v>1140</v>
      </c>
      <c r="CK364" s="1340">
        <f t="shared" si="1065"/>
        <v>1140</v>
      </c>
      <c r="CL364" s="1340">
        <f t="shared" si="1065"/>
        <v>1140</v>
      </c>
      <c r="CM364" s="1340">
        <f t="shared" si="1065"/>
        <v>1140</v>
      </c>
      <c r="CN364" s="1339">
        <f t="shared" si="1065"/>
        <v>1140</v>
      </c>
      <c r="CO364" s="1339">
        <f t="shared" si="1065"/>
        <v>1140</v>
      </c>
      <c r="CP364" s="1339">
        <f t="shared" si="1065"/>
        <v>1140</v>
      </c>
      <c r="CQ364" s="1339">
        <f t="shared" si="1065"/>
        <v>1140</v>
      </c>
      <c r="CR364" s="1339">
        <f t="shared" si="1065"/>
        <v>1140</v>
      </c>
      <c r="CS364" s="1338">
        <f t="shared" si="1065"/>
        <v>1140</v>
      </c>
      <c r="CT364" s="1341">
        <f t="shared" si="1066"/>
        <v>1140</v>
      </c>
      <c r="CU364" s="552">
        <f t="shared" si="1067"/>
        <v>1140</v>
      </c>
      <c r="CV364" s="553">
        <f t="shared" si="1068"/>
        <v>1140</v>
      </c>
      <c r="CW364" s="554">
        <f t="shared" si="1069"/>
        <v>1140</v>
      </c>
      <c r="CX364" s="554">
        <f t="shared" si="1070"/>
        <v>1140</v>
      </c>
      <c r="CY364" s="554">
        <f t="shared" si="1071"/>
        <v>1140</v>
      </c>
      <c r="CZ364" s="554">
        <f t="shared" si="1072"/>
        <v>1140</v>
      </c>
      <c r="DA364" s="554">
        <f t="shared" si="1073"/>
        <v>1140</v>
      </c>
      <c r="DB364" s="555">
        <f t="shared" si="1074"/>
        <v>1140</v>
      </c>
      <c r="DC364" s="555">
        <f t="shared" si="1075"/>
        <v>1140</v>
      </c>
      <c r="DD364" s="555">
        <f t="shared" si="1076"/>
        <v>1140</v>
      </c>
      <c r="DE364" s="554">
        <f t="shared" si="1077"/>
        <v>1140</v>
      </c>
      <c r="DF364" s="554">
        <f t="shared" si="1078"/>
        <v>1140</v>
      </c>
      <c r="DG364" s="554">
        <f t="shared" si="1079"/>
        <v>1140</v>
      </c>
      <c r="DH364" s="554">
        <f t="shared" si="1080"/>
        <v>1140</v>
      </c>
      <c r="DI364" s="554">
        <f t="shared" si="1081"/>
        <v>1140</v>
      </c>
      <c r="DJ364" s="553">
        <f t="shared" si="1082"/>
        <v>1140</v>
      </c>
      <c r="DK364" s="552">
        <f t="shared" si="1083"/>
        <v>1140</v>
      </c>
      <c r="DL364" s="656">
        <f t="shared" si="1084"/>
        <v>17</v>
      </c>
      <c r="DM364" s="106">
        <f t="shared" si="1085"/>
        <v>17</v>
      </c>
      <c r="DN364" s="106">
        <f t="shared" si="1086"/>
        <v>17</v>
      </c>
      <c r="DO364" s="106">
        <f t="shared" si="1087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1455" t="s">
        <v>245</v>
      </c>
      <c r="B365" s="227"/>
      <c r="C365" s="227">
        <v>750</v>
      </c>
      <c r="D365" s="227">
        <v>0</v>
      </c>
      <c r="E365" s="227">
        <v>150</v>
      </c>
      <c r="F365" s="227">
        <v>0</v>
      </c>
      <c r="G365" s="227"/>
      <c r="H365" s="227">
        <v>0</v>
      </c>
      <c r="I365" s="227"/>
      <c r="J365" s="227">
        <v>400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0</v>
      </c>
      <c r="U365" s="227">
        <v>0</v>
      </c>
      <c r="V365" s="227">
        <v>150</v>
      </c>
      <c r="W365" s="227">
        <v>1750</v>
      </c>
      <c r="X365" s="227"/>
      <c r="Y365" s="227">
        <v>0</v>
      </c>
      <c r="Z365" s="227"/>
      <c r="AA365" s="227">
        <v>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>
        <v>250</v>
      </c>
      <c r="AN365" s="227"/>
      <c r="AO365" s="227"/>
      <c r="AP365" s="227">
        <v>100</v>
      </c>
      <c r="AQ365" s="227">
        <v>100</v>
      </c>
      <c r="AR365" s="227"/>
      <c r="AS365" s="227">
        <v>0</v>
      </c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>
        <v>0</v>
      </c>
      <c r="BF365" s="227"/>
      <c r="BG365" s="227">
        <v>0</v>
      </c>
      <c r="BH365" s="227">
        <v>350</v>
      </c>
      <c r="BI365" s="227"/>
      <c r="BJ365" s="227"/>
      <c r="BK365" s="227"/>
      <c r="BL365" s="227">
        <v>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0</v>
      </c>
      <c r="BW365" s="227">
        <v>0</v>
      </c>
      <c r="BX365" s="227">
        <v>100</v>
      </c>
      <c r="BY365" s="227">
        <v>170</v>
      </c>
      <c r="BZ365" s="600">
        <f t="shared" si="1061"/>
        <v>137.5</v>
      </c>
      <c r="CA365" s="600">
        <f t="shared" si="1062"/>
        <v>30</v>
      </c>
      <c r="CB365" s="600">
        <f t="shared" si="1063"/>
        <v>100</v>
      </c>
      <c r="CC365" s="691">
        <f t="shared" si="1064"/>
        <v>175</v>
      </c>
      <c r="CD365" s="1337" t="str">
        <f t="shared" si="1065"/>
        <v/>
      </c>
      <c r="CE365" s="1338" t="str">
        <f t="shared" si="1065"/>
        <v/>
      </c>
      <c r="CF365" s="1339" t="str">
        <f t="shared" si="1065"/>
        <v/>
      </c>
      <c r="CG365" s="1339" t="str">
        <f t="shared" si="1065"/>
        <v/>
      </c>
      <c r="CH365" s="1339" t="str">
        <f t="shared" si="1065"/>
        <v/>
      </c>
      <c r="CI365" s="1339" t="str">
        <f t="shared" si="1065"/>
        <v/>
      </c>
      <c r="CJ365" s="1339" t="str">
        <f t="shared" si="1065"/>
        <v/>
      </c>
      <c r="CK365" s="1340">
        <f t="shared" si="1065"/>
        <v>0</v>
      </c>
      <c r="CL365" s="1340">
        <f t="shared" si="1065"/>
        <v>0</v>
      </c>
      <c r="CM365" s="1340">
        <f t="shared" si="1065"/>
        <v>350</v>
      </c>
      <c r="CN365" s="1339">
        <f t="shared" si="1065"/>
        <v>500</v>
      </c>
      <c r="CO365" s="1339" t="str">
        <f t="shared" si="1065"/>
        <v/>
      </c>
      <c r="CP365" s="1339" t="str">
        <f t="shared" si="1065"/>
        <v/>
      </c>
      <c r="CQ365" s="1339" t="str">
        <f t="shared" si="1065"/>
        <v/>
      </c>
      <c r="CR365" s="1339" t="str">
        <f t="shared" si="1065"/>
        <v/>
      </c>
      <c r="CS365" s="1338" t="str">
        <f t="shared" si="1065"/>
        <v/>
      </c>
      <c r="CT365" s="1341" t="str">
        <f t="shared" si="1066"/>
        <v/>
      </c>
      <c r="CU365" s="552" t="str">
        <f t="shared" si="1067"/>
        <v/>
      </c>
      <c r="CV365" s="553" t="str">
        <f t="shared" si="1068"/>
        <v/>
      </c>
      <c r="CW365" s="554" t="str">
        <f t="shared" si="1069"/>
        <v/>
      </c>
      <c r="CX365" s="554" t="str">
        <f t="shared" si="1070"/>
        <v/>
      </c>
      <c r="CY365" s="554" t="str">
        <f t="shared" si="1071"/>
        <v/>
      </c>
      <c r="CZ365" s="554" t="str">
        <f t="shared" si="1072"/>
        <v/>
      </c>
      <c r="DA365" s="554" t="str">
        <f t="shared" si="1073"/>
        <v/>
      </c>
      <c r="DB365" s="555">
        <f t="shared" si="1074"/>
        <v>0</v>
      </c>
      <c r="DC365" s="555">
        <f t="shared" si="1075"/>
        <v>0</v>
      </c>
      <c r="DD365" s="555">
        <f t="shared" si="1076"/>
        <v>350</v>
      </c>
      <c r="DE365" s="554">
        <f t="shared" si="1077"/>
        <v>500</v>
      </c>
      <c r="DF365" s="554" t="str">
        <f t="shared" si="1078"/>
        <v/>
      </c>
      <c r="DG365" s="554" t="str">
        <f t="shared" si="1079"/>
        <v/>
      </c>
      <c r="DH365" s="554" t="str">
        <f t="shared" si="1080"/>
        <v/>
      </c>
      <c r="DI365" s="554" t="str">
        <f t="shared" si="1081"/>
        <v/>
      </c>
      <c r="DJ365" s="553" t="str">
        <f t="shared" si="1082"/>
        <v/>
      </c>
      <c r="DK365" s="552" t="str">
        <f t="shared" si="1083"/>
        <v/>
      </c>
      <c r="DL365" s="656">
        <f t="shared" si="1084"/>
        <v>6</v>
      </c>
      <c r="DM365" s="106">
        <f t="shared" si="1085"/>
        <v>7</v>
      </c>
      <c r="DN365" s="106">
        <f t="shared" si="1086"/>
        <v>4</v>
      </c>
      <c r="DO365" s="106">
        <f t="shared" si="1087"/>
        <v>4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1</v>
      </c>
      <c r="D366" s="277"/>
      <c r="E366" s="277">
        <v>1.6</v>
      </c>
      <c r="F366" s="277"/>
      <c r="G366" s="277"/>
      <c r="H366" s="277"/>
      <c r="I366" s="277"/>
      <c r="J366" s="277">
        <v>2</v>
      </c>
      <c r="K366" s="277"/>
      <c r="L366" s="277"/>
      <c r="M366" s="277"/>
      <c r="N366" s="277"/>
      <c r="O366" s="277"/>
      <c r="P366" s="277"/>
      <c r="Q366" s="277"/>
      <c r="R366" s="277"/>
      <c r="S366" s="591"/>
      <c r="T366" s="277"/>
      <c r="U366" s="277"/>
      <c r="V366" s="277">
        <v>1.6</v>
      </c>
      <c r="W366" s="277">
        <v>1</v>
      </c>
      <c r="X366" s="277"/>
      <c r="Y366" s="277"/>
      <c r="Z366" s="277"/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/>
      <c r="AM366" s="277">
        <v>1.2</v>
      </c>
      <c r="AN366" s="277"/>
      <c r="AO366" s="277"/>
      <c r="AP366" s="277">
        <v>4.8</v>
      </c>
      <c r="AQ366" s="277">
        <v>1.2</v>
      </c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/>
      <c r="BE366" s="277"/>
      <c r="BF366" s="277"/>
      <c r="BG366" s="277"/>
      <c r="BH366" s="277">
        <v>1</v>
      </c>
      <c r="BI366" s="277"/>
      <c r="BJ366" s="277"/>
      <c r="BK366" s="277"/>
      <c r="BL366" s="277">
        <v>0.6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>
        <v>0</v>
      </c>
      <c r="BW366" s="277">
        <v>0</v>
      </c>
      <c r="BX366" s="277">
        <v>1</v>
      </c>
      <c r="BY366" s="277">
        <v>1</v>
      </c>
      <c r="BZ366" s="600">
        <f t="shared" si="1061"/>
        <v>1.5999999999999996</v>
      </c>
      <c r="CA366" s="600" t="str">
        <f t="shared" si="1062"/>
        <v/>
      </c>
      <c r="CB366" s="600">
        <f t="shared" si="1063"/>
        <v>1.2000000000000002</v>
      </c>
      <c r="CC366" s="691" t="str">
        <f t="shared" si="1064"/>
        <v/>
      </c>
      <c r="CD366" s="1337" t="str">
        <f t="shared" si="1065"/>
        <v/>
      </c>
      <c r="CE366" s="1338" t="str">
        <f t="shared" si="1065"/>
        <v/>
      </c>
      <c r="CF366" s="1339" t="str">
        <f t="shared" si="1065"/>
        <v/>
      </c>
      <c r="CG366" s="1339" t="str">
        <f t="shared" si="1065"/>
        <v/>
      </c>
      <c r="CH366" s="1339" t="str">
        <f t="shared" si="1065"/>
        <v/>
      </c>
      <c r="CI366" s="1339" t="str">
        <f t="shared" si="1065"/>
        <v/>
      </c>
      <c r="CJ366" s="1339" t="str">
        <f t="shared" si="1065"/>
        <v/>
      </c>
      <c r="CK366" s="1340" t="str">
        <f t="shared" si="1065"/>
        <v/>
      </c>
      <c r="CL366" s="1340">
        <f t="shared" si="1065"/>
        <v>0.6</v>
      </c>
      <c r="CM366" s="1340">
        <f t="shared" si="1065"/>
        <v>1</v>
      </c>
      <c r="CN366" s="1339" t="str">
        <f t="shared" si="1065"/>
        <v/>
      </c>
      <c r="CO366" s="1339" t="str">
        <f t="shared" si="1065"/>
        <v/>
      </c>
      <c r="CP366" s="1339" t="str">
        <f t="shared" si="1065"/>
        <v/>
      </c>
      <c r="CQ366" s="1339" t="str">
        <f t="shared" si="1065"/>
        <v/>
      </c>
      <c r="CR366" s="1339" t="str">
        <f t="shared" si="1065"/>
        <v/>
      </c>
      <c r="CS366" s="1338" t="str">
        <f t="shared" si="1065"/>
        <v/>
      </c>
      <c r="CT366" s="1341" t="str">
        <f t="shared" si="1066"/>
        <v/>
      </c>
      <c r="CU366" s="552" t="str">
        <f t="shared" si="1067"/>
        <v/>
      </c>
      <c r="CV366" s="553" t="str">
        <f t="shared" si="1068"/>
        <v/>
      </c>
      <c r="CW366" s="554" t="str">
        <f t="shared" si="1069"/>
        <v/>
      </c>
      <c r="CX366" s="554" t="str">
        <f t="shared" si="1070"/>
        <v/>
      </c>
      <c r="CY366" s="554" t="str">
        <f t="shared" si="1071"/>
        <v/>
      </c>
      <c r="CZ366" s="554" t="str">
        <f t="shared" si="1072"/>
        <v/>
      </c>
      <c r="DA366" s="554" t="str">
        <f t="shared" si="1073"/>
        <v/>
      </c>
      <c r="DB366" s="555" t="str">
        <f t="shared" si="1074"/>
        <v/>
      </c>
      <c r="DC366" s="555">
        <f t="shared" si="1075"/>
        <v>0.6</v>
      </c>
      <c r="DD366" s="555">
        <f t="shared" si="1076"/>
        <v>1</v>
      </c>
      <c r="DE366" s="554" t="str">
        <f t="shared" si="1077"/>
        <v/>
      </c>
      <c r="DF366" s="554" t="str">
        <f t="shared" si="1078"/>
        <v/>
      </c>
      <c r="DG366" s="554" t="str">
        <f t="shared" si="1079"/>
        <v/>
      </c>
      <c r="DH366" s="554" t="str">
        <f t="shared" si="1080"/>
        <v/>
      </c>
      <c r="DI366" s="554" t="str">
        <f t="shared" si="1081"/>
        <v/>
      </c>
      <c r="DJ366" s="553" t="str">
        <f t="shared" si="1082"/>
        <v/>
      </c>
      <c r="DK366" s="552" t="str">
        <f t="shared" si="1083"/>
        <v/>
      </c>
      <c r="DL366" s="656">
        <f t="shared" si="1084"/>
        <v>3</v>
      </c>
      <c r="DM366" s="106">
        <f t="shared" si="1085"/>
        <v>2</v>
      </c>
      <c r="DN366" s="106">
        <f t="shared" si="1086"/>
        <v>3</v>
      </c>
      <c r="DO366" s="106">
        <f t="shared" si="1087"/>
        <v>2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96">IF(B365="","",B365*B366)</f>
        <v/>
      </c>
      <c r="C367" s="632">
        <f t="shared" si="1096"/>
        <v>750</v>
      </c>
      <c r="D367" s="632">
        <f t="shared" si="1096"/>
        <v>0</v>
      </c>
      <c r="E367" s="632">
        <f t="shared" si="1096"/>
        <v>240</v>
      </c>
      <c r="F367" s="632">
        <f t="shared" si="1096"/>
        <v>0</v>
      </c>
      <c r="G367" s="632" t="str">
        <f t="shared" si="1096"/>
        <v/>
      </c>
      <c r="H367" s="632">
        <f t="shared" si="1096"/>
        <v>0</v>
      </c>
      <c r="I367" s="632" t="str">
        <f t="shared" si="1096"/>
        <v/>
      </c>
      <c r="J367" s="632">
        <f t="shared" si="1096"/>
        <v>800</v>
      </c>
      <c r="K367" s="632" t="str">
        <f t="shared" si="1096"/>
        <v/>
      </c>
      <c r="L367" s="632" t="str">
        <f t="shared" si="1096"/>
        <v/>
      </c>
      <c r="M367" s="632" t="str">
        <f t="shared" si="1096"/>
        <v/>
      </c>
      <c r="N367" s="632" t="str">
        <f t="shared" si="1096"/>
        <v/>
      </c>
      <c r="O367" s="632" t="str">
        <f t="shared" si="1096"/>
        <v/>
      </c>
      <c r="P367" s="632" t="str">
        <f t="shared" si="1096"/>
        <v/>
      </c>
      <c r="Q367" s="632" t="str">
        <f t="shared" si="1096"/>
        <v/>
      </c>
      <c r="R367" s="632" t="str">
        <f t="shared" si="1096"/>
        <v/>
      </c>
      <c r="S367" s="665"/>
      <c r="T367" s="632">
        <f t="shared" ref="T367:AJ367" si="1097">IF(T365="","",T365*T366)</f>
        <v>0</v>
      </c>
      <c r="U367" s="632">
        <f t="shared" si="1097"/>
        <v>0</v>
      </c>
      <c r="V367" s="632">
        <f t="shared" si="1097"/>
        <v>240</v>
      </c>
      <c r="W367" s="632">
        <f t="shared" si="1097"/>
        <v>1750</v>
      </c>
      <c r="X367" s="632" t="str">
        <f t="shared" si="1097"/>
        <v/>
      </c>
      <c r="Y367" s="632">
        <f t="shared" si="1097"/>
        <v>0</v>
      </c>
      <c r="Z367" s="632" t="str">
        <f t="shared" si="1097"/>
        <v/>
      </c>
      <c r="AA367" s="632">
        <f t="shared" si="1097"/>
        <v>0</v>
      </c>
      <c r="AB367" s="632">
        <f t="shared" si="1097"/>
        <v>0</v>
      </c>
      <c r="AC367" s="632" t="str">
        <f t="shared" si="1097"/>
        <v/>
      </c>
      <c r="AD367" s="632" t="str">
        <f t="shared" si="1097"/>
        <v/>
      </c>
      <c r="AE367" s="632" t="str">
        <f t="shared" si="1097"/>
        <v/>
      </c>
      <c r="AF367" s="632" t="str">
        <f t="shared" si="1097"/>
        <v/>
      </c>
      <c r="AG367" s="632" t="str">
        <f t="shared" si="1097"/>
        <v/>
      </c>
      <c r="AH367" s="632" t="str">
        <f t="shared" si="1097"/>
        <v/>
      </c>
      <c r="AI367" s="632" t="str">
        <f t="shared" si="1097"/>
        <v/>
      </c>
      <c r="AJ367" s="632" t="str">
        <f t="shared" si="1097"/>
        <v/>
      </c>
      <c r="AK367" s="665"/>
      <c r="AL367" s="632" t="str">
        <f t="shared" ref="AL367:BB367" si="1098">IF(AL365="","",AL365*AL366)</f>
        <v/>
      </c>
      <c r="AM367" s="632">
        <f t="shared" si="1098"/>
        <v>300</v>
      </c>
      <c r="AN367" s="632" t="str">
        <f t="shared" si="1098"/>
        <v/>
      </c>
      <c r="AO367" s="632" t="str">
        <f t="shared" si="1098"/>
        <v/>
      </c>
      <c r="AP367" s="632">
        <f t="shared" si="1098"/>
        <v>480</v>
      </c>
      <c r="AQ367" s="632">
        <f t="shared" si="1098"/>
        <v>120</v>
      </c>
      <c r="AR367" s="632" t="str">
        <f t="shared" si="1098"/>
        <v/>
      </c>
      <c r="AS367" s="632">
        <f t="shared" si="1098"/>
        <v>0</v>
      </c>
      <c r="AT367" s="632" t="str">
        <f t="shared" si="1098"/>
        <v/>
      </c>
      <c r="AU367" s="632" t="str">
        <f t="shared" si="1098"/>
        <v/>
      </c>
      <c r="AV367" s="632" t="str">
        <f t="shared" si="1098"/>
        <v/>
      </c>
      <c r="AW367" s="632" t="str">
        <f t="shared" si="1098"/>
        <v/>
      </c>
      <c r="AX367" s="632" t="str">
        <f t="shared" si="1098"/>
        <v/>
      </c>
      <c r="AY367" s="632" t="str">
        <f t="shared" si="1098"/>
        <v/>
      </c>
      <c r="AZ367" s="632" t="str">
        <f t="shared" si="1098"/>
        <v/>
      </c>
      <c r="BA367" s="632" t="str">
        <f t="shared" si="1098"/>
        <v/>
      </c>
      <c r="BB367" s="632" t="str">
        <f t="shared" si="1098"/>
        <v/>
      </c>
      <c r="BC367" s="665"/>
      <c r="BD367" s="632" t="str">
        <f t="shared" ref="BD367:BT367" si="1099">IF(BD365="","",BD365*BD366)</f>
        <v/>
      </c>
      <c r="BE367" s="632">
        <f t="shared" si="1099"/>
        <v>0</v>
      </c>
      <c r="BF367" s="632" t="str">
        <f t="shared" si="1099"/>
        <v/>
      </c>
      <c r="BG367" s="632">
        <f t="shared" si="1099"/>
        <v>0</v>
      </c>
      <c r="BH367" s="632">
        <f t="shared" si="1099"/>
        <v>350</v>
      </c>
      <c r="BI367" s="632" t="str">
        <f t="shared" si="1099"/>
        <v/>
      </c>
      <c r="BJ367" s="632" t="str">
        <f t="shared" si="1099"/>
        <v/>
      </c>
      <c r="BK367" s="632" t="str">
        <f t="shared" si="1099"/>
        <v/>
      </c>
      <c r="BL367" s="632">
        <f t="shared" si="1099"/>
        <v>300</v>
      </c>
      <c r="BM367" s="632" t="str">
        <f t="shared" si="1099"/>
        <v/>
      </c>
      <c r="BN367" s="632" t="str">
        <f t="shared" si="1099"/>
        <v/>
      </c>
      <c r="BO367" s="632" t="str">
        <f t="shared" si="1099"/>
        <v/>
      </c>
      <c r="BP367" s="632" t="str">
        <f t="shared" si="1099"/>
        <v/>
      </c>
      <c r="BQ367" s="632" t="str">
        <f t="shared" si="1099"/>
        <v/>
      </c>
      <c r="BR367" s="632" t="str">
        <f t="shared" si="1099"/>
        <v/>
      </c>
      <c r="BS367" s="632" t="str">
        <f t="shared" si="1099"/>
        <v/>
      </c>
      <c r="BT367" s="632" t="str">
        <f t="shared" si="1099"/>
        <v/>
      </c>
      <c r="BU367" s="665"/>
      <c r="BV367" s="632">
        <f>IF(BV365="","",BV365*BV366)</f>
        <v>0</v>
      </c>
      <c r="BW367" s="632">
        <f>IF(BW365="","",BW365*BW366)</f>
        <v>0</v>
      </c>
      <c r="BX367" s="632">
        <f>IF(BX365="","",BX365*BX366)</f>
        <v>100</v>
      </c>
      <c r="BY367" s="632">
        <f>IF(BY365="","",BY365*BY366)</f>
        <v>170</v>
      </c>
      <c r="BZ367" s="600">
        <f t="shared" si="1061"/>
        <v>247.5</v>
      </c>
      <c r="CA367" s="600">
        <f t="shared" si="1062"/>
        <v>48</v>
      </c>
      <c r="CB367" s="600">
        <f t="shared" si="1063"/>
        <v>210</v>
      </c>
      <c r="CC367" s="691">
        <f t="shared" si="1064"/>
        <v>150</v>
      </c>
      <c r="CD367" s="1337" t="str">
        <f t="shared" si="1065"/>
        <v/>
      </c>
      <c r="CE367" s="1338" t="str">
        <f t="shared" si="1065"/>
        <v/>
      </c>
      <c r="CF367" s="1339" t="str">
        <f t="shared" si="1065"/>
        <v/>
      </c>
      <c r="CG367" s="1339" t="str">
        <f t="shared" si="1065"/>
        <v/>
      </c>
      <c r="CH367" s="1339" t="str">
        <f t="shared" si="1065"/>
        <v/>
      </c>
      <c r="CI367" s="1339" t="str">
        <f t="shared" si="1065"/>
        <v/>
      </c>
      <c r="CJ367" s="1339" t="str">
        <f t="shared" si="1065"/>
        <v/>
      </c>
      <c r="CK367" s="1340">
        <f t="shared" si="1065"/>
        <v>0</v>
      </c>
      <c r="CL367" s="1340">
        <f t="shared" si="1065"/>
        <v>0</v>
      </c>
      <c r="CM367" s="1340">
        <f t="shared" si="1065"/>
        <v>300</v>
      </c>
      <c r="CN367" s="1339">
        <f t="shared" si="1065"/>
        <v>350</v>
      </c>
      <c r="CO367" s="1339" t="str">
        <f t="shared" si="1065"/>
        <v/>
      </c>
      <c r="CP367" s="1339" t="str">
        <f t="shared" si="1065"/>
        <v/>
      </c>
      <c r="CQ367" s="1339" t="str">
        <f t="shared" si="1065"/>
        <v/>
      </c>
      <c r="CR367" s="1339" t="str">
        <f t="shared" si="1065"/>
        <v/>
      </c>
      <c r="CS367" s="1338" t="str">
        <f t="shared" si="1065"/>
        <v/>
      </c>
      <c r="CT367" s="1341" t="str">
        <f t="shared" si="1066"/>
        <v/>
      </c>
      <c r="CU367" s="552" t="str">
        <f t="shared" si="1067"/>
        <v/>
      </c>
      <c r="CV367" s="553" t="str">
        <f t="shared" si="1068"/>
        <v/>
      </c>
      <c r="CW367" s="554" t="str">
        <f t="shared" si="1069"/>
        <v/>
      </c>
      <c r="CX367" s="554" t="str">
        <f t="shared" si="1070"/>
        <v/>
      </c>
      <c r="CY367" s="554" t="str">
        <f t="shared" si="1071"/>
        <v/>
      </c>
      <c r="CZ367" s="554" t="str">
        <f t="shared" si="1072"/>
        <v/>
      </c>
      <c r="DA367" s="554" t="str">
        <f t="shared" si="1073"/>
        <v/>
      </c>
      <c r="DB367" s="555">
        <f t="shared" si="1074"/>
        <v>0</v>
      </c>
      <c r="DC367" s="555">
        <f t="shared" si="1075"/>
        <v>0</v>
      </c>
      <c r="DD367" s="555">
        <f t="shared" si="1076"/>
        <v>300</v>
      </c>
      <c r="DE367" s="554">
        <f t="shared" si="1077"/>
        <v>350</v>
      </c>
      <c r="DF367" s="554" t="str">
        <f t="shared" si="1078"/>
        <v/>
      </c>
      <c r="DG367" s="554" t="str">
        <f t="shared" si="1079"/>
        <v/>
      </c>
      <c r="DH367" s="554" t="str">
        <f t="shared" si="1080"/>
        <v/>
      </c>
      <c r="DI367" s="554" t="str">
        <f t="shared" si="1081"/>
        <v/>
      </c>
      <c r="DJ367" s="553" t="str">
        <f t="shared" si="1082"/>
        <v/>
      </c>
      <c r="DK367" s="552" t="str">
        <f t="shared" si="1083"/>
        <v/>
      </c>
      <c r="DL367" s="656">
        <f t="shared" si="1084"/>
        <v>6</v>
      </c>
      <c r="DM367" s="106">
        <f t="shared" si="1085"/>
        <v>7</v>
      </c>
      <c r="DN367" s="106">
        <f t="shared" si="1086"/>
        <v>4</v>
      </c>
      <c r="DO367" s="106">
        <f t="shared" si="1087"/>
        <v>4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246</v>
      </c>
      <c r="B368" s="277"/>
      <c r="C368" s="277">
        <v>0</v>
      </c>
      <c r="D368" s="277">
        <v>0</v>
      </c>
      <c r="E368" s="277">
        <v>0</v>
      </c>
      <c r="F368" s="277">
        <v>0</v>
      </c>
      <c r="G368" s="277"/>
      <c r="H368" s="277">
        <v>0</v>
      </c>
      <c r="I368" s="277"/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>
        <v>0</v>
      </c>
      <c r="V368" s="277">
        <v>0</v>
      </c>
      <c r="W368" s="277">
        <v>0</v>
      </c>
      <c r="X368" s="277"/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>
        <v>0</v>
      </c>
      <c r="AN368" s="277"/>
      <c r="AO368" s="277"/>
      <c r="AP368" s="277">
        <v>0</v>
      </c>
      <c r="AQ368" s="277">
        <v>0</v>
      </c>
      <c r="AR368" s="277"/>
      <c r="AS368" s="277">
        <v>100</v>
      </c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>
        <v>0</v>
      </c>
      <c r="BF368" s="277"/>
      <c r="BG368" s="277">
        <v>0</v>
      </c>
      <c r="BH368" s="277">
        <v>0</v>
      </c>
      <c r="BI368" s="277"/>
      <c r="BJ368" s="277"/>
      <c r="BK368" s="277"/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>
        <v>0</v>
      </c>
      <c r="BW368" s="277">
        <v>0</v>
      </c>
      <c r="BX368" s="277">
        <v>0</v>
      </c>
      <c r="BY368" s="277">
        <v>0</v>
      </c>
      <c r="BZ368" s="600">
        <f t="shared" si="1061"/>
        <v>0</v>
      </c>
      <c r="CA368" s="600">
        <f t="shared" si="1062"/>
        <v>0</v>
      </c>
      <c r="CB368" s="600">
        <f t="shared" si="1063"/>
        <v>0</v>
      </c>
      <c r="CC368" s="691">
        <f t="shared" si="1064"/>
        <v>0</v>
      </c>
      <c r="CD368" s="1337" t="str">
        <f t="shared" si="1065"/>
        <v/>
      </c>
      <c r="CE368" s="1338" t="str">
        <f t="shared" si="1065"/>
        <v/>
      </c>
      <c r="CF368" s="1339" t="str">
        <f t="shared" si="1065"/>
        <v/>
      </c>
      <c r="CG368" s="1339" t="str">
        <f t="shared" si="1065"/>
        <v/>
      </c>
      <c r="CH368" s="1339" t="str">
        <f t="shared" si="1065"/>
        <v/>
      </c>
      <c r="CI368" s="1339" t="str">
        <f t="shared" si="1065"/>
        <v/>
      </c>
      <c r="CJ368" s="1339" t="str">
        <f t="shared" si="1065"/>
        <v/>
      </c>
      <c r="CK368" s="1340">
        <f t="shared" si="1065"/>
        <v>0</v>
      </c>
      <c r="CL368" s="1340">
        <f t="shared" si="1065"/>
        <v>0</v>
      </c>
      <c r="CM368" s="1340">
        <f t="shared" si="1065"/>
        <v>0</v>
      </c>
      <c r="CN368" s="1339">
        <f t="shared" si="1065"/>
        <v>0</v>
      </c>
      <c r="CO368" s="1339" t="str">
        <f t="shared" si="1065"/>
        <v/>
      </c>
      <c r="CP368" s="1339" t="str">
        <f t="shared" si="1065"/>
        <v/>
      </c>
      <c r="CQ368" s="1339" t="str">
        <f t="shared" si="1065"/>
        <v/>
      </c>
      <c r="CR368" s="1339" t="str">
        <f t="shared" si="1065"/>
        <v/>
      </c>
      <c r="CS368" s="1338" t="str">
        <f t="shared" si="1065"/>
        <v/>
      </c>
      <c r="CT368" s="1341" t="str">
        <f t="shared" si="1066"/>
        <v/>
      </c>
      <c r="CU368" s="552" t="str">
        <f t="shared" si="1067"/>
        <v/>
      </c>
      <c r="CV368" s="553" t="str">
        <f t="shared" si="1068"/>
        <v/>
      </c>
      <c r="CW368" s="554" t="str">
        <f t="shared" si="1069"/>
        <v/>
      </c>
      <c r="CX368" s="554" t="str">
        <f t="shared" si="1070"/>
        <v/>
      </c>
      <c r="CY368" s="554" t="str">
        <f t="shared" si="1071"/>
        <v/>
      </c>
      <c r="CZ368" s="554" t="str">
        <f t="shared" si="1072"/>
        <v/>
      </c>
      <c r="DA368" s="554" t="str">
        <f t="shared" si="1073"/>
        <v/>
      </c>
      <c r="DB368" s="555">
        <f t="shared" si="1074"/>
        <v>0</v>
      </c>
      <c r="DC368" s="555">
        <f t="shared" si="1075"/>
        <v>0</v>
      </c>
      <c r="DD368" s="555">
        <f t="shared" si="1076"/>
        <v>0</v>
      </c>
      <c r="DE368" s="554">
        <f t="shared" si="1077"/>
        <v>0</v>
      </c>
      <c r="DF368" s="554" t="str">
        <f t="shared" si="1078"/>
        <v/>
      </c>
      <c r="DG368" s="554" t="str">
        <f t="shared" si="1079"/>
        <v/>
      </c>
      <c r="DH368" s="554" t="str">
        <f t="shared" si="1080"/>
        <v/>
      </c>
      <c r="DI368" s="554" t="str">
        <f t="shared" si="1081"/>
        <v/>
      </c>
      <c r="DJ368" s="553" t="str">
        <f t="shared" si="1082"/>
        <v/>
      </c>
      <c r="DK368" s="552" t="str">
        <f t="shared" si="1083"/>
        <v/>
      </c>
      <c r="DL368" s="656">
        <f t="shared" si="1084"/>
        <v>6</v>
      </c>
      <c r="DM368" s="106">
        <f t="shared" si="1085"/>
        <v>7</v>
      </c>
      <c r="DN368" s="106">
        <f t="shared" si="1086"/>
        <v>4</v>
      </c>
      <c r="DO368" s="106">
        <f t="shared" si="1087"/>
        <v>4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$G$1 &amp; " (%)"</f>
        <v>kcal (%)</v>
      </c>
      <c r="B369" s="635" t="str">
        <f t="shared" ref="B369:R369" si="1100">IF(B363="","",(B363-B365-B368)*B364/B$46/365/$F$1)</f>
        <v/>
      </c>
      <c r="C369" s="635">
        <f t="shared" si="1100"/>
        <v>6.692759295499022E-2</v>
      </c>
      <c r="D369" s="635">
        <f t="shared" si="1100"/>
        <v>1.8590998043052837E-2</v>
      </c>
      <c r="E369" s="635">
        <f t="shared" si="1100"/>
        <v>2.4787997390737115E-2</v>
      </c>
      <c r="F369" s="635">
        <f t="shared" si="1100"/>
        <v>3.7181996086105675E-3</v>
      </c>
      <c r="G369" s="635" t="str">
        <f t="shared" si="1100"/>
        <v/>
      </c>
      <c r="H369" s="635">
        <f t="shared" si="1100"/>
        <v>0.14872798434442269</v>
      </c>
      <c r="I369" s="635" t="str">
        <f t="shared" si="1100"/>
        <v/>
      </c>
      <c r="J369" s="635">
        <f t="shared" si="1100"/>
        <v>4.2493709812692203E-2</v>
      </c>
      <c r="K369" s="635" t="str">
        <f t="shared" si="1100"/>
        <v/>
      </c>
      <c r="L369" s="635" t="str">
        <f t="shared" si="1100"/>
        <v/>
      </c>
      <c r="M369" s="635" t="str">
        <f t="shared" si="1100"/>
        <v/>
      </c>
      <c r="N369" s="635" t="str">
        <f t="shared" si="1100"/>
        <v/>
      </c>
      <c r="O369" s="635" t="str">
        <f t="shared" si="1100"/>
        <v/>
      </c>
      <c r="P369" s="635" t="str">
        <f t="shared" si="1100"/>
        <v/>
      </c>
      <c r="Q369" s="635" t="str">
        <f t="shared" si="1100"/>
        <v/>
      </c>
      <c r="R369" s="635" t="str">
        <f t="shared" si="1100"/>
        <v/>
      </c>
      <c r="S369" s="655"/>
      <c r="T369" s="635">
        <f t="shared" ref="T369:AJ369" si="1101">IF(T363="","",(T363-T365-T368)*T364/T$46/365/$F$1)</f>
        <v>1.487279843444227E-2</v>
      </c>
      <c r="U369" s="635">
        <f t="shared" si="1101"/>
        <v>7.4363992172211346E-2</v>
      </c>
      <c r="V369" s="635">
        <f t="shared" si="1101"/>
        <v>2.028108877423946E-2</v>
      </c>
      <c r="W369" s="635">
        <f t="shared" si="1101"/>
        <v>0.11154598825831702</v>
      </c>
      <c r="X369" s="635" t="str">
        <f t="shared" si="1101"/>
        <v/>
      </c>
      <c r="Y369" s="635">
        <f t="shared" si="1101"/>
        <v>7.4363992172211346E-2</v>
      </c>
      <c r="Z369" s="635" t="str">
        <f t="shared" si="1101"/>
        <v/>
      </c>
      <c r="AA369" s="635">
        <f t="shared" si="1101"/>
        <v>0.18590998043052837</v>
      </c>
      <c r="AB369" s="635">
        <f t="shared" si="1101"/>
        <v>0.15935141179759574</v>
      </c>
      <c r="AC369" s="635" t="str">
        <f t="shared" si="1101"/>
        <v/>
      </c>
      <c r="AD369" s="635" t="str">
        <f t="shared" si="1101"/>
        <v/>
      </c>
      <c r="AE369" s="635" t="str">
        <f t="shared" si="1101"/>
        <v/>
      </c>
      <c r="AF369" s="635" t="str">
        <f t="shared" si="1101"/>
        <v/>
      </c>
      <c r="AG369" s="635" t="str">
        <f t="shared" si="1101"/>
        <v/>
      </c>
      <c r="AH369" s="635" t="str">
        <f t="shared" si="1101"/>
        <v/>
      </c>
      <c r="AI369" s="635" t="str">
        <f t="shared" si="1101"/>
        <v/>
      </c>
      <c r="AJ369" s="635" t="str">
        <f t="shared" si="1101"/>
        <v/>
      </c>
      <c r="AK369" s="655"/>
      <c r="AL369" s="635" t="str">
        <f t="shared" ref="AL369:BB369" si="1102">IF(AL363="","",(AL363-AL365-AL368)*AL364/AL$46/365/$F$1)</f>
        <v/>
      </c>
      <c r="AM369" s="635">
        <f t="shared" si="1102"/>
        <v>3.7181996086105673E-2</v>
      </c>
      <c r="AN369" s="635" t="str">
        <f t="shared" si="1102"/>
        <v/>
      </c>
      <c r="AO369" s="635" t="str">
        <f t="shared" si="1102"/>
        <v/>
      </c>
      <c r="AP369" s="635">
        <f t="shared" si="1102"/>
        <v>7.436399217221135E-3</v>
      </c>
      <c r="AQ369" s="635">
        <f t="shared" si="1102"/>
        <v>1.8590998043052837E-2</v>
      </c>
      <c r="AR369" s="635" t="str">
        <f t="shared" si="1102"/>
        <v/>
      </c>
      <c r="AS369" s="635">
        <f t="shared" si="1102"/>
        <v>0.11154598825831702</v>
      </c>
      <c r="AT369" s="635" t="str">
        <f t="shared" si="1102"/>
        <v/>
      </c>
      <c r="AU369" s="635" t="str">
        <f t="shared" si="1102"/>
        <v/>
      </c>
      <c r="AV369" s="635" t="str">
        <f t="shared" si="1102"/>
        <v/>
      </c>
      <c r="AW369" s="635" t="str">
        <f t="shared" si="1102"/>
        <v/>
      </c>
      <c r="AX369" s="635" t="str">
        <f t="shared" si="1102"/>
        <v/>
      </c>
      <c r="AY369" s="635" t="str">
        <f t="shared" si="1102"/>
        <v/>
      </c>
      <c r="AZ369" s="635" t="str">
        <f t="shared" si="1102"/>
        <v/>
      </c>
      <c r="BA369" s="635" t="str">
        <f t="shared" si="1102"/>
        <v/>
      </c>
      <c r="BB369" s="635" t="str">
        <f t="shared" si="1102"/>
        <v/>
      </c>
      <c r="BC369" s="655"/>
      <c r="BD369" s="635" t="str">
        <f t="shared" ref="BD369:BT369" si="1103">IF(BD363="","",(BD363-BD365-BD368)*BD364/BD$46/365/$F$1)</f>
        <v/>
      </c>
      <c r="BE369" s="635">
        <f t="shared" si="1103"/>
        <v>3.7181996086105673E-2</v>
      </c>
      <c r="BF369" s="635" t="str">
        <f t="shared" si="1103"/>
        <v/>
      </c>
      <c r="BG369" s="635">
        <f t="shared" si="1103"/>
        <v>8.2626657969123718E-3</v>
      </c>
      <c r="BH369" s="635">
        <f t="shared" si="1103"/>
        <v>2.36612702366127E-2</v>
      </c>
      <c r="BI369" s="635" t="str">
        <f t="shared" si="1103"/>
        <v/>
      </c>
      <c r="BJ369" s="635" t="str">
        <f t="shared" si="1103"/>
        <v/>
      </c>
      <c r="BK369" s="635" t="str">
        <f t="shared" si="1103"/>
        <v/>
      </c>
      <c r="BL369" s="635">
        <f t="shared" si="1103"/>
        <v>7.4363992172211346E-2</v>
      </c>
      <c r="BM369" s="635" t="str">
        <f t="shared" si="1103"/>
        <v/>
      </c>
      <c r="BN369" s="635" t="str">
        <f t="shared" si="1103"/>
        <v/>
      </c>
      <c r="BO369" s="635" t="str">
        <f t="shared" si="1103"/>
        <v/>
      </c>
      <c r="BP369" s="635" t="str">
        <f t="shared" si="1103"/>
        <v/>
      </c>
      <c r="BQ369" s="635" t="str">
        <f t="shared" si="1103"/>
        <v/>
      </c>
      <c r="BR369" s="635" t="str">
        <f t="shared" si="1103"/>
        <v/>
      </c>
      <c r="BS369" s="635" t="str">
        <f t="shared" si="1103"/>
        <v/>
      </c>
      <c r="BT369" s="635" t="str">
        <f t="shared" si="1103"/>
        <v/>
      </c>
      <c r="BU369" s="655"/>
      <c r="BV369" s="635">
        <f>IF(BV363="","",(BV363-BV365-BV368)*BV364/BV$46/365/$F$1)</f>
        <v>5.0992451775230638E-2</v>
      </c>
      <c r="BW369" s="635">
        <f>IF(BW363="","",(BW363-BW365-BW368)*BW364/BW$46/365/$F$1)</f>
        <v>6.6101326375298974E-2</v>
      </c>
      <c r="BX369" s="635">
        <f>IF(BX363="","",(BX363-BX365-BX368)*BX364/BX$46/365/$F$1)</f>
        <v>8.0313111545988261E-2</v>
      </c>
      <c r="BY369" s="635">
        <f>IF(BY363="","",(BY363-BY365-BY368)*BY364/BY$46/365/$F$1)</f>
        <v>5.8003913894324854E-2</v>
      </c>
      <c r="BZ369" s="600">
        <f t="shared" si="1061"/>
        <v>3.8200074550368085E-2</v>
      </c>
      <c r="CA369" s="625">
        <f t="shared" si="1062"/>
        <v>8.7981294634914983E-2</v>
      </c>
      <c r="CB369" s="625">
        <f t="shared" si="1063"/>
        <v>2.7886497064579255E-2</v>
      </c>
      <c r="CC369" s="694">
        <f t="shared" si="1064"/>
        <v>3.0421633161359179E-2</v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10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104"/>
        <v/>
      </c>
      <c r="CG369" s="1344" t="str">
        <f t="shared" si="1104"/>
        <v/>
      </c>
      <c r="CH369" s="1344" t="str">
        <f t="shared" si="1104"/>
        <v/>
      </c>
      <c r="CI369" s="1344" t="str">
        <f t="shared" si="1104"/>
        <v/>
      </c>
      <c r="CJ369" s="1344" t="str">
        <f t="shared" si="1104"/>
        <v/>
      </c>
      <c r="CK369" s="1345">
        <f t="shared" si="1104"/>
        <v>8.2626657969123718E-3</v>
      </c>
      <c r="CL369" s="1345">
        <f t="shared" si="1104"/>
        <v>2.36612702366127E-2</v>
      </c>
      <c r="CM369" s="1345">
        <f t="shared" si="1104"/>
        <v>3.7181996086105673E-2</v>
      </c>
      <c r="CN369" s="1344">
        <f t="shared" si="1104"/>
        <v>7.4363992172211346E-2</v>
      </c>
      <c r="CO369" s="1344" t="str">
        <f t="shared" si="1104"/>
        <v/>
      </c>
      <c r="CP369" s="1344" t="str">
        <f t="shared" si="1104"/>
        <v/>
      </c>
      <c r="CQ369" s="1344" t="str">
        <f t="shared" si="1104"/>
        <v/>
      </c>
      <c r="CR369" s="1344" t="str">
        <f t="shared" si="1104"/>
        <v/>
      </c>
      <c r="CS369" s="1343" t="str">
        <f t="shared" si="1104"/>
        <v/>
      </c>
      <c r="CT369" s="1346" t="str">
        <f t="shared" si="1104"/>
        <v/>
      </c>
      <c r="CU369" s="540" t="str">
        <f t="shared" si="1067"/>
        <v/>
      </c>
      <c r="CV369" s="541" t="str">
        <f t="shared" si="1068"/>
        <v/>
      </c>
      <c r="CW369" s="542" t="str">
        <f t="shared" si="1069"/>
        <v/>
      </c>
      <c r="CX369" s="542" t="str">
        <f t="shared" si="1070"/>
        <v/>
      </c>
      <c r="CY369" s="542" t="str">
        <f t="shared" si="1071"/>
        <v/>
      </c>
      <c r="CZ369" s="542" t="str">
        <f t="shared" si="1072"/>
        <v/>
      </c>
      <c r="DA369" s="542" t="str">
        <f t="shared" si="1073"/>
        <v/>
      </c>
      <c r="DB369" s="543">
        <f t="shared" si="1074"/>
        <v>8.2626657969123718E-3</v>
      </c>
      <c r="DC369" s="543">
        <f t="shared" si="1075"/>
        <v>2.36612702366127E-2</v>
      </c>
      <c r="DD369" s="543">
        <f t="shared" si="1076"/>
        <v>3.7181996086105673E-2</v>
      </c>
      <c r="DE369" s="542">
        <f t="shared" si="1077"/>
        <v>7.4363992172211346E-2</v>
      </c>
      <c r="DF369" s="542" t="str">
        <f t="shared" si="1078"/>
        <v/>
      </c>
      <c r="DG369" s="542" t="str">
        <f t="shared" si="1079"/>
        <v/>
      </c>
      <c r="DH369" s="542" t="str">
        <f t="shared" si="1080"/>
        <v/>
      </c>
      <c r="DI369" s="542" t="str">
        <f t="shared" si="1081"/>
        <v/>
      </c>
      <c r="DJ369" s="541" t="str">
        <f t="shared" si="1082"/>
        <v/>
      </c>
      <c r="DK369" s="540" t="str">
        <f t="shared" si="1083"/>
        <v/>
      </c>
      <c r="DL369" s="656">
        <f t="shared" si="1084"/>
        <v>6</v>
      </c>
      <c r="DM369" s="106">
        <f t="shared" si="1085"/>
        <v>7</v>
      </c>
      <c r="DN369" s="106">
        <f t="shared" si="1086"/>
        <v>4</v>
      </c>
      <c r="DO369" s="106">
        <f t="shared" si="1087"/>
        <v>4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783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61"/>
        <v/>
      </c>
      <c r="CA370" s="592" t="str">
        <f t="shared" si="1062"/>
        <v/>
      </c>
      <c r="CB370" s="592" t="str">
        <f t="shared" si="1063"/>
        <v/>
      </c>
      <c r="CC370" s="690" t="str">
        <f t="shared" si="1064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>
        <v>5</v>
      </c>
      <c r="Y371" s="162"/>
      <c r="Z371" s="162">
        <v>2</v>
      </c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>
        <v>15</v>
      </c>
      <c r="AP371" s="162"/>
      <c r="AQ371" s="162">
        <v>10</v>
      </c>
      <c r="AR371" s="162">
        <v>30</v>
      </c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15</v>
      </c>
      <c r="BY371" s="162"/>
      <c r="BZ371" s="600" t="str">
        <f t="shared" si="1061"/>
        <v/>
      </c>
      <c r="CA371" s="600" t="str">
        <f t="shared" si="1062"/>
        <v/>
      </c>
      <c r="CB371" s="600">
        <f t="shared" si="1063"/>
        <v>15</v>
      </c>
      <c r="CC371" s="691" t="str">
        <f t="shared" si="1064"/>
        <v/>
      </c>
      <c r="CD371" s="1337" t="str">
        <f t="shared" ref="CD371:CT371" si="110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105"/>
        <v/>
      </c>
      <c r="CF371" s="1339" t="str">
        <f t="shared" si="1105"/>
        <v/>
      </c>
      <c r="CG371" s="1339" t="str">
        <f t="shared" si="1105"/>
        <v/>
      </c>
      <c r="CH371" s="1339" t="str">
        <f t="shared" si="1105"/>
        <v/>
      </c>
      <c r="CI371" s="1339" t="str">
        <f t="shared" si="1105"/>
        <v/>
      </c>
      <c r="CJ371" s="1339" t="str">
        <f t="shared" si="1105"/>
        <v/>
      </c>
      <c r="CK371" s="1340" t="str">
        <f t="shared" si="1105"/>
        <v/>
      </c>
      <c r="CL371" s="1340" t="str">
        <f t="shared" si="1105"/>
        <v/>
      </c>
      <c r="CM371" s="1340" t="str">
        <f t="shared" si="1105"/>
        <v/>
      </c>
      <c r="CN371" s="1339" t="str">
        <f t="shared" si="1105"/>
        <v/>
      </c>
      <c r="CO371" s="1339" t="str">
        <f t="shared" si="1105"/>
        <v/>
      </c>
      <c r="CP371" s="1339" t="str">
        <f t="shared" si="1105"/>
        <v/>
      </c>
      <c r="CQ371" s="1339" t="str">
        <f t="shared" si="1105"/>
        <v/>
      </c>
      <c r="CR371" s="1339" t="str">
        <f t="shared" si="1105"/>
        <v/>
      </c>
      <c r="CS371" s="1338" t="str">
        <f t="shared" si="1105"/>
        <v/>
      </c>
      <c r="CT371" s="1341" t="str">
        <f t="shared" si="1105"/>
        <v/>
      </c>
      <c r="CU371" s="552" t="str">
        <f t="shared" ref="CU371:DK371" si="110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3" t="str">
        <f t="shared" si="1106"/>
        <v/>
      </c>
      <c r="CW371" s="554" t="str">
        <f t="shared" si="1106"/>
        <v/>
      </c>
      <c r="CX371" s="554" t="str">
        <f t="shared" si="1106"/>
        <v/>
      </c>
      <c r="CY371" s="554" t="str">
        <f t="shared" si="1106"/>
        <v/>
      </c>
      <c r="CZ371" s="554" t="str">
        <f t="shared" si="1106"/>
        <v/>
      </c>
      <c r="DA371" s="554" t="str">
        <f t="shared" si="1106"/>
        <v/>
      </c>
      <c r="DB371" s="555" t="str">
        <f t="shared" si="1106"/>
        <v/>
      </c>
      <c r="DC371" s="555" t="str">
        <f t="shared" si="1106"/>
        <v/>
      </c>
      <c r="DD371" s="555" t="str">
        <f t="shared" si="1106"/>
        <v/>
      </c>
      <c r="DE371" s="554" t="str">
        <f t="shared" si="1106"/>
        <v/>
      </c>
      <c r="DF371" s="554" t="str">
        <f t="shared" si="1106"/>
        <v/>
      </c>
      <c r="DG371" s="554" t="str">
        <f t="shared" si="1106"/>
        <v/>
      </c>
      <c r="DH371" s="554" t="str">
        <f t="shared" si="1106"/>
        <v/>
      </c>
      <c r="DI371" s="554" t="str">
        <f t="shared" si="1106"/>
        <v/>
      </c>
      <c r="DJ371" s="553" t="str">
        <f t="shared" si="1106"/>
        <v/>
      </c>
      <c r="DK371" s="552" t="str">
        <f t="shared" si="1106"/>
        <v/>
      </c>
      <c r="DL371" s="656">
        <f>COUNT(B371:R371)</f>
        <v>0</v>
      </c>
      <c r="DM371" s="106">
        <f>COUNT(T371:AJ371)</f>
        <v>2</v>
      </c>
      <c r="DN371" s="106">
        <f>COUNT(AL371:BB371)</f>
        <v>3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255</v>
      </c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 t="s">
        <v>257</v>
      </c>
      <c r="Y372" s="162"/>
      <c r="Z372" s="162" t="s">
        <v>257</v>
      </c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 t="s">
        <v>257</v>
      </c>
      <c r="AP372" s="162"/>
      <c r="AQ372" s="162" t="s">
        <v>257</v>
      </c>
      <c r="AR372" s="162" t="s">
        <v>257</v>
      </c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256</v>
      </c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>
        <v>50</v>
      </c>
      <c r="Y373" s="162"/>
      <c r="Z373" s="162">
        <v>33</v>
      </c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>
        <v>50</v>
      </c>
      <c r="AP373" s="162"/>
      <c r="AQ373" s="162">
        <v>50</v>
      </c>
      <c r="AR373" s="162">
        <v>50</v>
      </c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/>
      <c r="BZ373" s="600" t="str">
        <f t="shared" ref="BZ373:BZ381" si="1107">IF(DL373&lt;3,"",(SUM(B373:R373)-MIN(B373:R373)-MAX(B373:R373))/(DL373-2))</f>
        <v/>
      </c>
      <c r="CA373" s="600" t="str">
        <f t="shared" ref="CA373:CA381" si="1108">IF(DM373&lt;3,"",(SUM(T373:AJ373)-MIN(T373:AJ373)-MAX(T373:AJ373))/(DM373-2))</f>
        <v/>
      </c>
      <c r="CB373" s="600">
        <f t="shared" ref="CB373:CB381" si="1109">IF(DN373&lt;3,"",(SUM(AL373:BB373)-MIN(AL373:BB373)-MAX(AL373:BB373))/(DN373-2))</f>
        <v>50</v>
      </c>
      <c r="CC373" s="691" t="str">
        <f t="shared" ref="CC373:CC381" si="1110">IF(DO373&lt;3,"",(SUM(BD373:BT373)-MIN(BD373:BT373)-MAX(BD373:BT373))/(DO373-2))</f>
        <v/>
      </c>
      <c r="CD373" s="1337" t="str">
        <f t="shared" ref="CD373:CS379" si="111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111"/>
        <v/>
      </c>
      <c r="CF373" s="1339" t="str">
        <f t="shared" si="1111"/>
        <v/>
      </c>
      <c r="CG373" s="1339" t="str">
        <f t="shared" si="1111"/>
        <v/>
      </c>
      <c r="CH373" s="1339" t="str">
        <f t="shared" si="1111"/>
        <v/>
      </c>
      <c r="CI373" s="1339" t="str">
        <f t="shared" si="1111"/>
        <v/>
      </c>
      <c r="CJ373" s="1339" t="str">
        <f t="shared" si="1111"/>
        <v/>
      </c>
      <c r="CK373" s="1340" t="str">
        <f t="shared" si="1111"/>
        <v/>
      </c>
      <c r="CL373" s="1340" t="str">
        <f t="shared" si="1111"/>
        <v/>
      </c>
      <c r="CM373" s="1340" t="str">
        <f t="shared" si="1111"/>
        <v/>
      </c>
      <c r="CN373" s="1339" t="str">
        <f t="shared" si="1111"/>
        <v/>
      </c>
      <c r="CO373" s="1339" t="str">
        <f t="shared" si="1111"/>
        <v/>
      </c>
      <c r="CP373" s="1339" t="str">
        <f t="shared" si="1111"/>
        <v/>
      </c>
      <c r="CQ373" s="1339" t="str">
        <f t="shared" si="1111"/>
        <v/>
      </c>
      <c r="CR373" s="1339" t="str">
        <f t="shared" si="1111"/>
        <v/>
      </c>
      <c r="CS373" s="1338" t="str">
        <f t="shared" si="1111"/>
        <v/>
      </c>
      <c r="CT373" s="1341" t="str">
        <f t="shared" ref="CT373:CT379" si="111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2" t="str">
        <f t="shared" ref="CU373:CU380" si="111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3" t="str">
        <f t="shared" ref="CV373:CV380" si="111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4" t="str">
        <f t="shared" ref="CW373:CW380" si="111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4" t="str">
        <f t="shared" ref="CX373:CX380" si="111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4" t="str">
        <f t="shared" ref="CY373:CY380" si="111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4" t="str">
        <f t="shared" ref="CZ373:CZ380" si="111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4" t="str">
        <f t="shared" ref="DA373:DA380" si="111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5" t="str">
        <f t="shared" ref="DB373:DB380" si="112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5" t="str">
        <f t="shared" ref="DC373:DC380" si="112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5" t="str">
        <f t="shared" ref="DD373:DD380" si="112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4" t="str">
        <f t="shared" ref="DE373:DE380" si="112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4" t="str">
        <f t="shared" ref="DF373:DF380" si="112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4" t="str">
        <f t="shared" ref="DG373:DG380" si="112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4" t="str">
        <f t="shared" ref="DH373:DH380" si="112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4" t="str">
        <f t="shared" ref="DI373:DI380" si="112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3" t="str">
        <f t="shared" ref="DJ373:DJ380" si="112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2" t="str">
        <f t="shared" ref="DK373:DK380" si="112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130">COUNT(B373:R373)</f>
        <v>0</v>
      </c>
      <c r="DM373" s="106">
        <f t="shared" ref="DM373:DM380" si="1131">COUNT(T373:AJ373)</f>
        <v>2</v>
      </c>
      <c r="DN373" s="106">
        <f t="shared" ref="DN373:DN380" si="1132">COUNT(AL373:BB373)</f>
        <v>3</v>
      </c>
      <c r="DO373" s="106">
        <f t="shared" ref="DO373:DO380" si="1133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257</v>
      </c>
      <c r="B374" s="632" t="str">
        <f t="shared" ref="B374:R374" si="1134">IF(B371="","",B371*B373)</f>
        <v/>
      </c>
      <c r="C374" s="632" t="str">
        <f t="shared" si="1134"/>
        <v/>
      </c>
      <c r="D374" s="632" t="str">
        <f t="shared" si="1134"/>
        <v/>
      </c>
      <c r="E374" s="632" t="str">
        <f t="shared" si="1134"/>
        <v/>
      </c>
      <c r="F374" s="632" t="str">
        <f t="shared" si="1134"/>
        <v/>
      </c>
      <c r="G374" s="632" t="str">
        <f t="shared" si="1134"/>
        <v/>
      </c>
      <c r="H374" s="632" t="str">
        <f t="shared" si="1134"/>
        <v/>
      </c>
      <c r="I374" s="632" t="str">
        <f t="shared" si="1134"/>
        <v/>
      </c>
      <c r="J374" s="632" t="str">
        <f t="shared" si="1134"/>
        <v/>
      </c>
      <c r="K374" s="632" t="str">
        <f t="shared" si="1134"/>
        <v/>
      </c>
      <c r="L374" s="632" t="str">
        <f t="shared" si="1134"/>
        <v/>
      </c>
      <c r="M374" s="632" t="str">
        <f t="shared" si="1134"/>
        <v/>
      </c>
      <c r="N374" s="632" t="str">
        <f t="shared" si="1134"/>
        <v/>
      </c>
      <c r="O374" s="632" t="str">
        <f t="shared" si="1134"/>
        <v/>
      </c>
      <c r="P374" s="632" t="str">
        <f t="shared" si="1134"/>
        <v/>
      </c>
      <c r="Q374" s="632" t="str">
        <f t="shared" si="1134"/>
        <v/>
      </c>
      <c r="R374" s="632" t="str">
        <f t="shared" si="1134"/>
        <v/>
      </c>
      <c r="S374" s="665"/>
      <c r="T374" s="632" t="str">
        <f t="shared" ref="T374:AJ374" si="1135">IF(T371="","",T371*T373)</f>
        <v/>
      </c>
      <c r="U374" s="632" t="str">
        <f t="shared" si="1135"/>
        <v/>
      </c>
      <c r="V374" s="632" t="str">
        <f t="shared" si="1135"/>
        <v/>
      </c>
      <c r="W374" s="632" t="str">
        <f t="shared" si="1135"/>
        <v/>
      </c>
      <c r="X374" s="632">
        <f t="shared" si="1135"/>
        <v>250</v>
      </c>
      <c r="Y374" s="632" t="str">
        <f t="shared" si="1135"/>
        <v/>
      </c>
      <c r="Z374" s="632">
        <f t="shared" si="1135"/>
        <v>66</v>
      </c>
      <c r="AA374" s="632" t="str">
        <f t="shared" si="1135"/>
        <v/>
      </c>
      <c r="AB374" s="632" t="str">
        <f t="shared" si="1135"/>
        <v/>
      </c>
      <c r="AC374" s="632" t="str">
        <f t="shared" si="1135"/>
        <v/>
      </c>
      <c r="AD374" s="632" t="str">
        <f t="shared" si="1135"/>
        <v/>
      </c>
      <c r="AE374" s="632" t="str">
        <f t="shared" si="1135"/>
        <v/>
      </c>
      <c r="AF374" s="632" t="str">
        <f t="shared" si="1135"/>
        <v/>
      </c>
      <c r="AG374" s="632" t="str">
        <f t="shared" si="1135"/>
        <v/>
      </c>
      <c r="AH374" s="632" t="str">
        <f t="shared" si="1135"/>
        <v/>
      </c>
      <c r="AI374" s="632" t="str">
        <f t="shared" si="1135"/>
        <v/>
      </c>
      <c r="AJ374" s="632" t="str">
        <f t="shared" si="1135"/>
        <v/>
      </c>
      <c r="AK374" s="665"/>
      <c r="AL374" s="632" t="str">
        <f t="shared" ref="AL374:BB374" si="1136">IF(AL371="","",AL371*AL373)</f>
        <v/>
      </c>
      <c r="AM374" s="632" t="str">
        <f t="shared" si="1136"/>
        <v/>
      </c>
      <c r="AN374" s="632" t="str">
        <f t="shared" si="1136"/>
        <v/>
      </c>
      <c r="AO374" s="632">
        <f t="shared" si="1136"/>
        <v>750</v>
      </c>
      <c r="AP374" s="632" t="str">
        <f t="shared" si="1136"/>
        <v/>
      </c>
      <c r="AQ374" s="632">
        <f t="shared" si="1136"/>
        <v>500</v>
      </c>
      <c r="AR374" s="632">
        <f t="shared" si="1136"/>
        <v>1500</v>
      </c>
      <c r="AS374" s="632" t="str">
        <f t="shared" si="1136"/>
        <v/>
      </c>
      <c r="AT374" s="632" t="str">
        <f t="shared" si="1136"/>
        <v/>
      </c>
      <c r="AU374" s="632" t="str">
        <f t="shared" si="1136"/>
        <v/>
      </c>
      <c r="AV374" s="632" t="str">
        <f t="shared" si="1136"/>
        <v/>
      </c>
      <c r="AW374" s="632" t="str">
        <f t="shared" si="1136"/>
        <v/>
      </c>
      <c r="AX374" s="632" t="str">
        <f t="shared" si="1136"/>
        <v/>
      </c>
      <c r="AY374" s="632" t="str">
        <f t="shared" si="1136"/>
        <v/>
      </c>
      <c r="AZ374" s="632" t="str">
        <f t="shared" si="1136"/>
        <v/>
      </c>
      <c r="BA374" s="632" t="str">
        <f t="shared" si="1136"/>
        <v/>
      </c>
      <c r="BB374" s="632" t="str">
        <f t="shared" si="1136"/>
        <v/>
      </c>
      <c r="BC374" s="665"/>
      <c r="BD374" s="632" t="str">
        <f t="shared" ref="BD374:BT374" si="1137">IF(BD371="","",BD371*BD373)</f>
        <v/>
      </c>
      <c r="BE374" s="632" t="str">
        <f t="shared" si="1137"/>
        <v/>
      </c>
      <c r="BF374" s="632" t="str">
        <f t="shared" si="1137"/>
        <v/>
      </c>
      <c r="BG374" s="632" t="str">
        <f t="shared" si="1137"/>
        <v/>
      </c>
      <c r="BH374" s="632" t="str">
        <f t="shared" si="1137"/>
        <v/>
      </c>
      <c r="BI374" s="632" t="str">
        <f t="shared" si="1137"/>
        <v/>
      </c>
      <c r="BJ374" s="632" t="str">
        <f t="shared" si="1137"/>
        <v/>
      </c>
      <c r="BK374" s="632" t="str">
        <f t="shared" si="1137"/>
        <v/>
      </c>
      <c r="BL374" s="632" t="str">
        <f t="shared" si="1137"/>
        <v/>
      </c>
      <c r="BM374" s="632" t="str">
        <f t="shared" si="1137"/>
        <v/>
      </c>
      <c r="BN374" s="632" t="str">
        <f t="shared" si="1137"/>
        <v/>
      </c>
      <c r="BO374" s="632" t="str">
        <f t="shared" si="1137"/>
        <v/>
      </c>
      <c r="BP374" s="632" t="str">
        <f t="shared" si="1137"/>
        <v/>
      </c>
      <c r="BQ374" s="632" t="str">
        <f t="shared" si="1137"/>
        <v/>
      </c>
      <c r="BR374" s="632" t="str">
        <f t="shared" si="1137"/>
        <v/>
      </c>
      <c r="BS374" s="632" t="str">
        <f t="shared" si="1137"/>
        <v/>
      </c>
      <c r="BT374" s="632" t="str">
        <f t="shared" si="1137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750</v>
      </c>
      <c r="BY374" s="632" t="str">
        <f>IF(BY371="","",BY371*BY373)</f>
        <v/>
      </c>
      <c r="BZ374" s="600" t="str">
        <f t="shared" si="1107"/>
        <v/>
      </c>
      <c r="CA374" s="600" t="str">
        <f t="shared" si="1108"/>
        <v/>
      </c>
      <c r="CB374" s="600">
        <f t="shared" si="1109"/>
        <v>750</v>
      </c>
      <c r="CC374" s="691" t="str">
        <f t="shared" si="1110"/>
        <v/>
      </c>
      <c r="CD374" s="1337" t="str">
        <f t="shared" si="1111"/>
        <v/>
      </c>
      <c r="CE374" s="1338" t="str">
        <f t="shared" si="1111"/>
        <v/>
      </c>
      <c r="CF374" s="1339" t="str">
        <f t="shared" si="1111"/>
        <v/>
      </c>
      <c r="CG374" s="1339" t="str">
        <f t="shared" si="1111"/>
        <v/>
      </c>
      <c r="CH374" s="1339" t="str">
        <f t="shared" si="1111"/>
        <v/>
      </c>
      <c r="CI374" s="1339" t="str">
        <f t="shared" si="1111"/>
        <v/>
      </c>
      <c r="CJ374" s="1339" t="str">
        <f t="shared" si="1111"/>
        <v/>
      </c>
      <c r="CK374" s="1340" t="str">
        <f t="shared" si="1111"/>
        <v/>
      </c>
      <c r="CL374" s="1340" t="str">
        <f t="shared" si="1111"/>
        <v/>
      </c>
      <c r="CM374" s="1340" t="str">
        <f t="shared" si="1111"/>
        <v/>
      </c>
      <c r="CN374" s="1339" t="str">
        <f t="shared" si="1111"/>
        <v/>
      </c>
      <c r="CO374" s="1339" t="str">
        <f t="shared" si="1111"/>
        <v/>
      </c>
      <c r="CP374" s="1339" t="str">
        <f t="shared" si="1111"/>
        <v/>
      </c>
      <c r="CQ374" s="1339" t="str">
        <f t="shared" si="1111"/>
        <v/>
      </c>
      <c r="CR374" s="1339" t="str">
        <f t="shared" si="1111"/>
        <v/>
      </c>
      <c r="CS374" s="1338" t="str">
        <f t="shared" si="1111"/>
        <v/>
      </c>
      <c r="CT374" s="1341" t="str">
        <f t="shared" si="1112"/>
        <v/>
      </c>
      <c r="CU374" s="552" t="str">
        <f t="shared" si="1113"/>
        <v/>
      </c>
      <c r="CV374" s="553" t="str">
        <f t="shared" si="1114"/>
        <v/>
      </c>
      <c r="CW374" s="554" t="str">
        <f t="shared" si="1115"/>
        <v/>
      </c>
      <c r="CX374" s="554" t="str">
        <f t="shared" si="1116"/>
        <v/>
      </c>
      <c r="CY374" s="554" t="str">
        <f t="shared" si="1117"/>
        <v/>
      </c>
      <c r="CZ374" s="554" t="str">
        <f t="shared" si="1118"/>
        <v/>
      </c>
      <c r="DA374" s="554" t="str">
        <f t="shared" si="1119"/>
        <v/>
      </c>
      <c r="DB374" s="555" t="str">
        <f t="shared" si="1120"/>
        <v/>
      </c>
      <c r="DC374" s="555" t="str">
        <f t="shared" si="1121"/>
        <v/>
      </c>
      <c r="DD374" s="555" t="str">
        <f t="shared" si="1122"/>
        <v/>
      </c>
      <c r="DE374" s="554" t="str">
        <f t="shared" si="1123"/>
        <v/>
      </c>
      <c r="DF374" s="554" t="str">
        <f t="shared" si="1124"/>
        <v/>
      </c>
      <c r="DG374" s="554" t="str">
        <f t="shared" si="1125"/>
        <v/>
      </c>
      <c r="DH374" s="554" t="str">
        <f t="shared" si="1126"/>
        <v/>
      </c>
      <c r="DI374" s="554" t="str">
        <f t="shared" si="1127"/>
        <v/>
      </c>
      <c r="DJ374" s="553" t="str">
        <f t="shared" si="1128"/>
        <v/>
      </c>
      <c r="DK374" s="552" t="str">
        <f t="shared" si="1129"/>
        <v/>
      </c>
      <c r="DL374" s="656">
        <f t="shared" si="1130"/>
        <v>0</v>
      </c>
      <c r="DM374" s="106">
        <f t="shared" si="1131"/>
        <v>2</v>
      </c>
      <c r="DN374" s="106">
        <f t="shared" si="1132"/>
        <v>3</v>
      </c>
      <c r="DO374" s="106">
        <f t="shared" si="1133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9000</v>
      </c>
      <c r="Y375" s="260">
        <v>1090</v>
      </c>
      <c r="Z375" s="260">
        <v>9000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9000</v>
      </c>
      <c r="AM375" s="260">
        <v>9000</v>
      </c>
      <c r="AN375" s="260">
        <v>9000</v>
      </c>
      <c r="AO375" s="260">
        <v>9000</v>
      </c>
      <c r="AP375" s="260">
        <v>9000</v>
      </c>
      <c r="AQ375" s="260">
        <v>9000</v>
      </c>
      <c r="AR375" s="260">
        <v>9000</v>
      </c>
      <c r="AS375" s="260">
        <v>9000</v>
      </c>
      <c r="AT375" s="260">
        <v>9000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107"/>
        <v>1090</v>
      </c>
      <c r="CA375" s="600">
        <f t="shared" si="1108"/>
        <v>1617.3333333333333</v>
      </c>
      <c r="CB375" s="600">
        <f t="shared" si="1109"/>
        <v>5308.666666666667</v>
      </c>
      <c r="CC375" s="691">
        <f t="shared" si="1110"/>
        <v>1090</v>
      </c>
      <c r="CD375" s="1337">
        <f t="shared" si="1111"/>
        <v>1090</v>
      </c>
      <c r="CE375" s="1338">
        <f t="shared" si="1111"/>
        <v>1090</v>
      </c>
      <c r="CF375" s="1339">
        <f t="shared" si="1111"/>
        <v>1090</v>
      </c>
      <c r="CG375" s="1339">
        <f t="shared" si="1111"/>
        <v>1090</v>
      </c>
      <c r="CH375" s="1339">
        <f t="shared" si="1111"/>
        <v>1090</v>
      </c>
      <c r="CI375" s="1339">
        <f t="shared" si="1111"/>
        <v>1090</v>
      </c>
      <c r="CJ375" s="1339">
        <f t="shared" si="1111"/>
        <v>1090</v>
      </c>
      <c r="CK375" s="1340">
        <f t="shared" si="1111"/>
        <v>1090</v>
      </c>
      <c r="CL375" s="1340">
        <f t="shared" si="1111"/>
        <v>1090</v>
      </c>
      <c r="CM375" s="1340">
        <f t="shared" si="1111"/>
        <v>1090</v>
      </c>
      <c r="CN375" s="1339">
        <f t="shared" si="1111"/>
        <v>1090</v>
      </c>
      <c r="CO375" s="1339">
        <f t="shared" si="1111"/>
        <v>1090</v>
      </c>
      <c r="CP375" s="1339">
        <f t="shared" si="1111"/>
        <v>1090</v>
      </c>
      <c r="CQ375" s="1339">
        <f t="shared" si="1111"/>
        <v>1090</v>
      </c>
      <c r="CR375" s="1339">
        <f t="shared" si="1111"/>
        <v>1090</v>
      </c>
      <c r="CS375" s="1338">
        <f t="shared" si="1111"/>
        <v>1090</v>
      </c>
      <c r="CT375" s="1341">
        <f t="shared" si="1112"/>
        <v>1090</v>
      </c>
      <c r="CU375" s="552">
        <f t="shared" si="1113"/>
        <v>1090</v>
      </c>
      <c r="CV375" s="553">
        <f t="shared" si="1114"/>
        <v>1090</v>
      </c>
      <c r="CW375" s="554">
        <f t="shared" si="1115"/>
        <v>1090</v>
      </c>
      <c r="CX375" s="554">
        <f t="shared" si="1116"/>
        <v>1090</v>
      </c>
      <c r="CY375" s="554">
        <f t="shared" si="1117"/>
        <v>1090</v>
      </c>
      <c r="CZ375" s="554">
        <f t="shared" si="1118"/>
        <v>1090</v>
      </c>
      <c r="DA375" s="554">
        <f t="shared" si="1119"/>
        <v>1090</v>
      </c>
      <c r="DB375" s="555">
        <f t="shared" si="1120"/>
        <v>1090</v>
      </c>
      <c r="DC375" s="555">
        <f t="shared" si="1121"/>
        <v>1090</v>
      </c>
      <c r="DD375" s="555">
        <f t="shared" si="1122"/>
        <v>1090</v>
      </c>
      <c r="DE375" s="554">
        <f t="shared" si="1123"/>
        <v>1090</v>
      </c>
      <c r="DF375" s="554">
        <f t="shared" si="1124"/>
        <v>1090</v>
      </c>
      <c r="DG375" s="554">
        <f t="shared" si="1125"/>
        <v>1090</v>
      </c>
      <c r="DH375" s="554">
        <f t="shared" si="1126"/>
        <v>1090</v>
      </c>
      <c r="DI375" s="554">
        <f t="shared" si="1127"/>
        <v>1090</v>
      </c>
      <c r="DJ375" s="553">
        <f t="shared" si="1128"/>
        <v>1090</v>
      </c>
      <c r="DK375" s="552">
        <f t="shared" si="1129"/>
        <v>1090</v>
      </c>
      <c r="DL375" s="656">
        <f t="shared" si="1130"/>
        <v>17</v>
      </c>
      <c r="DM375" s="106">
        <f t="shared" si="1131"/>
        <v>17</v>
      </c>
      <c r="DN375" s="106">
        <f t="shared" si="1132"/>
        <v>17</v>
      </c>
      <c r="DO375" s="106">
        <f t="shared" si="1133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245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>
        <v>150</v>
      </c>
      <c r="Y376" s="227"/>
      <c r="Z376" s="227">
        <v>0</v>
      </c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>
        <v>650</v>
      </c>
      <c r="AP376" s="227"/>
      <c r="AQ376" s="227">
        <v>300</v>
      </c>
      <c r="AR376" s="227">
        <v>1000</v>
      </c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650</v>
      </c>
      <c r="BY376" s="227"/>
      <c r="BZ376" s="600" t="str">
        <f t="shared" si="1107"/>
        <v/>
      </c>
      <c r="CA376" s="600" t="str">
        <f t="shared" si="1108"/>
        <v/>
      </c>
      <c r="CB376" s="600">
        <f t="shared" si="1109"/>
        <v>650</v>
      </c>
      <c r="CC376" s="691" t="str">
        <f t="shared" si="1110"/>
        <v/>
      </c>
      <c r="CD376" s="1337" t="str">
        <f t="shared" si="1111"/>
        <v/>
      </c>
      <c r="CE376" s="1338" t="str">
        <f t="shared" si="1111"/>
        <v/>
      </c>
      <c r="CF376" s="1339" t="str">
        <f t="shared" si="1111"/>
        <v/>
      </c>
      <c r="CG376" s="1339" t="str">
        <f t="shared" si="1111"/>
        <v/>
      </c>
      <c r="CH376" s="1339" t="str">
        <f t="shared" si="1111"/>
        <v/>
      </c>
      <c r="CI376" s="1339" t="str">
        <f t="shared" si="1111"/>
        <v/>
      </c>
      <c r="CJ376" s="1339" t="str">
        <f t="shared" si="1111"/>
        <v/>
      </c>
      <c r="CK376" s="1340" t="str">
        <f t="shared" si="1111"/>
        <v/>
      </c>
      <c r="CL376" s="1340" t="str">
        <f t="shared" si="1111"/>
        <v/>
      </c>
      <c r="CM376" s="1340" t="str">
        <f t="shared" si="1111"/>
        <v/>
      </c>
      <c r="CN376" s="1339" t="str">
        <f t="shared" si="1111"/>
        <v/>
      </c>
      <c r="CO376" s="1339" t="str">
        <f t="shared" si="1111"/>
        <v/>
      </c>
      <c r="CP376" s="1339" t="str">
        <f t="shared" si="1111"/>
        <v/>
      </c>
      <c r="CQ376" s="1339" t="str">
        <f t="shared" si="1111"/>
        <v/>
      </c>
      <c r="CR376" s="1339" t="str">
        <f t="shared" si="1111"/>
        <v/>
      </c>
      <c r="CS376" s="1338" t="str">
        <f t="shared" si="1111"/>
        <v/>
      </c>
      <c r="CT376" s="1341" t="str">
        <f t="shared" si="1112"/>
        <v/>
      </c>
      <c r="CU376" s="552" t="str">
        <f t="shared" si="1113"/>
        <v/>
      </c>
      <c r="CV376" s="553" t="str">
        <f t="shared" si="1114"/>
        <v/>
      </c>
      <c r="CW376" s="554" t="str">
        <f t="shared" si="1115"/>
        <v/>
      </c>
      <c r="CX376" s="554" t="str">
        <f t="shared" si="1116"/>
        <v/>
      </c>
      <c r="CY376" s="554" t="str">
        <f t="shared" si="1117"/>
        <v/>
      </c>
      <c r="CZ376" s="554" t="str">
        <f t="shared" si="1118"/>
        <v/>
      </c>
      <c r="DA376" s="554" t="str">
        <f t="shared" si="1119"/>
        <v/>
      </c>
      <c r="DB376" s="555" t="str">
        <f t="shared" si="1120"/>
        <v/>
      </c>
      <c r="DC376" s="555" t="str">
        <f t="shared" si="1121"/>
        <v/>
      </c>
      <c r="DD376" s="555" t="str">
        <f t="shared" si="1122"/>
        <v/>
      </c>
      <c r="DE376" s="554" t="str">
        <f t="shared" si="1123"/>
        <v/>
      </c>
      <c r="DF376" s="554" t="str">
        <f t="shared" si="1124"/>
        <v/>
      </c>
      <c r="DG376" s="554" t="str">
        <f t="shared" si="1125"/>
        <v/>
      </c>
      <c r="DH376" s="554" t="str">
        <f t="shared" si="1126"/>
        <v/>
      </c>
      <c r="DI376" s="554" t="str">
        <f t="shared" si="1127"/>
        <v/>
      </c>
      <c r="DJ376" s="553" t="str">
        <f t="shared" si="1128"/>
        <v/>
      </c>
      <c r="DK376" s="552" t="str">
        <f t="shared" si="1129"/>
        <v/>
      </c>
      <c r="DL376" s="656">
        <f t="shared" si="1130"/>
        <v>0</v>
      </c>
      <c r="DM376" s="106">
        <f t="shared" si="1131"/>
        <v>2</v>
      </c>
      <c r="DN376" s="106">
        <f t="shared" si="1132"/>
        <v>3</v>
      </c>
      <c r="DO376" s="106">
        <f t="shared" si="1133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>
        <v>1.8</v>
      </c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>
        <v>1.2</v>
      </c>
      <c r="AP377" s="277"/>
      <c r="AQ377" s="277">
        <v>1.4</v>
      </c>
      <c r="AR377" s="277">
        <v>1.2</v>
      </c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>
        <v>1</v>
      </c>
      <c r="BY377" s="277"/>
      <c r="BZ377" s="600" t="str">
        <f t="shared" si="1107"/>
        <v/>
      </c>
      <c r="CA377" s="600" t="str">
        <f t="shared" si="1108"/>
        <v/>
      </c>
      <c r="CB377" s="600">
        <f t="shared" si="1109"/>
        <v>1.1999999999999997</v>
      </c>
      <c r="CC377" s="691" t="str">
        <f t="shared" si="1110"/>
        <v/>
      </c>
      <c r="CD377" s="1337" t="str">
        <f t="shared" si="1111"/>
        <v/>
      </c>
      <c r="CE377" s="1338" t="str">
        <f t="shared" si="1111"/>
        <v/>
      </c>
      <c r="CF377" s="1339" t="str">
        <f t="shared" si="1111"/>
        <v/>
      </c>
      <c r="CG377" s="1339" t="str">
        <f t="shared" si="1111"/>
        <v/>
      </c>
      <c r="CH377" s="1339" t="str">
        <f t="shared" si="1111"/>
        <v/>
      </c>
      <c r="CI377" s="1339" t="str">
        <f t="shared" si="1111"/>
        <v/>
      </c>
      <c r="CJ377" s="1339" t="str">
        <f t="shared" si="1111"/>
        <v/>
      </c>
      <c r="CK377" s="1340" t="str">
        <f t="shared" si="1111"/>
        <v/>
      </c>
      <c r="CL377" s="1340" t="str">
        <f t="shared" si="1111"/>
        <v/>
      </c>
      <c r="CM377" s="1340" t="str">
        <f t="shared" si="1111"/>
        <v/>
      </c>
      <c r="CN377" s="1339" t="str">
        <f t="shared" si="1111"/>
        <v/>
      </c>
      <c r="CO377" s="1339" t="str">
        <f t="shared" si="1111"/>
        <v/>
      </c>
      <c r="CP377" s="1339" t="str">
        <f t="shared" si="1111"/>
        <v/>
      </c>
      <c r="CQ377" s="1339" t="str">
        <f t="shared" si="1111"/>
        <v/>
      </c>
      <c r="CR377" s="1339" t="str">
        <f t="shared" si="1111"/>
        <v/>
      </c>
      <c r="CS377" s="1338" t="str">
        <f t="shared" si="1111"/>
        <v/>
      </c>
      <c r="CT377" s="1341" t="str">
        <f t="shared" si="1112"/>
        <v/>
      </c>
      <c r="CU377" s="552" t="str">
        <f t="shared" si="1113"/>
        <v/>
      </c>
      <c r="CV377" s="553" t="str">
        <f t="shared" si="1114"/>
        <v/>
      </c>
      <c r="CW377" s="554" t="str">
        <f t="shared" si="1115"/>
        <v/>
      </c>
      <c r="CX377" s="554" t="str">
        <f t="shared" si="1116"/>
        <v/>
      </c>
      <c r="CY377" s="554" t="str">
        <f t="shared" si="1117"/>
        <v/>
      </c>
      <c r="CZ377" s="554" t="str">
        <f t="shared" si="1118"/>
        <v/>
      </c>
      <c r="DA377" s="554" t="str">
        <f t="shared" si="1119"/>
        <v/>
      </c>
      <c r="DB377" s="555" t="str">
        <f t="shared" si="1120"/>
        <v/>
      </c>
      <c r="DC377" s="555" t="str">
        <f t="shared" si="1121"/>
        <v/>
      </c>
      <c r="DD377" s="555" t="str">
        <f t="shared" si="1122"/>
        <v/>
      </c>
      <c r="DE377" s="554" t="str">
        <f t="shared" si="1123"/>
        <v/>
      </c>
      <c r="DF377" s="554" t="str">
        <f t="shared" si="1124"/>
        <v/>
      </c>
      <c r="DG377" s="554" t="str">
        <f t="shared" si="1125"/>
        <v/>
      </c>
      <c r="DH377" s="554" t="str">
        <f t="shared" si="1126"/>
        <v/>
      </c>
      <c r="DI377" s="554" t="str">
        <f t="shared" si="1127"/>
        <v/>
      </c>
      <c r="DJ377" s="553" t="str">
        <f t="shared" si="1128"/>
        <v/>
      </c>
      <c r="DK377" s="552" t="str">
        <f t="shared" si="1129"/>
        <v/>
      </c>
      <c r="DL377" s="656">
        <f t="shared" si="1130"/>
        <v>0</v>
      </c>
      <c r="DM377" s="106">
        <f t="shared" si="1131"/>
        <v>1</v>
      </c>
      <c r="DN377" s="106">
        <f t="shared" si="1132"/>
        <v>3</v>
      </c>
      <c r="DO377" s="106">
        <f t="shared" si="1133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38">IF(B376="","",B376*B377)</f>
        <v/>
      </c>
      <c r="C378" s="632" t="str">
        <f t="shared" si="1138"/>
        <v/>
      </c>
      <c r="D378" s="632" t="str">
        <f t="shared" si="1138"/>
        <v/>
      </c>
      <c r="E378" s="632" t="str">
        <f t="shared" si="1138"/>
        <v/>
      </c>
      <c r="F378" s="632" t="str">
        <f t="shared" si="1138"/>
        <v/>
      </c>
      <c r="G378" s="632" t="str">
        <f t="shared" si="1138"/>
        <v/>
      </c>
      <c r="H378" s="632" t="str">
        <f t="shared" si="1138"/>
        <v/>
      </c>
      <c r="I378" s="632" t="str">
        <f t="shared" si="1138"/>
        <v/>
      </c>
      <c r="J378" s="632" t="str">
        <f t="shared" si="1138"/>
        <v/>
      </c>
      <c r="K378" s="632" t="str">
        <f t="shared" si="1138"/>
        <v/>
      </c>
      <c r="L378" s="632" t="str">
        <f t="shared" si="1138"/>
        <v/>
      </c>
      <c r="M378" s="632" t="str">
        <f t="shared" si="1138"/>
        <v/>
      </c>
      <c r="N378" s="632" t="str">
        <f t="shared" si="1138"/>
        <v/>
      </c>
      <c r="O378" s="632" t="str">
        <f t="shared" si="1138"/>
        <v/>
      </c>
      <c r="P378" s="632" t="str">
        <f t="shared" si="1138"/>
        <v/>
      </c>
      <c r="Q378" s="632" t="str">
        <f t="shared" si="1138"/>
        <v/>
      </c>
      <c r="R378" s="632" t="str">
        <f t="shared" si="1138"/>
        <v/>
      </c>
      <c r="S378" s="665"/>
      <c r="T378" s="632" t="str">
        <f t="shared" ref="T378:AJ378" si="1139">IF(T376="","",T376*T377)</f>
        <v/>
      </c>
      <c r="U378" s="632" t="str">
        <f t="shared" si="1139"/>
        <v/>
      </c>
      <c r="V378" s="632" t="str">
        <f t="shared" si="1139"/>
        <v/>
      </c>
      <c r="W378" s="632" t="str">
        <f t="shared" si="1139"/>
        <v/>
      </c>
      <c r="X378" s="632">
        <f t="shared" si="1139"/>
        <v>270</v>
      </c>
      <c r="Y378" s="632" t="str">
        <f t="shared" si="1139"/>
        <v/>
      </c>
      <c r="Z378" s="632">
        <f t="shared" si="1139"/>
        <v>0</v>
      </c>
      <c r="AA378" s="632" t="str">
        <f t="shared" si="1139"/>
        <v/>
      </c>
      <c r="AB378" s="632" t="str">
        <f t="shared" si="1139"/>
        <v/>
      </c>
      <c r="AC378" s="632" t="str">
        <f t="shared" si="1139"/>
        <v/>
      </c>
      <c r="AD378" s="632" t="str">
        <f t="shared" si="1139"/>
        <v/>
      </c>
      <c r="AE378" s="632" t="str">
        <f t="shared" si="1139"/>
        <v/>
      </c>
      <c r="AF378" s="632" t="str">
        <f t="shared" si="1139"/>
        <v/>
      </c>
      <c r="AG378" s="632" t="str">
        <f t="shared" si="1139"/>
        <v/>
      </c>
      <c r="AH378" s="632" t="str">
        <f t="shared" si="1139"/>
        <v/>
      </c>
      <c r="AI378" s="632" t="str">
        <f t="shared" si="1139"/>
        <v/>
      </c>
      <c r="AJ378" s="632" t="str">
        <f t="shared" si="1139"/>
        <v/>
      </c>
      <c r="AK378" s="665"/>
      <c r="AL378" s="632" t="str">
        <f t="shared" ref="AL378:BB378" si="1140">IF(AL376="","",AL376*AL377)</f>
        <v/>
      </c>
      <c r="AM378" s="632" t="str">
        <f t="shared" si="1140"/>
        <v/>
      </c>
      <c r="AN378" s="632" t="str">
        <f t="shared" si="1140"/>
        <v/>
      </c>
      <c r="AO378" s="632">
        <f t="shared" si="1140"/>
        <v>780</v>
      </c>
      <c r="AP378" s="632" t="str">
        <f t="shared" si="1140"/>
        <v/>
      </c>
      <c r="AQ378" s="632">
        <f t="shared" si="1140"/>
        <v>420</v>
      </c>
      <c r="AR378" s="632">
        <f t="shared" si="1140"/>
        <v>1200</v>
      </c>
      <c r="AS378" s="632" t="str">
        <f t="shared" si="1140"/>
        <v/>
      </c>
      <c r="AT378" s="632" t="str">
        <f t="shared" si="1140"/>
        <v/>
      </c>
      <c r="AU378" s="632" t="str">
        <f t="shared" si="1140"/>
        <v/>
      </c>
      <c r="AV378" s="632" t="str">
        <f t="shared" si="1140"/>
        <v/>
      </c>
      <c r="AW378" s="632" t="str">
        <f t="shared" si="1140"/>
        <v/>
      </c>
      <c r="AX378" s="632" t="str">
        <f t="shared" si="1140"/>
        <v/>
      </c>
      <c r="AY378" s="632" t="str">
        <f t="shared" si="1140"/>
        <v/>
      </c>
      <c r="AZ378" s="632" t="str">
        <f t="shared" si="1140"/>
        <v/>
      </c>
      <c r="BA378" s="632" t="str">
        <f t="shared" si="1140"/>
        <v/>
      </c>
      <c r="BB378" s="632" t="str">
        <f t="shared" si="1140"/>
        <v/>
      </c>
      <c r="BC378" s="665"/>
      <c r="BD378" s="632" t="str">
        <f t="shared" ref="BD378:BT378" si="1141">IF(BD376="","",BD376*BD377)</f>
        <v/>
      </c>
      <c r="BE378" s="632" t="str">
        <f t="shared" si="1141"/>
        <v/>
      </c>
      <c r="BF378" s="632" t="str">
        <f t="shared" si="1141"/>
        <v/>
      </c>
      <c r="BG378" s="632" t="str">
        <f t="shared" si="1141"/>
        <v/>
      </c>
      <c r="BH378" s="632" t="str">
        <f t="shared" si="1141"/>
        <v/>
      </c>
      <c r="BI378" s="632" t="str">
        <f t="shared" si="1141"/>
        <v/>
      </c>
      <c r="BJ378" s="632" t="str">
        <f t="shared" si="1141"/>
        <v/>
      </c>
      <c r="BK378" s="632" t="str">
        <f t="shared" si="1141"/>
        <v/>
      </c>
      <c r="BL378" s="632" t="str">
        <f t="shared" si="1141"/>
        <v/>
      </c>
      <c r="BM378" s="632" t="str">
        <f t="shared" si="1141"/>
        <v/>
      </c>
      <c r="BN378" s="632" t="str">
        <f t="shared" si="1141"/>
        <v/>
      </c>
      <c r="BO378" s="632" t="str">
        <f t="shared" si="1141"/>
        <v/>
      </c>
      <c r="BP378" s="632" t="str">
        <f t="shared" si="1141"/>
        <v/>
      </c>
      <c r="BQ378" s="632" t="str">
        <f t="shared" si="1141"/>
        <v/>
      </c>
      <c r="BR378" s="632" t="str">
        <f t="shared" si="1141"/>
        <v/>
      </c>
      <c r="BS378" s="632" t="str">
        <f t="shared" si="1141"/>
        <v/>
      </c>
      <c r="BT378" s="632" t="str">
        <f t="shared" si="1141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650</v>
      </c>
      <c r="BY378" s="632" t="str">
        <f>IF(BY376="","",BY376*BY377)</f>
        <v/>
      </c>
      <c r="BZ378" s="600" t="str">
        <f t="shared" si="1107"/>
        <v/>
      </c>
      <c r="CA378" s="600" t="str">
        <f t="shared" si="1108"/>
        <v/>
      </c>
      <c r="CB378" s="600">
        <f t="shared" si="1109"/>
        <v>780</v>
      </c>
      <c r="CC378" s="691" t="str">
        <f t="shared" si="1110"/>
        <v/>
      </c>
      <c r="CD378" s="1337" t="str">
        <f t="shared" si="1111"/>
        <v/>
      </c>
      <c r="CE378" s="1338" t="str">
        <f t="shared" si="1111"/>
        <v/>
      </c>
      <c r="CF378" s="1339" t="str">
        <f t="shared" si="1111"/>
        <v/>
      </c>
      <c r="CG378" s="1339" t="str">
        <f t="shared" si="1111"/>
        <v/>
      </c>
      <c r="CH378" s="1339" t="str">
        <f t="shared" si="1111"/>
        <v/>
      </c>
      <c r="CI378" s="1339" t="str">
        <f t="shared" si="1111"/>
        <v/>
      </c>
      <c r="CJ378" s="1339" t="str">
        <f t="shared" si="1111"/>
        <v/>
      </c>
      <c r="CK378" s="1340" t="str">
        <f t="shared" si="1111"/>
        <v/>
      </c>
      <c r="CL378" s="1340" t="str">
        <f t="shared" si="1111"/>
        <v/>
      </c>
      <c r="CM378" s="1340" t="str">
        <f t="shared" si="1111"/>
        <v/>
      </c>
      <c r="CN378" s="1339" t="str">
        <f t="shared" si="1111"/>
        <v/>
      </c>
      <c r="CO378" s="1339" t="str">
        <f t="shared" si="1111"/>
        <v/>
      </c>
      <c r="CP378" s="1339" t="str">
        <f t="shared" si="1111"/>
        <v/>
      </c>
      <c r="CQ378" s="1339" t="str">
        <f t="shared" si="1111"/>
        <v/>
      </c>
      <c r="CR378" s="1339" t="str">
        <f t="shared" si="1111"/>
        <v/>
      </c>
      <c r="CS378" s="1338" t="str">
        <f t="shared" si="1111"/>
        <v/>
      </c>
      <c r="CT378" s="1341" t="str">
        <f t="shared" si="1112"/>
        <v/>
      </c>
      <c r="CU378" s="552" t="str">
        <f t="shared" si="1113"/>
        <v/>
      </c>
      <c r="CV378" s="553" t="str">
        <f t="shared" si="1114"/>
        <v/>
      </c>
      <c r="CW378" s="554" t="str">
        <f t="shared" si="1115"/>
        <v/>
      </c>
      <c r="CX378" s="554" t="str">
        <f t="shared" si="1116"/>
        <v/>
      </c>
      <c r="CY378" s="554" t="str">
        <f t="shared" si="1117"/>
        <v/>
      </c>
      <c r="CZ378" s="554" t="str">
        <f t="shared" si="1118"/>
        <v/>
      </c>
      <c r="DA378" s="554" t="str">
        <f t="shared" si="1119"/>
        <v/>
      </c>
      <c r="DB378" s="555" t="str">
        <f t="shared" si="1120"/>
        <v/>
      </c>
      <c r="DC378" s="555" t="str">
        <f t="shared" si="1121"/>
        <v/>
      </c>
      <c r="DD378" s="555" t="str">
        <f t="shared" si="1122"/>
        <v/>
      </c>
      <c r="DE378" s="554" t="str">
        <f t="shared" si="1123"/>
        <v/>
      </c>
      <c r="DF378" s="554" t="str">
        <f t="shared" si="1124"/>
        <v/>
      </c>
      <c r="DG378" s="554" t="str">
        <f t="shared" si="1125"/>
        <v/>
      </c>
      <c r="DH378" s="554" t="str">
        <f t="shared" si="1126"/>
        <v/>
      </c>
      <c r="DI378" s="554" t="str">
        <f t="shared" si="1127"/>
        <v/>
      </c>
      <c r="DJ378" s="553" t="str">
        <f t="shared" si="1128"/>
        <v/>
      </c>
      <c r="DK378" s="552" t="str">
        <f t="shared" si="1129"/>
        <v/>
      </c>
      <c r="DL378" s="656">
        <f t="shared" si="1130"/>
        <v>0</v>
      </c>
      <c r="DM378" s="106">
        <f t="shared" si="1131"/>
        <v>2</v>
      </c>
      <c r="DN378" s="106">
        <f t="shared" si="1132"/>
        <v>3</v>
      </c>
      <c r="DO378" s="106">
        <f t="shared" si="1133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>
        <v>35</v>
      </c>
      <c r="Y379" s="277"/>
      <c r="Z379" s="277">
        <v>0</v>
      </c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>
        <v>0</v>
      </c>
      <c r="AP379" s="277"/>
      <c r="AQ379" s="277">
        <v>200</v>
      </c>
      <c r="AR379" s="277">
        <v>400</v>
      </c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>
        <v>0</v>
      </c>
      <c r="BY379" s="277"/>
      <c r="BZ379" s="600" t="str">
        <f t="shared" si="1107"/>
        <v/>
      </c>
      <c r="CA379" s="600" t="str">
        <f t="shared" si="1108"/>
        <v/>
      </c>
      <c r="CB379" s="600">
        <f t="shared" si="1109"/>
        <v>200</v>
      </c>
      <c r="CC379" s="691" t="str">
        <f t="shared" si="1110"/>
        <v/>
      </c>
      <c r="CD379" s="1337" t="str">
        <f t="shared" si="1111"/>
        <v/>
      </c>
      <c r="CE379" s="1338" t="str">
        <f t="shared" si="1111"/>
        <v/>
      </c>
      <c r="CF379" s="1339" t="str">
        <f t="shared" si="1111"/>
        <v/>
      </c>
      <c r="CG379" s="1339" t="str">
        <f t="shared" si="1111"/>
        <v/>
      </c>
      <c r="CH379" s="1339" t="str">
        <f t="shared" si="1111"/>
        <v/>
      </c>
      <c r="CI379" s="1339" t="str">
        <f t="shared" si="1111"/>
        <v/>
      </c>
      <c r="CJ379" s="1339" t="str">
        <f t="shared" si="1111"/>
        <v/>
      </c>
      <c r="CK379" s="1340" t="str">
        <f t="shared" si="1111"/>
        <v/>
      </c>
      <c r="CL379" s="1340" t="str">
        <f t="shared" si="1111"/>
        <v/>
      </c>
      <c r="CM379" s="1340" t="str">
        <f t="shared" si="1111"/>
        <v/>
      </c>
      <c r="CN379" s="1339" t="str">
        <f t="shared" si="1111"/>
        <v/>
      </c>
      <c r="CO379" s="1339" t="str">
        <f t="shared" si="1111"/>
        <v/>
      </c>
      <c r="CP379" s="1339" t="str">
        <f t="shared" si="1111"/>
        <v/>
      </c>
      <c r="CQ379" s="1339" t="str">
        <f t="shared" si="1111"/>
        <v/>
      </c>
      <c r="CR379" s="1339" t="str">
        <f t="shared" si="1111"/>
        <v/>
      </c>
      <c r="CS379" s="1338" t="str">
        <f t="shared" si="1111"/>
        <v/>
      </c>
      <c r="CT379" s="1341" t="str">
        <f t="shared" si="1112"/>
        <v/>
      </c>
      <c r="CU379" s="552" t="str">
        <f t="shared" si="1113"/>
        <v/>
      </c>
      <c r="CV379" s="553" t="str">
        <f t="shared" si="1114"/>
        <v/>
      </c>
      <c r="CW379" s="554" t="str">
        <f t="shared" si="1115"/>
        <v/>
      </c>
      <c r="CX379" s="554" t="str">
        <f t="shared" si="1116"/>
        <v/>
      </c>
      <c r="CY379" s="554" t="str">
        <f t="shared" si="1117"/>
        <v/>
      </c>
      <c r="CZ379" s="554" t="str">
        <f t="shared" si="1118"/>
        <v/>
      </c>
      <c r="DA379" s="554" t="str">
        <f t="shared" si="1119"/>
        <v/>
      </c>
      <c r="DB379" s="555" t="str">
        <f t="shared" si="1120"/>
        <v/>
      </c>
      <c r="DC379" s="555" t="str">
        <f t="shared" si="1121"/>
        <v/>
      </c>
      <c r="DD379" s="555" t="str">
        <f t="shared" si="1122"/>
        <v/>
      </c>
      <c r="DE379" s="554" t="str">
        <f t="shared" si="1123"/>
        <v/>
      </c>
      <c r="DF379" s="554" t="str">
        <f t="shared" si="1124"/>
        <v/>
      </c>
      <c r="DG379" s="554" t="str">
        <f t="shared" si="1125"/>
        <v/>
      </c>
      <c r="DH379" s="554" t="str">
        <f t="shared" si="1126"/>
        <v/>
      </c>
      <c r="DI379" s="554" t="str">
        <f t="shared" si="1127"/>
        <v/>
      </c>
      <c r="DJ379" s="553" t="str">
        <f t="shared" si="1128"/>
        <v/>
      </c>
      <c r="DK379" s="552" t="str">
        <f t="shared" si="1129"/>
        <v/>
      </c>
      <c r="DL379" s="656">
        <f t="shared" si="1130"/>
        <v>0</v>
      </c>
      <c r="DM379" s="106">
        <f t="shared" si="1131"/>
        <v>2</v>
      </c>
      <c r="DN379" s="106">
        <f t="shared" si="1132"/>
        <v>3</v>
      </c>
      <c r="DO379" s="106">
        <f t="shared" si="1133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$G$1 &amp; " (%)"</f>
        <v>kcal (%)</v>
      </c>
      <c r="B380" s="635" t="str">
        <f t="shared" ref="B380:R380" si="1142">IF(B374="","",(B374-B376-B379)*B375/B$46/365/$F$1)</f>
        <v/>
      </c>
      <c r="C380" s="635" t="str">
        <f t="shared" si="1142"/>
        <v/>
      </c>
      <c r="D380" s="635" t="str">
        <f t="shared" si="1142"/>
        <v/>
      </c>
      <c r="E380" s="635" t="str">
        <f t="shared" si="1142"/>
        <v/>
      </c>
      <c r="F380" s="635" t="str">
        <f t="shared" si="1142"/>
        <v/>
      </c>
      <c r="G380" s="635" t="str">
        <f t="shared" si="1142"/>
        <v/>
      </c>
      <c r="H380" s="635" t="str">
        <f t="shared" si="1142"/>
        <v/>
      </c>
      <c r="I380" s="635" t="str">
        <f t="shared" si="1142"/>
        <v/>
      </c>
      <c r="J380" s="635" t="str">
        <f t="shared" si="1142"/>
        <v/>
      </c>
      <c r="K380" s="635" t="str">
        <f t="shared" si="1142"/>
        <v/>
      </c>
      <c r="L380" s="635" t="str">
        <f t="shared" si="1142"/>
        <v/>
      </c>
      <c r="M380" s="635" t="str">
        <f t="shared" si="1142"/>
        <v/>
      </c>
      <c r="N380" s="635" t="str">
        <f t="shared" si="1142"/>
        <v/>
      </c>
      <c r="O380" s="635" t="str">
        <f t="shared" si="1142"/>
        <v/>
      </c>
      <c r="P380" s="635" t="str">
        <f t="shared" si="1142"/>
        <v/>
      </c>
      <c r="Q380" s="635" t="str">
        <f t="shared" si="1142"/>
        <v/>
      </c>
      <c r="R380" s="635" t="str">
        <f t="shared" si="1142"/>
        <v/>
      </c>
      <c r="S380" s="655"/>
      <c r="T380" s="635" t="str">
        <f t="shared" ref="T380:AJ380" si="1143">IF(T374="","",(T374-T376-T379)*T375/T$46/365/$F$1)</f>
        <v/>
      </c>
      <c r="U380" s="635" t="str">
        <f t="shared" si="1143"/>
        <v/>
      </c>
      <c r="V380" s="635" t="str">
        <f t="shared" si="1143"/>
        <v/>
      </c>
      <c r="W380" s="635" t="str">
        <f t="shared" si="1143"/>
        <v/>
      </c>
      <c r="X380" s="635">
        <f t="shared" si="1143"/>
        <v>7.6320939334637961E-2</v>
      </c>
      <c r="Y380" s="635" t="str">
        <f t="shared" si="1143"/>
        <v/>
      </c>
      <c r="Z380" s="635">
        <f t="shared" si="1143"/>
        <v>7.749510763209394E-2</v>
      </c>
      <c r="AA380" s="635" t="str">
        <f t="shared" si="1143"/>
        <v/>
      </c>
      <c r="AB380" s="635" t="str">
        <f t="shared" si="1143"/>
        <v/>
      </c>
      <c r="AC380" s="635" t="str">
        <f t="shared" si="1143"/>
        <v/>
      </c>
      <c r="AD380" s="635" t="str">
        <f t="shared" si="1143"/>
        <v/>
      </c>
      <c r="AE380" s="635" t="str">
        <f t="shared" si="1143"/>
        <v/>
      </c>
      <c r="AF380" s="635" t="str">
        <f t="shared" si="1143"/>
        <v/>
      </c>
      <c r="AG380" s="635" t="str">
        <f t="shared" si="1143"/>
        <v/>
      </c>
      <c r="AH380" s="635" t="str">
        <f t="shared" si="1143"/>
        <v/>
      </c>
      <c r="AI380" s="635" t="str">
        <f t="shared" si="1143"/>
        <v/>
      </c>
      <c r="AJ380" s="635" t="str">
        <f t="shared" si="1143"/>
        <v/>
      </c>
      <c r="AK380" s="655"/>
      <c r="AL380" s="635" t="str">
        <f t="shared" ref="AL380:BB380" si="1144">IF(AL374="","",(AL374-AL376-AL379)*AL375/AL$46/365/$F$1)</f>
        <v/>
      </c>
      <c r="AM380" s="635" t="str">
        <f t="shared" si="1144"/>
        <v/>
      </c>
      <c r="AN380" s="635" t="str">
        <f t="shared" si="1144"/>
        <v/>
      </c>
      <c r="AO380" s="635">
        <f t="shared" si="1144"/>
        <v>7.8277886497064575E-2</v>
      </c>
      <c r="AP380" s="635" t="str">
        <f t="shared" si="1144"/>
        <v/>
      </c>
      <c r="AQ380" s="635">
        <f t="shared" si="1144"/>
        <v>0</v>
      </c>
      <c r="AR380" s="635">
        <f t="shared" si="1144"/>
        <v>5.8708414872798438E-2</v>
      </c>
      <c r="AS380" s="635" t="str">
        <f t="shared" si="1144"/>
        <v/>
      </c>
      <c r="AT380" s="635" t="str">
        <f t="shared" si="1144"/>
        <v/>
      </c>
      <c r="AU380" s="635" t="str">
        <f t="shared" si="1144"/>
        <v/>
      </c>
      <c r="AV380" s="635" t="str">
        <f t="shared" si="1144"/>
        <v/>
      </c>
      <c r="AW380" s="635" t="str">
        <f t="shared" si="1144"/>
        <v/>
      </c>
      <c r="AX380" s="635" t="str">
        <f t="shared" si="1144"/>
        <v/>
      </c>
      <c r="AY380" s="635" t="str">
        <f t="shared" si="1144"/>
        <v/>
      </c>
      <c r="AZ380" s="635" t="str">
        <f t="shared" si="1144"/>
        <v/>
      </c>
      <c r="BA380" s="635" t="str">
        <f t="shared" si="1144"/>
        <v/>
      </c>
      <c r="BB380" s="635" t="str">
        <f t="shared" si="1144"/>
        <v/>
      </c>
      <c r="BC380" s="655"/>
      <c r="BD380" s="635" t="str">
        <f t="shared" ref="BD380:BT380" si="1145">IF(BD374="","",(BD374-BD376-BD379)*BD375/BD$46/365/$F$1)</f>
        <v/>
      </c>
      <c r="BE380" s="635" t="str">
        <f t="shared" si="1145"/>
        <v/>
      </c>
      <c r="BF380" s="635" t="str">
        <f t="shared" si="1145"/>
        <v/>
      </c>
      <c r="BG380" s="635" t="str">
        <f t="shared" si="1145"/>
        <v/>
      </c>
      <c r="BH380" s="635" t="str">
        <f t="shared" si="1145"/>
        <v/>
      </c>
      <c r="BI380" s="635" t="str">
        <f t="shared" si="1145"/>
        <v/>
      </c>
      <c r="BJ380" s="635" t="str">
        <f t="shared" si="1145"/>
        <v/>
      </c>
      <c r="BK380" s="635" t="str">
        <f t="shared" si="1145"/>
        <v/>
      </c>
      <c r="BL380" s="635" t="str">
        <f t="shared" si="1145"/>
        <v/>
      </c>
      <c r="BM380" s="635" t="str">
        <f t="shared" si="1145"/>
        <v/>
      </c>
      <c r="BN380" s="635" t="str">
        <f t="shared" si="1145"/>
        <v/>
      </c>
      <c r="BO380" s="635" t="str">
        <f t="shared" si="1145"/>
        <v/>
      </c>
      <c r="BP380" s="635" t="str">
        <f t="shared" si="1145"/>
        <v/>
      </c>
      <c r="BQ380" s="635" t="str">
        <f t="shared" si="1145"/>
        <v/>
      </c>
      <c r="BR380" s="635" t="str">
        <f t="shared" si="1145"/>
        <v/>
      </c>
      <c r="BS380" s="635" t="str">
        <f t="shared" si="1145"/>
        <v/>
      </c>
      <c r="BT380" s="635" t="str">
        <f t="shared" si="1145"/>
        <v/>
      </c>
      <c r="BU380" s="655"/>
      <c r="BV380" s="635" t="str">
        <f>IF(BV374="","",(BV374-BV376-BV379)*BV375/BV$46/365/$F$1)</f>
        <v/>
      </c>
      <c r="BW380" s="635" t="str">
        <f>IF(BW374="","",(BW374-BW376-BW379)*BW375/BW$46/365/$F$1)</f>
        <v/>
      </c>
      <c r="BX380" s="635">
        <f>IF(BX374="","",(BX374-BX376-BX379)*BX375/BX$46/365/$F$1)</f>
        <v>1.4220482713633398E-2</v>
      </c>
      <c r="BY380" s="635" t="str">
        <f>IF(BY374="","",(BY374-BY376-BY379)*BY375/BY$46/365/$F$1)</f>
        <v/>
      </c>
      <c r="BZ380" s="600" t="str">
        <f t="shared" si="1107"/>
        <v/>
      </c>
      <c r="CA380" s="625" t="str">
        <f t="shared" si="1108"/>
        <v/>
      </c>
      <c r="CB380" s="625">
        <f t="shared" si="1109"/>
        <v>5.8708414872798431E-2</v>
      </c>
      <c r="CC380" s="694" t="str">
        <f t="shared" si="111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14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146"/>
        <v/>
      </c>
      <c r="CG380" s="1344" t="str">
        <f t="shared" si="1146"/>
        <v/>
      </c>
      <c r="CH380" s="1344" t="str">
        <f t="shared" si="1146"/>
        <v/>
      </c>
      <c r="CI380" s="1344" t="str">
        <f t="shared" si="1146"/>
        <v/>
      </c>
      <c r="CJ380" s="1344" t="str">
        <f t="shared" si="1146"/>
        <v/>
      </c>
      <c r="CK380" s="1345" t="str">
        <f t="shared" si="1146"/>
        <v/>
      </c>
      <c r="CL380" s="1345" t="str">
        <f t="shared" si="1146"/>
        <v/>
      </c>
      <c r="CM380" s="1345" t="str">
        <f t="shared" si="1146"/>
        <v/>
      </c>
      <c r="CN380" s="1344" t="str">
        <f t="shared" si="1146"/>
        <v/>
      </c>
      <c r="CO380" s="1344" t="str">
        <f t="shared" si="1146"/>
        <v/>
      </c>
      <c r="CP380" s="1344" t="str">
        <f t="shared" si="1146"/>
        <v/>
      </c>
      <c r="CQ380" s="1344" t="str">
        <f t="shared" si="1146"/>
        <v/>
      </c>
      <c r="CR380" s="1344" t="str">
        <f t="shared" si="1146"/>
        <v/>
      </c>
      <c r="CS380" s="1343" t="str">
        <f t="shared" si="1146"/>
        <v/>
      </c>
      <c r="CT380" s="1346" t="str">
        <f t="shared" si="1146"/>
        <v/>
      </c>
      <c r="CU380" s="540" t="str">
        <f t="shared" si="1113"/>
        <v/>
      </c>
      <c r="CV380" s="541" t="str">
        <f t="shared" si="1114"/>
        <v/>
      </c>
      <c r="CW380" s="542" t="str">
        <f t="shared" si="1115"/>
        <v/>
      </c>
      <c r="CX380" s="542" t="str">
        <f t="shared" si="1116"/>
        <v/>
      </c>
      <c r="CY380" s="542" t="str">
        <f t="shared" si="1117"/>
        <v/>
      </c>
      <c r="CZ380" s="542" t="str">
        <f t="shared" si="1118"/>
        <v/>
      </c>
      <c r="DA380" s="542" t="str">
        <f t="shared" si="1119"/>
        <v/>
      </c>
      <c r="DB380" s="543" t="str">
        <f t="shared" si="1120"/>
        <v/>
      </c>
      <c r="DC380" s="543" t="str">
        <f t="shared" si="1121"/>
        <v/>
      </c>
      <c r="DD380" s="543" t="str">
        <f t="shared" si="1122"/>
        <v/>
      </c>
      <c r="DE380" s="542" t="str">
        <f t="shared" si="1123"/>
        <v/>
      </c>
      <c r="DF380" s="542" t="str">
        <f t="shared" si="1124"/>
        <v/>
      </c>
      <c r="DG380" s="542" t="str">
        <f t="shared" si="1125"/>
        <v/>
      </c>
      <c r="DH380" s="542" t="str">
        <f t="shared" si="1126"/>
        <v/>
      </c>
      <c r="DI380" s="542" t="str">
        <f t="shared" si="1127"/>
        <v/>
      </c>
      <c r="DJ380" s="541" t="str">
        <f t="shared" si="1128"/>
        <v/>
      </c>
      <c r="DK380" s="540" t="str">
        <f t="shared" si="1129"/>
        <v/>
      </c>
      <c r="DL380" s="656">
        <f t="shared" si="1130"/>
        <v>0</v>
      </c>
      <c r="DM380" s="106">
        <f t="shared" si="1131"/>
        <v>2</v>
      </c>
      <c r="DN380" s="106">
        <f t="shared" si="1132"/>
        <v>3</v>
      </c>
      <c r="DO380" s="106">
        <f t="shared" si="1133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784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107"/>
        <v/>
      </c>
      <c r="CA381" s="592" t="str">
        <f t="shared" si="1108"/>
        <v/>
      </c>
      <c r="CB381" s="592" t="str">
        <f t="shared" si="1109"/>
        <v/>
      </c>
      <c r="CC381" s="690" t="str">
        <f t="shared" si="111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255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47">IF(DL383&lt;3,"",(SUM(B383:R383)-MIN(B383:R383)-MAX(B383:R383))/(DL383-2))</f>
        <v/>
      </c>
      <c r="CA383" s="600" t="str">
        <f t="shared" ref="CA383:CA417" si="1148">IF(DM383&lt;3,"",(SUM(T383:AJ383)-MIN(T383:AJ383)-MAX(T383:AJ383))/(DM383-2))</f>
        <v/>
      </c>
      <c r="CB383" s="600" t="str">
        <f t="shared" ref="CB383:CB417" si="1149">IF(DN383&lt;3,"",(SUM(AL383:BB383)-MIN(AL383:BB383)-MAX(AL383:BB383))/(DN383-2))</f>
        <v/>
      </c>
      <c r="CC383" s="691" t="str">
        <f t="shared" ref="CC383:CC417" si="1150">IF(DO383&lt;3,"",(SUM(BD383:BT383)-MIN(BD383:BT383)-MAX(BD383:BT383))/(DO383-2))</f>
        <v/>
      </c>
      <c r="CD383" s="1337" t="str">
        <f t="shared" ref="CD383:CS389" si="115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151"/>
        <v/>
      </c>
      <c r="CF383" s="1339" t="str">
        <f t="shared" si="1151"/>
        <v/>
      </c>
      <c r="CG383" s="1339" t="str">
        <f t="shared" si="1151"/>
        <v/>
      </c>
      <c r="CH383" s="1339" t="str">
        <f t="shared" si="1151"/>
        <v/>
      </c>
      <c r="CI383" s="1339" t="str">
        <f t="shared" si="1151"/>
        <v/>
      </c>
      <c r="CJ383" s="1339" t="str">
        <f t="shared" si="1151"/>
        <v/>
      </c>
      <c r="CK383" s="1340" t="str">
        <f t="shared" si="1151"/>
        <v/>
      </c>
      <c r="CL383" s="1340" t="str">
        <f t="shared" si="1151"/>
        <v/>
      </c>
      <c r="CM383" s="1340" t="str">
        <f t="shared" si="1151"/>
        <v/>
      </c>
      <c r="CN383" s="1339" t="str">
        <f t="shared" si="1151"/>
        <v/>
      </c>
      <c r="CO383" s="1339" t="str">
        <f t="shared" si="1151"/>
        <v/>
      </c>
      <c r="CP383" s="1339" t="str">
        <f t="shared" si="1151"/>
        <v/>
      </c>
      <c r="CQ383" s="1339" t="str">
        <f t="shared" si="1151"/>
        <v/>
      </c>
      <c r="CR383" s="1339" t="str">
        <f t="shared" si="1151"/>
        <v/>
      </c>
      <c r="CS383" s="1338" t="str">
        <f t="shared" si="1151"/>
        <v/>
      </c>
      <c r="CT383" s="1341" t="str">
        <f t="shared" ref="CT383:CT389" si="115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2" t="str">
        <f t="shared" ref="CU383:CU417" si="115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3" t="str">
        <f t="shared" ref="CV383:CV417" si="115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4" t="str">
        <f t="shared" ref="CW383:CW417" si="115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4" t="str">
        <f t="shared" ref="CX383:CX417" si="115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4" t="str">
        <f t="shared" ref="CY383:CY417" si="115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4" t="str">
        <f t="shared" ref="CZ383:CZ417" si="115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4" t="str">
        <f t="shared" ref="DA383:DA417" si="115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5" t="str">
        <f t="shared" ref="DB383:DB417" si="116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5" t="str">
        <f t="shared" ref="DC383:DC417" si="116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5" t="str">
        <f t="shared" ref="DD383:DD417" si="116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4" t="str">
        <f t="shared" ref="DE383:DE417" si="116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4" t="str">
        <f t="shared" ref="DF383:DF417" si="116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4" t="str">
        <f t="shared" ref="DG383:DG417" si="116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4" t="str">
        <f t="shared" ref="DH383:DH417" si="116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4" t="str">
        <f t="shared" ref="DI383:DI417" si="116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3" t="str">
        <f t="shared" ref="DJ383:DJ417" si="116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2" t="str">
        <f t="shared" ref="DK383:DK417" si="116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70">COUNT(B383:R383)</f>
        <v>0</v>
      </c>
      <c r="DM383" s="106">
        <f t="shared" ref="DM383:DM417" si="1171">COUNT(T383:AJ383)</f>
        <v>0</v>
      </c>
      <c r="DN383" s="106">
        <f t="shared" ref="DN383:DN417" si="1172">COUNT(AL383:BB383)</f>
        <v>0</v>
      </c>
      <c r="DO383" s="106">
        <f t="shared" ref="DO383:DO417" si="1173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265</v>
      </c>
      <c r="B384" s="632" t="str">
        <f t="shared" ref="B384:R384" si="1174">IF(B381="","",B381*B383)</f>
        <v/>
      </c>
      <c r="C384" s="632" t="str">
        <f t="shared" si="1174"/>
        <v/>
      </c>
      <c r="D384" s="632" t="str">
        <f t="shared" si="1174"/>
        <v/>
      </c>
      <c r="E384" s="632" t="str">
        <f t="shared" si="1174"/>
        <v/>
      </c>
      <c r="F384" s="632" t="str">
        <f t="shared" si="1174"/>
        <v/>
      </c>
      <c r="G384" s="632" t="str">
        <f t="shared" si="1174"/>
        <v/>
      </c>
      <c r="H384" s="632" t="str">
        <f t="shared" si="1174"/>
        <v/>
      </c>
      <c r="I384" s="632" t="str">
        <f t="shared" si="1174"/>
        <v/>
      </c>
      <c r="J384" s="632" t="str">
        <f t="shared" si="1174"/>
        <v/>
      </c>
      <c r="K384" s="632" t="str">
        <f t="shared" si="1174"/>
        <v/>
      </c>
      <c r="L384" s="632" t="str">
        <f t="shared" si="1174"/>
        <v/>
      </c>
      <c r="M384" s="632" t="str">
        <f t="shared" si="1174"/>
        <v/>
      </c>
      <c r="N384" s="632" t="str">
        <f t="shared" si="1174"/>
        <v/>
      </c>
      <c r="O384" s="632" t="str">
        <f t="shared" si="1174"/>
        <v/>
      </c>
      <c r="P384" s="632" t="str">
        <f t="shared" si="1174"/>
        <v/>
      </c>
      <c r="Q384" s="632" t="str">
        <f t="shared" si="1174"/>
        <v/>
      </c>
      <c r="R384" s="632" t="str">
        <f t="shared" si="1174"/>
        <v/>
      </c>
      <c r="S384" s="665"/>
      <c r="T384" s="632" t="str">
        <f t="shared" ref="T384:AJ384" si="1175">IF(T381="","",T381*T383)</f>
        <v/>
      </c>
      <c r="U384" s="632" t="str">
        <f t="shared" si="1175"/>
        <v/>
      </c>
      <c r="V384" s="632" t="str">
        <f t="shared" si="1175"/>
        <v/>
      </c>
      <c r="W384" s="632" t="str">
        <f t="shared" si="1175"/>
        <v/>
      </c>
      <c r="X384" s="632" t="str">
        <f t="shared" si="1175"/>
        <v/>
      </c>
      <c r="Y384" s="632" t="str">
        <f t="shared" si="1175"/>
        <v/>
      </c>
      <c r="Z384" s="632" t="str">
        <f t="shared" si="1175"/>
        <v/>
      </c>
      <c r="AA384" s="632" t="str">
        <f t="shared" si="1175"/>
        <v/>
      </c>
      <c r="AB384" s="632" t="str">
        <f t="shared" si="1175"/>
        <v/>
      </c>
      <c r="AC384" s="632" t="str">
        <f t="shared" si="1175"/>
        <v/>
      </c>
      <c r="AD384" s="632" t="str">
        <f t="shared" si="1175"/>
        <v/>
      </c>
      <c r="AE384" s="632" t="str">
        <f t="shared" si="1175"/>
        <v/>
      </c>
      <c r="AF384" s="632" t="str">
        <f t="shared" si="1175"/>
        <v/>
      </c>
      <c r="AG384" s="632" t="str">
        <f t="shared" si="1175"/>
        <v/>
      </c>
      <c r="AH384" s="632" t="str">
        <f t="shared" si="1175"/>
        <v/>
      </c>
      <c r="AI384" s="632" t="str">
        <f t="shared" si="1175"/>
        <v/>
      </c>
      <c r="AJ384" s="632" t="str">
        <f t="shared" si="1175"/>
        <v/>
      </c>
      <c r="AK384" s="665"/>
      <c r="AL384" s="632" t="str">
        <f t="shared" ref="AL384:BB384" si="1176">IF(AL381="","",AL381*AL383)</f>
        <v/>
      </c>
      <c r="AM384" s="632" t="str">
        <f t="shared" si="1176"/>
        <v/>
      </c>
      <c r="AN384" s="632" t="str">
        <f t="shared" si="1176"/>
        <v/>
      </c>
      <c r="AO384" s="632" t="str">
        <f t="shared" si="1176"/>
        <v/>
      </c>
      <c r="AP384" s="632" t="str">
        <f t="shared" si="1176"/>
        <v/>
      </c>
      <c r="AQ384" s="632" t="str">
        <f t="shared" si="1176"/>
        <v/>
      </c>
      <c r="AR384" s="632" t="str">
        <f t="shared" si="1176"/>
        <v/>
      </c>
      <c r="AS384" s="632" t="str">
        <f t="shared" si="1176"/>
        <v/>
      </c>
      <c r="AT384" s="632" t="str">
        <f t="shared" si="1176"/>
        <v/>
      </c>
      <c r="AU384" s="632" t="str">
        <f t="shared" si="1176"/>
        <v/>
      </c>
      <c r="AV384" s="632" t="str">
        <f t="shared" si="1176"/>
        <v/>
      </c>
      <c r="AW384" s="632" t="str">
        <f t="shared" si="1176"/>
        <v/>
      </c>
      <c r="AX384" s="632" t="str">
        <f t="shared" si="1176"/>
        <v/>
      </c>
      <c r="AY384" s="632" t="str">
        <f t="shared" si="1176"/>
        <v/>
      </c>
      <c r="AZ384" s="632" t="str">
        <f t="shared" si="1176"/>
        <v/>
      </c>
      <c r="BA384" s="632" t="str">
        <f t="shared" si="1176"/>
        <v/>
      </c>
      <c r="BB384" s="632" t="str">
        <f t="shared" si="1176"/>
        <v/>
      </c>
      <c r="BC384" s="665"/>
      <c r="BD384" s="632" t="str">
        <f t="shared" ref="BD384:BT384" si="1177">IF(BD381="","",BD381*BD383)</f>
        <v/>
      </c>
      <c r="BE384" s="632" t="str">
        <f t="shared" si="1177"/>
        <v/>
      </c>
      <c r="BF384" s="632" t="str">
        <f t="shared" si="1177"/>
        <v/>
      </c>
      <c r="BG384" s="632" t="str">
        <f t="shared" si="1177"/>
        <v/>
      </c>
      <c r="BH384" s="632" t="str">
        <f t="shared" si="1177"/>
        <v/>
      </c>
      <c r="BI384" s="632" t="str">
        <f t="shared" si="1177"/>
        <v/>
      </c>
      <c r="BJ384" s="632" t="str">
        <f t="shared" si="1177"/>
        <v/>
      </c>
      <c r="BK384" s="632" t="str">
        <f t="shared" si="1177"/>
        <v/>
      </c>
      <c r="BL384" s="632" t="str">
        <f t="shared" si="1177"/>
        <v/>
      </c>
      <c r="BM384" s="632" t="str">
        <f t="shared" si="1177"/>
        <v/>
      </c>
      <c r="BN384" s="632" t="str">
        <f t="shared" si="1177"/>
        <v/>
      </c>
      <c r="BO384" s="632" t="str">
        <f t="shared" si="1177"/>
        <v/>
      </c>
      <c r="BP384" s="632" t="str">
        <f t="shared" si="1177"/>
        <v/>
      </c>
      <c r="BQ384" s="632" t="str">
        <f t="shared" si="1177"/>
        <v/>
      </c>
      <c r="BR384" s="632" t="str">
        <f t="shared" si="1177"/>
        <v/>
      </c>
      <c r="BS384" s="632" t="str">
        <f t="shared" si="1177"/>
        <v/>
      </c>
      <c r="BT384" s="632" t="str">
        <f t="shared" si="1177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47"/>
        <v/>
      </c>
      <c r="CA384" s="600" t="str">
        <f t="shared" si="1148"/>
        <v/>
      </c>
      <c r="CB384" s="600" t="str">
        <f t="shared" si="1149"/>
        <v/>
      </c>
      <c r="CC384" s="691" t="str">
        <f t="shared" si="1150"/>
        <v/>
      </c>
      <c r="CD384" s="1337" t="str">
        <f t="shared" si="1151"/>
        <v/>
      </c>
      <c r="CE384" s="1338" t="str">
        <f t="shared" si="1151"/>
        <v/>
      </c>
      <c r="CF384" s="1339" t="str">
        <f t="shared" si="1151"/>
        <v/>
      </c>
      <c r="CG384" s="1339" t="str">
        <f t="shared" si="1151"/>
        <v/>
      </c>
      <c r="CH384" s="1339" t="str">
        <f t="shared" si="1151"/>
        <v/>
      </c>
      <c r="CI384" s="1339" t="str">
        <f t="shared" si="1151"/>
        <v/>
      </c>
      <c r="CJ384" s="1339" t="str">
        <f t="shared" si="1151"/>
        <v/>
      </c>
      <c r="CK384" s="1340" t="str">
        <f t="shared" si="1151"/>
        <v/>
      </c>
      <c r="CL384" s="1340" t="str">
        <f t="shared" si="1151"/>
        <v/>
      </c>
      <c r="CM384" s="1340" t="str">
        <f t="shared" si="1151"/>
        <v/>
      </c>
      <c r="CN384" s="1339" t="str">
        <f t="shared" si="1151"/>
        <v/>
      </c>
      <c r="CO384" s="1339" t="str">
        <f t="shared" si="1151"/>
        <v/>
      </c>
      <c r="CP384" s="1339" t="str">
        <f t="shared" si="1151"/>
        <v/>
      </c>
      <c r="CQ384" s="1339" t="str">
        <f t="shared" si="1151"/>
        <v/>
      </c>
      <c r="CR384" s="1339" t="str">
        <f t="shared" si="1151"/>
        <v/>
      </c>
      <c r="CS384" s="1338" t="str">
        <f t="shared" si="1151"/>
        <v/>
      </c>
      <c r="CT384" s="1341" t="str">
        <f t="shared" si="1152"/>
        <v/>
      </c>
      <c r="CU384" s="552" t="str">
        <f t="shared" si="1153"/>
        <v/>
      </c>
      <c r="CV384" s="553" t="str">
        <f t="shared" si="1154"/>
        <v/>
      </c>
      <c r="CW384" s="554" t="str">
        <f t="shared" si="1155"/>
        <v/>
      </c>
      <c r="CX384" s="554" t="str">
        <f t="shared" si="1156"/>
        <v/>
      </c>
      <c r="CY384" s="554" t="str">
        <f t="shared" si="1157"/>
        <v/>
      </c>
      <c r="CZ384" s="554" t="str">
        <f t="shared" si="1158"/>
        <v/>
      </c>
      <c r="DA384" s="554" t="str">
        <f t="shared" si="1159"/>
        <v/>
      </c>
      <c r="DB384" s="555" t="str">
        <f t="shared" si="1160"/>
        <v/>
      </c>
      <c r="DC384" s="555" t="str">
        <f t="shared" si="1161"/>
        <v/>
      </c>
      <c r="DD384" s="555" t="str">
        <f t="shared" si="1162"/>
        <v/>
      </c>
      <c r="DE384" s="554" t="str">
        <f t="shared" si="1163"/>
        <v/>
      </c>
      <c r="DF384" s="554" t="str">
        <f t="shared" si="1164"/>
        <v/>
      </c>
      <c r="DG384" s="554" t="str">
        <f t="shared" si="1165"/>
        <v/>
      </c>
      <c r="DH384" s="554" t="str">
        <f t="shared" si="1166"/>
        <v/>
      </c>
      <c r="DI384" s="554" t="str">
        <f t="shared" si="1167"/>
        <v/>
      </c>
      <c r="DJ384" s="553" t="str">
        <f t="shared" si="1168"/>
        <v/>
      </c>
      <c r="DK384" s="552" t="str">
        <f t="shared" si="1169"/>
        <v/>
      </c>
      <c r="DL384" s="656">
        <f t="shared" si="1170"/>
        <v>0</v>
      </c>
      <c r="DM384" s="106">
        <f t="shared" si="1171"/>
        <v>0</v>
      </c>
      <c r="DN384" s="106">
        <f t="shared" si="1172"/>
        <v>0</v>
      </c>
      <c r="DO384" s="106">
        <f t="shared" si="1173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47"/>
        <v/>
      </c>
      <c r="CA385" s="600" t="str">
        <f t="shared" si="1148"/>
        <v/>
      </c>
      <c r="CB385" s="600" t="str">
        <f t="shared" si="1149"/>
        <v/>
      </c>
      <c r="CC385" s="691" t="str">
        <f t="shared" si="1150"/>
        <v/>
      </c>
      <c r="CD385" s="1337" t="str">
        <f t="shared" si="1151"/>
        <v/>
      </c>
      <c r="CE385" s="1338" t="str">
        <f t="shared" si="1151"/>
        <v/>
      </c>
      <c r="CF385" s="1339" t="str">
        <f t="shared" si="1151"/>
        <v/>
      </c>
      <c r="CG385" s="1339" t="str">
        <f t="shared" si="1151"/>
        <v/>
      </c>
      <c r="CH385" s="1339" t="str">
        <f t="shared" si="1151"/>
        <v/>
      </c>
      <c r="CI385" s="1339" t="str">
        <f t="shared" si="1151"/>
        <v/>
      </c>
      <c r="CJ385" s="1339" t="str">
        <f t="shared" si="1151"/>
        <v/>
      </c>
      <c r="CK385" s="1340" t="str">
        <f t="shared" si="1151"/>
        <v/>
      </c>
      <c r="CL385" s="1340" t="str">
        <f t="shared" si="1151"/>
        <v/>
      </c>
      <c r="CM385" s="1340" t="str">
        <f t="shared" si="1151"/>
        <v/>
      </c>
      <c r="CN385" s="1339" t="str">
        <f t="shared" si="1151"/>
        <v/>
      </c>
      <c r="CO385" s="1339" t="str">
        <f t="shared" si="1151"/>
        <v/>
      </c>
      <c r="CP385" s="1339" t="str">
        <f t="shared" si="1151"/>
        <v/>
      </c>
      <c r="CQ385" s="1339" t="str">
        <f t="shared" si="1151"/>
        <v/>
      </c>
      <c r="CR385" s="1339" t="str">
        <f t="shared" si="1151"/>
        <v/>
      </c>
      <c r="CS385" s="1338" t="str">
        <f t="shared" si="1151"/>
        <v/>
      </c>
      <c r="CT385" s="1341" t="str">
        <f t="shared" si="1152"/>
        <v/>
      </c>
      <c r="CU385" s="552" t="str">
        <f t="shared" si="1153"/>
        <v/>
      </c>
      <c r="CV385" s="553" t="str">
        <f t="shared" si="1154"/>
        <v/>
      </c>
      <c r="CW385" s="554" t="str">
        <f t="shared" si="1155"/>
        <v/>
      </c>
      <c r="CX385" s="554" t="str">
        <f t="shared" si="1156"/>
        <v/>
      </c>
      <c r="CY385" s="554" t="str">
        <f t="shared" si="1157"/>
        <v/>
      </c>
      <c r="CZ385" s="554" t="str">
        <f t="shared" si="1158"/>
        <v/>
      </c>
      <c r="DA385" s="554" t="str">
        <f t="shared" si="1159"/>
        <v/>
      </c>
      <c r="DB385" s="555" t="str">
        <f t="shared" si="1160"/>
        <v/>
      </c>
      <c r="DC385" s="555" t="str">
        <f t="shared" si="1161"/>
        <v/>
      </c>
      <c r="DD385" s="555" t="str">
        <f t="shared" si="1162"/>
        <v/>
      </c>
      <c r="DE385" s="554" t="str">
        <f t="shared" si="1163"/>
        <v/>
      </c>
      <c r="DF385" s="554" t="str">
        <f t="shared" si="1164"/>
        <v/>
      </c>
      <c r="DG385" s="554" t="str">
        <f t="shared" si="1165"/>
        <v/>
      </c>
      <c r="DH385" s="554" t="str">
        <f t="shared" si="1166"/>
        <v/>
      </c>
      <c r="DI385" s="554" t="str">
        <f t="shared" si="1167"/>
        <v/>
      </c>
      <c r="DJ385" s="553" t="str">
        <f t="shared" si="1168"/>
        <v/>
      </c>
      <c r="DK385" s="552" t="str">
        <f t="shared" si="1169"/>
        <v/>
      </c>
      <c r="DL385" s="656">
        <f t="shared" si="1170"/>
        <v>0</v>
      </c>
      <c r="DM385" s="106">
        <f t="shared" si="1171"/>
        <v>0</v>
      </c>
      <c r="DN385" s="106">
        <f t="shared" si="1172"/>
        <v>0</v>
      </c>
      <c r="DO385" s="106">
        <f t="shared" si="1173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47"/>
        <v/>
      </c>
      <c r="CA386" s="600" t="str">
        <f t="shared" si="1148"/>
        <v/>
      </c>
      <c r="CB386" s="600" t="str">
        <f t="shared" si="1149"/>
        <v/>
      </c>
      <c r="CC386" s="691" t="str">
        <f t="shared" si="1150"/>
        <v/>
      </c>
      <c r="CD386" s="1337" t="str">
        <f t="shared" si="1151"/>
        <v/>
      </c>
      <c r="CE386" s="1338" t="str">
        <f t="shared" si="1151"/>
        <v/>
      </c>
      <c r="CF386" s="1339" t="str">
        <f t="shared" si="1151"/>
        <v/>
      </c>
      <c r="CG386" s="1339" t="str">
        <f t="shared" si="1151"/>
        <v/>
      </c>
      <c r="CH386" s="1339" t="str">
        <f t="shared" si="1151"/>
        <v/>
      </c>
      <c r="CI386" s="1339" t="str">
        <f t="shared" si="1151"/>
        <v/>
      </c>
      <c r="CJ386" s="1339" t="str">
        <f t="shared" si="1151"/>
        <v/>
      </c>
      <c r="CK386" s="1340" t="str">
        <f t="shared" si="1151"/>
        <v/>
      </c>
      <c r="CL386" s="1340" t="str">
        <f t="shared" si="1151"/>
        <v/>
      </c>
      <c r="CM386" s="1340" t="str">
        <f t="shared" si="1151"/>
        <v/>
      </c>
      <c r="CN386" s="1339" t="str">
        <f t="shared" si="1151"/>
        <v/>
      </c>
      <c r="CO386" s="1339" t="str">
        <f t="shared" si="1151"/>
        <v/>
      </c>
      <c r="CP386" s="1339" t="str">
        <f t="shared" si="1151"/>
        <v/>
      </c>
      <c r="CQ386" s="1339" t="str">
        <f t="shared" si="1151"/>
        <v/>
      </c>
      <c r="CR386" s="1339" t="str">
        <f t="shared" si="1151"/>
        <v/>
      </c>
      <c r="CS386" s="1338" t="str">
        <f t="shared" si="1151"/>
        <v/>
      </c>
      <c r="CT386" s="1341" t="str">
        <f t="shared" si="1152"/>
        <v/>
      </c>
      <c r="CU386" s="552" t="str">
        <f t="shared" si="1153"/>
        <v/>
      </c>
      <c r="CV386" s="553" t="str">
        <f t="shared" si="1154"/>
        <v/>
      </c>
      <c r="CW386" s="554" t="str">
        <f t="shared" si="1155"/>
        <v/>
      </c>
      <c r="CX386" s="554" t="str">
        <f t="shared" si="1156"/>
        <v/>
      </c>
      <c r="CY386" s="554" t="str">
        <f t="shared" si="1157"/>
        <v/>
      </c>
      <c r="CZ386" s="554" t="str">
        <f t="shared" si="1158"/>
        <v/>
      </c>
      <c r="DA386" s="554" t="str">
        <f t="shared" si="1159"/>
        <v/>
      </c>
      <c r="DB386" s="555" t="str">
        <f t="shared" si="1160"/>
        <v/>
      </c>
      <c r="DC386" s="555" t="str">
        <f t="shared" si="1161"/>
        <v/>
      </c>
      <c r="DD386" s="555" t="str">
        <f t="shared" si="1162"/>
        <v/>
      </c>
      <c r="DE386" s="554" t="str">
        <f t="shared" si="1163"/>
        <v/>
      </c>
      <c r="DF386" s="554" t="str">
        <f t="shared" si="1164"/>
        <v/>
      </c>
      <c r="DG386" s="554" t="str">
        <f t="shared" si="1165"/>
        <v/>
      </c>
      <c r="DH386" s="554" t="str">
        <f t="shared" si="1166"/>
        <v/>
      </c>
      <c r="DI386" s="554" t="str">
        <f t="shared" si="1167"/>
        <v/>
      </c>
      <c r="DJ386" s="553" t="str">
        <f t="shared" si="1168"/>
        <v/>
      </c>
      <c r="DK386" s="552" t="str">
        <f t="shared" si="1169"/>
        <v/>
      </c>
      <c r="DL386" s="656">
        <f t="shared" si="1170"/>
        <v>0</v>
      </c>
      <c r="DM386" s="106">
        <f t="shared" si="1171"/>
        <v>0</v>
      </c>
      <c r="DN386" s="106">
        <f t="shared" si="1172"/>
        <v>0</v>
      </c>
      <c r="DO386" s="106">
        <f t="shared" si="1173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47"/>
        <v/>
      </c>
      <c r="CA387" s="600" t="str">
        <f t="shared" si="1148"/>
        <v/>
      </c>
      <c r="CB387" s="600" t="str">
        <f t="shared" si="1149"/>
        <v/>
      </c>
      <c r="CC387" s="691" t="str">
        <f t="shared" si="1150"/>
        <v/>
      </c>
      <c r="CD387" s="1337" t="str">
        <f t="shared" si="1151"/>
        <v/>
      </c>
      <c r="CE387" s="1338" t="str">
        <f t="shared" si="1151"/>
        <v/>
      </c>
      <c r="CF387" s="1339" t="str">
        <f t="shared" si="1151"/>
        <v/>
      </c>
      <c r="CG387" s="1339" t="str">
        <f t="shared" si="1151"/>
        <v/>
      </c>
      <c r="CH387" s="1339" t="str">
        <f t="shared" si="1151"/>
        <v/>
      </c>
      <c r="CI387" s="1339" t="str">
        <f t="shared" si="1151"/>
        <v/>
      </c>
      <c r="CJ387" s="1339" t="str">
        <f t="shared" si="1151"/>
        <v/>
      </c>
      <c r="CK387" s="1340" t="str">
        <f t="shared" si="1151"/>
        <v/>
      </c>
      <c r="CL387" s="1340" t="str">
        <f t="shared" si="1151"/>
        <v/>
      </c>
      <c r="CM387" s="1340" t="str">
        <f t="shared" si="1151"/>
        <v/>
      </c>
      <c r="CN387" s="1339" t="str">
        <f t="shared" si="1151"/>
        <v/>
      </c>
      <c r="CO387" s="1339" t="str">
        <f t="shared" si="1151"/>
        <v/>
      </c>
      <c r="CP387" s="1339" t="str">
        <f t="shared" si="1151"/>
        <v/>
      </c>
      <c r="CQ387" s="1339" t="str">
        <f t="shared" si="1151"/>
        <v/>
      </c>
      <c r="CR387" s="1339" t="str">
        <f t="shared" si="1151"/>
        <v/>
      </c>
      <c r="CS387" s="1338" t="str">
        <f t="shared" si="1151"/>
        <v/>
      </c>
      <c r="CT387" s="1341" t="str">
        <f t="shared" si="1152"/>
        <v/>
      </c>
      <c r="CU387" s="552" t="str">
        <f t="shared" si="1153"/>
        <v/>
      </c>
      <c r="CV387" s="553" t="str">
        <f t="shared" si="1154"/>
        <v/>
      </c>
      <c r="CW387" s="554" t="str">
        <f t="shared" si="1155"/>
        <v/>
      </c>
      <c r="CX387" s="554" t="str">
        <f t="shared" si="1156"/>
        <v/>
      </c>
      <c r="CY387" s="554" t="str">
        <f t="shared" si="1157"/>
        <v/>
      </c>
      <c r="CZ387" s="554" t="str">
        <f t="shared" si="1158"/>
        <v/>
      </c>
      <c r="DA387" s="554" t="str">
        <f t="shared" si="1159"/>
        <v/>
      </c>
      <c r="DB387" s="555" t="str">
        <f t="shared" si="1160"/>
        <v/>
      </c>
      <c r="DC387" s="555" t="str">
        <f t="shared" si="1161"/>
        <v/>
      </c>
      <c r="DD387" s="555" t="str">
        <f t="shared" si="1162"/>
        <v/>
      </c>
      <c r="DE387" s="554" t="str">
        <f t="shared" si="1163"/>
        <v/>
      </c>
      <c r="DF387" s="554" t="str">
        <f t="shared" si="1164"/>
        <v/>
      </c>
      <c r="DG387" s="554" t="str">
        <f t="shared" si="1165"/>
        <v/>
      </c>
      <c r="DH387" s="554" t="str">
        <f t="shared" si="1166"/>
        <v/>
      </c>
      <c r="DI387" s="554" t="str">
        <f t="shared" si="1167"/>
        <v/>
      </c>
      <c r="DJ387" s="553" t="str">
        <f t="shared" si="1168"/>
        <v/>
      </c>
      <c r="DK387" s="552" t="str">
        <f t="shared" si="1169"/>
        <v/>
      </c>
      <c r="DL387" s="656">
        <f t="shared" si="1170"/>
        <v>0</v>
      </c>
      <c r="DM387" s="106">
        <f t="shared" si="1171"/>
        <v>0</v>
      </c>
      <c r="DN387" s="106">
        <f t="shared" si="1172"/>
        <v>0</v>
      </c>
      <c r="DO387" s="106">
        <f t="shared" si="1173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78">IF(B386="","",B386*B387)</f>
        <v/>
      </c>
      <c r="C388" s="632" t="str">
        <f t="shared" si="1178"/>
        <v/>
      </c>
      <c r="D388" s="632" t="str">
        <f t="shared" si="1178"/>
        <v/>
      </c>
      <c r="E388" s="632" t="str">
        <f t="shared" si="1178"/>
        <v/>
      </c>
      <c r="F388" s="632" t="str">
        <f t="shared" si="1178"/>
        <v/>
      </c>
      <c r="G388" s="632" t="str">
        <f t="shared" si="1178"/>
        <v/>
      </c>
      <c r="H388" s="632" t="str">
        <f t="shared" si="1178"/>
        <v/>
      </c>
      <c r="I388" s="632" t="str">
        <f t="shared" si="1178"/>
        <v/>
      </c>
      <c r="J388" s="632" t="str">
        <f t="shared" si="1178"/>
        <v/>
      </c>
      <c r="K388" s="632" t="str">
        <f t="shared" si="1178"/>
        <v/>
      </c>
      <c r="L388" s="632" t="str">
        <f t="shared" si="1178"/>
        <v/>
      </c>
      <c r="M388" s="632" t="str">
        <f t="shared" si="1178"/>
        <v/>
      </c>
      <c r="N388" s="632" t="str">
        <f t="shared" si="1178"/>
        <v/>
      </c>
      <c r="O388" s="632" t="str">
        <f t="shared" si="1178"/>
        <v/>
      </c>
      <c r="P388" s="632" t="str">
        <f t="shared" si="1178"/>
        <v/>
      </c>
      <c r="Q388" s="632" t="str">
        <f t="shared" si="1178"/>
        <v/>
      </c>
      <c r="R388" s="632" t="str">
        <f t="shared" si="1178"/>
        <v/>
      </c>
      <c r="S388" s="665"/>
      <c r="T388" s="632" t="str">
        <f t="shared" ref="T388:AJ388" si="1179">IF(T386="","",T386*T387)</f>
        <v/>
      </c>
      <c r="U388" s="632" t="str">
        <f t="shared" si="1179"/>
        <v/>
      </c>
      <c r="V388" s="632" t="str">
        <f t="shared" si="1179"/>
        <v/>
      </c>
      <c r="W388" s="632" t="str">
        <f t="shared" si="1179"/>
        <v/>
      </c>
      <c r="X388" s="632" t="str">
        <f t="shared" si="1179"/>
        <v/>
      </c>
      <c r="Y388" s="632" t="str">
        <f t="shared" si="1179"/>
        <v/>
      </c>
      <c r="Z388" s="632" t="str">
        <f t="shared" si="1179"/>
        <v/>
      </c>
      <c r="AA388" s="632" t="str">
        <f t="shared" si="1179"/>
        <v/>
      </c>
      <c r="AB388" s="632" t="str">
        <f t="shared" si="1179"/>
        <v/>
      </c>
      <c r="AC388" s="632" t="str">
        <f t="shared" si="1179"/>
        <v/>
      </c>
      <c r="AD388" s="632" t="str">
        <f t="shared" si="1179"/>
        <v/>
      </c>
      <c r="AE388" s="632" t="str">
        <f t="shared" si="1179"/>
        <v/>
      </c>
      <c r="AF388" s="632" t="str">
        <f t="shared" si="1179"/>
        <v/>
      </c>
      <c r="AG388" s="632" t="str">
        <f t="shared" si="1179"/>
        <v/>
      </c>
      <c r="AH388" s="632" t="str">
        <f t="shared" si="1179"/>
        <v/>
      </c>
      <c r="AI388" s="632" t="str">
        <f t="shared" si="1179"/>
        <v/>
      </c>
      <c r="AJ388" s="632" t="str">
        <f t="shared" si="1179"/>
        <v/>
      </c>
      <c r="AK388" s="665"/>
      <c r="AL388" s="632" t="str">
        <f t="shared" ref="AL388:BB388" si="1180">IF(AL386="","",AL386*AL387)</f>
        <v/>
      </c>
      <c r="AM388" s="632" t="str">
        <f t="shared" si="1180"/>
        <v/>
      </c>
      <c r="AN388" s="632" t="str">
        <f t="shared" si="1180"/>
        <v/>
      </c>
      <c r="AO388" s="632" t="str">
        <f t="shared" si="1180"/>
        <v/>
      </c>
      <c r="AP388" s="632" t="str">
        <f t="shared" si="1180"/>
        <v/>
      </c>
      <c r="AQ388" s="632" t="str">
        <f t="shared" si="1180"/>
        <v/>
      </c>
      <c r="AR388" s="632" t="str">
        <f t="shared" si="1180"/>
        <v/>
      </c>
      <c r="AS388" s="632" t="str">
        <f t="shared" si="1180"/>
        <v/>
      </c>
      <c r="AT388" s="632" t="str">
        <f t="shared" si="1180"/>
        <v/>
      </c>
      <c r="AU388" s="632" t="str">
        <f t="shared" si="1180"/>
        <v/>
      </c>
      <c r="AV388" s="632" t="str">
        <f t="shared" si="1180"/>
        <v/>
      </c>
      <c r="AW388" s="632" t="str">
        <f t="shared" si="1180"/>
        <v/>
      </c>
      <c r="AX388" s="632" t="str">
        <f t="shared" si="1180"/>
        <v/>
      </c>
      <c r="AY388" s="632" t="str">
        <f t="shared" si="1180"/>
        <v/>
      </c>
      <c r="AZ388" s="632" t="str">
        <f t="shared" si="1180"/>
        <v/>
      </c>
      <c r="BA388" s="632" t="str">
        <f t="shared" si="1180"/>
        <v/>
      </c>
      <c r="BB388" s="632" t="str">
        <f t="shared" si="1180"/>
        <v/>
      </c>
      <c r="BC388" s="665"/>
      <c r="BD388" s="632" t="str">
        <f t="shared" ref="BD388:BT388" si="1181">IF(BD386="","",BD386*BD387)</f>
        <v/>
      </c>
      <c r="BE388" s="632" t="str">
        <f t="shared" si="1181"/>
        <v/>
      </c>
      <c r="BF388" s="632" t="str">
        <f t="shared" si="1181"/>
        <v/>
      </c>
      <c r="BG388" s="632" t="str">
        <f t="shared" si="1181"/>
        <v/>
      </c>
      <c r="BH388" s="632" t="str">
        <f t="shared" si="1181"/>
        <v/>
      </c>
      <c r="BI388" s="632" t="str">
        <f t="shared" si="1181"/>
        <v/>
      </c>
      <c r="BJ388" s="632" t="str">
        <f t="shared" si="1181"/>
        <v/>
      </c>
      <c r="BK388" s="632" t="str">
        <f t="shared" si="1181"/>
        <v/>
      </c>
      <c r="BL388" s="632" t="str">
        <f t="shared" si="1181"/>
        <v/>
      </c>
      <c r="BM388" s="632" t="str">
        <f t="shared" si="1181"/>
        <v/>
      </c>
      <c r="BN388" s="632" t="str">
        <f t="shared" si="1181"/>
        <v/>
      </c>
      <c r="BO388" s="632" t="str">
        <f t="shared" si="1181"/>
        <v/>
      </c>
      <c r="BP388" s="632" t="str">
        <f t="shared" si="1181"/>
        <v/>
      </c>
      <c r="BQ388" s="632" t="str">
        <f t="shared" si="1181"/>
        <v/>
      </c>
      <c r="BR388" s="632" t="str">
        <f t="shared" si="1181"/>
        <v/>
      </c>
      <c r="BS388" s="632" t="str">
        <f t="shared" si="1181"/>
        <v/>
      </c>
      <c r="BT388" s="632" t="str">
        <f t="shared" si="1181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47"/>
        <v/>
      </c>
      <c r="CA388" s="600" t="str">
        <f t="shared" si="1148"/>
        <v/>
      </c>
      <c r="CB388" s="600" t="str">
        <f t="shared" si="1149"/>
        <v/>
      </c>
      <c r="CC388" s="691" t="str">
        <f t="shared" si="1150"/>
        <v/>
      </c>
      <c r="CD388" s="1337" t="str">
        <f t="shared" si="1151"/>
        <v/>
      </c>
      <c r="CE388" s="1338" t="str">
        <f t="shared" si="1151"/>
        <v/>
      </c>
      <c r="CF388" s="1339" t="str">
        <f t="shared" si="1151"/>
        <v/>
      </c>
      <c r="CG388" s="1339" t="str">
        <f t="shared" si="1151"/>
        <v/>
      </c>
      <c r="CH388" s="1339" t="str">
        <f t="shared" si="1151"/>
        <v/>
      </c>
      <c r="CI388" s="1339" t="str">
        <f t="shared" si="1151"/>
        <v/>
      </c>
      <c r="CJ388" s="1339" t="str">
        <f t="shared" si="1151"/>
        <v/>
      </c>
      <c r="CK388" s="1340" t="str">
        <f t="shared" si="1151"/>
        <v/>
      </c>
      <c r="CL388" s="1340" t="str">
        <f t="shared" si="1151"/>
        <v/>
      </c>
      <c r="CM388" s="1340" t="str">
        <f t="shared" si="1151"/>
        <v/>
      </c>
      <c r="CN388" s="1339" t="str">
        <f t="shared" si="1151"/>
        <v/>
      </c>
      <c r="CO388" s="1339" t="str">
        <f t="shared" si="1151"/>
        <v/>
      </c>
      <c r="CP388" s="1339" t="str">
        <f t="shared" si="1151"/>
        <v/>
      </c>
      <c r="CQ388" s="1339" t="str">
        <f t="shared" si="1151"/>
        <v/>
      </c>
      <c r="CR388" s="1339" t="str">
        <f t="shared" si="1151"/>
        <v/>
      </c>
      <c r="CS388" s="1338" t="str">
        <f t="shared" si="1151"/>
        <v/>
      </c>
      <c r="CT388" s="1341" t="str">
        <f t="shared" si="1152"/>
        <v/>
      </c>
      <c r="CU388" s="552" t="str">
        <f t="shared" si="1153"/>
        <v/>
      </c>
      <c r="CV388" s="553" t="str">
        <f t="shared" si="1154"/>
        <v/>
      </c>
      <c r="CW388" s="554" t="str">
        <f t="shared" si="1155"/>
        <v/>
      </c>
      <c r="CX388" s="554" t="str">
        <f t="shared" si="1156"/>
        <v/>
      </c>
      <c r="CY388" s="554" t="str">
        <f t="shared" si="1157"/>
        <v/>
      </c>
      <c r="CZ388" s="554" t="str">
        <f t="shared" si="1158"/>
        <v/>
      </c>
      <c r="DA388" s="554" t="str">
        <f t="shared" si="1159"/>
        <v/>
      </c>
      <c r="DB388" s="555" t="str">
        <f t="shared" si="1160"/>
        <v/>
      </c>
      <c r="DC388" s="555" t="str">
        <f t="shared" si="1161"/>
        <v/>
      </c>
      <c r="DD388" s="555" t="str">
        <f t="shared" si="1162"/>
        <v/>
      </c>
      <c r="DE388" s="554" t="str">
        <f t="shared" si="1163"/>
        <v/>
      </c>
      <c r="DF388" s="554" t="str">
        <f t="shared" si="1164"/>
        <v/>
      </c>
      <c r="DG388" s="554" t="str">
        <f t="shared" si="1165"/>
        <v/>
      </c>
      <c r="DH388" s="554" t="str">
        <f t="shared" si="1166"/>
        <v/>
      </c>
      <c r="DI388" s="554" t="str">
        <f t="shared" si="1167"/>
        <v/>
      </c>
      <c r="DJ388" s="553" t="str">
        <f t="shared" si="1168"/>
        <v/>
      </c>
      <c r="DK388" s="552" t="str">
        <f t="shared" si="1169"/>
        <v/>
      </c>
      <c r="DL388" s="656">
        <f t="shared" si="1170"/>
        <v>0</v>
      </c>
      <c r="DM388" s="106">
        <f t="shared" si="1171"/>
        <v>0</v>
      </c>
      <c r="DN388" s="106">
        <f t="shared" si="1172"/>
        <v>0</v>
      </c>
      <c r="DO388" s="106">
        <f t="shared" si="1173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47"/>
        <v/>
      </c>
      <c r="CA389" s="600" t="str">
        <f t="shared" si="1148"/>
        <v/>
      </c>
      <c r="CB389" s="600" t="str">
        <f t="shared" si="1149"/>
        <v/>
      </c>
      <c r="CC389" s="691" t="str">
        <f t="shared" si="1150"/>
        <v/>
      </c>
      <c r="CD389" s="1337" t="str">
        <f t="shared" si="1151"/>
        <v/>
      </c>
      <c r="CE389" s="1338" t="str">
        <f t="shared" si="1151"/>
        <v/>
      </c>
      <c r="CF389" s="1339" t="str">
        <f t="shared" si="1151"/>
        <v/>
      </c>
      <c r="CG389" s="1339" t="str">
        <f t="shared" si="1151"/>
        <v/>
      </c>
      <c r="CH389" s="1339" t="str">
        <f t="shared" si="1151"/>
        <v/>
      </c>
      <c r="CI389" s="1339" t="str">
        <f t="shared" si="1151"/>
        <v/>
      </c>
      <c r="CJ389" s="1339" t="str">
        <f t="shared" si="1151"/>
        <v/>
      </c>
      <c r="CK389" s="1340" t="str">
        <f t="shared" si="1151"/>
        <v/>
      </c>
      <c r="CL389" s="1340" t="str">
        <f t="shared" si="1151"/>
        <v/>
      </c>
      <c r="CM389" s="1340" t="str">
        <f t="shared" si="1151"/>
        <v/>
      </c>
      <c r="CN389" s="1339" t="str">
        <f t="shared" si="1151"/>
        <v/>
      </c>
      <c r="CO389" s="1339" t="str">
        <f t="shared" si="1151"/>
        <v/>
      </c>
      <c r="CP389" s="1339" t="str">
        <f t="shared" si="1151"/>
        <v/>
      </c>
      <c r="CQ389" s="1339" t="str">
        <f t="shared" si="1151"/>
        <v/>
      </c>
      <c r="CR389" s="1339" t="str">
        <f t="shared" si="1151"/>
        <v/>
      </c>
      <c r="CS389" s="1338" t="str">
        <f t="shared" si="1151"/>
        <v/>
      </c>
      <c r="CT389" s="1341" t="str">
        <f t="shared" si="1152"/>
        <v/>
      </c>
      <c r="CU389" s="552" t="str">
        <f t="shared" si="1153"/>
        <v/>
      </c>
      <c r="CV389" s="553" t="str">
        <f t="shared" si="1154"/>
        <v/>
      </c>
      <c r="CW389" s="554" t="str">
        <f t="shared" si="1155"/>
        <v/>
      </c>
      <c r="CX389" s="554" t="str">
        <f t="shared" si="1156"/>
        <v/>
      </c>
      <c r="CY389" s="554" t="str">
        <f t="shared" si="1157"/>
        <v/>
      </c>
      <c r="CZ389" s="554" t="str">
        <f t="shared" si="1158"/>
        <v/>
      </c>
      <c r="DA389" s="554" t="str">
        <f t="shared" si="1159"/>
        <v/>
      </c>
      <c r="DB389" s="555" t="str">
        <f t="shared" si="1160"/>
        <v/>
      </c>
      <c r="DC389" s="555" t="str">
        <f t="shared" si="1161"/>
        <v/>
      </c>
      <c r="DD389" s="555" t="str">
        <f t="shared" si="1162"/>
        <v/>
      </c>
      <c r="DE389" s="554" t="str">
        <f t="shared" si="1163"/>
        <v/>
      </c>
      <c r="DF389" s="554" t="str">
        <f t="shared" si="1164"/>
        <v/>
      </c>
      <c r="DG389" s="554" t="str">
        <f t="shared" si="1165"/>
        <v/>
      </c>
      <c r="DH389" s="554" t="str">
        <f t="shared" si="1166"/>
        <v/>
      </c>
      <c r="DI389" s="554" t="str">
        <f t="shared" si="1167"/>
        <v/>
      </c>
      <c r="DJ389" s="553" t="str">
        <f t="shared" si="1168"/>
        <v/>
      </c>
      <c r="DK389" s="552" t="str">
        <f t="shared" si="1169"/>
        <v/>
      </c>
      <c r="DL389" s="656">
        <f t="shared" si="1170"/>
        <v>0</v>
      </c>
      <c r="DM389" s="106">
        <f t="shared" si="1171"/>
        <v>0</v>
      </c>
      <c r="DN389" s="106">
        <f t="shared" si="1172"/>
        <v>0</v>
      </c>
      <c r="DO389" s="106">
        <f t="shared" si="1173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$G$1 &amp; " (%)"</f>
        <v>kcal (%)</v>
      </c>
      <c r="B390" s="635" t="str">
        <f t="shared" ref="B390:R390" si="1182">IF(B384="","",(B384-B386-B389)*B385/B$46/365/$F$1)</f>
        <v/>
      </c>
      <c r="C390" s="635" t="str">
        <f t="shared" si="1182"/>
        <v/>
      </c>
      <c r="D390" s="635" t="str">
        <f t="shared" si="1182"/>
        <v/>
      </c>
      <c r="E390" s="635" t="str">
        <f t="shared" si="1182"/>
        <v/>
      </c>
      <c r="F390" s="635" t="str">
        <f t="shared" si="1182"/>
        <v/>
      </c>
      <c r="G390" s="635" t="str">
        <f t="shared" si="1182"/>
        <v/>
      </c>
      <c r="H390" s="635" t="str">
        <f t="shared" si="1182"/>
        <v/>
      </c>
      <c r="I390" s="635" t="str">
        <f t="shared" si="1182"/>
        <v/>
      </c>
      <c r="J390" s="635" t="str">
        <f t="shared" si="1182"/>
        <v/>
      </c>
      <c r="K390" s="635" t="str">
        <f t="shared" si="1182"/>
        <v/>
      </c>
      <c r="L390" s="635" t="str">
        <f t="shared" si="1182"/>
        <v/>
      </c>
      <c r="M390" s="635" t="str">
        <f t="shared" si="1182"/>
        <v/>
      </c>
      <c r="N390" s="635" t="str">
        <f t="shared" si="1182"/>
        <v/>
      </c>
      <c r="O390" s="635" t="str">
        <f t="shared" si="1182"/>
        <v/>
      </c>
      <c r="P390" s="635" t="str">
        <f t="shared" si="1182"/>
        <v/>
      </c>
      <c r="Q390" s="635" t="str">
        <f t="shared" si="1182"/>
        <v/>
      </c>
      <c r="R390" s="635" t="str">
        <f t="shared" si="1182"/>
        <v/>
      </c>
      <c r="S390" s="655"/>
      <c r="T390" s="635" t="str">
        <f t="shared" ref="T390:AJ390" si="1183">IF(T384="","",(T384-T386-T389)*T385/T$46/365/$F$1)</f>
        <v/>
      </c>
      <c r="U390" s="635" t="str">
        <f t="shared" si="1183"/>
        <v/>
      </c>
      <c r="V390" s="635" t="str">
        <f t="shared" si="1183"/>
        <v/>
      </c>
      <c r="W390" s="635" t="str">
        <f t="shared" si="1183"/>
        <v/>
      </c>
      <c r="X390" s="635" t="str">
        <f t="shared" si="1183"/>
        <v/>
      </c>
      <c r="Y390" s="635" t="str">
        <f t="shared" si="1183"/>
        <v/>
      </c>
      <c r="Z390" s="635" t="str">
        <f t="shared" si="1183"/>
        <v/>
      </c>
      <c r="AA390" s="635" t="str">
        <f t="shared" si="1183"/>
        <v/>
      </c>
      <c r="AB390" s="635" t="str">
        <f t="shared" si="1183"/>
        <v/>
      </c>
      <c r="AC390" s="635" t="str">
        <f t="shared" si="1183"/>
        <v/>
      </c>
      <c r="AD390" s="635" t="str">
        <f t="shared" si="1183"/>
        <v/>
      </c>
      <c r="AE390" s="635" t="str">
        <f t="shared" si="1183"/>
        <v/>
      </c>
      <c r="AF390" s="635" t="str">
        <f t="shared" si="1183"/>
        <v/>
      </c>
      <c r="AG390" s="635" t="str">
        <f t="shared" si="1183"/>
        <v/>
      </c>
      <c r="AH390" s="635" t="str">
        <f t="shared" si="1183"/>
        <v/>
      </c>
      <c r="AI390" s="635" t="str">
        <f t="shared" si="1183"/>
        <v/>
      </c>
      <c r="AJ390" s="635" t="str">
        <f t="shared" si="1183"/>
        <v/>
      </c>
      <c r="AK390" s="655"/>
      <c r="AL390" s="635" t="str">
        <f t="shared" ref="AL390:BB390" si="1184">IF(AL384="","",(AL384-AL386-AL389)*AL385/AL$46/365/$F$1)</f>
        <v/>
      </c>
      <c r="AM390" s="635" t="str">
        <f t="shared" si="1184"/>
        <v/>
      </c>
      <c r="AN390" s="635" t="str">
        <f t="shared" si="1184"/>
        <v/>
      </c>
      <c r="AO390" s="635" t="str">
        <f t="shared" si="1184"/>
        <v/>
      </c>
      <c r="AP390" s="635" t="str">
        <f t="shared" si="1184"/>
        <v/>
      </c>
      <c r="AQ390" s="635" t="str">
        <f t="shared" si="1184"/>
        <v/>
      </c>
      <c r="AR390" s="635" t="str">
        <f t="shared" si="1184"/>
        <v/>
      </c>
      <c r="AS390" s="635" t="str">
        <f t="shared" si="1184"/>
        <v/>
      </c>
      <c r="AT390" s="635" t="str">
        <f t="shared" si="1184"/>
        <v/>
      </c>
      <c r="AU390" s="635" t="str">
        <f t="shared" si="1184"/>
        <v/>
      </c>
      <c r="AV390" s="635" t="str">
        <f t="shared" si="1184"/>
        <v/>
      </c>
      <c r="AW390" s="635" t="str">
        <f t="shared" si="1184"/>
        <v/>
      </c>
      <c r="AX390" s="635" t="str">
        <f t="shared" si="1184"/>
        <v/>
      </c>
      <c r="AY390" s="635" t="str">
        <f t="shared" si="1184"/>
        <v/>
      </c>
      <c r="AZ390" s="635" t="str">
        <f t="shared" si="1184"/>
        <v/>
      </c>
      <c r="BA390" s="635" t="str">
        <f t="shared" si="1184"/>
        <v/>
      </c>
      <c r="BB390" s="635" t="str">
        <f t="shared" si="1184"/>
        <v/>
      </c>
      <c r="BC390" s="655"/>
      <c r="BD390" s="635" t="str">
        <f t="shared" ref="BD390:BT390" si="1185">IF(BD384="","",(BD384-BD386-BD389)*BD385/BD$46/365/$F$1)</f>
        <v/>
      </c>
      <c r="BE390" s="635" t="str">
        <f t="shared" si="1185"/>
        <v/>
      </c>
      <c r="BF390" s="635" t="str">
        <f t="shared" si="1185"/>
        <v/>
      </c>
      <c r="BG390" s="635" t="str">
        <f t="shared" si="1185"/>
        <v/>
      </c>
      <c r="BH390" s="635" t="str">
        <f t="shared" si="1185"/>
        <v/>
      </c>
      <c r="BI390" s="635" t="str">
        <f t="shared" si="1185"/>
        <v/>
      </c>
      <c r="BJ390" s="635" t="str">
        <f t="shared" si="1185"/>
        <v/>
      </c>
      <c r="BK390" s="635" t="str">
        <f t="shared" si="1185"/>
        <v/>
      </c>
      <c r="BL390" s="635" t="str">
        <f t="shared" si="1185"/>
        <v/>
      </c>
      <c r="BM390" s="635" t="str">
        <f t="shared" si="1185"/>
        <v/>
      </c>
      <c r="BN390" s="635" t="str">
        <f t="shared" si="1185"/>
        <v/>
      </c>
      <c r="BO390" s="635" t="str">
        <f t="shared" si="1185"/>
        <v/>
      </c>
      <c r="BP390" s="635" t="str">
        <f t="shared" si="1185"/>
        <v/>
      </c>
      <c r="BQ390" s="635" t="str">
        <f t="shared" si="1185"/>
        <v/>
      </c>
      <c r="BR390" s="635" t="str">
        <f t="shared" si="1185"/>
        <v/>
      </c>
      <c r="BS390" s="635" t="str">
        <f t="shared" si="1185"/>
        <v/>
      </c>
      <c r="BT390" s="635" t="str">
        <f t="shared" si="1185"/>
        <v/>
      </c>
      <c r="BU390" s="655"/>
      <c r="BV390" s="635" t="str">
        <f>IF(BV384="","",(BV384-BV386-BV389)*BV385/BV$46/365/$F$1)</f>
        <v/>
      </c>
      <c r="BW390" s="635" t="str">
        <f>IF(BW384="","",(BW384-BW386-BW389)*BW385/BW$46/365/$F$1)</f>
        <v/>
      </c>
      <c r="BX390" s="635" t="str">
        <f>IF(BX384="","",(BX384-BX386-BX389)*BX385/BX$46/365/$F$1)</f>
        <v/>
      </c>
      <c r="BY390" s="635" t="str">
        <f>IF(BY384="","",(BY384-BY386-BY389)*BY385/BY$46/365/$F$1)</f>
        <v/>
      </c>
      <c r="BZ390" s="600" t="str">
        <f t="shared" si="1147"/>
        <v/>
      </c>
      <c r="CA390" s="625" t="str">
        <f t="shared" si="1148"/>
        <v/>
      </c>
      <c r="CB390" s="625" t="str">
        <f t="shared" si="1149"/>
        <v/>
      </c>
      <c r="CC390" s="694" t="str">
        <f t="shared" si="1150"/>
        <v/>
      </c>
      <c r="CD390" s="1342" t="str">
        <f t="shared" ref="CD390:CD417" si="118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18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187"/>
        <v/>
      </c>
      <c r="CG390" s="1344" t="str">
        <f t="shared" si="1187"/>
        <v/>
      </c>
      <c r="CH390" s="1344" t="str">
        <f t="shared" si="1187"/>
        <v/>
      </c>
      <c r="CI390" s="1344" t="str">
        <f t="shared" si="1187"/>
        <v/>
      </c>
      <c r="CJ390" s="1344" t="str">
        <f t="shared" si="1187"/>
        <v/>
      </c>
      <c r="CK390" s="1345" t="str">
        <f t="shared" si="1187"/>
        <v/>
      </c>
      <c r="CL390" s="1345" t="str">
        <f t="shared" si="1187"/>
        <v/>
      </c>
      <c r="CM390" s="1345" t="str">
        <f t="shared" si="1187"/>
        <v/>
      </c>
      <c r="CN390" s="1344" t="str">
        <f t="shared" si="1187"/>
        <v/>
      </c>
      <c r="CO390" s="1344" t="str">
        <f t="shared" si="1187"/>
        <v/>
      </c>
      <c r="CP390" s="1344" t="str">
        <f t="shared" si="1187"/>
        <v/>
      </c>
      <c r="CQ390" s="1344" t="str">
        <f t="shared" si="1187"/>
        <v/>
      </c>
      <c r="CR390" s="1344" t="str">
        <f t="shared" si="1187"/>
        <v/>
      </c>
      <c r="CS390" s="1343" t="str">
        <f t="shared" si="1187"/>
        <v/>
      </c>
      <c r="CT390" s="1346" t="str">
        <f t="shared" si="1187"/>
        <v/>
      </c>
      <c r="CU390" s="540" t="str">
        <f t="shared" si="1153"/>
        <v/>
      </c>
      <c r="CV390" s="541" t="str">
        <f t="shared" si="1154"/>
        <v/>
      </c>
      <c r="CW390" s="542" t="str">
        <f t="shared" si="1155"/>
        <v/>
      </c>
      <c r="CX390" s="542" t="str">
        <f t="shared" si="1156"/>
        <v/>
      </c>
      <c r="CY390" s="542" t="str">
        <f t="shared" si="1157"/>
        <v/>
      </c>
      <c r="CZ390" s="542" t="str">
        <f t="shared" si="1158"/>
        <v/>
      </c>
      <c r="DA390" s="542" t="str">
        <f t="shared" si="1159"/>
        <v/>
      </c>
      <c r="DB390" s="543" t="str">
        <f t="shared" si="1160"/>
        <v/>
      </c>
      <c r="DC390" s="543" t="str">
        <f t="shared" si="1161"/>
        <v/>
      </c>
      <c r="DD390" s="543" t="str">
        <f t="shared" si="1162"/>
        <v/>
      </c>
      <c r="DE390" s="542" t="str">
        <f t="shared" si="1163"/>
        <v/>
      </c>
      <c r="DF390" s="542" t="str">
        <f t="shared" si="1164"/>
        <v/>
      </c>
      <c r="DG390" s="542" t="str">
        <f t="shared" si="1165"/>
        <v/>
      </c>
      <c r="DH390" s="542" t="str">
        <f t="shared" si="1166"/>
        <v/>
      </c>
      <c r="DI390" s="542" t="str">
        <f t="shared" si="1167"/>
        <v/>
      </c>
      <c r="DJ390" s="541" t="str">
        <f t="shared" si="1168"/>
        <v/>
      </c>
      <c r="DK390" s="540" t="str">
        <f t="shared" si="1169"/>
        <v/>
      </c>
      <c r="DL390" s="656">
        <f t="shared" si="1170"/>
        <v>0</v>
      </c>
      <c r="DM390" s="106">
        <f t="shared" si="1171"/>
        <v>0</v>
      </c>
      <c r="DN390" s="106">
        <f t="shared" si="1172"/>
        <v>0</v>
      </c>
      <c r="DO390" s="106">
        <f t="shared" si="1173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702" t="s">
        <v>799</v>
      </c>
      <c r="B391" s="630"/>
      <c r="C391" s="630"/>
      <c r="D391" s="630"/>
      <c r="E391" s="630"/>
      <c r="F391" s="630">
        <v>300</v>
      </c>
      <c r="G391" s="630">
        <v>500</v>
      </c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>
        <v>300</v>
      </c>
      <c r="W391" s="630"/>
      <c r="X391" s="630">
        <v>300</v>
      </c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>
        <v>630</v>
      </c>
      <c r="AN391" s="630">
        <v>180</v>
      </c>
      <c r="AO391" s="630">
        <v>125</v>
      </c>
      <c r="AP391" s="630">
        <v>100</v>
      </c>
      <c r="AQ391" s="630"/>
      <c r="AR391" s="630">
        <v>750</v>
      </c>
      <c r="AS391" s="630">
        <v>990</v>
      </c>
      <c r="AT391" s="630">
        <v>750</v>
      </c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700</v>
      </c>
      <c r="BE391" s="630"/>
      <c r="BF391" s="630">
        <v>1000</v>
      </c>
      <c r="BG391" s="630">
        <v>350</v>
      </c>
      <c r="BH391" s="630">
        <v>150</v>
      </c>
      <c r="BI391" s="630">
        <v>3500</v>
      </c>
      <c r="BJ391" s="630">
        <v>15000</v>
      </c>
      <c r="BK391" s="630">
        <v>630</v>
      </c>
      <c r="BL391" s="630">
        <v>1100</v>
      </c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>
        <v>300</v>
      </c>
      <c r="BW391" s="630">
        <v>300</v>
      </c>
      <c r="BX391" s="630">
        <v>630</v>
      </c>
      <c r="BY391" s="630">
        <v>1000</v>
      </c>
      <c r="BZ391" s="600" t="str">
        <f t="shared" si="1147"/>
        <v/>
      </c>
      <c r="CA391" s="600" t="str">
        <f t="shared" si="1148"/>
        <v/>
      </c>
      <c r="CB391" s="600">
        <f t="shared" si="1149"/>
        <v>487</v>
      </c>
      <c r="CC391" s="691">
        <f t="shared" si="1150"/>
        <v>1213.3333333333333</v>
      </c>
      <c r="CD391" s="1337" t="str">
        <f t="shared" si="1186"/>
        <v/>
      </c>
      <c r="CE391" s="1338" t="str">
        <f t="shared" ref="CE391:CS391" si="118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188"/>
        <v/>
      </c>
      <c r="CG391" s="1339" t="str">
        <f t="shared" si="1188"/>
        <v/>
      </c>
      <c r="CH391" s="1339" t="str">
        <f t="shared" si="1188"/>
        <v/>
      </c>
      <c r="CI391" s="1339">
        <f t="shared" si="1188"/>
        <v>150</v>
      </c>
      <c r="CJ391" s="1339">
        <f t="shared" si="1188"/>
        <v>350</v>
      </c>
      <c r="CK391" s="1340">
        <f t="shared" si="1188"/>
        <v>630</v>
      </c>
      <c r="CL391" s="1340">
        <f t="shared" si="1188"/>
        <v>700</v>
      </c>
      <c r="CM391" s="1340">
        <f t="shared" si="1188"/>
        <v>1000</v>
      </c>
      <c r="CN391" s="1339">
        <f t="shared" si="1188"/>
        <v>1100</v>
      </c>
      <c r="CO391" s="1339">
        <f t="shared" si="1188"/>
        <v>3500</v>
      </c>
      <c r="CP391" s="1339">
        <f t="shared" si="1188"/>
        <v>15000</v>
      </c>
      <c r="CQ391" s="1339" t="str">
        <f t="shared" si="1188"/>
        <v/>
      </c>
      <c r="CR391" s="1339" t="str">
        <f t="shared" si="1188"/>
        <v/>
      </c>
      <c r="CS391" s="1338" t="str">
        <f t="shared" si="1188"/>
        <v/>
      </c>
      <c r="CT391" s="1341" t="str">
        <f t="shared" ref="CE391:CT407" si="118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2" t="str">
        <f t="shared" si="1153"/>
        <v/>
      </c>
      <c r="CV391" s="553" t="str">
        <f t="shared" si="1154"/>
        <v/>
      </c>
      <c r="CW391" s="554" t="str">
        <f t="shared" si="1155"/>
        <v/>
      </c>
      <c r="CX391" s="554" t="str">
        <f t="shared" si="1156"/>
        <v/>
      </c>
      <c r="CY391" s="554" t="str">
        <f t="shared" si="1157"/>
        <v/>
      </c>
      <c r="CZ391" s="554">
        <f t="shared" si="1158"/>
        <v>150</v>
      </c>
      <c r="DA391" s="554">
        <f t="shared" si="1159"/>
        <v>350</v>
      </c>
      <c r="DB391" s="555">
        <f t="shared" si="1160"/>
        <v>630</v>
      </c>
      <c r="DC391" s="555">
        <f t="shared" si="1161"/>
        <v>700</v>
      </c>
      <c r="DD391" s="555">
        <f t="shared" si="1162"/>
        <v>1000</v>
      </c>
      <c r="DE391" s="554">
        <f t="shared" si="1163"/>
        <v>1100</v>
      </c>
      <c r="DF391" s="554">
        <f t="shared" si="1164"/>
        <v>3500</v>
      </c>
      <c r="DG391" s="554">
        <f t="shared" si="1165"/>
        <v>15000</v>
      </c>
      <c r="DH391" s="554" t="str">
        <f t="shared" si="1166"/>
        <v/>
      </c>
      <c r="DI391" s="554" t="str">
        <f t="shared" si="1167"/>
        <v/>
      </c>
      <c r="DJ391" s="553" t="str">
        <f t="shared" si="1168"/>
        <v/>
      </c>
      <c r="DK391" s="552" t="str">
        <f t="shared" si="1169"/>
        <v/>
      </c>
      <c r="DL391" s="656">
        <f t="shared" si="1170"/>
        <v>2</v>
      </c>
      <c r="DM391" s="106">
        <f t="shared" si="1171"/>
        <v>2</v>
      </c>
      <c r="DN391" s="106">
        <f t="shared" si="1172"/>
        <v>7</v>
      </c>
      <c r="DO391" s="106">
        <f t="shared" si="1173"/>
        <v>8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>
        <v>2.5</v>
      </c>
      <c r="G392" s="630">
        <v>1.2</v>
      </c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>
        <v>2</v>
      </c>
      <c r="W392" s="630"/>
      <c r="X392" s="630">
        <v>2.5</v>
      </c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>
        <v>2.5</v>
      </c>
      <c r="AN392" s="630">
        <v>2.7770000000000001</v>
      </c>
      <c r="AO392" s="630">
        <v>10</v>
      </c>
      <c r="AP392" s="630">
        <v>8</v>
      </c>
      <c r="AQ392" s="630"/>
      <c r="AR392" s="630">
        <v>3.6</v>
      </c>
      <c r="AS392" s="630">
        <v>0.90900000000000003</v>
      </c>
      <c r="AT392" s="630">
        <v>2.2000000000000002</v>
      </c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>
        <v>1.3</v>
      </c>
      <c r="BE392" s="630"/>
      <c r="BF392" s="630">
        <v>3</v>
      </c>
      <c r="BG392" s="630">
        <v>2.2999999999999998</v>
      </c>
      <c r="BH392" s="630">
        <v>1.2</v>
      </c>
      <c r="BI392" s="630">
        <v>1.2</v>
      </c>
      <c r="BJ392" s="630">
        <v>1.6</v>
      </c>
      <c r="BK392" s="630">
        <v>3</v>
      </c>
      <c r="BL392" s="630">
        <v>1.1359999999999999</v>
      </c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>
        <v>1</v>
      </c>
      <c r="BW392" s="630">
        <v>2</v>
      </c>
      <c r="BX392" s="630">
        <v>3</v>
      </c>
      <c r="BY392" s="630">
        <v>2</v>
      </c>
      <c r="BZ392" s="600" t="str">
        <f t="shared" si="1147"/>
        <v/>
      </c>
      <c r="CA392" s="600" t="str">
        <f t="shared" si="1148"/>
        <v/>
      </c>
      <c r="CB392" s="600">
        <f t="shared" si="1149"/>
        <v>3.8154000000000003</v>
      </c>
      <c r="CC392" s="691">
        <f t="shared" si="1150"/>
        <v>1.7666666666666666</v>
      </c>
      <c r="CD392" s="1337" t="str">
        <f t="shared" si="1186"/>
        <v/>
      </c>
      <c r="CE392" s="1338" t="str">
        <f t="shared" si="1189"/>
        <v/>
      </c>
      <c r="CF392" s="1339" t="str">
        <f t="shared" si="1189"/>
        <v/>
      </c>
      <c r="CG392" s="1339" t="str">
        <f t="shared" si="1189"/>
        <v/>
      </c>
      <c r="CH392" s="1339" t="str">
        <f t="shared" si="1189"/>
        <v/>
      </c>
      <c r="CI392" s="1339">
        <f t="shared" si="1189"/>
        <v>1.1359999999999999</v>
      </c>
      <c r="CJ392" s="1339">
        <f t="shared" si="1189"/>
        <v>1.2</v>
      </c>
      <c r="CK392" s="1340">
        <f t="shared" si="1189"/>
        <v>1.2</v>
      </c>
      <c r="CL392" s="1340">
        <f t="shared" si="1189"/>
        <v>1.3</v>
      </c>
      <c r="CM392" s="1340">
        <f t="shared" si="1189"/>
        <v>1.6</v>
      </c>
      <c r="CN392" s="1339">
        <f t="shared" si="1189"/>
        <v>2.2999999999999998</v>
      </c>
      <c r="CO392" s="1339">
        <f t="shared" si="1189"/>
        <v>3</v>
      </c>
      <c r="CP392" s="1339">
        <f t="shared" si="1189"/>
        <v>3</v>
      </c>
      <c r="CQ392" s="1339" t="str">
        <f t="shared" si="1189"/>
        <v/>
      </c>
      <c r="CR392" s="1339" t="str">
        <f t="shared" si="1189"/>
        <v/>
      </c>
      <c r="CS392" s="1338" t="str">
        <f t="shared" si="1189"/>
        <v/>
      </c>
      <c r="CT392" s="1341" t="str">
        <f t="shared" si="1189"/>
        <v/>
      </c>
      <c r="CU392" s="552" t="str">
        <f t="shared" si="1153"/>
        <v/>
      </c>
      <c r="CV392" s="553" t="str">
        <f t="shared" si="1154"/>
        <v/>
      </c>
      <c r="CW392" s="554" t="str">
        <f t="shared" si="1155"/>
        <v/>
      </c>
      <c r="CX392" s="554" t="str">
        <f t="shared" si="1156"/>
        <v/>
      </c>
      <c r="CY392" s="554" t="str">
        <f t="shared" si="1157"/>
        <v/>
      </c>
      <c r="CZ392" s="554">
        <f t="shared" si="1158"/>
        <v>1.1359999999999999</v>
      </c>
      <c r="DA392" s="554">
        <f t="shared" si="1159"/>
        <v>1.2</v>
      </c>
      <c r="DB392" s="555">
        <f t="shared" si="1160"/>
        <v>1.2</v>
      </c>
      <c r="DC392" s="555">
        <f t="shared" si="1161"/>
        <v>1.3</v>
      </c>
      <c r="DD392" s="555">
        <f t="shared" si="1162"/>
        <v>1.6</v>
      </c>
      <c r="DE392" s="554">
        <f t="shared" si="1163"/>
        <v>2.2999999999999998</v>
      </c>
      <c r="DF392" s="554">
        <f t="shared" si="1164"/>
        <v>3</v>
      </c>
      <c r="DG392" s="554">
        <f t="shared" si="1165"/>
        <v>3</v>
      </c>
      <c r="DH392" s="554" t="str">
        <f t="shared" si="1166"/>
        <v/>
      </c>
      <c r="DI392" s="554" t="str">
        <f t="shared" si="1167"/>
        <v/>
      </c>
      <c r="DJ392" s="553" t="str">
        <f t="shared" si="1168"/>
        <v/>
      </c>
      <c r="DK392" s="552" t="str">
        <f t="shared" si="1169"/>
        <v/>
      </c>
      <c r="DL392" s="656">
        <f t="shared" si="1170"/>
        <v>2</v>
      </c>
      <c r="DM392" s="106">
        <f t="shared" si="1171"/>
        <v>2</v>
      </c>
      <c r="DN392" s="106">
        <f t="shared" si="1172"/>
        <v>7</v>
      </c>
      <c r="DO392" s="106">
        <f t="shared" si="1173"/>
        <v>8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90">IF(B391="","",B391*B392)</f>
        <v/>
      </c>
      <c r="C393" s="632" t="str">
        <f t="shared" si="1190"/>
        <v/>
      </c>
      <c r="D393" s="632" t="str">
        <f t="shared" si="1190"/>
        <v/>
      </c>
      <c r="E393" s="632" t="str">
        <f t="shared" si="1190"/>
        <v/>
      </c>
      <c r="F393" s="632">
        <f t="shared" si="1190"/>
        <v>750</v>
      </c>
      <c r="G393" s="632">
        <f t="shared" si="1190"/>
        <v>600</v>
      </c>
      <c r="H393" s="632" t="str">
        <f t="shared" si="1190"/>
        <v/>
      </c>
      <c r="I393" s="632" t="str">
        <f t="shared" si="1190"/>
        <v/>
      </c>
      <c r="J393" s="632" t="str">
        <f t="shared" si="1190"/>
        <v/>
      </c>
      <c r="K393" s="632" t="str">
        <f t="shared" si="1190"/>
        <v/>
      </c>
      <c r="L393" s="632" t="str">
        <f t="shared" si="1190"/>
        <v/>
      </c>
      <c r="M393" s="632" t="str">
        <f t="shared" si="1190"/>
        <v/>
      </c>
      <c r="N393" s="632" t="str">
        <f t="shared" si="1190"/>
        <v/>
      </c>
      <c r="O393" s="632" t="str">
        <f t="shared" si="1190"/>
        <v/>
      </c>
      <c r="P393" s="632" t="str">
        <f t="shared" si="1190"/>
        <v/>
      </c>
      <c r="Q393" s="632" t="str">
        <f t="shared" si="1190"/>
        <v/>
      </c>
      <c r="R393" s="632" t="str">
        <f t="shared" si="1190"/>
        <v/>
      </c>
      <c r="S393" s="665"/>
      <c r="T393" s="632" t="str">
        <f t="shared" ref="T393:AJ393" si="1191">IF(T391="","",T391*T392)</f>
        <v/>
      </c>
      <c r="U393" s="632" t="str">
        <f t="shared" si="1191"/>
        <v/>
      </c>
      <c r="V393" s="632">
        <f t="shared" si="1191"/>
        <v>600</v>
      </c>
      <c r="W393" s="632" t="str">
        <f t="shared" si="1191"/>
        <v/>
      </c>
      <c r="X393" s="632">
        <f t="shared" si="1191"/>
        <v>750</v>
      </c>
      <c r="Y393" s="632" t="str">
        <f t="shared" si="1191"/>
        <v/>
      </c>
      <c r="Z393" s="632" t="str">
        <f t="shared" si="1191"/>
        <v/>
      </c>
      <c r="AA393" s="632" t="str">
        <f t="shared" si="1191"/>
        <v/>
      </c>
      <c r="AB393" s="632" t="str">
        <f t="shared" si="1191"/>
        <v/>
      </c>
      <c r="AC393" s="632" t="str">
        <f t="shared" si="1191"/>
        <v/>
      </c>
      <c r="AD393" s="632" t="str">
        <f t="shared" si="1191"/>
        <v/>
      </c>
      <c r="AE393" s="632" t="str">
        <f t="shared" si="1191"/>
        <v/>
      </c>
      <c r="AF393" s="632" t="str">
        <f t="shared" si="1191"/>
        <v/>
      </c>
      <c r="AG393" s="632" t="str">
        <f t="shared" si="1191"/>
        <v/>
      </c>
      <c r="AH393" s="632" t="str">
        <f t="shared" si="1191"/>
        <v/>
      </c>
      <c r="AI393" s="632" t="str">
        <f t="shared" si="1191"/>
        <v/>
      </c>
      <c r="AJ393" s="632" t="str">
        <f t="shared" si="1191"/>
        <v/>
      </c>
      <c r="AK393" s="665"/>
      <c r="AL393" s="632" t="str">
        <f t="shared" ref="AL393:BB393" si="1192">IF(AL391="","",AL391*AL392)</f>
        <v/>
      </c>
      <c r="AM393" s="632">
        <f t="shared" si="1192"/>
        <v>1575</v>
      </c>
      <c r="AN393" s="632">
        <f t="shared" si="1192"/>
        <v>499.86</v>
      </c>
      <c r="AO393" s="632">
        <f t="shared" si="1192"/>
        <v>1250</v>
      </c>
      <c r="AP393" s="632">
        <f t="shared" si="1192"/>
        <v>800</v>
      </c>
      <c r="AQ393" s="632" t="str">
        <f t="shared" si="1192"/>
        <v/>
      </c>
      <c r="AR393" s="632">
        <f t="shared" si="1192"/>
        <v>2700</v>
      </c>
      <c r="AS393" s="632">
        <f t="shared" si="1192"/>
        <v>899.91000000000008</v>
      </c>
      <c r="AT393" s="632">
        <f t="shared" si="1192"/>
        <v>1650.0000000000002</v>
      </c>
      <c r="AU393" s="632" t="str">
        <f t="shared" si="1192"/>
        <v/>
      </c>
      <c r="AV393" s="632" t="str">
        <f t="shared" si="1192"/>
        <v/>
      </c>
      <c r="AW393" s="632" t="str">
        <f t="shared" si="1192"/>
        <v/>
      </c>
      <c r="AX393" s="632" t="str">
        <f t="shared" si="1192"/>
        <v/>
      </c>
      <c r="AY393" s="632" t="str">
        <f t="shared" si="1192"/>
        <v/>
      </c>
      <c r="AZ393" s="632" t="str">
        <f t="shared" si="1192"/>
        <v/>
      </c>
      <c r="BA393" s="632" t="str">
        <f t="shared" si="1192"/>
        <v/>
      </c>
      <c r="BB393" s="632" t="str">
        <f t="shared" si="1192"/>
        <v/>
      </c>
      <c r="BC393" s="665"/>
      <c r="BD393" s="632">
        <f t="shared" ref="BD393:BT393" si="1193">IF(BD391="","",BD391*BD392)</f>
        <v>910</v>
      </c>
      <c r="BE393" s="632" t="str">
        <f t="shared" si="1193"/>
        <v/>
      </c>
      <c r="BF393" s="632">
        <f t="shared" si="1193"/>
        <v>3000</v>
      </c>
      <c r="BG393" s="632">
        <f t="shared" si="1193"/>
        <v>804.99999999999989</v>
      </c>
      <c r="BH393" s="632">
        <f t="shared" si="1193"/>
        <v>180</v>
      </c>
      <c r="BI393" s="632">
        <f t="shared" si="1193"/>
        <v>4200</v>
      </c>
      <c r="BJ393" s="632">
        <f t="shared" si="1193"/>
        <v>24000</v>
      </c>
      <c r="BK393" s="632">
        <f t="shared" si="1193"/>
        <v>1890</v>
      </c>
      <c r="BL393" s="632">
        <f t="shared" si="1193"/>
        <v>1249.5999999999999</v>
      </c>
      <c r="BM393" s="632" t="str">
        <f t="shared" si="1193"/>
        <v/>
      </c>
      <c r="BN393" s="632" t="str">
        <f t="shared" si="1193"/>
        <v/>
      </c>
      <c r="BO393" s="632" t="str">
        <f t="shared" si="1193"/>
        <v/>
      </c>
      <c r="BP393" s="632" t="str">
        <f t="shared" si="1193"/>
        <v/>
      </c>
      <c r="BQ393" s="632" t="str">
        <f t="shared" si="1193"/>
        <v/>
      </c>
      <c r="BR393" s="632" t="str">
        <f t="shared" si="1193"/>
        <v/>
      </c>
      <c r="BS393" s="632" t="str">
        <f t="shared" si="1193"/>
        <v/>
      </c>
      <c r="BT393" s="632" t="str">
        <f t="shared" si="1193"/>
        <v/>
      </c>
      <c r="BU393" s="665"/>
      <c r="BV393" s="632">
        <f>IF(BV391="","",BV391*BV392)</f>
        <v>300</v>
      </c>
      <c r="BW393" s="632">
        <f>IF(BW391="","",BW391*BW392)</f>
        <v>600</v>
      </c>
      <c r="BX393" s="632">
        <f>IF(BX391="","",BX391*BX392)</f>
        <v>1890</v>
      </c>
      <c r="BY393" s="632">
        <f>IF(BY391="","",BY391*BY392)</f>
        <v>2000</v>
      </c>
      <c r="BZ393" s="600" t="str">
        <f t="shared" si="1147"/>
        <v/>
      </c>
      <c r="CA393" s="600" t="str">
        <f t="shared" si="1148"/>
        <v/>
      </c>
      <c r="CB393" s="600">
        <f t="shared" si="1149"/>
        <v>1234.982</v>
      </c>
      <c r="CC393" s="691">
        <f t="shared" si="1150"/>
        <v>2009.0999999999997</v>
      </c>
      <c r="CD393" s="1337" t="str">
        <f t="shared" si="1186"/>
        <v/>
      </c>
      <c r="CE393" s="1338" t="str">
        <f t="shared" si="1189"/>
        <v/>
      </c>
      <c r="CF393" s="1339" t="str">
        <f t="shared" si="1189"/>
        <v/>
      </c>
      <c r="CG393" s="1339" t="str">
        <f t="shared" si="1189"/>
        <v/>
      </c>
      <c r="CH393" s="1339" t="str">
        <f t="shared" si="1189"/>
        <v/>
      </c>
      <c r="CI393" s="1339">
        <f t="shared" si="1189"/>
        <v>180</v>
      </c>
      <c r="CJ393" s="1339">
        <f t="shared" si="1189"/>
        <v>804.99999999999989</v>
      </c>
      <c r="CK393" s="1340">
        <f t="shared" si="1189"/>
        <v>910</v>
      </c>
      <c r="CL393" s="1340">
        <f t="shared" si="1189"/>
        <v>1249.5999999999999</v>
      </c>
      <c r="CM393" s="1340">
        <f t="shared" si="1189"/>
        <v>1890</v>
      </c>
      <c r="CN393" s="1339">
        <f t="shared" si="1189"/>
        <v>3000</v>
      </c>
      <c r="CO393" s="1339">
        <f t="shared" si="1189"/>
        <v>4200</v>
      </c>
      <c r="CP393" s="1339">
        <f t="shared" si="1189"/>
        <v>24000</v>
      </c>
      <c r="CQ393" s="1339" t="str">
        <f t="shared" si="1189"/>
        <v/>
      </c>
      <c r="CR393" s="1339" t="str">
        <f t="shared" si="1189"/>
        <v/>
      </c>
      <c r="CS393" s="1338" t="str">
        <f t="shared" si="1189"/>
        <v/>
      </c>
      <c r="CT393" s="1341" t="str">
        <f t="shared" si="1189"/>
        <v/>
      </c>
      <c r="CU393" s="552" t="str">
        <f t="shared" si="1153"/>
        <v/>
      </c>
      <c r="CV393" s="553" t="str">
        <f t="shared" si="1154"/>
        <v/>
      </c>
      <c r="CW393" s="554" t="str">
        <f t="shared" si="1155"/>
        <v/>
      </c>
      <c r="CX393" s="554" t="str">
        <f t="shared" si="1156"/>
        <v/>
      </c>
      <c r="CY393" s="554" t="str">
        <f t="shared" si="1157"/>
        <v/>
      </c>
      <c r="CZ393" s="554">
        <f t="shared" si="1158"/>
        <v>180</v>
      </c>
      <c r="DA393" s="554">
        <f t="shared" si="1159"/>
        <v>804.99999999999989</v>
      </c>
      <c r="DB393" s="555">
        <f t="shared" si="1160"/>
        <v>910</v>
      </c>
      <c r="DC393" s="555">
        <f t="shared" si="1161"/>
        <v>1249.5999999999999</v>
      </c>
      <c r="DD393" s="555">
        <f t="shared" si="1162"/>
        <v>1890</v>
      </c>
      <c r="DE393" s="554">
        <f t="shared" si="1163"/>
        <v>3000</v>
      </c>
      <c r="DF393" s="554">
        <f t="shared" si="1164"/>
        <v>4200</v>
      </c>
      <c r="DG393" s="554">
        <f t="shared" si="1165"/>
        <v>24000</v>
      </c>
      <c r="DH393" s="554" t="str">
        <f t="shared" si="1166"/>
        <v/>
      </c>
      <c r="DI393" s="554" t="str">
        <f t="shared" si="1167"/>
        <v/>
      </c>
      <c r="DJ393" s="553" t="str">
        <f t="shared" si="1168"/>
        <v/>
      </c>
      <c r="DK393" s="552" t="str">
        <f t="shared" si="1169"/>
        <v/>
      </c>
      <c r="DL393" s="656">
        <f t="shared" si="1170"/>
        <v>2</v>
      </c>
      <c r="DM393" s="106">
        <f t="shared" si="1171"/>
        <v>2</v>
      </c>
      <c r="DN393" s="106">
        <f t="shared" si="1172"/>
        <v>7</v>
      </c>
      <c r="DO393" s="106">
        <f t="shared" si="1173"/>
        <v>8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800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>
        <v>500</v>
      </c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>
        <v>450</v>
      </c>
      <c r="AN394" s="630"/>
      <c r="AO394" s="630"/>
      <c r="AP394" s="630"/>
      <c r="AQ394" s="630"/>
      <c r="AR394" s="630"/>
      <c r="AS394" s="630">
        <v>1000</v>
      </c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1000</v>
      </c>
      <c r="BE394" s="630"/>
      <c r="BF394" s="630"/>
      <c r="BG394" s="630"/>
      <c r="BH394" s="630"/>
      <c r="BI394" s="630"/>
      <c r="BJ394" s="630"/>
      <c r="BK394" s="630">
        <v>2000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>
        <v>450</v>
      </c>
      <c r="BY394" s="630"/>
      <c r="BZ394" s="600" t="str">
        <f t="shared" si="1147"/>
        <v/>
      </c>
      <c r="CA394" s="600" t="str">
        <f t="shared" si="1148"/>
        <v/>
      </c>
      <c r="CB394" s="600" t="str">
        <f t="shared" si="1149"/>
        <v/>
      </c>
      <c r="CC394" s="691" t="str">
        <f t="shared" si="1150"/>
        <v/>
      </c>
      <c r="CD394" s="1337" t="str">
        <f t="shared" si="1186"/>
        <v/>
      </c>
      <c r="CE394" s="1338" t="str">
        <f t="shared" si="1189"/>
        <v/>
      </c>
      <c r="CF394" s="1339" t="str">
        <f t="shared" si="1189"/>
        <v/>
      </c>
      <c r="CG394" s="1339" t="str">
        <f t="shared" si="1189"/>
        <v/>
      </c>
      <c r="CH394" s="1339" t="str">
        <f t="shared" si="1189"/>
        <v/>
      </c>
      <c r="CI394" s="1339" t="str">
        <f t="shared" si="1189"/>
        <v/>
      </c>
      <c r="CJ394" s="1339" t="str">
        <f t="shared" si="1189"/>
        <v/>
      </c>
      <c r="CK394" s="1340" t="str">
        <f t="shared" si="1189"/>
        <v/>
      </c>
      <c r="CL394" s="1340">
        <f t="shared" si="1189"/>
        <v>1000</v>
      </c>
      <c r="CM394" s="1340">
        <f t="shared" si="1189"/>
        <v>2000</v>
      </c>
      <c r="CN394" s="1339" t="str">
        <f t="shared" si="1189"/>
        <v/>
      </c>
      <c r="CO394" s="1339" t="str">
        <f t="shared" si="1189"/>
        <v/>
      </c>
      <c r="CP394" s="1339" t="str">
        <f t="shared" si="1189"/>
        <v/>
      </c>
      <c r="CQ394" s="1339" t="str">
        <f t="shared" si="1189"/>
        <v/>
      </c>
      <c r="CR394" s="1339" t="str">
        <f t="shared" si="1189"/>
        <v/>
      </c>
      <c r="CS394" s="1338" t="str">
        <f t="shared" si="1189"/>
        <v/>
      </c>
      <c r="CT394" s="1341" t="str">
        <f t="shared" si="1189"/>
        <v/>
      </c>
      <c r="CU394" s="552" t="str">
        <f t="shared" si="1153"/>
        <v/>
      </c>
      <c r="CV394" s="553" t="str">
        <f t="shared" si="1154"/>
        <v/>
      </c>
      <c r="CW394" s="554" t="str">
        <f t="shared" si="1155"/>
        <v/>
      </c>
      <c r="CX394" s="554" t="str">
        <f t="shared" si="1156"/>
        <v/>
      </c>
      <c r="CY394" s="554" t="str">
        <f t="shared" si="1157"/>
        <v/>
      </c>
      <c r="CZ394" s="554" t="str">
        <f t="shared" si="1158"/>
        <v/>
      </c>
      <c r="DA394" s="554" t="str">
        <f t="shared" si="1159"/>
        <v/>
      </c>
      <c r="DB394" s="555" t="str">
        <f t="shared" si="1160"/>
        <v/>
      </c>
      <c r="DC394" s="555">
        <f t="shared" si="1161"/>
        <v>1000</v>
      </c>
      <c r="DD394" s="555">
        <f t="shared" si="1162"/>
        <v>2000</v>
      </c>
      <c r="DE394" s="554" t="str">
        <f t="shared" si="1163"/>
        <v/>
      </c>
      <c r="DF394" s="554" t="str">
        <f t="shared" si="1164"/>
        <v/>
      </c>
      <c r="DG394" s="554" t="str">
        <f t="shared" si="1165"/>
        <v/>
      </c>
      <c r="DH394" s="554" t="str">
        <f t="shared" si="1166"/>
        <v/>
      </c>
      <c r="DI394" s="554" t="str">
        <f t="shared" si="1167"/>
        <v/>
      </c>
      <c r="DJ394" s="553" t="str">
        <f t="shared" si="1168"/>
        <v/>
      </c>
      <c r="DK394" s="552" t="str">
        <f t="shared" si="1169"/>
        <v/>
      </c>
      <c r="DL394" s="656">
        <f t="shared" si="1170"/>
        <v>0</v>
      </c>
      <c r="DM394" s="106">
        <f t="shared" si="1171"/>
        <v>1</v>
      </c>
      <c r="DN394" s="106">
        <f t="shared" si="1172"/>
        <v>2</v>
      </c>
      <c r="DO394" s="106">
        <f t="shared" si="1173"/>
        <v>2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>
        <v>1.3</v>
      </c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>
        <v>1.333</v>
      </c>
      <c r="AN395" s="630"/>
      <c r="AO395" s="630"/>
      <c r="AP395" s="630"/>
      <c r="AQ395" s="630"/>
      <c r="AR395" s="630"/>
      <c r="AS395" s="630">
        <v>3</v>
      </c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>
        <v>2.6</v>
      </c>
      <c r="BE395" s="630"/>
      <c r="BF395" s="630"/>
      <c r="BG395" s="630"/>
      <c r="BH395" s="630"/>
      <c r="BI395" s="630"/>
      <c r="BJ395" s="630"/>
      <c r="BK395" s="630">
        <v>0.7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>
        <v>1</v>
      </c>
      <c r="BY395" s="630"/>
      <c r="BZ395" s="600" t="str">
        <f t="shared" si="1147"/>
        <v/>
      </c>
      <c r="CA395" s="600" t="str">
        <f t="shared" si="1148"/>
        <v/>
      </c>
      <c r="CB395" s="600" t="str">
        <f t="shared" si="1149"/>
        <v/>
      </c>
      <c r="CC395" s="691" t="str">
        <f t="shared" si="1150"/>
        <v/>
      </c>
      <c r="CD395" s="1337" t="str">
        <f t="shared" si="1186"/>
        <v/>
      </c>
      <c r="CE395" s="1338" t="str">
        <f t="shared" si="1189"/>
        <v/>
      </c>
      <c r="CF395" s="1339" t="str">
        <f t="shared" si="1189"/>
        <v/>
      </c>
      <c r="CG395" s="1339" t="str">
        <f t="shared" si="1189"/>
        <v/>
      </c>
      <c r="CH395" s="1339" t="str">
        <f t="shared" si="1189"/>
        <v/>
      </c>
      <c r="CI395" s="1339" t="str">
        <f t="shared" si="1189"/>
        <v/>
      </c>
      <c r="CJ395" s="1339" t="str">
        <f t="shared" si="1189"/>
        <v/>
      </c>
      <c r="CK395" s="1340" t="str">
        <f t="shared" si="1189"/>
        <v/>
      </c>
      <c r="CL395" s="1340">
        <f t="shared" si="1189"/>
        <v>0.7</v>
      </c>
      <c r="CM395" s="1340">
        <f t="shared" si="1189"/>
        <v>2.6</v>
      </c>
      <c r="CN395" s="1339" t="str">
        <f t="shared" si="1189"/>
        <v/>
      </c>
      <c r="CO395" s="1339" t="str">
        <f t="shared" si="1189"/>
        <v/>
      </c>
      <c r="CP395" s="1339" t="str">
        <f t="shared" si="1189"/>
        <v/>
      </c>
      <c r="CQ395" s="1339" t="str">
        <f t="shared" si="1189"/>
        <v/>
      </c>
      <c r="CR395" s="1339" t="str">
        <f t="shared" si="1189"/>
        <v/>
      </c>
      <c r="CS395" s="1338" t="str">
        <f t="shared" si="1189"/>
        <v/>
      </c>
      <c r="CT395" s="1341" t="str">
        <f t="shared" si="1189"/>
        <v/>
      </c>
      <c r="CU395" s="552" t="str">
        <f t="shared" si="1153"/>
        <v/>
      </c>
      <c r="CV395" s="553" t="str">
        <f t="shared" si="1154"/>
        <v/>
      </c>
      <c r="CW395" s="554" t="str">
        <f t="shared" si="1155"/>
        <v/>
      </c>
      <c r="CX395" s="554" t="str">
        <f t="shared" si="1156"/>
        <v/>
      </c>
      <c r="CY395" s="554" t="str">
        <f t="shared" si="1157"/>
        <v/>
      </c>
      <c r="CZ395" s="554" t="str">
        <f t="shared" si="1158"/>
        <v/>
      </c>
      <c r="DA395" s="554" t="str">
        <f t="shared" si="1159"/>
        <v/>
      </c>
      <c r="DB395" s="555" t="str">
        <f t="shared" si="1160"/>
        <v/>
      </c>
      <c r="DC395" s="555">
        <f t="shared" si="1161"/>
        <v>0.7</v>
      </c>
      <c r="DD395" s="555">
        <f t="shared" si="1162"/>
        <v>2.6</v>
      </c>
      <c r="DE395" s="554" t="str">
        <f t="shared" si="1163"/>
        <v/>
      </c>
      <c r="DF395" s="554" t="str">
        <f t="shared" si="1164"/>
        <v/>
      </c>
      <c r="DG395" s="554" t="str">
        <f t="shared" si="1165"/>
        <v/>
      </c>
      <c r="DH395" s="554" t="str">
        <f t="shared" si="1166"/>
        <v/>
      </c>
      <c r="DI395" s="554" t="str">
        <f t="shared" si="1167"/>
        <v/>
      </c>
      <c r="DJ395" s="553" t="str">
        <f t="shared" si="1168"/>
        <v/>
      </c>
      <c r="DK395" s="552" t="str">
        <f t="shared" si="1169"/>
        <v/>
      </c>
      <c r="DL395" s="656">
        <f t="shared" si="1170"/>
        <v>0</v>
      </c>
      <c r="DM395" s="106">
        <f t="shared" si="1171"/>
        <v>1</v>
      </c>
      <c r="DN395" s="106">
        <f t="shared" si="1172"/>
        <v>2</v>
      </c>
      <c r="DO395" s="106">
        <f t="shared" si="1173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94">IF(B394="","",B394*B395)</f>
        <v/>
      </c>
      <c r="C396" s="632" t="str">
        <f t="shared" si="1194"/>
        <v/>
      </c>
      <c r="D396" s="632" t="str">
        <f t="shared" si="1194"/>
        <v/>
      </c>
      <c r="E396" s="632" t="str">
        <f t="shared" si="1194"/>
        <v/>
      </c>
      <c r="F396" s="632" t="str">
        <f t="shared" si="1194"/>
        <v/>
      </c>
      <c r="G396" s="632" t="str">
        <f t="shared" si="1194"/>
        <v/>
      </c>
      <c r="H396" s="632" t="str">
        <f t="shared" si="1194"/>
        <v/>
      </c>
      <c r="I396" s="632" t="str">
        <f t="shared" si="1194"/>
        <v/>
      </c>
      <c r="J396" s="632" t="str">
        <f t="shared" si="1194"/>
        <v/>
      </c>
      <c r="K396" s="632" t="str">
        <f t="shared" si="1194"/>
        <v/>
      </c>
      <c r="L396" s="632" t="str">
        <f t="shared" si="1194"/>
        <v/>
      </c>
      <c r="M396" s="632" t="str">
        <f t="shared" si="1194"/>
        <v/>
      </c>
      <c r="N396" s="632" t="str">
        <f t="shared" si="1194"/>
        <v/>
      </c>
      <c r="O396" s="632" t="str">
        <f t="shared" si="1194"/>
        <v/>
      </c>
      <c r="P396" s="632" t="str">
        <f t="shared" si="1194"/>
        <v/>
      </c>
      <c r="Q396" s="632" t="str">
        <f t="shared" si="1194"/>
        <v/>
      </c>
      <c r="R396" s="632" t="str">
        <f t="shared" si="1194"/>
        <v/>
      </c>
      <c r="S396" s="665"/>
      <c r="T396" s="632" t="str">
        <f t="shared" ref="T396:AJ396" si="1195">IF(T394="","",T394*T395)</f>
        <v/>
      </c>
      <c r="U396" s="632" t="str">
        <f t="shared" si="1195"/>
        <v/>
      </c>
      <c r="V396" s="632" t="str">
        <f t="shared" si="1195"/>
        <v/>
      </c>
      <c r="W396" s="632" t="str">
        <f t="shared" si="1195"/>
        <v/>
      </c>
      <c r="X396" s="632">
        <f t="shared" si="1195"/>
        <v>650</v>
      </c>
      <c r="Y396" s="632" t="str">
        <f t="shared" si="1195"/>
        <v/>
      </c>
      <c r="Z396" s="632" t="str">
        <f t="shared" si="1195"/>
        <v/>
      </c>
      <c r="AA396" s="632" t="str">
        <f t="shared" si="1195"/>
        <v/>
      </c>
      <c r="AB396" s="632" t="str">
        <f t="shared" si="1195"/>
        <v/>
      </c>
      <c r="AC396" s="632" t="str">
        <f t="shared" si="1195"/>
        <v/>
      </c>
      <c r="AD396" s="632" t="str">
        <f t="shared" si="1195"/>
        <v/>
      </c>
      <c r="AE396" s="632" t="str">
        <f t="shared" si="1195"/>
        <v/>
      </c>
      <c r="AF396" s="632" t="str">
        <f t="shared" si="1195"/>
        <v/>
      </c>
      <c r="AG396" s="632" t="str">
        <f t="shared" si="1195"/>
        <v/>
      </c>
      <c r="AH396" s="632" t="str">
        <f t="shared" si="1195"/>
        <v/>
      </c>
      <c r="AI396" s="632" t="str">
        <f t="shared" si="1195"/>
        <v/>
      </c>
      <c r="AJ396" s="632" t="str">
        <f t="shared" si="1195"/>
        <v/>
      </c>
      <c r="AK396" s="665"/>
      <c r="AL396" s="632" t="str">
        <f t="shared" ref="AL396:BB396" si="1196">IF(AL394="","",AL394*AL395)</f>
        <v/>
      </c>
      <c r="AM396" s="632">
        <f t="shared" si="1196"/>
        <v>599.85</v>
      </c>
      <c r="AN396" s="632" t="str">
        <f t="shared" si="1196"/>
        <v/>
      </c>
      <c r="AO396" s="632" t="str">
        <f t="shared" si="1196"/>
        <v/>
      </c>
      <c r="AP396" s="632" t="str">
        <f t="shared" si="1196"/>
        <v/>
      </c>
      <c r="AQ396" s="632" t="str">
        <f t="shared" si="1196"/>
        <v/>
      </c>
      <c r="AR396" s="632" t="str">
        <f t="shared" si="1196"/>
        <v/>
      </c>
      <c r="AS396" s="632">
        <f t="shared" si="1196"/>
        <v>3000</v>
      </c>
      <c r="AT396" s="632" t="str">
        <f t="shared" si="1196"/>
        <v/>
      </c>
      <c r="AU396" s="632" t="str">
        <f t="shared" si="1196"/>
        <v/>
      </c>
      <c r="AV396" s="632" t="str">
        <f t="shared" si="1196"/>
        <v/>
      </c>
      <c r="AW396" s="632" t="str">
        <f t="shared" si="1196"/>
        <v/>
      </c>
      <c r="AX396" s="632" t="str">
        <f t="shared" si="1196"/>
        <v/>
      </c>
      <c r="AY396" s="632" t="str">
        <f t="shared" si="1196"/>
        <v/>
      </c>
      <c r="AZ396" s="632" t="str">
        <f t="shared" si="1196"/>
        <v/>
      </c>
      <c r="BA396" s="632" t="str">
        <f t="shared" si="1196"/>
        <v/>
      </c>
      <c r="BB396" s="632" t="str">
        <f t="shared" si="1196"/>
        <v/>
      </c>
      <c r="BC396" s="665"/>
      <c r="BD396" s="632">
        <f t="shared" ref="BD396:BT396" si="1197">IF(BD394="","",BD394*BD395)</f>
        <v>2600</v>
      </c>
      <c r="BE396" s="632" t="str">
        <f t="shared" si="1197"/>
        <v/>
      </c>
      <c r="BF396" s="632" t="str">
        <f t="shared" si="1197"/>
        <v/>
      </c>
      <c r="BG396" s="632" t="str">
        <f t="shared" si="1197"/>
        <v/>
      </c>
      <c r="BH396" s="632" t="str">
        <f t="shared" si="1197"/>
        <v/>
      </c>
      <c r="BI396" s="632" t="str">
        <f t="shared" si="1197"/>
        <v/>
      </c>
      <c r="BJ396" s="632" t="str">
        <f t="shared" si="1197"/>
        <v/>
      </c>
      <c r="BK396" s="632">
        <f t="shared" si="1197"/>
        <v>1400</v>
      </c>
      <c r="BL396" s="632" t="str">
        <f t="shared" si="1197"/>
        <v/>
      </c>
      <c r="BM396" s="632" t="str">
        <f t="shared" si="1197"/>
        <v/>
      </c>
      <c r="BN396" s="632" t="str">
        <f t="shared" si="1197"/>
        <v/>
      </c>
      <c r="BO396" s="632" t="str">
        <f t="shared" si="1197"/>
        <v/>
      </c>
      <c r="BP396" s="632" t="str">
        <f t="shared" si="1197"/>
        <v/>
      </c>
      <c r="BQ396" s="632" t="str">
        <f t="shared" si="1197"/>
        <v/>
      </c>
      <c r="BR396" s="632" t="str">
        <f t="shared" si="1197"/>
        <v/>
      </c>
      <c r="BS396" s="632" t="str">
        <f t="shared" si="1197"/>
        <v/>
      </c>
      <c r="BT396" s="632" t="str">
        <f t="shared" si="1197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>
        <f>IF(BX394="","",BX394*BX395)</f>
        <v>450</v>
      </c>
      <c r="BY396" s="632" t="str">
        <f>IF(BY394="","",BY394*BY395)</f>
        <v/>
      </c>
      <c r="BZ396" s="600" t="str">
        <f t="shared" si="1147"/>
        <v/>
      </c>
      <c r="CA396" s="600" t="str">
        <f t="shared" si="1148"/>
        <v/>
      </c>
      <c r="CB396" s="600" t="str">
        <f t="shared" si="1149"/>
        <v/>
      </c>
      <c r="CC396" s="691" t="str">
        <f t="shared" si="1150"/>
        <v/>
      </c>
      <c r="CD396" s="1337" t="str">
        <f t="shared" si="1186"/>
        <v/>
      </c>
      <c r="CE396" s="1338" t="str">
        <f t="shared" si="1189"/>
        <v/>
      </c>
      <c r="CF396" s="1339" t="str">
        <f t="shared" si="1189"/>
        <v/>
      </c>
      <c r="CG396" s="1339" t="str">
        <f t="shared" si="1189"/>
        <v/>
      </c>
      <c r="CH396" s="1339" t="str">
        <f t="shared" si="1189"/>
        <v/>
      </c>
      <c r="CI396" s="1339" t="str">
        <f t="shared" si="1189"/>
        <v/>
      </c>
      <c r="CJ396" s="1339" t="str">
        <f t="shared" si="1189"/>
        <v/>
      </c>
      <c r="CK396" s="1340" t="str">
        <f t="shared" si="1189"/>
        <v/>
      </c>
      <c r="CL396" s="1340">
        <f t="shared" si="1189"/>
        <v>1400</v>
      </c>
      <c r="CM396" s="1340">
        <f t="shared" si="1189"/>
        <v>2600</v>
      </c>
      <c r="CN396" s="1339" t="str">
        <f t="shared" si="1189"/>
        <v/>
      </c>
      <c r="CO396" s="1339" t="str">
        <f t="shared" si="1189"/>
        <v/>
      </c>
      <c r="CP396" s="1339" t="str">
        <f t="shared" si="1189"/>
        <v/>
      </c>
      <c r="CQ396" s="1339" t="str">
        <f t="shared" si="1189"/>
        <v/>
      </c>
      <c r="CR396" s="1339" t="str">
        <f t="shared" si="1189"/>
        <v/>
      </c>
      <c r="CS396" s="1338" t="str">
        <f t="shared" si="1189"/>
        <v/>
      </c>
      <c r="CT396" s="1341" t="str">
        <f t="shared" si="1189"/>
        <v/>
      </c>
      <c r="CU396" s="552" t="str">
        <f t="shared" si="1153"/>
        <v/>
      </c>
      <c r="CV396" s="553" t="str">
        <f t="shared" si="1154"/>
        <v/>
      </c>
      <c r="CW396" s="554" t="str">
        <f t="shared" si="1155"/>
        <v/>
      </c>
      <c r="CX396" s="554" t="str">
        <f t="shared" si="1156"/>
        <v/>
      </c>
      <c r="CY396" s="554" t="str">
        <f t="shared" si="1157"/>
        <v/>
      </c>
      <c r="CZ396" s="554" t="str">
        <f t="shared" si="1158"/>
        <v/>
      </c>
      <c r="DA396" s="554" t="str">
        <f t="shared" si="1159"/>
        <v/>
      </c>
      <c r="DB396" s="555" t="str">
        <f t="shared" si="1160"/>
        <v/>
      </c>
      <c r="DC396" s="555">
        <f t="shared" si="1161"/>
        <v>1400</v>
      </c>
      <c r="DD396" s="555">
        <f t="shared" si="1162"/>
        <v>2600</v>
      </c>
      <c r="DE396" s="554" t="str">
        <f t="shared" si="1163"/>
        <v/>
      </c>
      <c r="DF396" s="554" t="str">
        <f t="shared" si="1164"/>
        <v/>
      </c>
      <c r="DG396" s="554" t="str">
        <f t="shared" si="1165"/>
        <v/>
      </c>
      <c r="DH396" s="554" t="str">
        <f t="shared" si="1166"/>
        <v/>
      </c>
      <c r="DI396" s="554" t="str">
        <f t="shared" si="1167"/>
        <v/>
      </c>
      <c r="DJ396" s="553" t="str">
        <f t="shared" si="1168"/>
        <v/>
      </c>
      <c r="DK396" s="552" t="str">
        <f t="shared" si="1169"/>
        <v/>
      </c>
      <c r="DL396" s="656">
        <f t="shared" si="1170"/>
        <v>0</v>
      </c>
      <c r="DM396" s="106">
        <f t="shared" si="1171"/>
        <v>1</v>
      </c>
      <c r="DN396" s="106">
        <f t="shared" si="1172"/>
        <v>2</v>
      </c>
      <c r="DO396" s="106">
        <f t="shared" si="1173"/>
        <v>2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801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>
        <v>150</v>
      </c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1500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>
        <v>0</v>
      </c>
      <c r="BE397" s="630"/>
      <c r="BF397" s="630"/>
      <c r="BG397" s="630"/>
      <c r="BH397" s="630"/>
      <c r="BI397" s="630"/>
      <c r="BJ397" s="630"/>
      <c r="BK397" s="630">
        <v>1100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>
        <v>1500</v>
      </c>
      <c r="BY397" s="630"/>
      <c r="BZ397" s="600" t="str">
        <f t="shared" si="1147"/>
        <v/>
      </c>
      <c r="CA397" s="600" t="str">
        <f t="shared" si="1148"/>
        <v/>
      </c>
      <c r="CB397" s="600" t="str">
        <f t="shared" si="1149"/>
        <v/>
      </c>
      <c r="CC397" s="691" t="str">
        <f t="shared" si="1150"/>
        <v/>
      </c>
      <c r="CD397" s="1337" t="str">
        <f t="shared" si="1186"/>
        <v/>
      </c>
      <c r="CE397" s="1338" t="str">
        <f t="shared" si="1189"/>
        <v/>
      </c>
      <c r="CF397" s="1339" t="str">
        <f t="shared" si="1189"/>
        <v/>
      </c>
      <c r="CG397" s="1339" t="str">
        <f t="shared" si="1189"/>
        <v/>
      </c>
      <c r="CH397" s="1339" t="str">
        <f t="shared" si="1189"/>
        <v/>
      </c>
      <c r="CI397" s="1339" t="str">
        <f t="shared" si="1189"/>
        <v/>
      </c>
      <c r="CJ397" s="1339" t="str">
        <f t="shared" si="1189"/>
        <v/>
      </c>
      <c r="CK397" s="1340" t="str">
        <f t="shared" si="1189"/>
        <v/>
      </c>
      <c r="CL397" s="1340">
        <f t="shared" si="1189"/>
        <v>0</v>
      </c>
      <c r="CM397" s="1340">
        <f t="shared" si="1189"/>
        <v>1100</v>
      </c>
      <c r="CN397" s="1339" t="str">
        <f t="shared" si="1189"/>
        <v/>
      </c>
      <c r="CO397" s="1339" t="str">
        <f t="shared" si="1189"/>
        <v/>
      </c>
      <c r="CP397" s="1339" t="str">
        <f t="shared" si="1189"/>
        <v/>
      </c>
      <c r="CQ397" s="1339" t="str">
        <f t="shared" si="1189"/>
        <v/>
      </c>
      <c r="CR397" s="1339" t="str">
        <f t="shared" si="1189"/>
        <v/>
      </c>
      <c r="CS397" s="1338" t="str">
        <f t="shared" si="1189"/>
        <v/>
      </c>
      <c r="CT397" s="1341" t="str">
        <f t="shared" si="1189"/>
        <v/>
      </c>
      <c r="CU397" s="552" t="str">
        <f t="shared" si="1153"/>
        <v/>
      </c>
      <c r="CV397" s="553" t="str">
        <f t="shared" si="1154"/>
        <v/>
      </c>
      <c r="CW397" s="554" t="str">
        <f t="shared" si="1155"/>
        <v/>
      </c>
      <c r="CX397" s="554" t="str">
        <f t="shared" si="1156"/>
        <v/>
      </c>
      <c r="CY397" s="554" t="str">
        <f t="shared" si="1157"/>
        <v/>
      </c>
      <c r="CZ397" s="554" t="str">
        <f t="shared" si="1158"/>
        <v/>
      </c>
      <c r="DA397" s="554" t="str">
        <f t="shared" si="1159"/>
        <v/>
      </c>
      <c r="DB397" s="555" t="str">
        <f t="shared" si="1160"/>
        <v/>
      </c>
      <c r="DC397" s="555">
        <f t="shared" si="1161"/>
        <v>0</v>
      </c>
      <c r="DD397" s="555">
        <f t="shared" si="1162"/>
        <v>1100</v>
      </c>
      <c r="DE397" s="554" t="str">
        <f t="shared" si="1163"/>
        <v/>
      </c>
      <c r="DF397" s="554" t="str">
        <f t="shared" si="1164"/>
        <v/>
      </c>
      <c r="DG397" s="554" t="str">
        <f t="shared" si="1165"/>
        <v/>
      </c>
      <c r="DH397" s="554" t="str">
        <f t="shared" si="1166"/>
        <v/>
      </c>
      <c r="DI397" s="554" t="str">
        <f t="shared" si="1167"/>
        <v/>
      </c>
      <c r="DJ397" s="553" t="str">
        <f t="shared" si="1168"/>
        <v/>
      </c>
      <c r="DK397" s="552" t="str">
        <f t="shared" si="1169"/>
        <v/>
      </c>
      <c r="DL397" s="656">
        <f t="shared" si="1170"/>
        <v>0</v>
      </c>
      <c r="DM397" s="106">
        <f t="shared" si="1171"/>
        <v>1</v>
      </c>
      <c r="DN397" s="106">
        <f t="shared" si="1172"/>
        <v>1</v>
      </c>
      <c r="DO397" s="106">
        <f t="shared" si="1173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>
        <v>1.6659999999999999</v>
      </c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1.3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>
        <v>0.77300000000000002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>
        <v>1</v>
      </c>
      <c r="BY398" s="630"/>
      <c r="BZ398" s="600" t="str">
        <f t="shared" si="1147"/>
        <v/>
      </c>
      <c r="CA398" s="600" t="str">
        <f t="shared" si="1148"/>
        <v/>
      </c>
      <c r="CB398" s="600" t="str">
        <f t="shared" si="1149"/>
        <v/>
      </c>
      <c r="CC398" s="691" t="str">
        <f t="shared" si="1150"/>
        <v/>
      </c>
      <c r="CD398" s="1337" t="str">
        <f t="shared" si="1186"/>
        <v/>
      </c>
      <c r="CE398" s="1338" t="str">
        <f t="shared" si="1189"/>
        <v/>
      </c>
      <c r="CF398" s="1339" t="str">
        <f t="shared" si="1189"/>
        <v/>
      </c>
      <c r="CG398" s="1339" t="str">
        <f t="shared" si="1189"/>
        <v/>
      </c>
      <c r="CH398" s="1339" t="str">
        <f t="shared" si="1189"/>
        <v/>
      </c>
      <c r="CI398" s="1339" t="str">
        <f t="shared" si="1189"/>
        <v/>
      </c>
      <c r="CJ398" s="1339" t="str">
        <f t="shared" si="1189"/>
        <v/>
      </c>
      <c r="CK398" s="1340" t="str">
        <f t="shared" si="1189"/>
        <v/>
      </c>
      <c r="CL398" s="1340">
        <f t="shared" si="1189"/>
        <v>0.77300000000000002</v>
      </c>
      <c r="CM398" s="1340" t="str">
        <f t="shared" si="1189"/>
        <v/>
      </c>
      <c r="CN398" s="1339" t="str">
        <f t="shared" si="1189"/>
        <v/>
      </c>
      <c r="CO398" s="1339" t="str">
        <f t="shared" si="1189"/>
        <v/>
      </c>
      <c r="CP398" s="1339" t="str">
        <f t="shared" si="1189"/>
        <v/>
      </c>
      <c r="CQ398" s="1339" t="str">
        <f t="shared" si="1189"/>
        <v/>
      </c>
      <c r="CR398" s="1339" t="str">
        <f t="shared" si="1189"/>
        <v/>
      </c>
      <c r="CS398" s="1338" t="str">
        <f t="shared" si="1189"/>
        <v/>
      </c>
      <c r="CT398" s="1341" t="str">
        <f t="shared" si="1189"/>
        <v/>
      </c>
      <c r="CU398" s="552" t="str">
        <f t="shared" si="1153"/>
        <v/>
      </c>
      <c r="CV398" s="553" t="str">
        <f t="shared" si="1154"/>
        <v/>
      </c>
      <c r="CW398" s="554" t="str">
        <f t="shared" si="1155"/>
        <v/>
      </c>
      <c r="CX398" s="554" t="str">
        <f t="shared" si="1156"/>
        <v/>
      </c>
      <c r="CY398" s="554" t="str">
        <f t="shared" si="1157"/>
        <v/>
      </c>
      <c r="CZ398" s="554" t="str">
        <f t="shared" si="1158"/>
        <v/>
      </c>
      <c r="DA398" s="554" t="str">
        <f t="shared" si="1159"/>
        <v/>
      </c>
      <c r="DB398" s="555" t="str">
        <f t="shared" si="1160"/>
        <v/>
      </c>
      <c r="DC398" s="555">
        <f t="shared" si="1161"/>
        <v>0.77300000000000002</v>
      </c>
      <c r="DD398" s="555" t="str">
        <f t="shared" si="1162"/>
        <v/>
      </c>
      <c r="DE398" s="554" t="str">
        <f t="shared" si="1163"/>
        <v/>
      </c>
      <c r="DF398" s="554" t="str">
        <f t="shared" si="1164"/>
        <v/>
      </c>
      <c r="DG398" s="554" t="str">
        <f t="shared" si="1165"/>
        <v/>
      </c>
      <c r="DH398" s="554" t="str">
        <f t="shared" si="1166"/>
        <v/>
      </c>
      <c r="DI398" s="554" t="str">
        <f t="shared" si="1167"/>
        <v/>
      </c>
      <c r="DJ398" s="553" t="str">
        <f t="shared" si="1168"/>
        <v/>
      </c>
      <c r="DK398" s="552" t="str">
        <f t="shared" si="1169"/>
        <v/>
      </c>
      <c r="DL398" s="656">
        <f t="shared" si="1170"/>
        <v>0</v>
      </c>
      <c r="DM398" s="106">
        <f t="shared" si="1171"/>
        <v>1</v>
      </c>
      <c r="DN398" s="106">
        <f t="shared" si="1172"/>
        <v>1</v>
      </c>
      <c r="DO398" s="106">
        <f t="shared" si="1173"/>
        <v>1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98">IF(B397="","",B397*B398)</f>
        <v/>
      </c>
      <c r="C399" s="632" t="str">
        <f t="shared" si="1198"/>
        <v/>
      </c>
      <c r="D399" s="632" t="str">
        <f t="shared" si="1198"/>
        <v/>
      </c>
      <c r="E399" s="632" t="str">
        <f t="shared" si="1198"/>
        <v/>
      </c>
      <c r="F399" s="632" t="str">
        <f t="shared" si="1198"/>
        <v/>
      </c>
      <c r="G399" s="632" t="str">
        <f t="shared" si="1198"/>
        <v/>
      </c>
      <c r="H399" s="632" t="str">
        <f t="shared" si="1198"/>
        <v/>
      </c>
      <c r="I399" s="632" t="str">
        <f t="shared" si="1198"/>
        <v/>
      </c>
      <c r="J399" s="632" t="str">
        <f t="shared" si="1198"/>
        <v/>
      </c>
      <c r="K399" s="632" t="str">
        <f t="shared" si="1198"/>
        <v/>
      </c>
      <c r="L399" s="632" t="str">
        <f t="shared" si="1198"/>
        <v/>
      </c>
      <c r="M399" s="632" t="str">
        <f t="shared" si="1198"/>
        <v/>
      </c>
      <c r="N399" s="632" t="str">
        <f t="shared" si="1198"/>
        <v/>
      </c>
      <c r="O399" s="632" t="str">
        <f t="shared" si="1198"/>
        <v/>
      </c>
      <c r="P399" s="632" t="str">
        <f t="shared" si="1198"/>
        <v/>
      </c>
      <c r="Q399" s="632" t="str">
        <f t="shared" si="1198"/>
        <v/>
      </c>
      <c r="R399" s="632" t="str">
        <f t="shared" si="1198"/>
        <v/>
      </c>
      <c r="S399" s="665"/>
      <c r="T399" s="632" t="str">
        <f t="shared" ref="T399:AJ399" si="1199">IF(T397="","",T397*T398)</f>
        <v/>
      </c>
      <c r="U399" s="632" t="str">
        <f t="shared" si="1199"/>
        <v/>
      </c>
      <c r="V399" s="632" t="str">
        <f t="shared" si="1199"/>
        <v/>
      </c>
      <c r="W399" s="632" t="str">
        <f t="shared" si="1199"/>
        <v/>
      </c>
      <c r="X399" s="632">
        <f t="shared" si="1199"/>
        <v>249.89999999999998</v>
      </c>
      <c r="Y399" s="632" t="str">
        <f t="shared" si="1199"/>
        <v/>
      </c>
      <c r="Z399" s="632" t="str">
        <f t="shared" si="1199"/>
        <v/>
      </c>
      <c r="AA399" s="632" t="str">
        <f t="shared" si="1199"/>
        <v/>
      </c>
      <c r="AB399" s="632" t="str">
        <f t="shared" si="1199"/>
        <v/>
      </c>
      <c r="AC399" s="632" t="str">
        <f t="shared" si="1199"/>
        <v/>
      </c>
      <c r="AD399" s="632" t="str">
        <f t="shared" si="1199"/>
        <v/>
      </c>
      <c r="AE399" s="632" t="str">
        <f t="shared" si="1199"/>
        <v/>
      </c>
      <c r="AF399" s="632" t="str">
        <f t="shared" si="1199"/>
        <v/>
      </c>
      <c r="AG399" s="632" t="str">
        <f t="shared" si="1199"/>
        <v/>
      </c>
      <c r="AH399" s="632" t="str">
        <f t="shared" si="1199"/>
        <v/>
      </c>
      <c r="AI399" s="632" t="str">
        <f t="shared" si="1199"/>
        <v/>
      </c>
      <c r="AJ399" s="632" t="str">
        <f t="shared" si="1199"/>
        <v/>
      </c>
      <c r="AK399" s="665"/>
      <c r="AL399" s="632" t="str">
        <f t="shared" ref="AL399:BB399" si="1200">IF(AL397="","",AL397*AL398)</f>
        <v/>
      </c>
      <c r="AM399" s="632" t="str">
        <f t="shared" si="1200"/>
        <v/>
      </c>
      <c r="AN399" s="632" t="str">
        <f t="shared" si="1200"/>
        <v/>
      </c>
      <c r="AO399" s="632" t="str">
        <f t="shared" si="1200"/>
        <v/>
      </c>
      <c r="AP399" s="632" t="str">
        <f t="shared" si="1200"/>
        <v/>
      </c>
      <c r="AQ399" s="632" t="str">
        <f t="shared" si="1200"/>
        <v/>
      </c>
      <c r="AR399" s="632" t="str">
        <f t="shared" si="1200"/>
        <v/>
      </c>
      <c r="AS399" s="632">
        <f t="shared" si="1200"/>
        <v>1950</v>
      </c>
      <c r="AT399" s="632" t="str">
        <f t="shared" si="1200"/>
        <v/>
      </c>
      <c r="AU399" s="632" t="str">
        <f t="shared" si="1200"/>
        <v/>
      </c>
      <c r="AV399" s="632" t="str">
        <f t="shared" si="1200"/>
        <v/>
      </c>
      <c r="AW399" s="632" t="str">
        <f t="shared" si="1200"/>
        <v/>
      </c>
      <c r="AX399" s="632" t="str">
        <f t="shared" si="1200"/>
        <v/>
      </c>
      <c r="AY399" s="632" t="str">
        <f t="shared" si="1200"/>
        <v/>
      </c>
      <c r="AZ399" s="632" t="str">
        <f t="shared" si="1200"/>
        <v/>
      </c>
      <c r="BA399" s="632" t="str">
        <f t="shared" si="1200"/>
        <v/>
      </c>
      <c r="BB399" s="632" t="str">
        <f t="shared" si="1200"/>
        <v/>
      </c>
      <c r="BC399" s="665"/>
      <c r="BD399" s="632">
        <f t="shared" ref="BD399:BT399" si="1201">IF(BD397="","",BD397*BD398)</f>
        <v>0</v>
      </c>
      <c r="BE399" s="632" t="str">
        <f t="shared" si="1201"/>
        <v/>
      </c>
      <c r="BF399" s="632" t="str">
        <f t="shared" si="1201"/>
        <v/>
      </c>
      <c r="BG399" s="632" t="str">
        <f t="shared" si="1201"/>
        <v/>
      </c>
      <c r="BH399" s="632" t="str">
        <f t="shared" si="1201"/>
        <v/>
      </c>
      <c r="BI399" s="632" t="str">
        <f t="shared" si="1201"/>
        <v/>
      </c>
      <c r="BJ399" s="632" t="str">
        <f t="shared" si="1201"/>
        <v/>
      </c>
      <c r="BK399" s="632">
        <f t="shared" si="1201"/>
        <v>850.30000000000007</v>
      </c>
      <c r="BL399" s="632" t="str">
        <f t="shared" si="1201"/>
        <v/>
      </c>
      <c r="BM399" s="632" t="str">
        <f t="shared" si="1201"/>
        <v/>
      </c>
      <c r="BN399" s="632" t="str">
        <f t="shared" si="1201"/>
        <v/>
      </c>
      <c r="BO399" s="632" t="str">
        <f t="shared" si="1201"/>
        <v/>
      </c>
      <c r="BP399" s="632" t="str">
        <f t="shared" si="1201"/>
        <v/>
      </c>
      <c r="BQ399" s="632" t="str">
        <f t="shared" si="1201"/>
        <v/>
      </c>
      <c r="BR399" s="632" t="str">
        <f t="shared" si="1201"/>
        <v/>
      </c>
      <c r="BS399" s="632" t="str">
        <f t="shared" si="1201"/>
        <v/>
      </c>
      <c r="BT399" s="632" t="str">
        <f t="shared" si="1201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>
        <f>IF(BX397="","",BX397*BX398)</f>
        <v>1500</v>
      </c>
      <c r="BY399" s="632" t="str">
        <f>IF(BY397="","",BY397*BY398)</f>
        <v/>
      </c>
      <c r="BZ399" s="600" t="str">
        <f t="shared" si="1147"/>
        <v/>
      </c>
      <c r="CA399" s="600" t="str">
        <f t="shared" si="1148"/>
        <v/>
      </c>
      <c r="CB399" s="600" t="str">
        <f t="shared" si="1149"/>
        <v/>
      </c>
      <c r="CC399" s="691" t="str">
        <f t="shared" si="1150"/>
        <v/>
      </c>
      <c r="CD399" s="1337" t="str">
        <f t="shared" si="1186"/>
        <v/>
      </c>
      <c r="CE399" s="1338" t="str">
        <f t="shared" si="1189"/>
        <v/>
      </c>
      <c r="CF399" s="1339" t="str">
        <f t="shared" si="1189"/>
        <v/>
      </c>
      <c r="CG399" s="1339" t="str">
        <f t="shared" si="1189"/>
        <v/>
      </c>
      <c r="CH399" s="1339" t="str">
        <f t="shared" si="1189"/>
        <v/>
      </c>
      <c r="CI399" s="1339" t="str">
        <f t="shared" si="1189"/>
        <v/>
      </c>
      <c r="CJ399" s="1339" t="str">
        <f t="shared" si="1189"/>
        <v/>
      </c>
      <c r="CK399" s="1340" t="str">
        <f t="shared" si="1189"/>
        <v/>
      </c>
      <c r="CL399" s="1340">
        <f t="shared" si="1189"/>
        <v>0</v>
      </c>
      <c r="CM399" s="1340">
        <f t="shared" si="1189"/>
        <v>850.30000000000007</v>
      </c>
      <c r="CN399" s="1339" t="str">
        <f t="shared" si="1189"/>
        <v/>
      </c>
      <c r="CO399" s="1339" t="str">
        <f t="shared" si="1189"/>
        <v/>
      </c>
      <c r="CP399" s="1339" t="str">
        <f t="shared" si="1189"/>
        <v/>
      </c>
      <c r="CQ399" s="1339" t="str">
        <f t="shared" si="1189"/>
        <v/>
      </c>
      <c r="CR399" s="1339" t="str">
        <f t="shared" si="1189"/>
        <v/>
      </c>
      <c r="CS399" s="1338" t="str">
        <f t="shared" si="1189"/>
        <v/>
      </c>
      <c r="CT399" s="1341" t="str">
        <f t="shared" si="1189"/>
        <v/>
      </c>
      <c r="CU399" s="552" t="str">
        <f t="shared" si="1153"/>
        <v/>
      </c>
      <c r="CV399" s="553" t="str">
        <f t="shared" si="1154"/>
        <v/>
      </c>
      <c r="CW399" s="554" t="str">
        <f t="shared" si="1155"/>
        <v/>
      </c>
      <c r="CX399" s="554" t="str">
        <f t="shared" si="1156"/>
        <v/>
      </c>
      <c r="CY399" s="554" t="str">
        <f t="shared" si="1157"/>
        <v/>
      </c>
      <c r="CZ399" s="554" t="str">
        <f t="shared" si="1158"/>
        <v/>
      </c>
      <c r="DA399" s="554" t="str">
        <f t="shared" si="1159"/>
        <v/>
      </c>
      <c r="DB399" s="555" t="str">
        <f t="shared" si="1160"/>
        <v/>
      </c>
      <c r="DC399" s="555">
        <f t="shared" si="1161"/>
        <v>0</v>
      </c>
      <c r="DD399" s="555">
        <f t="shared" si="1162"/>
        <v>850.30000000000007</v>
      </c>
      <c r="DE399" s="554" t="str">
        <f t="shared" si="1163"/>
        <v/>
      </c>
      <c r="DF399" s="554" t="str">
        <f t="shared" si="1164"/>
        <v/>
      </c>
      <c r="DG399" s="554" t="str">
        <f t="shared" si="1165"/>
        <v/>
      </c>
      <c r="DH399" s="554" t="str">
        <f t="shared" si="1166"/>
        <v/>
      </c>
      <c r="DI399" s="554" t="str">
        <f t="shared" si="1167"/>
        <v/>
      </c>
      <c r="DJ399" s="553" t="str">
        <f t="shared" si="1168"/>
        <v/>
      </c>
      <c r="DK399" s="552" t="str">
        <f t="shared" si="1169"/>
        <v/>
      </c>
      <c r="DL399" s="656">
        <f t="shared" si="1170"/>
        <v>0</v>
      </c>
      <c r="DM399" s="106">
        <f t="shared" si="1171"/>
        <v>1</v>
      </c>
      <c r="DN399" s="106">
        <f t="shared" si="1172"/>
        <v>1</v>
      </c>
      <c r="DO399" s="106">
        <f t="shared" si="1173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266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47"/>
        <v/>
      </c>
      <c r="CA400" s="600" t="str">
        <f t="shared" si="1148"/>
        <v/>
      </c>
      <c r="CB400" s="600" t="str">
        <f t="shared" si="1149"/>
        <v/>
      </c>
      <c r="CC400" s="691" t="str">
        <f t="shared" si="1150"/>
        <v/>
      </c>
      <c r="CD400" s="1337" t="str">
        <f t="shared" si="1186"/>
        <v/>
      </c>
      <c r="CE400" s="1338" t="str">
        <f t="shared" si="1189"/>
        <v/>
      </c>
      <c r="CF400" s="1339" t="str">
        <f t="shared" si="1189"/>
        <v/>
      </c>
      <c r="CG400" s="1339" t="str">
        <f t="shared" si="1189"/>
        <v/>
      </c>
      <c r="CH400" s="1339" t="str">
        <f t="shared" si="1189"/>
        <v/>
      </c>
      <c r="CI400" s="1339" t="str">
        <f t="shared" si="1189"/>
        <v/>
      </c>
      <c r="CJ400" s="1339" t="str">
        <f t="shared" si="1189"/>
        <v/>
      </c>
      <c r="CK400" s="1340" t="str">
        <f t="shared" si="1189"/>
        <v/>
      </c>
      <c r="CL400" s="1340" t="str">
        <f t="shared" si="1189"/>
        <v/>
      </c>
      <c r="CM400" s="1340" t="str">
        <f t="shared" si="1189"/>
        <v/>
      </c>
      <c r="CN400" s="1339" t="str">
        <f t="shared" si="1189"/>
        <v/>
      </c>
      <c r="CO400" s="1339" t="str">
        <f t="shared" si="1189"/>
        <v/>
      </c>
      <c r="CP400" s="1339" t="str">
        <f t="shared" si="1189"/>
        <v/>
      </c>
      <c r="CQ400" s="1339" t="str">
        <f t="shared" si="1189"/>
        <v/>
      </c>
      <c r="CR400" s="1339" t="str">
        <f t="shared" si="1189"/>
        <v/>
      </c>
      <c r="CS400" s="1338" t="str">
        <f t="shared" si="1189"/>
        <v/>
      </c>
      <c r="CT400" s="1341" t="str">
        <f t="shared" si="1189"/>
        <v/>
      </c>
      <c r="CU400" s="552" t="str">
        <f t="shared" si="1153"/>
        <v/>
      </c>
      <c r="CV400" s="553" t="str">
        <f t="shared" si="1154"/>
        <v/>
      </c>
      <c r="CW400" s="554" t="str">
        <f t="shared" si="1155"/>
        <v/>
      </c>
      <c r="CX400" s="554" t="str">
        <f t="shared" si="1156"/>
        <v/>
      </c>
      <c r="CY400" s="554" t="str">
        <f t="shared" si="1157"/>
        <v/>
      </c>
      <c r="CZ400" s="554" t="str">
        <f t="shared" si="1158"/>
        <v/>
      </c>
      <c r="DA400" s="554" t="str">
        <f t="shared" si="1159"/>
        <v/>
      </c>
      <c r="DB400" s="555" t="str">
        <f t="shared" si="1160"/>
        <v/>
      </c>
      <c r="DC400" s="555" t="str">
        <f t="shared" si="1161"/>
        <v/>
      </c>
      <c r="DD400" s="555" t="str">
        <f t="shared" si="1162"/>
        <v/>
      </c>
      <c r="DE400" s="554" t="str">
        <f t="shared" si="1163"/>
        <v/>
      </c>
      <c r="DF400" s="554" t="str">
        <f t="shared" si="1164"/>
        <v/>
      </c>
      <c r="DG400" s="554" t="str">
        <f t="shared" si="1165"/>
        <v/>
      </c>
      <c r="DH400" s="554" t="str">
        <f t="shared" si="1166"/>
        <v/>
      </c>
      <c r="DI400" s="554" t="str">
        <f t="shared" si="1167"/>
        <v/>
      </c>
      <c r="DJ400" s="553" t="str">
        <f t="shared" si="1168"/>
        <v/>
      </c>
      <c r="DK400" s="552" t="str">
        <f t="shared" si="1169"/>
        <v/>
      </c>
      <c r="DL400" s="656">
        <f t="shared" si="1170"/>
        <v>0</v>
      </c>
      <c r="DM400" s="106">
        <f t="shared" si="1171"/>
        <v>0</v>
      </c>
      <c r="DN400" s="106">
        <f t="shared" si="1172"/>
        <v>0</v>
      </c>
      <c r="DO400" s="106">
        <f t="shared" si="1173"/>
        <v>0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47"/>
        <v/>
      </c>
      <c r="CA401" s="600" t="str">
        <f t="shared" si="1148"/>
        <v/>
      </c>
      <c r="CB401" s="600" t="str">
        <f t="shared" si="1149"/>
        <v/>
      </c>
      <c r="CC401" s="691" t="str">
        <f t="shared" si="1150"/>
        <v/>
      </c>
      <c r="CD401" s="1337" t="str">
        <f t="shared" si="1186"/>
        <v/>
      </c>
      <c r="CE401" s="1338" t="str">
        <f t="shared" si="1189"/>
        <v/>
      </c>
      <c r="CF401" s="1339" t="str">
        <f t="shared" si="1189"/>
        <v/>
      </c>
      <c r="CG401" s="1339" t="str">
        <f t="shared" si="1189"/>
        <v/>
      </c>
      <c r="CH401" s="1339" t="str">
        <f t="shared" si="1189"/>
        <v/>
      </c>
      <c r="CI401" s="1339" t="str">
        <f t="shared" si="1189"/>
        <v/>
      </c>
      <c r="CJ401" s="1339" t="str">
        <f t="shared" si="1189"/>
        <v/>
      </c>
      <c r="CK401" s="1340" t="str">
        <f t="shared" si="1189"/>
        <v/>
      </c>
      <c r="CL401" s="1340" t="str">
        <f t="shared" si="1189"/>
        <v/>
      </c>
      <c r="CM401" s="1340" t="str">
        <f t="shared" si="1189"/>
        <v/>
      </c>
      <c r="CN401" s="1339" t="str">
        <f t="shared" si="1189"/>
        <v/>
      </c>
      <c r="CO401" s="1339" t="str">
        <f t="shared" si="1189"/>
        <v/>
      </c>
      <c r="CP401" s="1339" t="str">
        <f t="shared" si="1189"/>
        <v/>
      </c>
      <c r="CQ401" s="1339" t="str">
        <f t="shared" si="1189"/>
        <v/>
      </c>
      <c r="CR401" s="1339" t="str">
        <f t="shared" si="1189"/>
        <v/>
      </c>
      <c r="CS401" s="1338" t="str">
        <f t="shared" si="1189"/>
        <v/>
      </c>
      <c r="CT401" s="1341" t="str">
        <f t="shared" si="1189"/>
        <v/>
      </c>
      <c r="CU401" s="552" t="str">
        <f t="shared" si="1153"/>
        <v/>
      </c>
      <c r="CV401" s="553" t="str">
        <f t="shared" si="1154"/>
        <v/>
      </c>
      <c r="CW401" s="554" t="str">
        <f t="shared" si="1155"/>
        <v/>
      </c>
      <c r="CX401" s="554" t="str">
        <f t="shared" si="1156"/>
        <v/>
      </c>
      <c r="CY401" s="554" t="str">
        <f t="shared" si="1157"/>
        <v/>
      </c>
      <c r="CZ401" s="554" t="str">
        <f t="shared" si="1158"/>
        <v/>
      </c>
      <c r="DA401" s="554" t="str">
        <f t="shared" si="1159"/>
        <v/>
      </c>
      <c r="DB401" s="555" t="str">
        <f t="shared" si="1160"/>
        <v/>
      </c>
      <c r="DC401" s="555" t="str">
        <f t="shared" si="1161"/>
        <v/>
      </c>
      <c r="DD401" s="555" t="str">
        <f t="shared" si="1162"/>
        <v/>
      </c>
      <c r="DE401" s="554" t="str">
        <f t="shared" si="1163"/>
        <v/>
      </c>
      <c r="DF401" s="554" t="str">
        <f t="shared" si="1164"/>
        <v/>
      </c>
      <c r="DG401" s="554" t="str">
        <f t="shared" si="1165"/>
        <v/>
      </c>
      <c r="DH401" s="554" t="str">
        <f t="shared" si="1166"/>
        <v/>
      </c>
      <c r="DI401" s="554" t="str">
        <f t="shared" si="1167"/>
        <v/>
      </c>
      <c r="DJ401" s="553" t="str">
        <f t="shared" si="1168"/>
        <v/>
      </c>
      <c r="DK401" s="552" t="str">
        <f t="shared" si="1169"/>
        <v/>
      </c>
      <c r="DL401" s="656">
        <f t="shared" si="1170"/>
        <v>0</v>
      </c>
      <c r="DM401" s="106">
        <f t="shared" si="1171"/>
        <v>0</v>
      </c>
      <c r="DN401" s="106">
        <f t="shared" si="1172"/>
        <v>0</v>
      </c>
      <c r="DO401" s="106">
        <f t="shared" si="1173"/>
        <v>0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202">IF(B400="","",B400*B401)</f>
        <v/>
      </c>
      <c r="C402" s="632" t="str">
        <f t="shared" si="1202"/>
        <v/>
      </c>
      <c r="D402" s="632" t="str">
        <f t="shared" si="1202"/>
        <v/>
      </c>
      <c r="E402" s="632" t="str">
        <f t="shared" si="1202"/>
        <v/>
      </c>
      <c r="F402" s="632" t="str">
        <f t="shared" si="1202"/>
        <v/>
      </c>
      <c r="G402" s="632" t="str">
        <f t="shared" si="1202"/>
        <v/>
      </c>
      <c r="H402" s="632" t="str">
        <f t="shared" si="1202"/>
        <v/>
      </c>
      <c r="I402" s="632" t="str">
        <f t="shared" si="1202"/>
        <v/>
      </c>
      <c r="J402" s="632" t="str">
        <f t="shared" si="1202"/>
        <v/>
      </c>
      <c r="K402" s="632" t="str">
        <f t="shared" si="1202"/>
        <v/>
      </c>
      <c r="L402" s="632" t="str">
        <f t="shared" si="1202"/>
        <v/>
      </c>
      <c r="M402" s="632" t="str">
        <f t="shared" si="1202"/>
        <v/>
      </c>
      <c r="N402" s="632" t="str">
        <f t="shared" si="1202"/>
        <v/>
      </c>
      <c r="O402" s="632" t="str">
        <f t="shared" si="1202"/>
        <v/>
      </c>
      <c r="P402" s="632" t="str">
        <f t="shared" si="1202"/>
        <v/>
      </c>
      <c r="Q402" s="632" t="str">
        <f t="shared" si="1202"/>
        <v/>
      </c>
      <c r="R402" s="632" t="str">
        <f t="shared" si="1202"/>
        <v/>
      </c>
      <c r="S402" s="665"/>
      <c r="T402" s="632" t="str">
        <f t="shared" ref="T402:AJ402" si="1203">IF(T400="","",T400*T401)</f>
        <v/>
      </c>
      <c r="U402" s="632" t="str">
        <f t="shared" si="1203"/>
        <v/>
      </c>
      <c r="V402" s="632" t="str">
        <f t="shared" si="1203"/>
        <v/>
      </c>
      <c r="W402" s="632" t="str">
        <f t="shared" si="1203"/>
        <v/>
      </c>
      <c r="X402" s="632" t="str">
        <f t="shared" si="1203"/>
        <v/>
      </c>
      <c r="Y402" s="632" t="str">
        <f t="shared" si="1203"/>
        <v/>
      </c>
      <c r="Z402" s="632" t="str">
        <f t="shared" si="1203"/>
        <v/>
      </c>
      <c r="AA402" s="632" t="str">
        <f t="shared" si="1203"/>
        <v/>
      </c>
      <c r="AB402" s="632" t="str">
        <f t="shared" si="1203"/>
        <v/>
      </c>
      <c r="AC402" s="632" t="str">
        <f t="shared" si="1203"/>
        <v/>
      </c>
      <c r="AD402" s="632" t="str">
        <f t="shared" si="1203"/>
        <v/>
      </c>
      <c r="AE402" s="632" t="str">
        <f t="shared" si="1203"/>
        <v/>
      </c>
      <c r="AF402" s="632" t="str">
        <f t="shared" si="1203"/>
        <v/>
      </c>
      <c r="AG402" s="632" t="str">
        <f t="shared" si="1203"/>
        <v/>
      </c>
      <c r="AH402" s="632" t="str">
        <f t="shared" si="1203"/>
        <v/>
      </c>
      <c r="AI402" s="632" t="str">
        <f t="shared" si="1203"/>
        <v/>
      </c>
      <c r="AJ402" s="632" t="str">
        <f t="shared" si="1203"/>
        <v/>
      </c>
      <c r="AK402" s="665"/>
      <c r="AL402" s="632" t="str">
        <f t="shared" ref="AL402:BB402" si="1204">IF(AL400="","",AL400*AL401)</f>
        <v/>
      </c>
      <c r="AM402" s="632" t="str">
        <f t="shared" si="1204"/>
        <v/>
      </c>
      <c r="AN402" s="632" t="str">
        <f t="shared" si="1204"/>
        <v/>
      </c>
      <c r="AO402" s="632" t="str">
        <f t="shared" si="1204"/>
        <v/>
      </c>
      <c r="AP402" s="632" t="str">
        <f t="shared" si="1204"/>
        <v/>
      </c>
      <c r="AQ402" s="632" t="str">
        <f t="shared" si="1204"/>
        <v/>
      </c>
      <c r="AR402" s="632" t="str">
        <f t="shared" si="1204"/>
        <v/>
      </c>
      <c r="AS402" s="632" t="str">
        <f t="shared" si="1204"/>
        <v/>
      </c>
      <c r="AT402" s="632" t="str">
        <f t="shared" si="1204"/>
        <v/>
      </c>
      <c r="AU402" s="632" t="str">
        <f t="shared" si="1204"/>
        <v/>
      </c>
      <c r="AV402" s="632" t="str">
        <f t="shared" si="1204"/>
        <v/>
      </c>
      <c r="AW402" s="632" t="str">
        <f t="shared" si="1204"/>
        <v/>
      </c>
      <c r="AX402" s="632" t="str">
        <f t="shared" si="1204"/>
        <v/>
      </c>
      <c r="AY402" s="632" t="str">
        <f t="shared" si="1204"/>
        <v/>
      </c>
      <c r="AZ402" s="632" t="str">
        <f t="shared" si="1204"/>
        <v/>
      </c>
      <c r="BA402" s="632" t="str">
        <f t="shared" si="1204"/>
        <v/>
      </c>
      <c r="BB402" s="632" t="str">
        <f t="shared" si="1204"/>
        <v/>
      </c>
      <c r="BC402" s="665"/>
      <c r="BD402" s="632" t="str">
        <f t="shared" ref="BD402:BT402" si="1205">IF(BD400="","",BD400*BD401)</f>
        <v/>
      </c>
      <c r="BE402" s="632" t="str">
        <f t="shared" si="1205"/>
        <v/>
      </c>
      <c r="BF402" s="632" t="str">
        <f t="shared" si="1205"/>
        <v/>
      </c>
      <c r="BG402" s="632" t="str">
        <f t="shared" si="1205"/>
        <v/>
      </c>
      <c r="BH402" s="632" t="str">
        <f t="shared" si="1205"/>
        <v/>
      </c>
      <c r="BI402" s="632" t="str">
        <f t="shared" si="1205"/>
        <v/>
      </c>
      <c r="BJ402" s="632" t="str">
        <f t="shared" si="1205"/>
        <v/>
      </c>
      <c r="BK402" s="632" t="str">
        <f t="shared" si="1205"/>
        <v/>
      </c>
      <c r="BL402" s="632" t="str">
        <f t="shared" si="1205"/>
        <v/>
      </c>
      <c r="BM402" s="632" t="str">
        <f t="shared" si="1205"/>
        <v/>
      </c>
      <c r="BN402" s="632" t="str">
        <f t="shared" si="1205"/>
        <v/>
      </c>
      <c r="BO402" s="632" t="str">
        <f t="shared" si="1205"/>
        <v/>
      </c>
      <c r="BP402" s="632" t="str">
        <f t="shared" si="1205"/>
        <v/>
      </c>
      <c r="BQ402" s="632" t="str">
        <f t="shared" si="1205"/>
        <v/>
      </c>
      <c r="BR402" s="632" t="str">
        <f t="shared" si="1205"/>
        <v/>
      </c>
      <c r="BS402" s="632" t="str">
        <f t="shared" si="1205"/>
        <v/>
      </c>
      <c r="BT402" s="632" t="str">
        <f t="shared" si="1205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47"/>
        <v/>
      </c>
      <c r="CA402" s="600" t="str">
        <f t="shared" si="1148"/>
        <v/>
      </c>
      <c r="CB402" s="600" t="str">
        <f t="shared" si="1149"/>
        <v/>
      </c>
      <c r="CC402" s="691" t="str">
        <f t="shared" si="1150"/>
        <v/>
      </c>
      <c r="CD402" s="1337" t="str">
        <f t="shared" si="1186"/>
        <v/>
      </c>
      <c r="CE402" s="1338" t="str">
        <f t="shared" si="1189"/>
        <v/>
      </c>
      <c r="CF402" s="1339" t="str">
        <f t="shared" si="1189"/>
        <v/>
      </c>
      <c r="CG402" s="1339" t="str">
        <f t="shared" si="1189"/>
        <v/>
      </c>
      <c r="CH402" s="1339" t="str">
        <f t="shared" si="1189"/>
        <v/>
      </c>
      <c r="CI402" s="1339" t="str">
        <f t="shared" si="1189"/>
        <v/>
      </c>
      <c r="CJ402" s="1339" t="str">
        <f t="shared" si="1189"/>
        <v/>
      </c>
      <c r="CK402" s="1340" t="str">
        <f t="shared" si="1189"/>
        <v/>
      </c>
      <c r="CL402" s="1340" t="str">
        <f t="shared" si="1189"/>
        <v/>
      </c>
      <c r="CM402" s="1340" t="str">
        <f t="shared" si="1189"/>
        <v/>
      </c>
      <c r="CN402" s="1339" t="str">
        <f t="shared" si="1189"/>
        <v/>
      </c>
      <c r="CO402" s="1339" t="str">
        <f t="shared" si="1189"/>
        <v/>
      </c>
      <c r="CP402" s="1339" t="str">
        <f t="shared" si="1189"/>
        <v/>
      </c>
      <c r="CQ402" s="1339" t="str">
        <f t="shared" si="1189"/>
        <v/>
      </c>
      <c r="CR402" s="1339" t="str">
        <f t="shared" si="1189"/>
        <v/>
      </c>
      <c r="CS402" s="1338" t="str">
        <f t="shared" si="1189"/>
        <v/>
      </c>
      <c r="CT402" s="1341" t="str">
        <f t="shared" si="1189"/>
        <v/>
      </c>
      <c r="CU402" s="552" t="str">
        <f t="shared" si="1153"/>
        <v/>
      </c>
      <c r="CV402" s="553" t="str">
        <f t="shared" si="1154"/>
        <v/>
      </c>
      <c r="CW402" s="554" t="str">
        <f t="shared" si="1155"/>
        <v/>
      </c>
      <c r="CX402" s="554" t="str">
        <f t="shared" si="1156"/>
        <v/>
      </c>
      <c r="CY402" s="554" t="str">
        <f t="shared" si="1157"/>
        <v/>
      </c>
      <c r="CZ402" s="554" t="str">
        <f t="shared" si="1158"/>
        <v/>
      </c>
      <c r="DA402" s="554" t="str">
        <f t="shared" si="1159"/>
        <v/>
      </c>
      <c r="DB402" s="555" t="str">
        <f t="shared" si="1160"/>
        <v/>
      </c>
      <c r="DC402" s="555" t="str">
        <f t="shared" si="1161"/>
        <v/>
      </c>
      <c r="DD402" s="555" t="str">
        <f t="shared" si="1162"/>
        <v/>
      </c>
      <c r="DE402" s="554" t="str">
        <f t="shared" si="1163"/>
        <v/>
      </c>
      <c r="DF402" s="554" t="str">
        <f t="shared" si="1164"/>
        <v/>
      </c>
      <c r="DG402" s="554" t="str">
        <f t="shared" si="1165"/>
        <v/>
      </c>
      <c r="DH402" s="554" t="str">
        <f t="shared" si="1166"/>
        <v/>
      </c>
      <c r="DI402" s="554" t="str">
        <f t="shared" si="1167"/>
        <v/>
      </c>
      <c r="DJ402" s="553" t="str">
        <f t="shared" si="1168"/>
        <v/>
      </c>
      <c r="DK402" s="552" t="str">
        <f t="shared" si="1169"/>
        <v/>
      </c>
      <c r="DL402" s="656">
        <f t="shared" si="1170"/>
        <v>0</v>
      </c>
      <c r="DM402" s="106">
        <f t="shared" si="1171"/>
        <v>0</v>
      </c>
      <c r="DN402" s="106">
        <f t="shared" si="1172"/>
        <v>0</v>
      </c>
      <c r="DO402" s="106">
        <f t="shared" si="1173"/>
        <v>0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266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47"/>
        <v/>
      </c>
      <c r="CA403" s="600" t="str">
        <f t="shared" si="1148"/>
        <v/>
      </c>
      <c r="CB403" s="600" t="str">
        <f t="shared" si="1149"/>
        <v/>
      </c>
      <c r="CC403" s="691" t="str">
        <f t="shared" si="1150"/>
        <v/>
      </c>
      <c r="CD403" s="1337" t="str">
        <f t="shared" si="1186"/>
        <v/>
      </c>
      <c r="CE403" s="1338" t="str">
        <f t="shared" si="1189"/>
        <v/>
      </c>
      <c r="CF403" s="1339" t="str">
        <f t="shared" si="1189"/>
        <v/>
      </c>
      <c r="CG403" s="1339" t="str">
        <f t="shared" si="1189"/>
        <v/>
      </c>
      <c r="CH403" s="1339" t="str">
        <f t="shared" si="1189"/>
        <v/>
      </c>
      <c r="CI403" s="1339" t="str">
        <f t="shared" si="1189"/>
        <v/>
      </c>
      <c r="CJ403" s="1339" t="str">
        <f t="shared" si="1189"/>
        <v/>
      </c>
      <c r="CK403" s="1340" t="str">
        <f t="shared" si="1189"/>
        <v/>
      </c>
      <c r="CL403" s="1340" t="str">
        <f t="shared" si="1189"/>
        <v/>
      </c>
      <c r="CM403" s="1340" t="str">
        <f t="shared" si="1189"/>
        <v/>
      </c>
      <c r="CN403" s="1339" t="str">
        <f t="shared" si="1189"/>
        <v/>
      </c>
      <c r="CO403" s="1339" t="str">
        <f t="shared" si="1189"/>
        <v/>
      </c>
      <c r="CP403" s="1339" t="str">
        <f t="shared" si="1189"/>
        <v/>
      </c>
      <c r="CQ403" s="1339" t="str">
        <f t="shared" si="1189"/>
        <v/>
      </c>
      <c r="CR403" s="1339" t="str">
        <f t="shared" si="1189"/>
        <v/>
      </c>
      <c r="CS403" s="1338" t="str">
        <f t="shared" si="1189"/>
        <v/>
      </c>
      <c r="CT403" s="1341" t="str">
        <f t="shared" si="1189"/>
        <v/>
      </c>
      <c r="CU403" s="552" t="str">
        <f t="shared" si="1153"/>
        <v/>
      </c>
      <c r="CV403" s="553" t="str">
        <f t="shared" si="1154"/>
        <v/>
      </c>
      <c r="CW403" s="554" t="str">
        <f t="shared" si="1155"/>
        <v/>
      </c>
      <c r="CX403" s="554" t="str">
        <f t="shared" si="1156"/>
        <v/>
      </c>
      <c r="CY403" s="554" t="str">
        <f t="shared" si="1157"/>
        <v/>
      </c>
      <c r="CZ403" s="554" t="str">
        <f t="shared" si="1158"/>
        <v/>
      </c>
      <c r="DA403" s="554" t="str">
        <f t="shared" si="1159"/>
        <v/>
      </c>
      <c r="DB403" s="555" t="str">
        <f t="shared" si="1160"/>
        <v/>
      </c>
      <c r="DC403" s="555" t="str">
        <f t="shared" si="1161"/>
        <v/>
      </c>
      <c r="DD403" s="555" t="str">
        <f t="shared" si="1162"/>
        <v/>
      </c>
      <c r="DE403" s="554" t="str">
        <f t="shared" si="1163"/>
        <v/>
      </c>
      <c r="DF403" s="554" t="str">
        <f t="shared" si="1164"/>
        <v/>
      </c>
      <c r="DG403" s="554" t="str">
        <f t="shared" si="1165"/>
        <v/>
      </c>
      <c r="DH403" s="554" t="str">
        <f t="shared" si="1166"/>
        <v/>
      </c>
      <c r="DI403" s="554" t="str">
        <f t="shared" si="1167"/>
        <v/>
      </c>
      <c r="DJ403" s="553" t="str">
        <f t="shared" si="1168"/>
        <v/>
      </c>
      <c r="DK403" s="552" t="str">
        <f t="shared" si="1169"/>
        <v/>
      </c>
      <c r="DL403" s="656">
        <f t="shared" si="1170"/>
        <v>0</v>
      </c>
      <c r="DM403" s="106">
        <f t="shared" si="1171"/>
        <v>0</v>
      </c>
      <c r="DN403" s="106">
        <f t="shared" si="1172"/>
        <v>0</v>
      </c>
      <c r="DO403" s="106">
        <f t="shared" si="1173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47"/>
        <v/>
      </c>
      <c r="CA404" s="600" t="str">
        <f t="shared" si="1148"/>
        <v/>
      </c>
      <c r="CB404" s="600" t="str">
        <f t="shared" si="1149"/>
        <v/>
      </c>
      <c r="CC404" s="691" t="str">
        <f t="shared" si="1150"/>
        <v/>
      </c>
      <c r="CD404" s="1337" t="str">
        <f t="shared" si="1186"/>
        <v/>
      </c>
      <c r="CE404" s="1338" t="str">
        <f t="shared" si="1189"/>
        <v/>
      </c>
      <c r="CF404" s="1339" t="str">
        <f t="shared" si="1189"/>
        <v/>
      </c>
      <c r="CG404" s="1339" t="str">
        <f t="shared" si="1189"/>
        <v/>
      </c>
      <c r="CH404" s="1339" t="str">
        <f t="shared" si="1189"/>
        <v/>
      </c>
      <c r="CI404" s="1339" t="str">
        <f t="shared" si="1189"/>
        <v/>
      </c>
      <c r="CJ404" s="1339" t="str">
        <f t="shared" si="1189"/>
        <v/>
      </c>
      <c r="CK404" s="1340" t="str">
        <f t="shared" si="1189"/>
        <v/>
      </c>
      <c r="CL404" s="1340" t="str">
        <f t="shared" si="1189"/>
        <v/>
      </c>
      <c r="CM404" s="1340" t="str">
        <f t="shared" si="1189"/>
        <v/>
      </c>
      <c r="CN404" s="1339" t="str">
        <f t="shared" si="1189"/>
        <v/>
      </c>
      <c r="CO404" s="1339" t="str">
        <f t="shared" si="1189"/>
        <v/>
      </c>
      <c r="CP404" s="1339" t="str">
        <f t="shared" si="1189"/>
        <v/>
      </c>
      <c r="CQ404" s="1339" t="str">
        <f t="shared" si="1189"/>
        <v/>
      </c>
      <c r="CR404" s="1339" t="str">
        <f t="shared" si="1189"/>
        <v/>
      </c>
      <c r="CS404" s="1338" t="str">
        <f t="shared" si="1189"/>
        <v/>
      </c>
      <c r="CT404" s="1341" t="str">
        <f t="shared" si="1189"/>
        <v/>
      </c>
      <c r="CU404" s="552" t="str">
        <f t="shared" si="1153"/>
        <v/>
      </c>
      <c r="CV404" s="553" t="str">
        <f t="shared" si="1154"/>
        <v/>
      </c>
      <c r="CW404" s="554" t="str">
        <f t="shared" si="1155"/>
        <v/>
      </c>
      <c r="CX404" s="554" t="str">
        <f t="shared" si="1156"/>
        <v/>
      </c>
      <c r="CY404" s="554" t="str">
        <f t="shared" si="1157"/>
        <v/>
      </c>
      <c r="CZ404" s="554" t="str">
        <f t="shared" si="1158"/>
        <v/>
      </c>
      <c r="DA404" s="554" t="str">
        <f t="shared" si="1159"/>
        <v/>
      </c>
      <c r="DB404" s="555" t="str">
        <f t="shared" si="1160"/>
        <v/>
      </c>
      <c r="DC404" s="555" t="str">
        <f t="shared" si="1161"/>
        <v/>
      </c>
      <c r="DD404" s="555" t="str">
        <f t="shared" si="1162"/>
        <v/>
      </c>
      <c r="DE404" s="554" t="str">
        <f t="shared" si="1163"/>
        <v/>
      </c>
      <c r="DF404" s="554" t="str">
        <f t="shared" si="1164"/>
        <v/>
      </c>
      <c r="DG404" s="554" t="str">
        <f t="shared" si="1165"/>
        <v/>
      </c>
      <c r="DH404" s="554" t="str">
        <f t="shared" si="1166"/>
        <v/>
      </c>
      <c r="DI404" s="554" t="str">
        <f t="shared" si="1167"/>
        <v/>
      </c>
      <c r="DJ404" s="553" t="str">
        <f t="shared" si="1168"/>
        <v/>
      </c>
      <c r="DK404" s="552" t="str">
        <f t="shared" si="1169"/>
        <v/>
      </c>
      <c r="DL404" s="656">
        <f t="shared" si="1170"/>
        <v>0</v>
      </c>
      <c r="DM404" s="106">
        <f t="shared" si="1171"/>
        <v>0</v>
      </c>
      <c r="DN404" s="106">
        <f t="shared" si="1172"/>
        <v>0</v>
      </c>
      <c r="DO404" s="106">
        <f t="shared" si="1173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206">IF(B403="","",B403*B404)</f>
        <v/>
      </c>
      <c r="C405" s="632" t="str">
        <f t="shared" si="1206"/>
        <v/>
      </c>
      <c r="D405" s="632" t="str">
        <f t="shared" si="1206"/>
        <v/>
      </c>
      <c r="E405" s="632" t="str">
        <f t="shared" si="1206"/>
        <v/>
      </c>
      <c r="F405" s="632" t="str">
        <f t="shared" si="1206"/>
        <v/>
      </c>
      <c r="G405" s="632" t="str">
        <f t="shared" si="1206"/>
        <v/>
      </c>
      <c r="H405" s="632" t="str">
        <f t="shared" si="1206"/>
        <v/>
      </c>
      <c r="I405" s="632" t="str">
        <f t="shared" si="1206"/>
        <v/>
      </c>
      <c r="J405" s="632" t="str">
        <f t="shared" si="1206"/>
        <v/>
      </c>
      <c r="K405" s="632" t="str">
        <f t="shared" si="1206"/>
        <v/>
      </c>
      <c r="L405" s="632" t="str">
        <f t="shared" si="1206"/>
        <v/>
      </c>
      <c r="M405" s="632" t="str">
        <f t="shared" si="1206"/>
        <v/>
      </c>
      <c r="N405" s="632" t="str">
        <f t="shared" si="1206"/>
        <v/>
      </c>
      <c r="O405" s="632" t="str">
        <f t="shared" si="1206"/>
        <v/>
      </c>
      <c r="P405" s="632" t="str">
        <f t="shared" si="1206"/>
        <v/>
      </c>
      <c r="Q405" s="632" t="str">
        <f t="shared" si="1206"/>
        <v/>
      </c>
      <c r="R405" s="632" t="str">
        <f t="shared" si="1206"/>
        <v/>
      </c>
      <c r="S405" s="665"/>
      <c r="T405" s="632" t="str">
        <f t="shared" ref="T405:AJ405" si="1207">IF(T403="","",T403*T404)</f>
        <v/>
      </c>
      <c r="U405" s="632" t="str">
        <f t="shared" si="1207"/>
        <v/>
      </c>
      <c r="V405" s="632" t="str">
        <f t="shared" si="1207"/>
        <v/>
      </c>
      <c r="W405" s="632" t="str">
        <f t="shared" si="1207"/>
        <v/>
      </c>
      <c r="X405" s="632" t="str">
        <f t="shared" si="1207"/>
        <v/>
      </c>
      <c r="Y405" s="632" t="str">
        <f t="shared" si="1207"/>
        <v/>
      </c>
      <c r="Z405" s="632" t="str">
        <f t="shared" si="1207"/>
        <v/>
      </c>
      <c r="AA405" s="632" t="str">
        <f t="shared" si="1207"/>
        <v/>
      </c>
      <c r="AB405" s="632" t="str">
        <f t="shared" si="1207"/>
        <v/>
      </c>
      <c r="AC405" s="632" t="str">
        <f t="shared" si="1207"/>
        <v/>
      </c>
      <c r="AD405" s="632" t="str">
        <f t="shared" si="1207"/>
        <v/>
      </c>
      <c r="AE405" s="632" t="str">
        <f t="shared" si="1207"/>
        <v/>
      </c>
      <c r="AF405" s="632" t="str">
        <f t="shared" si="1207"/>
        <v/>
      </c>
      <c r="AG405" s="632" t="str">
        <f t="shared" si="1207"/>
        <v/>
      </c>
      <c r="AH405" s="632" t="str">
        <f t="shared" si="1207"/>
        <v/>
      </c>
      <c r="AI405" s="632" t="str">
        <f t="shared" si="1207"/>
        <v/>
      </c>
      <c r="AJ405" s="632" t="str">
        <f t="shared" si="1207"/>
        <v/>
      </c>
      <c r="AK405" s="665"/>
      <c r="AL405" s="632" t="str">
        <f t="shared" ref="AL405:BB405" si="1208">IF(AL403="","",AL403*AL404)</f>
        <v/>
      </c>
      <c r="AM405" s="632" t="str">
        <f t="shared" si="1208"/>
        <v/>
      </c>
      <c r="AN405" s="632" t="str">
        <f t="shared" si="1208"/>
        <v/>
      </c>
      <c r="AO405" s="632" t="str">
        <f t="shared" si="1208"/>
        <v/>
      </c>
      <c r="AP405" s="632" t="str">
        <f t="shared" si="1208"/>
        <v/>
      </c>
      <c r="AQ405" s="632" t="str">
        <f t="shared" si="1208"/>
        <v/>
      </c>
      <c r="AR405" s="632" t="str">
        <f t="shared" si="1208"/>
        <v/>
      </c>
      <c r="AS405" s="632" t="str">
        <f t="shared" si="1208"/>
        <v/>
      </c>
      <c r="AT405" s="632" t="str">
        <f t="shared" si="1208"/>
        <v/>
      </c>
      <c r="AU405" s="632" t="str">
        <f t="shared" si="1208"/>
        <v/>
      </c>
      <c r="AV405" s="632" t="str">
        <f t="shared" si="1208"/>
        <v/>
      </c>
      <c r="AW405" s="632" t="str">
        <f t="shared" si="1208"/>
        <v/>
      </c>
      <c r="AX405" s="632" t="str">
        <f t="shared" si="1208"/>
        <v/>
      </c>
      <c r="AY405" s="632" t="str">
        <f t="shared" si="1208"/>
        <v/>
      </c>
      <c r="AZ405" s="632" t="str">
        <f t="shared" si="1208"/>
        <v/>
      </c>
      <c r="BA405" s="632" t="str">
        <f t="shared" si="1208"/>
        <v/>
      </c>
      <c r="BB405" s="632" t="str">
        <f t="shared" si="1208"/>
        <v/>
      </c>
      <c r="BC405" s="665"/>
      <c r="BD405" s="632" t="str">
        <f t="shared" ref="BD405:BT405" si="1209">IF(BD403="","",BD403*BD404)</f>
        <v/>
      </c>
      <c r="BE405" s="632" t="str">
        <f t="shared" si="1209"/>
        <v/>
      </c>
      <c r="BF405" s="632" t="str">
        <f t="shared" si="1209"/>
        <v/>
      </c>
      <c r="BG405" s="632" t="str">
        <f t="shared" si="1209"/>
        <v/>
      </c>
      <c r="BH405" s="632" t="str">
        <f t="shared" si="1209"/>
        <v/>
      </c>
      <c r="BI405" s="632" t="str">
        <f t="shared" si="1209"/>
        <v/>
      </c>
      <c r="BJ405" s="632" t="str">
        <f t="shared" si="1209"/>
        <v/>
      </c>
      <c r="BK405" s="632" t="str">
        <f t="shared" si="1209"/>
        <v/>
      </c>
      <c r="BL405" s="632" t="str">
        <f t="shared" si="1209"/>
        <v/>
      </c>
      <c r="BM405" s="632" t="str">
        <f t="shared" si="1209"/>
        <v/>
      </c>
      <c r="BN405" s="632" t="str">
        <f t="shared" si="1209"/>
        <v/>
      </c>
      <c r="BO405" s="632" t="str">
        <f t="shared" si="1209"/>
        <v/>
      </c>
      <c r="BP405" s="632" t="str">
        <f t="shared" si="1209"/>
        <v/>
      </c>
      <c r="BQ405" s="632" t="str">
        <f t="shared" si="1209"/>
        <v/>
      </c>
      <c r="BR405" s="632" t="str">
        <f t="shared" si="1209"/>
        <v/>
      </c>
      <c r="BS405" s="632" t="str">
        <f t="shared" si="1209"/>
        <v/>
      </c>
      <c r="BT405" s="632" t="str">
        <f t="shared" si="1209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47"/>
        <v/>
      </c>
      <c r="CA405" s="600" t="str">
        <f t="shared" si="1148"/>
        <v/>
      </c>
      <c r="CB405" s="600" t="str">
        <f t="shared" si="1149"/>
        <v/>
      </c>
      <c r="CC405" s="691" t="str">
        <f t="shared" si="1150"/>
        <v/>
      </c>
      <c r="CD405" s="1337" t="str">
        <f t="shared" si="1186"/>
        <v/>
      </c>
      <c r="CE405" s="1338" t="str">
        <f t="shared" si="1189"/>
        <v/>
      </c>
      <c r="CF405" s="1339" t="str">
        <f t="shared" si="1189"/>
        <v/>
      </c>
      <c r="CG405" s="1339" t="str">
        <f t="shared" si="1189"/>
        <v/>
      </c>
      <c r="CH405" s="1339" t="str">
        <f t="shared" si="1189"/>
        <v/>
      </c>
      <c r="CI405" s="1339" t="str">
        <f t="shared" si="1189"/>
        <v/>
      </c>
      <c r="CJ405" s="1339" t="str">
        <f t="shared" si="1189"/>
        <v/>
      </c>
      <c r="CK405" s="1340" t="str">
        <f t="shared" si="1189"/>
        <v/>
      </c>
      <c r="CL405" s="1340" t="str">
        <f t="shared" si="1189"/>
        <v/>
      </c>
      <c r="CM405" s="1340" t="str">
        <f t="shared" si="1189"/>
        <v/>
      </c>
      <c r="CN405" s="1339" t="str">
        <f t="shared" si="1189"/>
        <v/>
      </c>
      <c r="CO405" s="1339" t="str">
        <f t="shared" si="1189"/>
        <v/>
      </c>
      <c r="CP405" s="1339" t="str">
        <f t="shared" si="1189"/>
        <v/>
      </c>
      <c r="CQ405" s="1339" t="str">
        <f t="shared" si="1189"/>
        <v/>
      </c>
      <c r="CR405" s="1339" t="str">
        <f t="shared" si="1189"/>
        <v/>
      </c>
      <c r="CS405" s="1338" t="str">
        <f t="shared" si="1189"/>
        <v/>
      </c>
      <c r="CT405" s="1341" t="str">
        <f t="shared" si="1189"/>
        <v/>
      </c>
      <c r="CU405" s="552" t="str">
        <f t="shared" si="1153"/>
        <v/>
      </c>
      <c r="CV405" s="553" t="str">
        <f t="shared" si="1154"/>
        <v/>
      </c>
      <c r="CW405" s="554" t="str">
        <f t="shared" si="1155"/>
        <v/>
      </c>
      <c r="CX405" s="554" t="str">
        <f t="shared" si="1156"/>
        <v/>
      </c>
      <c r="CY405" s="554" t="str">
        <f t="shared" si="1157"/>
        <v/>
      </c>
      <c r="CZ405" s="554" t="str">
        <f t="shared" si="1158"/>
        <v/>
      </c>
      <c r="DA405" s="554" t="str">
        <f t="shared" si="1159"/>
        <v/>
      </c>
      <c r="DB405" s="555" t="str">
        <f t="shared" si="1160"/>
        <v/>
      </c>
      <c r="DC405" s="555" t="str">
        <f t="shared" si="1161"/>
        <v/>
      </c>
      <c r="DD405" s="555" t="str">
        <f t="shared" si="1162"/>
        <v/>
      </c>
      <c r="DE405" s="554" t="str">
        <f t="shared" si="1163"/>
        <v/>
      </c>
      <c r="DF405" s="554" t="str">
        <f t="shared" si="1164"/>
        <v/>
      </c>
      <c r="DG405" s="554" t="str">
        <f t="shared" si="1165"/>
        <v/>
      </c>
      <c r="DH405" s="554" t="str">
        <f t="shared" si="1166"/>
        <v/>
      </c>
      <c r="DI405" s="554" t="str">
        <f t="shared" si="1167"/>
        <v/>
      </c>
      <c r="DJ405" s="553" t="str">
        <f t="shared" si="1168"/>
        <v/>
      </c>
      <c r="DK405" s="552" t="str">
        <f t="shared" si="1169"/>
        <v/>
      </c>
      <c r="DL405" s="656">
        <f t="shared" si="1170"/>
        <v>0</v>
      </c>
      <c r="DM405" s="106">
        <f t="shared" si="1171"/>
        <v>0</v>
      </c>
      <c r="DN405" s="106">
        <f t="shared" si="1172"/>
        <v>0</v>
      </c>
      <c r="DO405" s="106">
        <f t="shared" si="1173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266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47"/>
        <v/>
      </c>
      <c r="CA406" s="600" t="str">
        <f t="shared" si="1148"/>
        <v/>
      </c>
      <c r="CB406" s="600" t="str">
        <f t="shared" si="1149"/>
        <v/>
      </c>
      <c r="CC406" s="691" t="str">
        <f t="shared" si="1150"/>
        <v/>
      </c>
      <c r="CD406" s="1337" t="str">
        <f t="shared" si="1186"/>
        <v/>
      </c>
      <c r="CE406" s="1338" t="str">
        <f t="shared" si="1189"/>
        <v/>
      </c>
      <c r="CF406" s="1339" t="str">
        <f t="shared" si="1189"/>
        <v/>
      </c>
      <c r="CG406" s="1339" t="str">
        <f t="shared" si="1189"/>
        <v/>
      </c>
      <c r="CH406" s="1339" t="str">
        <f t="shared" si="1189"/>
        <v/>
      </c>
      <c r="CI406" s="1339" t="str">
        <f t="shared" si="1189"/>
        <v/>
      </c>
      <c r="CJ406" s="1339" t="str">
        <f t="shared" si="1189"/>
        <v/>
      </c>
      <c r="CK406" s="1340" t="str">
        <f t="shared" si="1189"/>
        <v/>
      </c>
      <c r="CL406" s="1340" t="str">
        <f t="shared" si="1189"/>
        <v/>
      </c>
      <c r="CM406" s="1340" t="str">
        <f t="shared" si="1189"/>
        <v/>
      </c>
      <c r="CN406" s="1339" t="str">
        <f t="shared" si="1189"/>
        <v/>
      </c>
      <c r="CO406" s="1339" t="str">
        <f t="shared" si="1189"/>
        <v/>
      </c>
      <c r="CP406" s="1339" t="str">
        <f t="shared" si="1189"/>
        <v/>
      </c>
      <c r="CQ406" s="1339" t="str">
        <f t="shared" si="1189"/>
        <v/>
      </c>
      <c r="CR406" s="1339" t="str">
        <f t="shared" si="1189"/>
        <v/>
      </c>
      <c r="CS406" s="1338" t="str">
        <f t="shared" si="1189"/>
        <v/>
      </c>
      <c r="CT406" s="1341" t="str">
        <f t="shared" si="1189"/>
        <v/>
      </c>
      <c r="CU406" s="552" t="str">
        <f t="shared" si="1153"/>
        <v/>
      </c>
      <c r="CV406" s="553" t="str">
        <f t="shared" si="1154"/>
        <v/>
      </c>
      <c r="CW406" s="554" t="str">
        <f t="shared" si="1155"/>
        <v/>
      </c>
      <c r="CX406" s="554" t="str">
        <f t="shared" si="1156"/>
        <v/>
      </c>
      <c r="CY406" s="554" t="str">
        <f t="shared" si="1157"/>
        <v/>
      </c>
      <c r="CZ406" s="554" t="str">
        <f t="shared" si="1158"/>
        <v/>
      </c>
      <c r="DA406" s="554" t="str">
        <f t="shared" si="1159"/>
        <v/>
      </c>
      <c r="DB406" s="555" t="str">
        <f t="shared" si="1160"/>
        <v/>
      </c>
      <c r="DC406" s="555" t="str">
        <f t="shared" si="1161"/>
        <v/>
      </c>
      <c r="DD406" s="555" t="str">
        <f t="shared" si="1162"/>
        <v/>
      </c>
      <c r="DE406" s="554" t="str">
        <f t="shared" si="1163"/>
        <v/>
      </c>
      <c r="DF406" s="554" t="str">
        <f t="shared" si="1164"/>
        <v/>
      </c>
      <c r="DG406" s="554" t="str">
        <f t="shared" si="1165"/>
        <v/>
      </c>
      <c r="DH406" s="554" t="str">
        <f t="shared" si="1166"/>
        <v/>
      </c>
      <c r="DI406" s="554" t="str">
        <f t="shared" si="1167"/>
        <v/>
      </c>
      <c r="DJ406" s="553" t="str">
        <f t="shared" si="1168"/>
        <v/>
      </c>
      <c r="DK406" s="552" t="str">
        <f t="shared" si="1169"/>
        <v/>
      </c>
      <c r="DL406" s="656">
        <f t="shared" si="1170"/>
        <v>0</v>
      </c>
      <c r="DM406" s="106">
        <f t="shared" si="1171"/>
        <v>0</v>
      </c>
      <c r="DN406" s="106">
        <f t="shared" si="1172"/>
        <v>0</v>
      </c>
      <c r="DO406" s="106">
        <f t="shared" si="1173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47"/>
        <v/>
      </c>
      <c r="CA407" s="600" t="str">
        <f t="shared" si="1148"/>
        <v/>
      </c>
      <c r="CB407" s="600" t="str">
        <f t="shared" si="1149"/>
        <v/>
      </c>
      <c r="CC407" s="691" t="str">
        <f t="shared" si="1150"/>
        <v/>
      </c>
      <c r="CD407" s="1337" t="str">
        <f t="shared" si="1186"/>
        <v/>
      </c>
      <c r="CE407" s="1338" t="str">
        <f t="shared" si="1189"/>
        <v/>
      </c>
      <c r="CF407" s="1339" t="str">
        <f t="shared" si="1189"/>
        <v/>
      </c>
      <c r="CG407" s="1339" t="str">
        <f t="shared" si="1189"/>
        <v/>
      </c>
      <c r="CH407" s="1339" t="str">
        <f t="shared" si="1189"/>
        <v/>
      </c>
      <c r="CI407" s="1339" t="str">
        <f t="shared" si="1189"/>
        <v/>
      </c>
      <c r="CJ407" s="1339" t="str">
        <f t="shared" si="1189"/>
        <v/>
      </c>
      <c r="CK407" s="1340" t="str">
        <f t="shared" si="1189"/>
        <v/>
      </c>
      <c r="CL407" s="1340" t="str">
        <f t="shared" si="1189"/>
        <v/>
      </c>
      <c r="CM407" s="1340" t="str">
        <f t="shared" si="1189"/>
        <v/>
      </c>
      <c r="CN407" s="1339" t="str">
        <f t="shared" si="1189"/>
        <v/>
      </c>
      <c r="CO407" s="1339" t="str">
        <f t="shared" si="1189"/>
        <v/>
      </c>
      <c r="CP407" s="1339" t="str">
        <f t="shared" si="1189"/>
        <v/>
      </c>
      <c r="CQ407" s="1339" t="str">
        <f t="shared" si="1189"/>
        <v/>
      </c>
      <c r="CR407" s="1339" t="str">
        <f t="shared" si="1189"/>
        <v/>
      </c>
      <c r="CS407" s="1338" t="str">
        <f t="shared" ref="CE407:CT417" si="121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210"/>
        <v/>
      </c>
      <c r="CU407" s="552" t="str">
        <f t="shared" si="1153"/>
        <v/>
      </c>
      <c r="CV407" s="553" t="str">
        <f t="shared" si="1154"/>
        <v/>
      </c>
      <c r="CW407" s="554" t="str">
        <f t="shared" si="1155"/>
        <v/>
      </c>
      <c r="CX407" s="554" t="str">
        <f t="shared" si="1156"/>
        <v/>
      </c>
      <c r="CY407" s="554" t="str">
        <f t="shared" si="1157"/>
        <v/>
      </c>
      <c r="CZ407" s="554" t="str">
        <f t="shared" si="1158"/>
        <v/>
      </c>
      <c r="DA407" s="554" t="str">
        <f t="shared" si="1159"/>
        <v/>
      </c>
      <c r="DB407" s="555" t="str">
        <f t="shared" si="1160"/>
        <v/>
      </c>
      <c r="DC407" s="555" t="str">
        <f t="shared" si="1161"/>
        <v/>
      </c>
      <c r="DD407" s="555" t="str">
        <f t="shared" si="1162"/>
        <v/>
      </c>
      <c r="DE407" s="554" t="str">
        <f t="shared" si="1163"/>
        <v/>
      </c>
      <c r="DF407" s="554" t="str">
        <f t="shared" si="1164"/>
        <v/>
      </c>
      <c r="DG407" s="554" t="str">
        <f t="shared" si="1165"/>
        <v/>
      </c>
      <c r="DH407" s="554" t="str">
        <f t="shared" si="1166"/>
        <v/>
      </c>
      <c r="DI407" s="554" t="str">
        <f t="shared" si="1167"/>
        <v/>
      </c>
      <c r="DJ407" s="553" t="str">
        <f t="shared" si="1168"/>
        <v/>
      </c>
      <c r="DK407" s="552" t="str">
        <f t="shared" si="1169"/>
        <v/>
      </c>
      <c r="DL407" s="656">
        <f t="shared" si="1170"/>
        <v>0</v>
      </c>
      <c r="DM407" s="106">
        <f t="shared" si="1171"/>
        <v>0</v>
      </c>
      <c r="DN407" s="106">
        <f t="shared" si="1172"/>
        <v>0</v>
      </c>
      <c r="DO407" s="106">
        <f t="shared" si="1173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211">IF(B406="","",B406*B407)</f>
        <v/>
      </c>
      <c r="C408" s="632" t="str">
        <f t="shared" si="1211"/>
        <v/>
      </c>
      <c r="D408" s="632" t="str">
        <f t="shared" si="1211"/>
        <v/>
      </c>
      <c r="E408" s="632" t="str">
        <f t="shared" si="1211"/>
        <v/>
      </c>
      <c r="F408" s="632" t="str">
        <f t="shared" si="1211"/>
        <v/>
      </c>
      <c r="G408" s="632" t="str">
        <f t="shared" si="1211"/>
        <v/>
      </c>
      <c r="H408" s="632" t="str">
        <f t="shared" si="1211"/>
        <v/>
      </c>
      <c r="I408" s="632" t="str">
        <f t="shared" si="1211"/>
        <v/>
      </c>
      <c r="J408" s="632" t="str">
        <f t="shared" si="1211"/>
        <v/>
      </c>
      <c r="K408" s="632" t="str">
        <f t="shared" si="1211"/>
        <v/>
      </c>
      <c r="L408" s="632" t="str">
        <f t="shared" si="1211"/>
        <v/>
      </c>
      <c r="M408" s="632" t="str">
        <f t="shared" si="1211"/>
        <v/>
      </c>
      <c r="N408" s="632" t="str">
        <f t="shared" si="1211"/>
        <v/>
      </c>
      <c r="O408" s="632" t="str">
        <f t="shared" si="1211"/>
        <v/>
      </c>
      <c r="P408" s="632" t="str">
        <f t="shared" si="1211"/>
        <v/>
      </c>
      <c r="Q408" s="632" t="str">
        <f t="shared" si="1211"/>
        <v/>
      </c>
      <c r="R408" s="632" t="str">
        <f t="shared" si="1211"/>
        <v/>
      </c>
      <c r="S408" s="665"/>
      <c r="T408" s="632" t="str">
        <f t="shared" ref="T408:AJ408" si="1212">IF(T406="","",T406*T407)</f>
        <v/>
      </c>
      <c r="U408" s="632" t="str">
        <f t="shared" si="1212"/>
        <v/>
      </c>
      <c r="V408" s="632" t="str">
        <f t="shared" si="1212"/>
        <v/>
      </c>
      <c r="W408" s="632" t="str">
        <f t="shared" si="1212"/>
        <v/>
      </c>
      <c r="X408" s="632" t="str">
        <f t="shared" si="1212"/>
        <v/>
      </c>
      <c r="Y408" s="632" t="str">
        <f t="shared" si="1212"/>
        <v/>
      </c>
      <c r="Z408" s="632" t="str">
        <f t="shared" si="1212"/>
        <v/>
      </c>
      <c r="AA408" s="632" t="str">
        <f t="shared" si="1212"/>
        <v/>
      </c>
      <c r="AB408" s="632" t="str">
        <f t="shared" si="1212"/>
        <v/>
      </c>
      <c r="AC408" s="632" t="str">
        <f t="shared" si="1212"/>
        <v/>
      </c>
      <c r="AD408" s="632" t="str">
        <f t="shared" si="1212"/>
        <v/>
      </c>
      <c r="AE408" s="632" t="str">
        <f t="shared" si="1212"/>
        <v/>
      </c>
      <c r="AF408" s="632" t="str">
        <f t="shared" si="1212"/>
        <v/>
      </c>
      <c r="AG408" s="632" t="str">
        <f t="shared" si="1212"/>
        <v/>
      </c>
      <c r="AH408" s="632" t="str">
        <f t="shared" si="1212"/>
        <v/>
      </c>
      <c r="AI408" s="632" t="str">
        <f t="shared" si="1212"/>
        <v/>
      </c>
      <c r="AJ408" s="632" t="str">
        <f t="shared" si="1212"/>
        <v/>
      </c>
      <c r="AK408" s="665"/>
      <c r="AL408" s="632" t="str">
        <f t="shared" ref="AL408:BB408" si="1213">IF(AL406="","",AL406*AL407)</f>
        <v/>
      </c>
      <c r="AM408" s="632" t="str">
        <f t="shared" si="1213"/>
        <v/>
      </c>
      <c r="AN408" s="632" t="str">
        <f t="shared" si="1213"/>
        <v/>
      </c>
      <c r="AO408" s="632" t="str">
        <f t="shared" si="1213"/>
        <v/>
      </c>
      <c r="AP408" s="632" t="str">
        <f t="shared" si="1213"/>
        <v/>
      </c>
      <c r="AQ408" s="632" t="str">
        <f t="shared" si="1213"/>
        <v/>
      </c>
      <c r="AR408" s="632" t="str">
        <f t="shared" si="1213"/>
        <v/>
      </c>
      <c r="AS408" s="632" t="str">
        <f t="shared" si="1213"/>
        <v/>
      </c>
      <c r="AT408" s="632" t="str">
        <f t="shared" si="1213"/>
        <v/>
      </c>
      <c r="AU408" s="632" t="str">
        <f t="shared" si="1213"/>
        <v/>
      </c>
      <c r="AV408" s="632" t="str">
        <f t="shared" si="1213"/>
        <v/>
      </c>
      <c r="AW408" s="632" t="str">
        <f t="shared" si="1213"/>
        <v/>
      </c>
      <c r="AX408" s="632" t="str">
        <f t="shared" si="1213"/>
        <v/>
      </c>
      <c r="AY408" s="632" t="str">
        <f t="shared" si="1213"/>
        <v/>
      </c>
      <c r="AZ408" s="632" t="str">
        <f t="shared" si="1213"/>
        <v/>
      </c>
      <c r="BA408" s="632" t="str">
        <f t="shared" si="1213"/>
        <v/>
      </c>
      <c r="BB408" s="632" t="str">
        <f t="shared" si="1213"/>
        <v/>
      </c>
      <c r="BC408" s="665"/>
      <c r="BD408" s="632" t="str">
        <f t="shared" ref="BD408:BT408" si="1214">IF(BD406="","",BD406*BD407)</f>
        <v/>
      </c>
      <c r="BE408" s="632" t="str">
        <f t="shared" si="1214"/>
        <v/>
      </c>
      <c r="BF408" s="632" t="str">
        <f t="shared" si="1214"/>
        <v/>
      </c>
      <c r="BG408" s="632" t="str">
        <f t="shared" si="1214"/>
        <v/>
      </c>
      <c r="BH408" s="632" t="str">
        <f t="shared" si="1214"/>
        <v/>
      </c>
      <c r="BI408" s="632" t="str">
        <f t="shared" si="1214"/>
        <v/>
      </c>
      <c r="BJ408" s="632" t="str">
        <f t="shared" si="1214"/>
        <v/>
      </c>
      <c r="BK408" s="632" t="str">
        <f t="shared" si="1214"/>
        <v/>
      </c>
      <c r="BL408" s="632" t="str">
        <f t="shared" si="1214"/>
        <v/>
      </c>
      <c r="BM408" s="632" t="str">
        <f t="shared" si="1214"/>
        <v/>
      </c>
      <c r="BN408" s="632" t="str">
        <f t="shared" si="1214"/>
        <v/>
      </c>
      <c r="BO408" s="632" t="str">
        <f t="shared" si="1214"/>
        <v/>
      </c>
      <c r="BP408" s="632" t="str">
        <f t="shared" si="1214"/>
        <v/>
      </c>
      <c r="BQ408" s="632" t="str">
        <f t="shared" si="1214"/>
        <v/>
      </c>
      <c r="BR408" s="632" t="str">
        <f t="shared" si="1214"/>
        <v/>
      </c>
      <c r="BS408" s="632" t="str">
        <f t="shared" si="1214"/>
        <v/>
      </c>
      <c r="BT408" s="632" t="str">
        <f t="shared" si="1214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47"/>
        <v/>
      </c>
      <c r="CA408" s="600" t="str">
        <f t="shared" si="1148"/>
        <v/>
      </c>
      <c r="CB408" s="600" t="str">
        <f t="shared" si="1149"/>
        <v/>
      </c>
      <c r="CC408" s="691" t="str">
        <f t="shared" si="1150"/>
        <v/>
      </c>
      <c r="CD408" s="1337" t="str">
        <f t="shared" si="1186"/>
        <v/>
      </c>
      <c r="CE408" s="1338" t="str">
        <f t="shared" si="1210"/>
        <v/>
      </c>
      <c r="CF408" s="1339" t="str">
        <f t="shared" si="1210"/>
        <v/>
      </c>
      <c r="CG408" s="1339" t="str">
        <f t="shared" si="1210"/>
        <v/>
      </c>
      <c r="CH408" s="1339" t="str">
        <f t="shared" si="1210"/>
        <v/>
      </c>
      <c r="CI408" s="1339" t="str">
        <f t="shared" si="1210"/>
        <v/>
      </c>
      <c r="CJ408" s="1339" t="str">
        <f t="shared" si="1210"/>
        <v/>
      </c>
      <c r="CK408" s="1340" t="str">
        <f t="shared" si="1210"/>
        <v/>
      </c>
      <c r="CL408" s="1340" t="str">
        <f t="shared" si="1210"/>
        <v/>
      </c>
      <c r="CM408" s="1340" t="str">
        <f t="shared" si="1210"/>
        <v/>
      </c>
      <c r="CN408" s="1339" t="str">
        <f t="shared" si="1210"/>
        <v/>
      </c>
      <c r="CO408" s="1339" t="str">
        <f t="shared" si="1210"/>
        <v/>
      </c>
      <c r="CP408" s="1339" t="str">
        <f t="shared" si="1210"/>
        <v/>
      </c>
      <c r="CQ408" s="1339" t="str">
        <f t="shared" si="1210"/>
        <v/>
      </c>
      <c r="CR408" s="1339" t="str">
        <f t="shared" si="1210"/>
        <v/>
      </c>
      <c r="CS408" s="1338" t="str">
        <f t="shared" si="1210"/>
        <v/>
      </c>
      <c r="CT408" s="1341" t="str">
        <f t="shared" si="1210"/>
        <v/>
      </c>
      <c r="CU408" s="552" t="str">
        <f t="shared" si="1153"/>
        <v/>
      </c>
      <c r="CV408" s="553" t="str">
        <f t="shared" si="1154"/>
        <v/>
      </c>
      <c r="CW408" s="554" t="str">
        <f t="shared" si="1155"/>
        <v/>
      </c>
      <c r="CX408" s="554" t="str">
        <f t="shared" si="1156"/>
        <v/>
      </c>
      <c r="CY408" s="554" t="str">
        <f t="shared" si="1157"/>
        <v/>
      </c>
      <c r="CZ408" s="554" t="str">
        <f t="shared" si="1158"/>
        <v/>
      </c>
      <c r="DA408" s="554" t="str">
        <f t="shared" si="1159"/>
        <v/>
      </c>
      <c r="DB408" s="555" t="str">
        <f t="shared" si="1160"/>
        <v/>
      </c>
      <c r="DC408" s="555" t="str">
        <f t="shared" si="1161"/>
        <v/>
      </c>
      <c r="DD408" s="555" t="str">
        <f t="shared" si="1162"/>
        <v/>
      </c>
      <c r="DE408" s="554" t="str">
        <f t="shared" si="1163"/>
        <v/>
      </c>
      <c r="DF408" s="554" t="str">
        <f t="shared" si="1164"/>
        <v/>
      </c>
      <c r="DG408" s="554" t="str">
        <f t="shared" si="1165"/>
        <v/>
      </c>
      <c r="DH408" s="554" t="str">
        <f t="shared" si="1166"/>
        <v/>
      </c>
      <c r="DI408" s="554" t="str">
        <f t="shared" si="1167"/>
        <v/>
      </c>
      <c r="DJ408" s="553" t="str">
        <f t="shared" si="1168"/>
        <v/>
      </c>
      <c r="DK408" s="552" t="str">
        <f t="shared" si="1169"/>
        <v/>
      </c>
      <c r="DL408" s="656">
        <f t="shared" si="1170"/>
        <v>0</v>
      </c>
      <c r="DM408" s="106">
        <f t="shared" si="1171"/>
        <v>0</v>
      </c>
      <c r="DN408" s="106">
        <f t="shared" si="1172"/>
        <v>0</v>
      </c>
      <c r="DO408" s="106">
        <f t="shared" si="1173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266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47"/>
        <v/>
      </c>
      <c r="CA409" s="600" t="str">
        <f t="shared" si="1148"/>
        <v/>
      </c>
      <c r="CB409" s="600" t="str">
        <f t="shared" si="1149"/>
        <v/>
      </c>
      <c r="CC409" s="691" t="str">
        <f t="shared" si="1150"/>
        <v/>
      </c>
      <c r="CD409" s="1337" t="str">
        <f t="shared" si="1186"/>
        <v/>
      </c>
      <c r="CE409" s="1338" t="str">
        <f t="shared" si="1210"/>
        <v/>
      </c>
      <c r="CF409" s="1339" t="str">
        <f t="shared" si="1210"/>
        <v/>
      </c>
      <c r="CG409" s="1339" t="str">
        <f t="shared" si="1210"/>
        <v/>
      </c>
      <c r="CH409" s="1339" t="str">
        <f t="shared" si="1210"/>
        <v/>
      </c>
      <c r="CI409" s="1339" t="str">
        <f t="shared" si="1210"/>
        <v/>
      </c>
      <c r="CJ409" s="1339" t="str">
        <f t="shared" si="1210"/>
        <v/>
      </c>
      <c r="CK409" s="1340" t="str">
        <f t="shared" si="1210"/>
        <v/>
      </c>
      <c r="CL409" s="1340" t="str">
        <f t="shared" si="1210"/>
        <v/>
      </c>
      <c r="CM409" s="1340" t="str">
        <f t="shared" si="1210"/>
        <v/>
      </c>
      <c r="CN409" s="1339" t="str">
        <f t="shared" si="1210"/>
        <v/>
      </c>
      <c r="CO409" s="1339" t="str">
        <f t="shared" si="1210"/>
        <v/>
      </c>
      <c r="CP409" s="1339" t="str">
        <f t="shared" si="1210"/>
        <v/>
      </c>
      <c r="CQ409" s="1339" t="str">
        <f t="shared" si="1210"/>
        <v/>
      </c>
      <c r="CR409" s="1339" t="str">
        <f t="shared" si="1210"/>
        <v/>
      </c>
      <c r="CS409" s="1338" t="str">
        <f t="shared" si="1210"/>
        <v/>
      </c>
      <c r="CT409" s="1341" t="str">
        <f t="shared" si="1210"/>
        <v/>
      </c>
      <c r="CU409" s="552" t="str">
        <f t="shared" si="1153"/>
        <v/>
      </c>
      <c r="CV409" s="553" t="str">
        <f t="shared" si="1154"/>
        <v/>
      </c>
      <c r="CW409" s="554" t="str">
        <f t="shared" si="1155"/>
        <v/>
      </c>
      <c r="CX409" s="554" t="str">
        <f t="shared" si="1156"/>
        <v/>
      </c>
      <c r="CY409" s="554" t="str">
        <f t="shared" si="1157"/>
        <v/>
      </c>
      <c r="CZ409" s="554" t="str">
        <f t="shared" si="1158"/>
        <v/>
      </c>
      <c r="DA409" s="554" t="str">
        <f t="shared" si="1159"/>
        <v/>
      </c>
      <c r="DB409" s="555" t="str">
        <f t="shared" si="1160"/>
        <v/>
      </c>
      <c r="DC409" s="555" t="str">
        <f t="shared" si="1161"/>
        <v/>
      </c>
      <c r="DD409" s="555" t="str">
        <f t="shared" si="1162"/>
        <v/>
      </c>
      <c r="DE409" s="554" t="str">
        <f t="shared" si="1163"/>
        <v/>
      </c>
      <c r="DF409" s="554" t="str">
        <f t="shared" si="1164"/>
        <v/>
      </c>
      <c r="DG409" s="554" t="str">
        <f t="shared" si="1165"/>
        <v/>
      </c>
      <c r="DH409" s="554" t="str">
        <f t="shared" si="1166"/>
        <v/>
      </c>
      <c r="DI409" s="554" t="str">
        <f t="shared" si="1167"/>
        <v/>
      </c>
      <c r="DJ409" s="553" t="str">
        <f t="shared" si="1168"/>
        <v/>
      </c>
      <c r="DK409" s="552" t="str">
        <f t="shared" si="1169"/>
        <v/>
      </c>
      <c r="DL409" s="656">
        <f t="shared" si="1170"/>
        <v>0</v>
      </c>
      <c r="DM409" s="106">
        <f t="shared" si="1171"/>
        <v>0</v>
      </c>
      <c r="DN409" s="106">
        <f t="shared" si="1172"/>
        <v>0</v>
      </c>
      <c r="DO409" s="106">
        <f t="shared" si="1173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47"/>
        <v/>
      </c>
      <c r="CA410" s="600" t="str">
        <f t="shared" si="1148"/>
        <v/>
      </c>
      <c r="CB410" s="600" t="str">
        <f t="shared" si="1149"/>
        <v/>
      </c>
      <c r="CC410" s="691" t="str">
        <f t="shared" si="1150"/>
        <v/>
      </c>
      <c r="CD410" s="1337" t="str">
        <f t="shared" si="1186"/>
        <v/>
      </c>
      <c r="CE410" s="1338" t="str">
        <f t="shared" si="1210"/>
        <v/>
      </c>
      <c r="CF410" s="1339" t="str">
        <f t="shared" si="1210"/>
        <v/>
      </c>
      <c r="CG410" s="1339" t="str">
        <f t="shared" si="1210"/>
        <v/>
      </c>
      <c r="CH410" s="1339" t="str">
        <f t="shared" si="1210"/>
        <v/>
      </c>
      <c r="CI410" s="1339" t="str">
        <f t="shared" si="1210"/>
        <v/>
      </c>
      <c r="CJ410" s="1339" t="str">
        <f t="shared" si="1210"/>
        <v/>
      </c>
      <c r="CK410" s="1340" t="str">
        <f t="shared" si="1210"/>
        <v/>
      </c>
      <c r="CL410" s="1340" t="str">
        <f t="shared" si="1210"/>
        <v/>
      </c>
      <c r="CM410" s="1340" t="str">
        <f t="shared" si="1210"/>
        <v/>
      </c>
      <c r="CN410" s="1339" t="str">
        <f t="shared" si="1210"/>
        <v/>
      </c>
      <c r="CO410" s="1339" t="str">
        <f t="shared" si="1210"/>
        <v/>
      </c>
      <c r="CP410" s="1339" t="str">
        <f t="shared" si="1210"/>
        <v/>
      </c>
      <c r="CQ410" s="1339" t="str">
        <f t="shared" si="1210"/>
        <v/>
      </c>
      <c r="CR410" s="1339" t="str">
        <f t="shared" si="1210"/>
        <v/>
      </c>
      <c r="CS410" s="1338" t="str">
        <f t="shared" si="1210"/>
        <v/>
      </c>
      <c r="CT410" s="1341" t="str">
        <f t="shared" si="1210"/>
        <v/>
      </c>
      <c r="CU410" s="552" t="str">
        <f t="shared" si="1153"/>
        <v/>
      </c>
      <c r="CV410" s="553" t="str">
        <f t="shared" si="1154"/>
        <v/>
      </c>
      <c r="CW410" s="554" t="str">
        <f t="shared" si="1155"/>
        <v/>
      </c>
      <c r="CX410" s="554" t="str">
        <f t="shared" si="1156"/>
        <v/>
      </c>
      <c r="CY410" s="554" t="str">
        <f t="shared" si="1157"/>
        <v/>
      </c>
      <c r="CZ410" s="554" t="str">
        <f t="shared" si="1158"/>
        <v/>
      </c>
      <c r="DA410" s="554" t="str">
        <f t="shared" si="1159"/>
        <v/>
      </c>
      <c r="DB410" s="555" t="str">
        <f t="shared" si="1160"/>
        <v/>
      </c>
      <c r="DC410" s="555" t="str">
        <f t="shared" si="1161"/>
        <v/>
      </c>
      <c r="DD410" s="555" t="str">
        <f t="shared" si="1162"/>
        <v/>
      </c>
      <c r="DE410" s="554" t="str">
        <f t="shared" si="1163"/>
        <v/>
      </c>
      <c r="DF410" s="554" t="str">
        <f t="shared" si="1164"/>
        <v/>
      </c>
      <c r="DG410" s="554" t="str">
        <f t="shared" si="1165"/>
        <v/>
      </c>
      <c r="DH410" s="554" t="str">
        <f t="shared" si="1166"/>
        <v/>
      </c>
      <c r="DI410" s="554" t="str">
        <f t="shared" si="1167"/>
        <v/>
      </c>
      <c r="DJ410" s="553" t="str">
        <f t="shared" si="1168"/>
        <v/>
      </c>
      <c r="DK410" s="552" t="str">
        <f t="shared" si="1169"/>
        <v/>
      </c>
      <c r="DL410" s="656">
        <f t="shared" si="1170"/>
        <v>0</v>
      </c>
      <c r="DM410" s="106">
        <f t="shared" si="1171"/>
        <v>0</v>
      </c>
      <c r="DN410" s="106">
        <f t="shared" si="1172"/>
        <v>0</v>
      </c>
      <c r="DO410" s="106">
        <f t="shared" si="1173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215">IF(B409="","",B409*B410)</f>
        <v/>
      </c>
      <c r="C411" s="632" t="str">
        <f t="shared" si="1215"/>
        <v/>
      </c>
      <c r="D411" s="632" t="str">
        <f t="shared" si="1215"/>
        <v/>
      </c>
      <c r="E411" s="632" t="str">
        <f t="shared" si="1215"/>
        <v/>
      </c>
      <c r="F411" s="632" t="str">
        <f t="shared" si="1215"/>
        <v/>
      </c>
      <c r="G411" s="632" t="str">
        <f t="shared" si="1215"/>
        <v/>
      </c>
      <c r="H411" s="632" t="str">
        <f t="shared" si="1215"/>
        <v/>
      </c>
      <c r="I411" s="632" t="str">
        <f t="shared" si="1215"/>
        <v/>
      </c>
      <c r="J411" s="632" t="str">
        <f t="shared" si="1215"/>
        <v/>
      </c>
      <c r="K411" s="632" t="str">
        <f t="shared" si="1215"/>
        <v/>
      </c>
      <c r="L411" s="632" t="str">
        <f t="shared" si="1215"/>
        <v/>
      </c>
      <c r="M411" s="632" t="str">
        <f t="shared" si="1215"/>
        <v/>
      </c>
      <c r="N411" s="632" t="str">
        <f t="shared" si="1215"/>
        <v/>
      </c>
      <c r="O411" s="632" t="str">
        <f t="shared" si="1215"/>
        <v/>
      </c>
      <c r="P411" s="632" t="str">
        <f t="shared" si="1215"/>
        <v/>
      </c>
      <c r="Q411" s="632" t="str">
        <f t="shared" si="1215"/>
        <v/>
      </c>
      <c r="R411" s="632" t="str">
        <f t="shared" si="1215"/>
        <v/>
      </c>
      <c r="S411" s="665"/>
      <c r="T411" s="632" t="str">
        <f t="shared" ref="T411:AJ411" si="1216">IF(T409="","",T409*T410)</f>
        <v/>
      </c>
      <c r="U411" s="632" t="str">
        <f t="shared" si="1216"/>
        <v/>
      </c>
      <c r="V411" s="632" t="str">
        <f t="shared" si="1216"/>
        <v/>
      </c>
      <c r="W411" s="632" t="str">
        <f t="shared" si="1216"/>
        <v/>
      </c>
      <c r="X411" s="632" t="str">
        <f t="shared" si="1216"/>
        <v/>
      </c>
      <c r="Y411" s="632" t="str">
        <f t="shared" si="1216"/>
        <v/>
      </c>
      <c r="Z411" s="632" t="str">
        <f t="shared" si="1216"/>
        <v/>
      </c>
      <c r="AA411" s="632" t="str">
        <f t="shared" si="1216"/>
        <v/>
      </c>
      <c r="AB411" s="632" t="str">
        <f t="shared" si="1216"/>
        <v/>
      </c>
      <c r="AC411" s="632" t="str">
        <f t="shared" si="1216"/>
        <v/>
      </c>
      <c r="AD411" s="632" t="str">
        <f t="shared" si="1216"/>
        <v/>
      </c>
      <c r="AE411" s="632" t="str">
        <f t="shared" si="1216"/>
        <v/>
      </c>
      <c r="AF411" s="632" t="str">
        <f t="shared" si="1216"/>
        <v/>
      </c>
      <c r="AG411" s="632" t="str">
        <f t="shared" si="1216"/>
        <v/>
      </c>
      <c r="AH411" s="632" t="str">
        <f t="shared" si="1216"/>
        <v/>
      </c>
      <c r="AI411" s="632" t="str">
        <f t="shared" si="1216"/>
        <v/>
      </c>
      <c r="AJ411" s="632" t="str">
        <f t="shared" si="1216"/>
        <v/>
      </c>
      <c r="AK411" s="665"/>
      <c r="AL411" s="632" t="str">
        <f t="shared" ref="AL411:BB411" si="1217">IF(AL409="","",AL409*AL410)</f>
        <v/>
      </c>
      <c r="AM411" s="632" t="str">
        <f t="shared" si="1217"/>
        <v/>
      </c>
      <c r="AN411" s="632" t="str">
        <f t="shared" si="1217"/>
        <v/>
      </c>
      <c r="AO411" s="632" t="str">
        <f t="shared" si="1217"/>
        <v/>
      </c>
      <c r="AP411" s="632" t="str">
        <f t="shared" si="1217"/>
        <v/>
      </c>
      <c r="AQ411" s="632" t="str">
        <f t="shared" si="1217"/>
        <v/>
      </c>
      <c r="AR411" s="632" t="str">
        <f t="shared" si="1217"/>
        <v/>
      </c>
      <c r="AS411" s="632" t="str">
        <f t="shared" si="1217"/>
        <v/>
      </c>
      <c r="AT411" s="632" t="str">
        <f t="shared" si="1217"/>
        <v/>
      </c>
      <c r="AU411" s="632" t="str">
        <f t="shared" si="1217"/>
        <v/>
      </c>
      <c r="AV411" s="632" t="str">
        <f t="shared" si="1217"/>
        <v/>
      </c>
      <c r="AW411" s="632" t="str">
        <f t="shared" si="1217"/>
        <v/>
      </c>
      <c r="AX411" s="632" t="str">
        <f t="shared" si="1217"/>
        <v/>
      </c>
      <c r="AY411" s="632" t="str">
        <f t="shared" si="1217"/>
        <v/>
      </c>
      <c r="AZ411" s="632" t="str">
        <f t="shared" si="1217"/>
        <v/>
      </c>
      <c r="BA411" s="632" t="str">
        <f t="shared" si="1217"/>
        <v/>
      </c>
      <c r="BB411" s="632" t="str">
        <f t="shared" si="1217"/>
        <v/>
      </c>
      <c r="BC411" s="665"/>
      <c r="BD411" s="632" t="str">
        <f t="shared" ref="BD411:BT411" si="1218">IF(BD409="","",BD409*BD410)</f>
        <v/>
      </c>
      <c r="BE411" s="632" t="str">
        <f t="shared" si="1218"/>
        <v/>
      </c>
      <c r="BF411" s="632" t="str">
        <f t="shared" si="1218"/>
        <v/>
      </c>
      <c r="BG411" s="632" t="str">
        <f t="shared" si="1218"/>
        <v/>
      </c>
      <c r="BH411" s="632" t="str">
        <f t="shared" si="1218"/>
        <v/>
      </c>
      <c r="BI411" s="632" t="str">
        <f t="shared" si="1218"/>
        <v/>
      </c>
      <c r="BJ411" s="632" t="str">
        <f t="shared" si="1218"/>
        <v/>
      </c>
      <c r="BK411" s="632" t="str">
        <f t="shared" si="1218"/>
        <v/>
      </c>
      <c r="BL411" s="632" t="str">
        <f t="shared" si="1218"/>
        <v/>
      </c>
      <c r="BM411" s="632" t="str">
        <f t="shared" si="1218"/>
        <v/>
      </c>
      <c r="BN411" s="632" t="str">
        <f t="shared" si="1218"/>
        <v/>
      </c>
      <c r="BO411" s="632" t="str">
        <f t="shared" si="1218"/>
        <v/>
      </c>
      <c r="BP411" s="632" t="str">
        <f t="shared" si="1218"/>
        <v/>
      </c>
      <c r="BQ411" s="632" t="str">
        <f t="shared" si="1218"/>
        <v/>
      </c>
      <c r="BR411" s="632" t="str">
        <f t="shared" si="1218"/>
        <v/>
      </c>
      <c r="BS411" s="632" t="str">
        <f t="shared" si="1218"/>
        <v/>
      </c>
      <c r="BT411" s="632" t="str">
        <f t="shared" si="1218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47"/>
        <v/>
      </c>
      <c r="CA411" s="600" t="str">
        <f t="shared" si="1148"/>
        <v/>
      </c>
      <c r="CB411" s="600" t="str">
        <f t="shared" si="1149"/>
        <v/>
      </c>
      <c r="CC411" s="691" t="str">
        <f t="shared" si="1150"/>
        <v/>
      </c>
      <c r="CD411" s="1337" t="str">
        <f t="shared" si="1186"/>
        <v/>
      </c>
      <c r="CE411" s="1338" t="str">
        <f t="shared" si="1210"/>
        <v/>
      </c>
      <c r="CF411" s="1339" t="str">
        <f t="shared" si="1210"/>
        <v/>
      </c>
      <c r="CG411" s="1339" t="str">
        <f t="shared" si="1210"/>
        <v/>
      </c>
      <c r="CH411" s="1339" t="str">
        <f t="shared" si="1210"/>
        <v/>
      </c>
      <c r="CI411" s="1339" t="str">
        <f t="shared" si="1210"/>
        <v/>
      </c>
      <c r="CJ411" s="1339" t="str">
        <f t="shared" si="1210"/>
        <v/>
      </c>
      <c r="CK411" s="1340" t="str">
        <f t="shared" si="1210"/>
        <v/>
      </c>
      <c r="CL411" s="1340" t="str">
        <f t="shared" si="1210"/>
        <v/>
      </c>
      <c r="CM411" s="1340" t="str">
        <f t="shared" si="1210"/>
        <v/>
      </c>
      <c r="CN411" s="1339" t="str">
        <f t="shared" si="1210"/>
        <v/>
      </c>
      <c r="CO411" s="1339" t="str">
        <f t="shared" si="1210"/>
        <v/>
      </c>
      <c r="CP411" s="1339" t="str">
        <f t="shared" si="1210"/>
        <v/>
      </c>
      <c r="CQ411" s="1339" t="str">
        <f t="shared" si="1210"/>
        <v/>
      </c>
      <c r="CR411" s="1339" t="str">
        <f t="shared" si="1210"/>
        <v/>
      </c>
      <c r="CS411" s="1338" t="str">
        <f t="shared" si="1210"/>
        <v/>
      </c>
      <c r="CT411" s="1341" t="str">
        <f t="shared" si="1210"/>
        <v/>
      </c>
      <c r="CU411" s="552" t="str">
        <f t="shared" si="1153"/>
        <v/>
      </c>
      <c r="CV411" s="553" t="str">
        <f t="shared" si="1154"/>
        <v/>
      </c>
      <c r="CW411" s="554" t="str">
        <f t="shared" si="1155"/>
        <v/>
      </c>
      <c r="CX411" s="554" t="str">
        <f t="shared" si="1156"/>
        <v/>
      </c>
      <c r="CY411" s="554" t="str">
        <f t="shared" si="1157"/>
        <v/>
      </c>
      <c r="CZ411" s="554" t="str">
        <f t="shared" si="1158"/>
        <v/>
      </c>
      <c r="DA411" s="554" t="str">
        <f t="shared" si="1159"/>
        <v/>
      </c>
      <c r="DB411" s="555" t="str">
        <f t="shared" si="1160"/>
        <v/>
      </c>
      <c r="DC411" s="555" t="str">
        <f t="shared" si="1161"/>
        <v/>
      </c>
      <c r="DD411" s="555" t="str">
        <f t="shared" si="1162"/>
        <v/>
      </c>
      <c r="DE411" s="554" t="str">
        <f t="shared" si="1163"/>
        <v/>
      </c>
      <c r="DF411" s="554" t="str">
        <f t="shared" si="1164"/>
        <v/>
      </c>
      <c r="DG411" s="554" t="str">
        <f t="shared" si="1165"/>
        <v/>
      </c>
      <c r="DH411" s="554" t="str">
        <f t="shared" si="1166"/>
        <v/>
      </c>
      <c r="DI411" s="554" t="str">
        <f t="shared" si="1167"/>
        <v/>
      </c>
      <c r="DJ411" s="553" t="str">
        <f t="shared" si="1168"/>
        <v/>
      </c>
      <c r="DK411" s="552" t="str">
        <f t="shared" si="1169"/>
        <v/>
      </c>
      <c r="DL411" s="656">
        <f t="shared" si="1170"/>
        <v>0</v>
      </c>
      <c r="DM411" s="106">
        <f t="shared" si="1171"/>
        <v>0</v>
      </c>
      <c r="DN411" s="106">
        <f t="shared" si="1172"/>
        <v>0</v>
      </c>
      <c r="DO411" s="106">
        <f t="shared" si="1173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267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47"/>
        <v/>
      </c>
      <c r="CA412" s="600" t="str">
        <f t="shared" si="1148"/>
        <v/>
      </c>
      <c r="CB412" s="600" t="str">
        <f t="shared" si="1149"/>
        <v/>
      </c>
      <c r="CC412" s="691" t="str">
        <f t="shared" si="1150"/>
        <v/>
      </c>
      <c r="CD412" s="1337" t="str">
        <f t="shared" si="1186"/>
        <v/>
      </c>
      <c r="CE412" s="1338" t="str">
        <f t="shared" si="1210"/>
        <v/>
      </c>
      <c r="CF412" s="1339" t="str">
        <f t="shared" si="1210"/>
        <v/>
      </c>
      <c r="CG412" s="1339" t="str">
        <f t="shared" si="1210"/>
        <v/>
      </c>
      <c r="CH412" s="1339" t="str">
        <f t="shared" si="1210"/>
        <v/>
      </c>
      <c r="CI412" s="1339" t="str">
        <f t="shared" si="1210"/>
        <v/>
      </c>
      <c r="CJ412" s="1339" t="str">
        <f t="shared" si="1210"/>
        <v/>
      </c>
      <c r="CK412" s="1340" t="str">
        <f t="shared" si="1210"/>
        <v/>
      </c>
      <c r="CL412" s="1340" t="str">
        <f t="shared" si="1210"/>
        <v/>
      </c>
      <c r="CM412" s="1340" t="str">
        <f t="shared" si="1210"/>
        <v/>
      </c>
      <c r="CN412" s="1339" t="str">
        <f t="shared" si="1210"/>
        <v/>
      </c>
      <c r="CO412" s="1339" t="str">
        <f t="shared" si="1210"/>
        <v/>
      </c>
      <c r="CP412" s="1339" t="str">
        <f t="shared" si="1210"/>
        <v/>
      </c>
      <c r="CQ412" s="1339" t="str">
        <f t="shared" si="1210"/>
        <v/>
      </c>
      <c r="CR412" s="1339" t="str">
        <f t="shared" si="1210"/>
        <v/>
      </c>
      <c r="CS412" s="1338" t="str">
        <f t="shared" si="1210"/>
        <v/>
      </c>
      <c r="CT412" s="1341" t="str">
        <f t="shared" si="1210"/>
        <v/>
      </c>
      <c r="CU412" s="552" t="str">
        <f t="shared" si="1153"/>
        <v/>
      </c>
      <c r="CV412" s="553" t="str">
        <f t="shared" si="1154"/>
        <v/>
      </c>
      <c r="CW412" s="554" t="str">
        <f t="shared" si="1155"/>
        <v/>
      </c>
      <c r="CX412" s="554" t="str">
        <f t="shared" si="1156"/>
        <v/>
      </c>
      <c r="CY412" s="554" t="str">
        <f t="shared" si="1157"/>
        <v/>
      </c>
      <c r="CZ412" s="554" t="str">
        <f t="shared" si="1158"/>
        <v/>
      </c>
      <c r="DA412" s="554" t="str">
        <f t="shared" si="1159"/>
        <v/>
      </c>
      <c r="DB412" s="555" t="str">
        <f t="shared" si="1160"/>
        <v/>
      </c>
      <c r="DC412" s="555" t="str">
        <f t="shared" si="1161"/>
        <v/>
      </c>
      <c r="DD412" s="555" t="str">
        <f t="shared" si="1162"/>
        <v/>
      </c>
      <c r="DE412" s="554" t="str">
        <f t="shared" si="1163"/>
        <v/>
      </c>
      <c r="DF412" s="554" t="str">
        <f t="shared" si="1164"/>
        <v/>
      </c>
      <c r="DG412" s="554" t="str">
        <f t="shared" si="1165"/>
        <v/>
      </c>
      <c r="DH412" s="554" t="str">
        <f t="shared" si="1166"/>
        <v/>
      </c>
      <c r="DI412" s="554" t="str">
        <f t="shared" si="1167"/>
        <v/>
      </c>
      <c r="DJ412" s="553" t="str">
        <f t="shared" si="1168"/>
        <v/>
      </c>
      <c r="DK412" s="552" t="str">
        <f t="shared" si="1169"/>
        <v/>
      </c>
      <c r="DL412" s="656">
        <f t="shared" si="1170"/>
        <v>0</v>
      </c>
      <c r="DM412" s="106">
        <f t="shared" si="1171"/>
        <v>0</v>
      </c>
      <c r="DN412" s="106">
        <f t="shared" si="1172"/>
        <v>0</v>
      </c>
      <c r="DO412" s="106">
        <f t="shared" si="1173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47"/>
        <v/>
      </c>
      <c r="CA413" s="600" t="str">
        <f t="shared" si="1148"/>
        <v/>
      </c>
      <c r="CB413" s="600" t="str">
        <f t="shared" si="1149"/>
        <v/>
      </c>
      <c r="CC413" s="691" t="str">
        <f t="shared" si="1150"/>
        <v/>
      </c>
      <c r="CD413" s="1337" t="str">
        <f t="shared" si="1186"/>
        <v/>
      </c>
      <c r="CE413" s="1338" t="str">
        <f t="shared" si="1210"/>
        <v/>
      </c>
      <c r="CF413" s="1339" t="str">
        <f t="shared" si="1210"/>
        <v/>
      </c>
      <c r="CG413" s="1339" t="str">
        <f t="shared" si="1210"/>
        <v/>
      </c>
      <c r="CH413" s="1339" t="str">
        <f t="shared" si="1210"/>
        <v/>
      </c>
      <c r="CI413" s="1339" t="str">
        <f t="shared" si="1210"/>
        <v/>
      </c>
      <c r="CJ413" s="1339" t="str">
        <f t="shared" si="1210"/>
        <v/>
      </c>
      <c r="CK413" s="1340" t="str">
        <f t="shared" si="1210"/>
        <v/>
      </c>
      <c r="CL413" s="1340" t="str">
        <f t="shared" si="1210"/>
        <v/>
      </c>
      <c r="CM413" s="1340" t="str">
        <f t="shared" si="1210"/>
        <v/>
      </c>
      <c r="CN413" s="1339" t="str">
        <f t="shared" si="1210"/>
        <v/>
      </c>
      <c r="CO413" s="1339" t="str">
        <f t="shared" si="1210"/>
        <v/>
      </c>
      <c r="CP413" s="1339" t="str">
        <f t="shared" si="1210"/>
        <v/>
      </c>
      <c r="CQ413" s="1339" t="str">
        <f t="shared" si="1210"/>
        <v/>
      </c>
      <c r="CR413" s="1339" t="str">
        <f t="shared" si="1210"/>
        <v/>
      </c>
      <c r="CS413" s="1338" t="str">
        <f t="shared" si="1210"/>
        <v/>
      </c>
      <c r="CT413" s="1341" t="str">
        <f t="shared" si="1210"/>
        <v/>
      </c>
      <c r="CU413" s="552" t="str">
        <f t="shared" si="1153"/>
        <v/>
      </c>
      <c r="CV413" s="553" t="str">
        <f t="shared" si="1154"/>
        <v/>
      </c>
      <c r="CW413" s="554" t="str">
        <f t="shared" si="1155"/>
        <v/>
      </c>
      <c r="CX413" s="554" t="str">
        <f t="shared" si="1156"/>
        <v/>
      </c>
      <c r="CY413" s="554" t="str">
        <f t="shared" si="1157"/>
        <v/>
      </c>
      <c r="CZ413" s="554" t="str">
        <f t="shared" si="1158"/>
        <v/>
      </c>
      <c r="DA413" s="554" t="str">
        <f t="shared" si="1159"/>
        <v/>
      </c>
      <c r="DB413" s="555" t="str">
        <f t="shared" si="1160"/>
        <v/>
      </c>
      <c r="DC413" s="555" t="str">
        <f t="shared" si="1161"/>
        <v/>
      </c>
      <c r="DD413" s="555" t="str">
        <f t="shared" si="1162"/>
        <v/>
      </c>
      <c r="DE413" s="554" t="str">
        <f t="shared" si="1163"/>
        <v/>
      </c>
      <c r="DF413" s="554" t="str">
        <f t="shared" si="1164"/>
        <v/>
      </c>
      <c r="DG413" s="554" t="str">
        <f t="shared" si="1165"/>
        <v/>
      </c>
      <c r="DH413" s="554" t="str">
        <f t="shared" si="1166"/>
        <v/>
      </c>
      <c r="DI413" s="554" t="str">
        <f t="shared" si="1167"/>
        <v/>
      </c>
      <c r="DJ413" s="553" t="str">
        <f t="shared" si="1168"/>
        <v/>
      </c>
      <c r="DK413" s="552" t="str">
        <f t="shared" si="1169"/>
        <v/>
      </c>
      <c r="DL413" s="656">
        <f t="shared" si="1170"/>
        <v>0</v>
      </c>
      <c r="DM413" s="106">
        <f t="shared" si="1171"/>
        <v>0</v>
      </c>
      <c r="DN413" s="106">
        <f t="shared" si="1172"/>
        <v>0</v>
      </c>
      <c r="DO413" s="106">
        <f t="shared" si="1173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219">IF(B412="","",B412*B413)</f>
        <v/>
      </c>
      <c r="C414" s="632" t="str">
        <f t="shared" si="1219"/>
        <v/>
      </c>
      <c r="D414" s="632" t="str">
        <f t="shared" si="1219"/>
        <v/>
      </c>
      <c r="E414" s="632" t="str">
        <f t="shared" si="1219"/>
        <v/>
      </c>
      <c r="F414" s="632" t="str">
        <f t="shared" si="1219"/>
        <v/>
      </c>
      <c r="G414" s="632" t="str">
        <f t="shared" si="1219"/>
        <v/>
      </c>
      <c r="H414" s="632" t="str">
        <f t="shared" si="1219"/>
        <v/>
      </c>
      <c r="I414" s="632" t="str">
        <f t="shared" si="1219"/>
        <v/>
      </c>
      <c r="J414" s="632" t="str">
        <f t="shared" si="1219"/>
        <v/>
      </c>
      <c r="K414" s="632" t="str">
        <f t="shared" si="1219"/>
        <v/>
      </c>
      <c r="L414" s="632" t="str">
        <f t="shared" si="1219"/>
        <v/>
      </c>
      <c r="M414" s="632" t="str">
        <f t="shared" si="1219"/>
        <v/>
      </c>
      <c r="N414" s="632" t="str">
        <f t="shared" si="1219"/>
        <v/>
      </c>
      <c r="O414" s="632" t="str">
        <f t="shared" si="1219"/>
        <v/>
      </c>
      <c r="P414" s="632" t="str">
        <f t="shared" si="1219"/>
        <v/>
      </c>
      <c r="Q414" s="632" t="str">
        <f t="shared" si="1219"/>
        <v/>
      </c>
      <c r="R414" s="632" t="str">
        <f t="shared" si="1219"/>
        <v/>
      </c>
      <c r="S414" s="665"/>
      <c r="T414" s="632" t="str">
        <f t="shared" ref="T414:AJ414" si="1220">IF(T412="","",T412*T413)</f>
        <v/>
      </c>
      <c r="U414" s="632" t="str">
        <f t="shared" si="1220"/>
        <v/>
      </c>
      <c r="V414" s="632" t="str">
        <f t="shared" si="1220"/>
        <v/>
      </c>
      <c r="W414" s="632" t="str">
        <f t="shared" si="1220"/>
        <v/>
      </c>
      <c r="X414" s="632" t="str">
        <f t="shared" si="1220"/>
        <v/>
      </c>
      <c r="Y414" s="632" t="str">
        <f t="shared" si="1220"/>
        <v/>
      </c>
      <c r="Z414" s="632" t="str">
        <f t="shared" si="1220"/>
        <v/>
      </c>
      <c r="AA414" s="632" t="str">
        <f t="shared" si="1220"/>
        <v/>
      </c>
      <c r="AB414" s="632" t="str">
        <f t="shared" si="1220"/>
        <v/>
      </c>
      <c r="AC414" s="632" t="str">
        <f t="shared" si="1220"/>
        <v/>
      </c>
      <c r="AD414" s="632" t="str">
        <f t="shared" si="1220"/>
        <v/>
      </c>
      <c r="AE414" s="632" t="str">
        <f t="shared" si="1220"/>
        <v/>
      </c>
      <c r="AF414" s="632" t="str">
        <f t="shared" si="1220"/>
        <v/>
      </c>
      <c r="AG414" s="632" t="str">
        <f t="shared" si="1220"/>
        <v/>
      </c>
      <c r="AH414" s="632" t="str">
        <f t="shared" si="1220"/>
        <v/>
      </c>
      <c r="AI414" s="632" t="str">
        <f t="shared" si="1220"/>
        <v/>
      </c>
      <c r="AJ414" s="632" t="str">
        <f t="shared" si="1220"/>
        <v/>
      </c>
      <c r="AK414" s="665"/>
      <c r="AL414" s="632" t="str">
        <f t="shared" ref="AL414:BB414" si="1221">IF(AL412="","",AL412*AL413)</f>
        <v/>
      </c>
      <c r="AM414" s="632" t="str">
        <f t="shared" si="1221"/>
        <v/>
      </c>
      <c r="AN414" s="632" t="str">
        <f t="shared" si="1221"/>
        <v/>
      </c>
      <c r="AO414" s="632" t="str">
        <f t="shared" si="1221"/>
        <v/>
      </c>
      <c r="AP414" s="632" t="str">
        <f t="shared" si="1221"/>
        <v/>
      </c>
      <c r="AQ414" s="632" t="str">
        <f t="shared" si="1221"/>
        <v/>
      </c>
      <c r="AR414" s="632" t="str">
        <f t="shared" si="1221"/>
        <v/>
      </c>
      <c r="AS414" s="632" t="str">
        <f t="shared" si="1221"/>
        <v/>
      </c>
      <c r="AT414" s="632" t="str">
        <f t="shared" si="1221"/>
        <v/>
      </c>
      <c r="AU414" s="632" t="str">
        <f t="shared" si="1221"/>
        <v/>
      </c>
      <c r="AV414" s="632" t="str">
        <f t="shared" si="1221"/>
        <v/>
      </c>
      <c r="AW414" s="632" t="str">
        <f t="shared" si="1221"/>
        <v/>
      </c>
      <c r="AX414" s="632" t="str">
        <f t="shared" si="1221"/>
        <v/>
      </c>
      <c r="AY414" s="632" t="str">
        <f t="shared" si="1221"/>
        <v/>
      </c>
      <c r="AZ414" s="632" t="str">
        <f t="shared" si="1221"/>
        <v/>
      </c>
      <c r="BA414" s="632" t="str">
        <f t="shared" si="1221"/>
        <v/>
      </c>
      <c r="BB414" s="632" t="str">
        <f t="shared" si="1221"/>
        <v/>
      </c>
      <c r="BC414" s="665"/>
      <c r="BD414" s="632" t="str">
        <f t="shared" ref="BD414:BT414" si="1222">IF(BD412="","",BD412*BD413)</f>
        <v/>
      </c>
      <c r="BE414" s="632" t="str">
        <f t="shared" si="1222"/>
        <v/>
      </c>
      <c r="BF414" s="632" t="str">
        <f t="shared" si="1222"/>
        <v/>
      </c>
      <c r="BG414" s="632" t="str">
        <f t="shared" si="1222"/>
        <v/>
      </c>
      <c r="BH414" s="632" t="str">
        <f t="shared" si="1222"/>
        <v/>
      </c>
      <c r="BI414" s="632" t="str">
        <f t="shared" si="1222"/>
        <v/>
      </c>
      <c r="BJ414" s="632" t="str">
        <f t="shared" si="1222"/>
        <v/>
      </c>
      <c r="BK414" s="632" t="str">
        <f t="shared" si="1222"/>
        <v/>
      </c>
      <c r="BL414" s="632" t="str">
        <f t="shared" si="1222"/>
        <v/>
      </c>
      <c r="BM414" s="632" t="str">
        <f t="shared" si="1222"/>
        <v/>
      </c>
      <c r="BN414" s="632" t="str">
        <f t="shared" si="1222"/>
        <v/>
      </c>
      <c r="BO414" s="632" t="str">
        <f t="shared" si="1222"/>
        <v/>
      </c>
      <c r="BP414" s="632" t="str">
        <f t="shared" si="1222"/>
        <v/>
      </c>
      <c r="BQ414" s="632" t="str">
        <f t="shared" si="1222"/>
        <v/>
      </c>
      <c r="BR414" s="632" t="str">
        <f t="shared" si="1222"/>
        <v/>
      </c>
      <c r="BS414" s="632" t="str">
        <f t="shared" si="1222"/>
        <v/>
      </c>
      <c r="BT414" s="632" t="str">
        <f t="shared" si="1222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47"/>
        <v/>
      </c>
      <c r="CA414" s="600" t="str">
        <f t="shared" si="1148"/>
        <v/>
      </c>
      <c r="CB414" s="600" t="str">
        <f t="shared" si="1149"/>
        <v/>
      </c>
      <c r="CC414" s="691" t="str">
        <f t="shared" si="1150"/>
        <v/>
      </c>
      <c r="CD414" s="1337" t="str">
        <f t="shared" si="1186"/>
        <v/>
      </c>
      <c r="CE414" s="1338" t="str">
        <f t="shared" si="1210"/>
        <v/>
      </c>
      <c r="CF414" s="1339" t="str">
        <f t="shared" si="1210"/>
        <v/>
      </c>
      <c r="CG414" s="1339" t="str">
        <f t="shared" si="1210"/>
        <v/>
      </c>
      <c r="CH414" s="1339" t="str">
        <f t="shared" si="1210"/>
        <v/>
      </c>
      <c r="CI414" s="1339" t="str">
        <f t="shared" si="1210"/>
        <v/>
      </c>
      <c r="CJ414" s="1339" t="str">
        <f t="shared" si="1210"/>
        <v/>
      </c>
      <c r="CK414" s="1340" t="str">
        <f t="shared" si="1210"/>
        <v/>
      </c>
      <c r="CL414" s="1340" t="str">
        <f t="shared" si="1210"/>
        <v/>
      </c>
      <c r="CM414" s="1340" t="str">
        <f t="shared" si="1210"/>
        <v/>
      </c>
      <c r="CN414" s="1339" t="str">
        <f t="shared" si="1210"/>
        <v/>
      </c>
      <c r="CO414" s="1339" t="str">
        <f t="shared" si="1210"/>
        <v/>
      </c>
      <c r="CP414" s="1339" t="str">
        <f t="shared" si="1210"/>
        <v/>
      </c>
      <c r="CQ414" s="1339" t="str">
        <f t="shared" si="1210"/>
        <v/>
      </c>
      <c r="CR414" s="1339" t="str">
        <f t="shared" si="1210"/>
        <v/>
      </c>
      <c r="CS414" s="1338" t="str">
        <f t="shared" si="1210"/>
        <v/>
      </c>
      <c r="CT414" s="1341" t="str">
        <f t="shared" si="1210"/>
        <v/>
      </c>
      <c r="CU414" s="552" t="str">
        <f t="shared" si="1153"/>
        <v/>
      </c>
      <c r="CV414" s="553" t="str">
        <f t="shared" si="1154"/>
        <v/>
      </c>
      <c r="CW414" s="554" t="str">
        <f t="shared" si="1155"/>
        <v/>
      </c>
      <c r="CX414" s="554" t="str">
        <f t="shared" si="1156"/>
        <v/>
      </c>
      <c r="CY414" s="554" t="str">
        <f t="shared" si="1157"/>
        <v/>
      </c>
      <c r="CZ414" s="554" t="str">
        <f t="shared" si="1158"/>
        <v/>
      </c>
      <c r="DA414" s="554" t="str">
        <f t="shared" si="1159"/>
        <v/>
      </c>
      <c r="DB414" s="555" t="str">
        <f t="shared" si="1160"/>
        <v/>
      </c>
      <c r="DC414" s="555" t="str">
        <f t="shared" si="1161"/>
        <v/>
      </c>
      <c r="DD414" s="555" t="str">
        <f t="shared" si="1162"/>
        <v/>
      </c>
      <c r="DE414" s="554" t="str">
        <f t="shared" si="1163"/>
        <v/>
      </c>
      <c r="DF414" s="554" t="str">
        <f t="shared" si="1164"/>
        <v/>
      </c>
      <c r="DG414" s="554" t="str">
        <f t="shared" si="1165"/>
        <v/>
      </c>
      <c r="DH414" s="554" t="str">
        <f t="shared" si="1166"/>
        <v/>
      </c>
      <c r="DI414" s="554" t="str">
        <f t="shared" si="1167"/>
        <v/>
      </c>
      <c r="DJ414" s="553" t="str">
        <f t="shared" si="1168"/>
        <v/>
      </c>
      <c r="DK414" s="552" t="str">
        <f t="shared" si="1169"/>
        <v/>
      </c>
      <c r="DL414" s="656">
        <f t="shared" si="1170"/>
        <v>0</v>
      </c>
      <c r="DM414" s="106">
        <f t="shared" si="1171"/>
        <v>0</v>
      </c>
      <c r="DN414" s="106">
        <f t="shared" si="1172"/>
        <v>0</v>
      </c>
      <c r="DO414" s="106">
        <f t="shared" si="1173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268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47"/>
        <v/>
      </c>
      <c r="CA415" s="600" t="str">
        <f t="shared" si="1148"/>
        <v/>
      </c>
      <c r="CB415" s="600" t="str">
        <f t="shared" si="1149"/>
        <v/>
      </c>
      <c r="CC415" s="691" t="str">
        <f t="shared" si="1150"/>
        <v/>
      </c>
      <c r="CD415" s="1337" t="str">
        <f t="shared" si="1186"/>
        <v/>
      </c>
      <c r="CE415" s="1338" t="str">
        <f t="shared" si="1210"/>
        <v/>
      </c>
      <c r="CF415" s="1339" t="str">
        <f t="shared" si="1210"/>
        <v/>
      </c>
      <c r="CG415" s="1339" t="str">
        <f t="shared" si="1210"/>
        <v/>
      </c>
      <c r="CH415" s="1339" t="str">
        <f t="shared" si="1210"/>
        <v/>
      </c>
      <c r="CI415" s="1339" t="str">
        <f t="shared" si="1210"/>
        <v/>
      </c>
      <c r="CJ415" s="1339" t="str">
        <f t="shared" si="1210"/>
        <v/>
      </c>
      <c r="CK415" s="1340" t="str">
        <f t="shared" si="1210"/>
        <v/>
      </c>
      <c r="CL415" s="1340" t="str">
        <f t="shared" si="1210"/>
        <v/>
      </c>
      <c r="CM415" s="1340" t="str">
        <f t="shared" si="1210"/>
        <v/>
      </c>
      <c r="CN415" s="1339" t="str">
        <f t="shared" si="1210"/>
        <v/>
      </c>
      <c r="CO415" s="1339" t="str">
        <f t="shared" si="1210"/>
        <v/>
      </c>
      <c r="CP415" s="1339" t="str">
        <f t="shared" si="1210"/>
        <v/>
      </c>
      <c r="CQ415" s="1339" t="str">
        <f t="shared" si="1210"/>
        <v/>
      </c>
      <c r="CR415" s="1339" t="str">
        <f t="shared" si="1210"/>
        <v/>
      </c>
      <c r="CS415" s="1338" t="str">
        <f t="shared" si="1210"/>
        <v/>
      </c>
      <c r="CT415" s="1341" t="str">
        <f t="shared" si="1210"/>
        <v/>
      </c>
      <c r="CU415" s="552" t="str">
        <f t="shared" si="1153"/>
        <v/>
      </c>
      <c r="CV415" s="553" t="str">
        <f t="shared" si="1154"/>
        <v/>
      </c>
      <c r="CW415" s="554" t="str">
        <f t="shared" si="1155"/>
        <v/>
      </c>
      <c r="CX415" s="554" t="str">
        <f t="shared" si="1156"/>
        <v/>
      </c>
      <c r="CY415" s="554" t="str">
        <f t="shared" si="1157"/>
        <v/>
      </c>
      <c r="CZ415" s="554" t="str">
        <f t="shared" si="1158"/>
        <v/>
      </c>
      <c r="DA415" s="554" t="str">
        <f t="shared" si="1159"/>
        <v/>
      </c>
      <c r="DB415" s="555" t="str">
        <f t="shared" si="1160"/>
        <v/>
      </c>
      <c r="DC415" s="555" t="str">
        <f t="shared" si="1161"/>
        <v/>
      </c>
      <c r="DD415" s="555" t="str">
        <f t="shared" si="1162"/>
        <v/>
      </c>
      <c r="DE415" s="554" t="str">
        <f t="shared" si="1163"/>
        <v/>
      </c>
      <c r="DF415" s="554" t="str">
        <f t="shared" si="1164"/>
        <v/>
      </c>
      <c r="DG415" s="554" t="str">
        <f t="shared" si="1165"/>
        <v/>
      </c>
      <c r="DH415" s="554" t="str">
        <f t="shared" si="1166"/>
        <v/>
      </c>
      <c r="DI415" s="554" t="str">
        <f t="shared" si="1167"/>
        <v/>
      </c>
      <c r="DJ415" s="553" t="str">
        <f t="shared" si="1168"/>
        <v/>
      </c>
      <c r="DK415" s="552" t="str">
        <f t="shared" si="1169"/>
        <v/>
      </c>
      <c r="DL415" s="656">
        <f t="shared" si="1170"/>
        <v>0</v>
      </c>
      <c r="DM415" s="106">
        <f t="shared" si="1171"/>
        <v>0</v>
      </c>
      <c r="DN415" s="106">
        <f t="shared" si="1172"/>
        <v>0</v>
      </c>
      <c r="DO415" s="106">
        <f t="shared" si="1173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47"/>
        <v/>
      </c>
      <c r="CA416" s="600" t="str">
        <f t="shared" si="1148"/>
        <v/>
      </c>
      <c r="CB416" s="600" t="str">
        <f t="shared" si="1149"/>
        <v/>
      </c>
      <c r="CC416" s="691" t="str">
        <f t="shared" si="1150"/>
        <v/>
      </c>
      <c r="CD416" s="1337" t="str">
        <f t="shared" si="1186"/>
        <v/>
      </c>
      <c r="CE416" s="1338" t="str">
        <f t="shared" si="1210"/>
        <v/>
      </c>
      <c r="CF416" s="1339" t="str">
        <f t="shared" si="1210"/>
        <v/>
      </c>
      <c r="CG416" s="1339" t="str">
        <f t="shared" si="1210"/>
        <v/>
      </c>
      <c r="CH416" s="1339" t="str">
        <f t="shared" si="1210"/>
        <v/>
      </c>
      <c r="CI416" s="1339" t="str">
        <f t="shared" si="1210"/>
        <v/>
      </c>
      <c r="CJ416" s="1339" t="str">
        <f t="shared" si="1210"/>
        <v/>
      </c>
      <c r="CK416" s="1340" t="str">
        <f t="shared" si="1210"/>
        <v/>
      </c>
      <c r="CL416" s="1340" t="str">
        <f t="shared" si="1210"/>
        <v/>
      </c>
      <c r="CM416" s="1340" t="str">
        <f t="shared" si="1210"/>
        <v/>
      </c>
      <c r="CN416" s="1339" t="str">
        <f t="shared" si="1210"/>
        <v/>
      </c>
      <c r="CO416" s="1339" t="str">
        <f t="shared" si="1210"/>
        <v/>
      </c>
      <c r="CP416" s="1339" t="str">
        <f t="shared" si="1210"/>
        <v/>
      </c>
      <c r="CQ416" s="1339" t="str">
        <f t="shared" si="1210"/>
        <v/>
      </c>
      <c r="CR416" s="1339" t="str">
        <f t="shared" si="1210"/>
        <v/>
      </c>
      <c r="CS416" s="1338" t="str">
        <f t="shared" si="1210"/>
        <v/>
      </c>
      <c r="CT416" s="1341" t="str">
        <f t="shared" si="1210"/>
        <v/>
      </c>
      <c r="CU416" s="552" t="str">
        <f t="shared" si="1153"/>
        <v/>
      </c>
      <c r="CV416" s="553" t="str">
        <f t="shared" si="1154"/>
        <v/>
      </c>
      <c r="CW416" s="554" t="str">
        <f t="shared" si="1155"/>
        <v/>
      </c>
      <c r="CX416" s="554" t="str">
        <f t="shared" si="1156"/>
        <v/>
      </c>
      <c r="CY416" s="554" t="str">
        <f t="shared" si="1157"/>
        <v/>
      </c>
      <c r="CZ416" s="554" t="str">
        <f t="shared" si="1158"/>
        <v/>
      </c>
      <c r="DA416" s="554" t="str">
        <f t="shared" si="1159"/>
        <v/>
      </c>
      <c r="DB416" s="555" t="str">
        <f t="shared" si="1160"/>
        <v/>
      </c>
      <c r="DC416" s="555" t="str">
        <f t="shared" si="1161"/>
        <v/>
      </c>
      <c r="DD416" s="555" t="str">
        <f t="shared" si="1162"/>
        <v/>
      </c>
      <c r="DE416" s="554" t="str">
        <f t="shared" si="1163"/>
        <v/>
      </c>
      <c r="DF416" s="554" t="str">
        <f t="shared" si="1164"/>
        <v/>
      </c>
      <c r="DG416" s="554" t="str">
        <f t="shared" si="1165"/>
        <v/>
      </c>
      <c r="DH416" s="554" t="str">
        <f t="shared" si="1166"/>
        <v/>
      </c>
      <c r="DI416" s="554" t="str">
        <f t="shared" si="1167"/>
        <v/>
      </c>
      <c r="DJ416" s="553" t="str">
        <f t="shared" si="1168"/>
        <v/>
      </c>
      <c r="DK416" s="552" t="str">
        <f t="shared" si="1169"/>
        <v/>
      </c>
      <c r="DL416" s="656">
        <f t="shared" si="1170"/>
        <v>0</v>
      </c>
      <c r="DM416" s="106">
        <f t="shared" si="1171"/>
        <v>0</v>
      </c>
      <c r="DN416" s="106">
        <f t="shared" si="1172"/>
        <v>0</v>
      </c>
      <c r="DO416" s="106">
        <f t="shared" si="1173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223">IF(B415="","",B415*B416)</f>
        <v/>
      </c>
      <c r="C417" s="632" t="str">
        <f t="shared" si="1223"/>
        <v/>
      </c>
      <c r="D417" s="632" t="str">
        <f t="shared" si="1223"/>
        <v/>
      </c>
      <c r="E417" s="632" t="str">
        <f t="shared" si="1223"/>
        <v/>
      </c>
      <c r="F417" s="632" t="str">
        <f t="shared" si="1223"/>
        <v/>
      </c>
      <c r="G417" s="632" t="str">
        <f t="shared" si="1223"/>
        <v/>
      </c>
      <c r="H417" s="632" t="str">
        <f t="shared" si="1223"/>
        <v/>
      </c>
      <c r="I417" s="632" t="str">
        <f t="shared" si="1223"/>
        <v/>
      </c>
      <c r="J417" s="632" t="str">
        <f t="shared" si="1223"/>
        <v/>
      </c>
      <c r="K417" s="632" t="str">
        <f t="shared" si="1223"/>
        <v/>
      </c>
      <c r="L417" s="632" t="str">
        <f t="shared" si="1223"/>
        <v/>
      </c>
      <c r="M417" s="632" t="str">
        <f t="shared" si="1223"/>
        <v/>
      </c>
      <c r="N417" s="632" t="str">
        <f t="shared" si="1223"/>
        <v/>
      </c>
      <c r="O417" s="632" t="str">
        <f t="shared" si="1223"/>
        <v/>
      </c>
      <c r="P417" s="632" t="str">
        <f t="shared" si="1223"/>
        <v/>
      </c>
      <c r="Q417" s="632" t="str">
        <f t="shared" si="1223"/>
        <v/>
      </c>
      <c r="R417" s="632" t="str">
        <f t="shared" si="1223"/>
        <v/>
      </c>
      <c r="S417" s="665"/>
      <c r="T417" s="632" t="str">
        <f t="shared" ref="T417:AJ417" si="1224">IF(T415="","",T415*T416)</f>
        <v/>
      </c>
      <c r="U417" s="632" t="str">
        <f t="shared" si="1224"/>
        <v/>
      </c>
      <c r="V417" s="632" t="str">
        <f t="shared" si="1224"/>
        <v/>
      </c>
      <c r="W417" s="632" t="str">
        <f t="shared" si="1224"/>
        <v/>
      </c>
      <c r="X417" s="632" t="str">
        <f t="shared" si="1224"/>
        <v/>
      </c>
      <c r="Y417" s="632" t="str">
        <f t="shared" si="1224"/>
        <v/>
      </c>
      <c r="Z417" s="632" t="str">
        <f t="shared" si="1224"/>
        <v/>
      </c>
      <c r="AA417" s="632" t="str">
        <f t="shared" si="1224"/>
        <v/>
      </c>
      <c r="AB417" s="632" t="str">
        <f t="shared" si="1224"/>
        <v/>
      </c>
      <c r="AC417" s="632" t="str">
        <f t="shared" si="1224"/>
        <v/>
      </c>
      <c r="AD417" s="632" t="str">
        <f t="shared" si="1224"/>
        <v/>
      </c>
      <c r="AE417" s="632" t="str">
        <f t="shared" si="1224"/>
        <v/>
      </c>
      <c r="AF417" s="632" t="str">
        <f t="shared" si="1224"/>
        <v/>
      </c>
      <c r="AG417" s="632" t="str">
        <f t="shared" si="1224"/>
        <v/>
      </c>
      <c r="AH417" s="632" t="str">
        <f t="shared" si="1224"/>
        <v/>
      </c>
      <c r="AI417" s="632" t="str">
        <f t="shared" si="1224"/>
        <v/>
      </c>
      <c r="AJ417" s="632" t="str">
        <f t="shared" si="1224"/>
        <v/>
      </c>
      <c r="AK417" s="665"/>
      <c r="AL417" s="632" t="str">
        <f t="shared" ref="AL417:BB417" si="1225">IF(AL415="","",AL415*AL416)</f>
        <v/>
      </c>
      <c r="AM417" s="632" t="str">
        <f t="shared" si="1225"/>
        <v/>
      </c>
      <c r="AN417" s="632" t="str">
        <f t="shared" si="1225"/>
        <v/>
      </c>
      <c r="AO417" s="632" t="str">
        <f t="shared" si="1225"/>
        <v/>
      </c>
      <c r="AP417" s="632" t="str">
        <f t="shared" si="1225"/>
        <v/>
      </c>
      <c r="AQ417" s="632" t="str">
        <f t="shared" si="1225"/>
        <v/>
      </c>
      <c r="AR417" s="632" t="str">
        <f t="shared" si="1225"/>
        <v/>
      </c>
      <c r="AS417" s="632" t="str">
        <f t="shared" si="1225"/>
        <v/>
      </c>
      <c r="AT417" s="632" t="str">
        <f t="shared" si="1225"/>
        <v/>
      </c>
      <c r="AU417" s="632" t="str">
        <f t="shared" si="1225"/>
        <v/>
      </c>
      <c r="AV417" s="632" t="str">
        <f t="shared" si="1225"/>
        <v/>
      </c>
      <c r="AW417" s="632" t="str">
        <f t="shared" si="1225"/>
        <v/>
      </c>
      <c r="AX417" s="632" t="str">
        <f t="shared" si="1225"/>
        <v/>
      </c>
      <c r="AY417" s="632" t="str">
        <f t="shared" si="1225"/>
        <v/>
      </c>
      <c r="AZ417" s="632" t="str">
        <f t="shared" si="1225"/>
        <v/>
      </c>
      <c r="BA417" s="632" t="str">
        <f t="shared" si="1225"/>
        <v/>
      </c>
      <c r="BB417" s="632" t="str">
        <f t="shared" si="1225"/>
        <v/>
      </c>
      <c r="BC417" s="665"/>
      <c r="BD417" s="632" t="str">
        <f t="shared" ref="BD417:BT417" si="1226">IF(BD415="","",BD415*BD416)</f>
        <v/>
      </c>
      <c r="BE417" s="632" t="str">
        <f t="shared" si="1226"/>
        <v/>
      </c>
      <c r="BF417" s="632" t="str">
        <f t="shared" si="1226"/>
        <v/>
      </c>
      <c r="BG417" s="632" t="str">
        <f t="shared" si="1226"/>
        <v/>
      </c>
      <c r="BH417" s="632" t="str">
        <f t="shared" si="1226"/>
        <v/>
      </c>
      <c r="BI417" s="632" t="str">
        <f t="shared" si="1226"/>
        <v/>
      </c>
      <c r="BJ417" s="632" t="str">
        <f t="shared" si="1226"/>
        <v/>
      </c>
      <c r="BK417" s="632" t="str">
        <f t="shared" si="1226"/>
        <v/>
      </c>
      <c r="BL417" s="632" t="str">
        <f t="shared" si="1226"/>
        <v/>
      </c>
      <c r="BM417" s="632" t="str">
        <f t="shared" si="1226"/>
        <v/>
      </c>
      <c r="BN417" s="632" t="str">
        <f t="shared" si="1226"/>
        <v/>
      </c>
      <c r="BO417" s="632" t="str">
        <f t="shared" si="1226"/>
        <v/>
      </c>
      <c r="BP417" s="632" t="str">
        <f t="shared" si="1226"/>
        <v/>
      </c>
      <c r="BQ417" s="632" t="str">
        <f t="shared" si="1226"/>
        <v/>
      </c>
      <c r="BR417" s="632" t="str">
        <f t="shared" si="1226"/>
        <v/>
      </c>
      <c r="BS417" s="632" t="str">
        <f t="shared" si="1226"/>
        <v/>
      </c>
      <c r="BT417" s="632" t="str">
        <f t="shared" si="1226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47"/>
        <v/>
      </c>
      <c r="CA417" s="600" t="str">
        <f t="shared" si="1148"/>
        <v/>
      </c>
      <c r="CB417" s="600" t="str">
        <f t="shared" si="1149"/>
        <v/>
      </c>
      <c r="CC417" s="691" t="str">
        <f t="shared" si="1150"/>
        <v/>
      </c>
      <c r="CD417" s="1337" t="str">
        <f t="shared" si="1186"/>
        <v/>
      </c>
      <c r="CE417" s="1338" t="str">
        <f t="shared" si="1210"/>
        <v/>
      </c>
      <c r="CF417" s="1339" t="str">
        <f t="shared" si="1210"/>
        <v/>
      </c>
      <c r="CG417" s="1339" t="str">
        <f t="shared" si="1210"/>
        <v/>
      </c>
      <c r="CH417" s="1339" t="str">
        <f t="shared" si="1210"/>
        <v/>
      </c>
      <c r="CI417" s="1339" t="str">
        <f t="shared" si="1210"/>
        <v/>
      </c>
      <c r="CJ417" s="1339" t="str">
        <f t="shared" si="1210"/>
        <v/>
      </c>
      <c r="CK417" s="1340" t="str">
        <f t="shared" si="1210"/>
        <v/>
      </c>
      <c r="CL417" s="1340" t="str">
        <f t="shared" si="1210"/>
        <v/>
      </c>
      <c r="CM417" s="1340" t="str">
        <f t="shared" si="1210"/>
        <v/>
      </c>
      <c r="CN417" s="1339" t="str">
        <f t="shared" si="1210"/>
        <v/>
      </c>
      <c r="CO417" s="1339" t="str">
        <f t="shared" si="1210"/>
        <v/>
      </c>
      <c r="CP417" s="1339" t="str">
        <f t="shared" si="1210"/>
        <v/>
      </c>
      <c r="CQ417" s="1339" t="str">
        <f t="shared" si="1210"/>
        <v/>
      </c>
      <c r="CR417" s="1339" t="str">
        <f t="shared" si="1210"/>
        <v/>
      </c>
      <c r="CS417" s="1338" t="str">
        <f t="shared" si="1210"/>
        <v/>
      </c>
      <c r="CT417" s="1341" t="str">
        <f t="shared" si="1210"/>
        <v/>
      </c>
      <c r="CU417" s="552" t="str">
        <f t="shared" si="1153"/>
        <v/>
      </c>
      <c r="CV417" s="553" t="str">
        <f t="shared" si="1154"/>
        <v/>
      </c>
      <c r="CW417" s="554" t="str">
        <f t="shared" si="1155"/>
        <v/>
      </c>
      <c r="CX417" s="554" t="str">
        <f t="shared" si="1156"/>
        <v/>
      </c>
      <c r="CY417" s="554" t="str">
        <f t="shared" si="1157"/>
        <v/>
      </c>
      <c r="CZ417" s="554" t="str">
        <f t="shared" si="1158"/>
        <v/>
      </c>
      <c r="DA417" s="554" t="str">
        <f t="shared" si="1159"/>
        <v/>
      </c>
      <c r="DB417" s="555" t="str">
        <f t="shared" si="1160"/>
        <v/>
      </c>
      <c r="DC417" s="555" t="str">
        <f t="shared" si="1161"/>
        <v/>
      </c>
      <c r="DD417" s="555" t="str">
        <f t="shared" si="1162"/>
        <v/>
      </c>
      <c r="DE417" s="554" t="str">
        <f t="shared" si="1163"/>
        <v/>
      </c>
      <c r="DF417" s="554" t="str">
        <f t="shared" si="1164"/>
        <v/>
      </c>
      <c r="DG417" s="554" t="str">
        <f t="shared" si="1165"/>
        <v/>
      </c>
      <c r="DH417" s="554" t="str">
        <f t="shared" si="1166"/>
        <v/>
      </c>
      <c r="DI417" s="554" t="str">
        <f t="shared" si="1167"/>
        <v/>
      </c>
      <c r="DJ417" s="553" t="str">
        <f t="shared" si="1168"/>
        <v/>
      </c>
      <c r="DK417" s="552" t="str">
        <f t="shared" si="1169"/>
        <v/>
      </c>
      <c r="DL417" s="656">
        <f t="shared" si="1170"/>
        <v>0</v>
      </c>
      <c r="DM417" s="106">
        <f t="shared" si="1171"/>
        <v>0</v>
      </c>
      <c r="DN417" s="106">
        <f t="shared" si="1172"/>
        <v>0</v>
      </c>
      <c r="DO417" s="106">
        <f t="shared" si="1173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22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227"/>
        <v/>
      </c>
      <c r="CF419" s="1339" t="str">
        <f t="shared" si="1227"/>
        <v/>
      </c>
      <c r="CG419" s="1339" t="str">
        <f t="shared" si="1227"/>
        <v/>
      </c>
      <c r="CH419" s="1339" t="str">
        <f t="shared" si="1227"/>
        <v/>
      </c>
      <c r="CI419" s="1339" t="str">
        <f t="shared" si="1227"/>
        <v/>
      </c>
      <c r="CJ419" s="1339" t="str">
        <f t="shared" si="1227"/>
        <v/>
      </c>
      <c r="CK419" s="1340" t="str">
        <f t="shared" si="1227"/>
        <v/>
      </c>
      <c r="CL419" s="1340" t="str">
        <f t="shared" si="1227"/>
        <v/>
      </c>
      <c r="CM419" s="1340" t="str">
        <f t="shared" si="1227"/>
        <v/>
      </c>
      <c r="CN419" s="1339" t="str">
        <f t="shared" si="1227"/>
        <v/>
      </c>
      <c r="CO419" s="1339" t="str">
        <f t="shared" si="1227"/>
        <v/>
      </c>
      <c r="CP419" s="1339" t="str">
        <f t="shared" si="1227"/>
        <v/>
      </c>
      <c r="CQ419" s="1339" t="str">
        <f t="shared" si="1227"/>
        <v/>
      </c>
      <c r="CR419" s="1339" t="str">
        <f t="shared" si="1227"/>
        <v/>
      </c>
      <c r="CS419" s="1338" t="str">
        <f t="shared" si="1227"/>
        <v/>
      </c>
      <c r="CT419" s="1341" t="str">
        <f t="shared" ref="CE419:CT421" si="122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2" t="str">
        <f t="shared" ref="CU419:DD421" si="122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3" t="str">
        <f t="shared" si="1229"/>
        <v/>
      </c>
      <c r="CW419" s="554" t="str">
        <f t="shared" si="1229"/>
        <v/>
      </c>
      <c r="CX419" s="554" t="str">
        <f t="shared" si="1229"/>
        <v/>
      </c>
      <c r="CY419" s="554" t="str">
        <f t="shared" si="1229"/>
        <v/>
      </c>
      <c r="CZ419" s="554" t="str">
        <f t="shared" si="1229"/>
        <v/>
      </c>
      <c r="DA419" s="554" t="str">
        <f t="shared" si="1229"/>
        <v/>
      </c>
      <c r="DB419" s="555" t="str">
        <f t="shared" si="1229"/>
        <v/>
      </c>
      <c r="DC419" s="555" t="str">
        <f t="shared" si="1229"/>
        <v/>
      </c>
      <c r="DD419" s="555" t="str">
        <f t="shared" si="1229"/>
        <v/>
      </c>
      <c r="DE419" s="554" t="str">
        <f t="shared" ref="DE419:DK421" si="123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4" t="str">
        <f t="shared" si="1230"/>
        <v/>
      </c>
      <c r="DG419" s="554" t="str">
        <f t="shared" si="1230"/>
        <v/>
      </c>
      <c r="DH419" s="554" t="str">
        <f t="shared" si="1230"/>
        <v/>
      </c>
      <c r="DI419" s="554" t="str">
        <f t="shared" si="1230"/>
        <v/>
      </c>
      <c r="DJ419" s="553" t="str">
        <f t="shared" si="1230"/>
        <v/>
      </c>
      <c r="DK419" s="552" t="str">
        <f t="shared" si="1230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228"/>
        <v/>
      </c>
      <c r="CF420" s="1339" t="str">
        <f t="shared" si="1228"/>
        <v/>
      </c>
      <c r="CG420" s="1339" t="str">
        <f t="shared" si="1228"/>
        <v/>
      </c>
      <c r="CH420" s="1339" t="str">
        <f t="shared" si="1228"/>
        <v/>
      </c>
      <c r="CI420" s="1339" t="str">
        <f t="shared" si="1228"/>
        <v/>
      </c>
      <c r="CJ420" s="1339" t="str">
        <f t="shared" si="1228"/>
        <v/>
      </c>
      <c r="CK420" s="1340" t="str">
        <f t="shared" si="1228"/>
        <v/>
      </c>
      <c r="CL420" s="1340" t="str">
        <f t="shared" si="1228"/>
        <v/>
      </c>
      <c r="CM420" s="1340" t="str">
        <f t="shared" si="1228"/>
        <v/>
      </c>
      <c r="CN420" s="1339" t="str">
        <f t="shared" si="1228"/>
        <v/>
      </c>
      <c r="CO420" s="1339" t="str">
        <f t="shared" si="1228"/>
        <v/>
      </c>
      <c r="CP420" s="1339" t="str">
        <f t="shared" si="1228"/>
        <v/>
      </c>
      <c r="CQ420" s="1339" t="str">
        <f t="shared" si="1228"/>
        <v/>
      </c>
      <c r="CR420" s="1339" t="str">
        <f t="shared" si="1228"/>
        <v/>
      </c>
      <c r="CS420" s="1338" t="str">
        <f t="shared" si="1228"/>
        <v/>
      </c>
      <c r="CT420" s="1341" t="str">
        <f t="shared" si="1228"/>
        <v/>
      </c>
      <c r="CU420" s="552" t="str">
        <f t="shared" si="1229"/>
        <v/>
      </c>
      <c r="CV420" s="553" t="str">
        <f t="shared" si="1229"/>
        <v/>
      </c>
      <c r="CW420" s="554" t="str">
        <f t="shared" si="1229"/>
        <v/>
      </c>
      <c r="CX420" s="554" t="str">
        <f t="shared" si="1229"/>
        <v/>
      </c>
      <c r="CY420" s="554" t="str">
        <f t="shared" si="1229"/>
        <v/>
      </c>
      <c r="CZ420" s="554" t="str">
        <f t="shared" si="1229"/>
        <v/>
      </c>
      <c r="DA420" s="554" t="str">
        <f t="shared" si="1229"/>
        <v/>
      </c>
      <c r="DB420" s="555" t="str">
        <f t="shared" si="1229"/>
        <v/>
      </c>
      <c r="DC420" s="555" t="str">
        <f t="shared" si="1229"/>
        <v/>
      </c>
      <c r="DD420" s="555" t="str">
        <f t="shared" si="1229"/>
        <v/>
      </c>
      <c r="DE420" s="554" t="str">
        <f t="shared" si="1230"/>
        <v/>
      </c>
      <c r="DF420" s="554" t="str">
        <f t="shared" si="1230"/>
        <v/>
      </c>
      <c r="DG420" s="554" t="str">
        <f t="shared" si="1230"/>
        <v/>
      </c>
      <c r="DH420" s="554" t="str">
        <f t="shared" si="1230"/>
        <v/>
      </c>
      <c r="DI420" s="554" t="str">
        <f t="shared" si="1230"/>
        <v/>
      </c>
      <c r="DJ420" s="553" t="str">
        <f t="shared" si="1230"/>
        <v/>
      </c>
      <c r="DK420" s="552" t="str">
        <f t="shared" si="1230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231">IF(B419="","",B419*B420)</f>
        <v/>
      </c>
      <c r="C421" s="632" t="str">
        <f t="shared" si="1231"/>
        <v/>
      </c>
      <c r="D421" s="632" t="str">
        <f t="shared" si="1231"/>
        <v/>
      </c>
      <c r="E421" s="632" t="str">
        <f t="shared" si="1231"/>
        <v/>
      </c>
      <c r="F421" s="632" t="str">
        <f t="shared" si="1231"/>
        <v/>
      </c>
      <c r="G421" s="632" t="str">
        <f t="shared" si="1231"/>
        <v/>
      </c>
      <c r="H421" s="632" t="str">
        <f t="shared" si="1231"/>
        <v/>
      </c>
      <c r="I421" s="632" t="str">
        <f t="shared" si="1231"/>
        <v/>
      </c>
      <c r="J421" s="632" t="str">
        <f t="shared" si="1231"/>
        <v/>
      </c>
      <c r="K421" s="632" t="str">
        <f t="shared" si="1231"/>
        <v/>
      </c>
      <c r="L421" s="632" t="str">
        <f t="shared" si="1231"/>
        <v/>
      </c>
      <c r="M421" s="632" t="str">
        <f t="shared" si="1231"/>
        <v/>
      </c>
      <c r="N421" s="632" t="str">
        <f t="shared" si="1231"/>
        <v/>
      </c>
      <c r="O421" s="632" t="str">
        <f t="shared" si="1231"/>
        <v/>
      </c>
      <c r="P421" s="632" t="str">
        <f t="shared" si="1231"/>
        <v/>
      </c>
      <c r="Q421" s="632" t="str">
        <f t="shared" si="1231"/>
        <v/>
      </c>
      <c r="R421" s="632" t="str">
        <f t="shared" si="1231"/>
        <v/>
      </c>
      <c r="S421" s="665"/>
      <c r="T421" s="632" t="str">
        <f t="shared" ref="T421:AJ421" si="1232">IF(T419="","",T419*T420)</f>
        <v/>
      </c>
      <c r="U421" s="632" t="str">
        <f t="shared" si="1232"/>
        <v/>
      </c>
      <c r="V421" s="632" t="str">
        <f t="shared" si="1232"/>
        <v/>
      </c>
      <c r="W421" s="632" t="str">
        <f t="shared" si="1232"/>
        <v/>
      </c>
      <c r="X421" s="632" t="str">
        <f t="shared" si="1232"/>
        <v/>
      </c>
      <c r="Y421" s="632" t="str">
        <f t="shared" si="1232"/>
        <v/>
      </c>
      <c r="Z421" s="632" t="str">
        <f t="shared" si="1232"/>
        <v/>
      </c>
      <c r="AA421" s="632" t="str">
        <f t="shared" si="1232"/>
        <v/>
      </c>
      <c r="AB421" s="632" t="str">
        <f t="shared" si="1232"/>
        <v/>
      </c>
      <c r="AC421" s="632" t="str">
        <f t="shared" si="1232"/>
        <v/>
      </c>
      <c r="AD421" s="632" t="str">
        <f t="shared" si="1232"/>
        <v/>
      </c>
      <c r="AE421" s="632" t="str">
        <f t="shared" si="1232"/>
        <v/>
      </c>
      <c r="AF421" s="632" t="str">
        <f t="shared" si="1232"/>
        <v/>
      </c>
      <c r="AG421" s="632" t="str">
        <f t="shared" si="1232"/>
        <v/>
      </c>
      <c r="AH421" s="632" t="str">
        <f t="shared" si="1232"/>
        <v/>
      </c>
      <c r="AI421" s="632" t="str">
        <f t="shared" si="1232"/>
        <v/>
      </c>
      <c r="AJ421" s="632" t="str">
        <f t="shared" si="1232"/>
        <v/>
      </c>
      <c r="AK421" s="665"/>
      <c r="AL421" s="632" t="str">
        <f t="shared" ref="AL421:BB421" si="1233">IF(AL419="","",AL419*AL420)</f>
        <v/>
      </c>
      <c r="AM421" s="632" t="str">
        <f t="shared" si="1233"/>
        <v/>
      </c>
      <c r="AN421" s="632" t="str">
        <f t="shared" si="1233"/>
        <v/>
      </c>
      <c r="AO421" s="632" t="str">
        <f t="shared" si="1233"/>
        <v/>
      </c>
      <c r="AP421" s="632" t="str">
        <f t="shared" si="1233"/>
        <v/>
      </c>
      <c r="AQ421" s="632" t="str">
        <f t="shared" si="1233"/>
        <v/>
      </c>
      <c r="AR421" s="632" t="str">
        <f t="shared" si="1233"/>
        <v/>
      </c>
      <c r="AS421" s="632" t="str">
        <f t="shared" si="1233"/>
        <v/>
      </c>
      <c r="AT421" s="632" t="str">
        <f t="shared" si="1233"/>
        <v/>
      </c>
      <c r="AU421" s="632" t="str">
        <f t="shared" si="1233"/>
        <v/>
      </c>
      <c r="AV421" s="632" t="str">
        <f t="shared" si="1233"/>
        <v/>
      </c>
      <c r="AW421" s="632" t="str">
        <f t="shared" si="1233"/>
        <v/>
      </c>
      <c r="AX421" s="632" t="str">
        <f t="shared" si="1233"/>
        <v/>
      </c>
      <c r="AY421" s="632" t="str">
        <f t="shared" si="1233"/>
        <v/>
      </c>
      <c r="AZ421" s="632" t="str">
        <f t="shared" si="1233"/>
        <v/>
      </c>
      <c r="BA421" s="632" t="str">
        <f t="shared" si="1233"/>
        <v/>
      </c>
      <c r="BB421" s="632" t="str">
        <f t="shared" si="1233"/>
        <v/>
      </c>
      <c r="BC421" s="665"/>
      <c r="BD421" s="632" t="str">
        <f t="shared" ref="BD421:BT421" si="1234">IF(BD419="","",BD419*BD420)</f>
        <v/>
      </c>
      <c r="BE421" s="632" t="str">
        <f t="shared" si="1234"/>
        <v/>
      </c>
      <c r="BF421" s="632" t="str">
        <f t="shared" si="1234"/>
        <v/>
      </c>
      <c r="BG421" s="632" t="str">
        <f t="shared" si="1234"/>
        <v/>
      </c>
      <c r="BH421" s="632" t="str">
        <f t="shared" si="1234"/>
        <v/>
      </c>
      <c r="BI421" s="632" t="str">
        <f t="shared" si="1234"/>
        <v/>
      </c>
      <c r="BJ421" s="632" t="str">
        <f t="shared" si="1234"/>
        <v/>
      </c>
      <c r="BK421" s="632" t="str">
        <f t="shared" si="1234"/>
        <v/>
      </c>
      <c r="BL421" s="632" t="str">
        <f t="shared" si="1234"/>
        <v/>
      </c>
      <c r="BM421" s="632" t="str">
        <f t="shared" si="1234"/>
        <v/>
      </c>
      <c r="BN421" s="632" t="str">
        <f t="shared" si="1234"/>
        <v/>
      </c>
      <c r="BO421" s="632" t="str">
        <f t="shared" si="1234"/>
        <v/>
      </c>
      <c r="BP421" s="632" t="str">
        <f t="shared" si="1234"/>
        <v/>
      </c>
      <c r="BQ421" s="632" t="str">
        <f t="shared" si="1234"/>
        <v/>
      </c>
      <c r="BR421" s="632" t="str">
        <f t="shared" si="1234"/>
        <v/>
      </c>
      <c r="BS421" s="632" t="str">
        <f t="shared" si="1234"/>
        <v/>
      </c>
      <c r="BT421" s="632" t="str">
        <f t="shared" si="1234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228"/>
        <v/>
      </c>
      <c r="CF421" s="1339" t="str">
        <f t="shared" si="1228"/>
        <v/>
      </c>
      <c r="CG421" s="1339" t="str">
        <f t="shared" si="1228"/>
        <v/>
      </c>
      <c r="CH421" s="1339" t="str">
        <f t="shared" si="1228"/>
        <v/>
      </c>
      <c r="CI421" s="1339" t="str">
        <f t="shared" si="1228"/>
        <v/>
      </c>
      <c r="CJ421" s="1339" t="str">
        <f t="shared" si="1228"/>
        <v/>
      </c>
      <c r="CK421" s="1340" t="str">
        <f t="shared" si="1228"/>
        <v/>
      </c>
      <c r="CL421" s="1340" t="str">
        <f t="shared" si="1228"/>
        <v/>
      </c>
      <c r="CM421" s="1340" t="str">
        <f t="shared" si="1228"/>
        <v/>
      </c>
      <c r="CN421" s="1339" t="str">
        <f t="shared" si="1228"/>
        <v/>
      </c>
      <c r="CO421" s="1339" t="str">
        <f t="shared" si="1228"/>
        <v/>
      </c>
      <c r="CP421" s="1339" t="str">
        <f t="shared" si="1228"/>
        <v/>
      </c>
      <c r="CQ421" s="1339" t="str">
        <f t="shared" si="1228"/>
        <v/>
      </c>
      <c r="CR421" s="1339" t="str">
        <f t="shared" si="1228"/>
        <v/>
      </c>
      <c r="CS421" s="1338" t="str">
        <f t="shared" si="1228"/>
        <v/>
      </c>
      <c r="CT421" s="1341" t="str">
        <f t="shared" si="1228"/>
        <v/>
      </c>
      <c r="CU421" s="552" t="str">
        <f t="shared" si="1229"/>
        <v/>
      </c>
      <c r="CV421" s="553" t="str">
        <f t="shared" si="1229"/>
        <v/>
      </c>
      <c r="CW421" s="554" t="str">
        <f t="shared" si="1229"/>
        <v/>
      </c>
      <c r="CX421" s="554" t="str">
        <f t="shared" si="1229"/>
        <v/>
      </c>
      <c r="CY421" s="554" t="str">
        <f t="shared" si="1229"/>
        <v/>
      </c>
      <c r="CZ421" s="554" t="str">
        <f t="shared" si="1229"/>
        <v/>
      </c>
      <c r="DA421" s="554" t="str">
        <f t="shared" si="1229"/>
        <v/>
      </c>
      <c r="DB421" s="555" t="str">
        <f t="shared" si="1229"/>
        <v/>
      </c>
      <c r="DC421" s="555" t="str">
        <f t="shared" si="1229"/>
        <v/>
      </c>
      <c r="DD421" s="555" t="str">
        <f t="shared" si="1229"/>
        <v/>
      </c>
      <c r="DE421" s="554" t="str">
        <f t="shared" si="1230"/>
        <v/>
      </c>
      <c r="DF421" s="554" t="str">
        <f t="shared" si="1230"/>
        <v/>
      </c>
      <c r="DG421" s="554" t="str">
        <f t="shared" si="1230"/>
        <v/>
      </c>
      <c r="DH421" s="554" t="str">
        <f t="shared" si="1230"/>
        <v/>
      </c>
      <c r="DI421" s="554" t="str">
        <f t="shared" si="1230"/>
        <v/>
      </c>
      <c r="DJ421" s="553" t="str">
        <f t="shared" si="1230"/>
        <v/>
      </c>
      <c r="DK421" s="552" t="str">
        <f t="shared" si="1230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23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235"/>
        <v/>
      </c>
      <c r="CG423" s="1339" t="str">
        <f t="shared" si="1235"/>
        <v/>
      </c>
      <c r="CH423" s="1339" t="str">
        <f t="shared" si="1235"/>
        <v/>
      </c>
      <c r="CI423" s="1339" t="str">
        <f t="shared" si="1235"/>
        <v/>
      </c>
      <c r="CJ423" s="1339" t="str">
        <f t="shared" si="1235"/>
        <v/>
      </c>
      <c r="CK423" s="1340" t="str">
        <f t="shared" si="1235"/>
        <v/>
      </c>
      <c r="CL423" s="1340" t="str">
        <f t="shared" si="1235"/>
        <v/>
      </c>
      <c r="CM423" s="1340" t="str">
        <f t="shared" si="1235"/>
        <v/>
      </c>
      <c r="CN423" s="1339" t="str">
        <f t="shared" si="1235"/>
        <v/>
      </c>
      <c r="CO423" s="1339" t="str">
        <f t="shared" si="1235"/>
        <v/>
      </c>
      <c r="CP423" s="1339" t="str">
        <f t="shared" si="1235"/>
        <v/>
      </c>
      <c r="CQ423" s="1339" t="str">
        <f t="shared" si="1235"/>
        <v/>
      </c>
      <c r="CR423" s="1339" t="str">
        <f t="shared" si="1235"/>
        <v/>
      </c>
      <c r="CS423" s="1338" t="str">
        <f t="shared" si="1235"/>
        <v/>
      </c>
      <c r="CT423" s="1341" t="str">
        <f t="shared" si="1235"/>
        <v/>
      </c>
      <c r="CU423" s="552" t="str">
        <f t="shared" ref="CU423:DD425" si="123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3" t="str">
        <f t="shared" si="1236"/>
        <v/>
      </c>
      <c r="CW423" s="554" t="str">
        <f t="shared" si="1236"/>
        <v/>
      </c>
      <c r="CX423" s="554" t="str">
        <f t="shared" si="1236"/>
        <v/>
      </c>
      <c r="CY423" s="554" t="str">
        <f t="shared" si="1236"/>
        <v/>
      </c>
      <c r="CZ423" s="554" t="str">
        <f t="shared" si="1236"/>
        <v/>
      </c>
      <c r="DA423" s="554" t="str">
        <f t="shared" si="1236"/>
        <v/>
      </c>
      <c r="DB423" s="555" t="str">
        <f t="shared" si="1236"/>
        <v/>
      </c>
      <c r="DC423" s="555" t="str">
        <f t="shared" si="1236"/>
        <v/>
      </c>
      <c r="DD423" s="555" t="str">
        <f t="shared" si="1236"/>
        <v/>
      </c>
      <c r="DE423" s="554" t="str">
        <f t="shared" ref="DE423:DK425" si="123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4" t="str">
        <f t="shared" si="1237"/>
        <v/>
      </c>
      <c r="DG423" s="554" t="str">
        <f t="shared" si="1237"/>
        <v/>
      </c>
      <c r="DH423" s="554" t="str">
        <f t="shared" si="1237"/>
        <v/>
      </c>
      <c r="DI423" s="554" t="str">
        <f t="shared" si="1237"/>
        <v/>
      </c>
      <c r="DJ423" s="553" t="str">
        <f t="shared" si="1237"/>
        <v/>
      </c>
      <c r="DK423" s="552" t="str">
        <f t="shared" si="1237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235"/>
        <v/>
      </c>
      <c r="CF424" s="1339" t="str">
        <f t="shared" si="1235"/>
        <v/>
      </c>
      <c r="CG424" s="1339" t="str">
        <f t="shared" si="1235"/>
        <v/>
      </c>
      <c r="CH424" s="1339" t="str">
        <f t="shared" si="1235"/>
        <v/>
      </c>
      <c r="CI424" s="1339" t="str">
        <f t="shared" si="1235"/>
        <v/>
      </c>
      <c r="CJ424" s="1339" t="str">
        <f t="shared" si="1235"/>
        <v/>
      </c>
      <c r="CK424" s="1340" t="str">
        <f t="shared" si="1235"/>
        <v/>
      </c>
      <c r="CL424" s="1340" t="str">
        <f t="shared" si="1235"/>
        <v/>
      </c>
      <c r="CM424" s="1340" t="str">
        <f t="shared" si="1235"/>
        <v/>
      </c>
      <c r="CN424" s="1339" t="str">
        <f t="shared" si="1235"/>
        <v/>
      </c>
      <c r="CO424" s="1339" t="str">
        <f t="shared" si="1235"/>
        <v/>
      </c>
      <c r="CP424" s="1339" t="str">
        <f t="shared" si="1235"/>
        <v/>
      </c>
      <c r="CQ424" s="1339" t="str">
        <f t="shared" si="1235"/>
        <v/>
      </c>
      <c r="CR424" s="1339" t="str">
        <f t="shared" si="1235"/>
        <v/>
      </c>
      <c r="CS424" s="1338" t="str">
        <f t="shared" si="1235"/>
        <v/>
      </c>
      <c r="CT424" s="1341" t="str">
        <f t="shared" si="1235"/>
        <v/>
      </c>
      <c r="CU424" s="552" t="str">
        <f t="shared" si="1236"/>
        <v/>
      </c>
      <c r="CV424" s="553" t="str">
        <f t="shared" si="1236"/>
        <v/>
      </c>
      <c r="CW424" s="554" t="str">
        <f t="shared" si="1236"/>
        <v/>
      </c>
      <c r="CX424" s="554" t="str">
        <f t="shared" si="1236"/>
        <v/>
      </c>
      <c r="CY424" s="554" t="str">
        <f t="shared" si="1236"/>
        <v/>
      </c>
      <c r="CZ424" s="554" t="str">
        <f t="shared" si="1236"/>
        <v/>
      </c>
      <c r="DA424" s="554" t="str">
        <f t="shared" si="1236"/>
        <v/>
      </c>
      <c r="DB424" s="555" t="str">
        <f t="shared" si="1236"/>
        <v/>
      </c>
      <c r="DC424" s="555" t="str">
        <f t="shared" si="1236"/>
        <v/>
      </c>
      <c r="DD424" s="555" t="str">
        <f t="shared" si="1236"/>
        <v/>
      </c>
      <c r="DE424" s="554" t="str">
        <f t="shared" si="1237"/>
        <v/>
      </c>
      <c r="DF424" s="554" t="str">
        <f t="shared" si="1237"/>
        <v/>
      </c>
      <c r="DG424" s="554" t="str">
        <f t="shared" si="1237"/>
        <v/>
      </c>
      <c r="DH424" s="554" t="str">
        <f t="shared" si="1237"/>
        <v/>
      </c>
      <c r="DI424" s="554" t="str">
        <f t="shared" si="1237"/>
        <v/>
      </c>
      <c r="DJ424" s="553" t="str">
        <f t="shared" si="1237"/>
        <v/>
      </c>
      <c r="DK424" s="552" t="str">
        <f t="shared" si="1237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38">IF(B423="","",B423*B424)</f>
        <v/>
      </c>
      <c r="C425" s="632" t="str">
        <f t="shared" si="1238"/>
        <v/>
      </c>
      <c r="D425" s="632" t="str">
        <f t="shared" si="1238"/>
        <v/>
      </c>
      <c r="E425" s="632" t="str">
        <f t="shared" si="1238"/>
        <v/>
      </c>
      <c r="F425" s="632" t="str">
        <f t="shared" si="1238"/>
        <v/>
      </c>
      <c r="G425" s="632" t="str">
        <f t="shared" si="1238"/>
        <v/>
      </c>
      <c r="H425" s="632" t="str">
        <f t="shared" si="1238"/>
        <v/>
      </c>
      <c r="I425" s="632" t="str">
        <f t="shared" si="1238"/>
        <v/>
      </c>
      <c r="J425" s="632" t="str">
        <f t="shared" si="1238"/>
        <v/>
      </c>
      <c r="K425" s="632" t="str">
        <f t="shared" si="1238"/>
        <v/>
      </c>
      <c r="L425" s="632" t="str">
        <f t="shared" si="1238"/>
        <v/>
      </c>
      <c r="M425" s="632" t="str">
        <f t="shared" si="1238"/>
        <v/>
      </c>
      <c r="N425" s="632" t="str">
        <f t="shared" si="1238"/>
        <v/>
      </c>
      <c r="O425" s="632" t="str">
        <f t="shared" si="1238"/>
        <v/>
      </c>
      <c r="P425" s="632" t="str">
        <f t="shared" si="1238"/>
        <v/>
      </c>
      <c r="Q425" s="632" t="str">
        <f t="shared" si="1238"/>
        <v/>
      </c>
      <c r="R425" s="632" t="str">
        <f t="shared" si="1238"/>
        <v/>
      </c>
      <c r="S425" s="665"/>
      <c r="T425" s="632" t="str">
        <f t="shared" ref="T425:AJ425" si="1239">IF(T423="","",T423*T424)</f>
        <v/>
      </c>
      <c r="U425" s="632" t="str">
        <f t="shared" si="1239"/>
        <v/>
      </c>
      <c r="V425" s="632" t="str">
        <f t="shared" si="1239"/>
        <v/>
      </c>
      <c r="W425" s="632" t="str">
        <f t="shared" si="1239"/>
        <v/>
      </c>
      <c r="X425" s="632" t="str">
        <f t="shared" si="1239"/>
        <v/>
      </c>
      <c r="Y425" s="632" t="str">
        <f t="shared" si="1239"/>
        <v/>
      </c>
      <c r="Z425" s="632" t="str">
        <f t="shared" si="1239"/>
        <v/>
      </c>
      <c r="AA425" s="632" t="str">
        <f t="shared" si="1239"/>
        <v/>
      </c>
      <c r="AB425" s="632" t="str">
        <f t="shared" si="1239"/>
        <v/>
      </c>
      <c r="AC425" s="632" t="str">
        <f t="shared" si="1239"/>
        <v/>
      </c>
      <c r="AD425" s="632" t="str">
        <f t="shared" si="1239"/>
        <v/>
      </c>
      <c r="AE425" s="632" t="str">
        <f t="shared" si="1239"/>
        <v/>
      </c>
      <c r="AF425" s="632" t="str">
        <f t="shared" si="1239"/>
        <v/>
      </c>
      <c r="AG425" s="632" t="str">
        <f t="shared" si="1239"/>
        <v/>
      </c>
      <c r="AH425" s="632" t="str">
        <f t="shared" si="1239"/>
        <v/>
      </c>
      <c r="AI425" s="632" t="str">
        <f t="shared" si="1239"/>
        <v/>
      </c>
      <c r="AJ425" s="632" t="str">
        <f t="shared" si="1239"/>
        <v/>
      </c>
      <c r="AK425" s="665"/>
      <c r="AL425" s="632" t="str">
        <f t="shared" ref="AL425:BB425" si="1240">IF(AL423="","",AL423*AL424)</f>
        <v/>
      </c>
      <c r="AM425" s="632" t="str">
        <f t="shared" si="1240"/>
        <v/>
      </c>
      <c r="AN425" s="632" t="str">
        <f t="shared" si="1240"/>
        <v/>
      </c>
      <c r="AO425" s="632" t="str">
        <f t="shared" si="1240"/>
        <v/>
      </c>
      <c r="AP425" s="632" t="str">
        <f t="shared" si="1240"/>
        <v/>
      </c>
      <c r="AQ425" s="632" t="str">
        <f t="shared" si="1240"/>
        <v/>
      </c>
      <c r="AR425" s="632" t="str">
        <f t="shared" si="1240"/>
        <v/>
      </c>
      <c r="AS425" s="632" t="str">
        <f t="shared" si="1240"/>
        <v/>
      </c>
      <c r="AT425" s="632" t="str">
        <f t="shared" si="1240"/>
        <v/>
      </c>
      <c r="AU425" s="632" t="str">
        <f t="shared" si="1240"/>
        <v/>
      </c>
      <c r="AV425" s="632" t="str">
        <f t="shared" si="1240"/>
        <v/>
      </c>
      <c r="AW425" s="632" t="str">
        <f t="shared" si="1240"/>
        <v/>
      </c>
      <c r="AX425" s="632" t="str">
        <f t="shared" si="1240"/>
        <v/>
      </c>
      <c r="AY425" s="632" t="str">
        <f t="shared" si="1240"/>
        <v/>
      </c>
      <c r="AZ425" s="632" t="str">
        <f t="shared" si="1240"/>
        <v/>
      </c>
      <c r="BA425" s="632" t="str">
        <f t="shared" si="1240"/>
        <v/>
      </c>
      <c r="BB425" s="632" t="str">
        <f t="shared" si="1240"/>
        <v/>
      </c>
      <c r="BC425" s="665"/>
      <c r="BD425" s="632" t="str">
        <f t="shared" ref="BD425:BT425" si="1241">IF(BD423="","",BD423*BD424)</f>
        <v/>
      </c>
      <c r="BE425" s="632" t="str">
        <f t="shared" si="1241"/>
        <v/>
      </c>
      <c r="BF425" s="632" t="str">
        <f t="shared" si="1241"/>
        <v/>
      </c>
      <c r="BG425" s="632" t="str">
        <f t="shared" si="1241"/>
        <v/>
      </c>
      <c r="BH425" s="632" t="str">
        <f t="shared" si="1241"/>
        <v/>
      </c>
      <c r="BI425" s="632" t="str">
        <f t="shared" si="1241"/>
        <v/>
      </c>
      <c r="BJ425" s="632" t="str">
        <f t="shared" si="1241"/>
        <v/>
      </c>
      <c r="BK425" s="632" t="str">
        <f t="shared" si="1241"/>
        <v/>
      </c>
      <c r="BL425" s="632" t="str">
        <f t="shared" si="1241"/>
        <v/>
      </c>
      <c r="BM425" s="632" t="str">
        <f t="shared" si="1241"/>
        <v/>
      </c>
      <c r="BN425" s="632" t="str">
        <f t="shared" si="1241"/>
        <v/>
      </c>
      <c r="BO425" s="632" t="str">
        <f t="shared" si="1241"/>
        <v/>
      </c>
      <c r="BP425" s="632" t="str">
        <f t="shared" si="1241"/>
        <v/>
      </c>
      <c r="BQ425" s="632" t="str">
        <f t="shared" si="1241"/>
        <v/>
      </c>
      <c r="BR425" s="632" t="str">
        <f t="shared" si="1241"/>
        <v/>
      </c>
      <c r="BS425" s="632" t="str">
        <f t="shared" si="1241"/>
        <v/>
      </c>
      <c r="BT425" s="632" t="str">
        <f t="shared" si="1241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235"/>
        <v/>
      </c>
      <c r="CF425" s="1339" t="str">
        <f t="shared" si="1235"/>
        <v/>
      </c>
      <c r="CG425" s="1339" t="str">
        <f t="shared" si="1235"/>
        <v/>
      </c>
      <c r="CH425" s="1339" t="str">
        <f t="shared" si="1235"/>
        <v/>
      </c>
      <c r="CI425" s="1339" t="str">
        <f t="shared" si="1235"/>
        <v/>
      </c>
      <c r="CJ425" s="1339" t="str">
        <f t="shared" si="1235"/>
        <v/>
      </c>
      <c r="CK425" s="1340" t="str">
        <f t="shared" si="1235"/>
        <v/>
      </c>
      <c r="CL425" s="1340" t="str">
        <f t="shared" si="1235"/>
        <v/>
      </c>
      <c r="CM425" s="1340" t="str">
        <f t="shared" si="1235"/>
        <v/>
      </c>
      <c r="CN425" s="1339" t="str">
        <f t="shared" si="1235"/>
        <v/>
      </c>
      <c r="CO425" s="1339" t="str">
        <f t="shared" si="1235"/>
        <v/>
      </c>
      <c r="CP425" s="1339" t="str">
        <f t="shared" si="1235"/>
        <v/>
      </c>
      <c r="CQ425" s="1339" t="str">
        <f t="shared" si="1235"/>
        <v/>
      </c>
      <c r="CR425" s="1339" t="str">
        <f t="shared" si="1235"/>
        <v/>
      </c>
      <c r="CS425" s="1338" t="str">
        <f t="shared" si="1235"/>
        <v/>
      </c>
      <c r="CT425" s="1341" t="str">
        <f t="shared" si="1235"/>
        <v/>
      </c>
      <c r="CU425" s="552" t="str">
        <f t="shared" si="1236"/>
        <v/>
      </c>
      <c r="CV425" s="553" t="str">
        <f t="shared" si="1236"/>
        <v/>
      </c>
      <c r="CW425" s="554" t="str">
        <f t="shared" si="1236"/>
        <v/>
      </c>
      <c r="CX425" s="554" t="str">
        <f t="shared" si="1236"/>
        <v/>
      </c>
      <c r="CY425" s="554" t="str">
        <f t="shared" si="1236"/>
        <v/>
      </c>
      <c r="CZ425" s="554" t="str">
        <f t="shared" si="1236"/>
        <v/>
      </c>
      <c r="DA425" s="554" t="str">
        <f t="shared" si="1236"/>
        <v/>
      </c>
      <c r="DB425" s="555" t="str">
        <f t="shared" si="1236"/>
        <v/>
      </c>
      <c r="DC425" s="555" t="str">
        <f t="shared" si="1236"/>
        <v/>
      </c>
      <c r="DD425" s="555" t="str">
        <f t="shared" si="1236"/>
        <v/>
      </c>
      <c r="DE425" s="554" t="str">
        <f t="shared" si="1237"/>
        <v/>
      </c>
      <c r="DF425" s="554" t="str">
        <f t="shared" si="1237"/>
        <v/>
      </c>
      <c r="DG425" s="554" t="str">
        <f t="shared" si="1237"/>
        <v/>
      </c>
      <c r="DH425" s="554" t="str">
        <f t="shared" si="1237"/>
        <v/>
      </c>
      <c r="DI425" s="554" t="str">
        <f t="shared" si="1237"/>
        <v/>
      </c>
      <c r="DJ425" s="553" t="str">
        <f t="shared" si="1237"/>
        <v/>
      </c>
      <c r="DK425" s="552" t="str">
        <f t="shared" si="1237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255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257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42">IF(DL429&lt;3,"",(SUM(B429:R429)-MIN(B429:R429)-MAX(B429:R429))/(DL429-2))</f>
        <v/>
      </c>
      <c r="CA429" s="600" t="str">
        <f t="shared" ref="CA429:CA437" si="1243">IF(DM429&lt;3,"",(SUM(T429:AJ429)-MIN(T429:AJ429)-MAX(T429:AJ429))/(DM429-2))</f>
        <v/>
      </c>
      <c r="CB429" s="600" t="str">
        <f t="shared" ref="CB429:CB437" si="1244">IF(DN429&lt;3,"",(SUM(AL429:BB429)-MIN(AL429:BB429)-MAX(AL429:BB429))/(DN429-2))</f>
        <v/>
      </c>
      <c r="CC429" s="691" t="str">
        <f t="shared" ref="CC429:CC437" si="1245">IF(DO429&lt;3,"",(SUM(BD429:BT429)-MIN(BD429:BT429)-MAX(BD429:BT429))/(DO429-2))</f>
        <v/>
      </c>
      <c r="CD429" s="1337" t="str">
        <f t="shared" ref="CD429:CD435" si="124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24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24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24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25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25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25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25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25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25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25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25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25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25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26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26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26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2" t="str">
        <f t="shared" ref="CU429:CU436" si="126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3" t="str">
        <f t="shared" ref="CV429:CV436" si="126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4" t="str">
        <f t="shared" ref="CW429:CW436" si="126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4" t="str">
        <f t="shared" ref="CX429:CX436" si="126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4" t="str">
        <f t="shared" ref="CY429:CY436" si="126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4" t="str">
        <f t="shared" ref="CZ429:CZ436" si="126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4" t="str">
        <f t="shared" ref="DA429:DA436" si="126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5" t="str">
        <f t="shared" ref="DB429:DB436" si="127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5" t="str">
        <f t="shared" ref="DC429:DC436" si="127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5" t="str">
        <f t="shared" ref="DD429:DD436" si="127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4" t="str">
        <f t="shared" ref="DE429:DE436" si="127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4" t="str">
        <f t="shared" ref="DF429:DF436" si="127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4" t="str">
        <f t="shared" ref="DG429:DG436" si="127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4" t="str">
        <f t="shared" ref="DH429:DH436" si="127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4" t="str">
        <f t="shared" ref="DI429:DI436" si="127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3" t="str">
        <f t="shared" ref="DJ429:DJ436" si="127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2" t="str">
        <f t="shared" ref="DK429:DK436" si="127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265</v>
      </c>
      <c r="B430" s="632" t="str">
        <f t="shared" ref="B430:K430" si="1280">IF(B427="","",B427*B429)</f>
        <v/>
      </c>
      <c r="C430" s="632" t="str">
        <f t="shared" si="1280"/>
        <v/>
      </c>
      <c r="D430" s="632" t="str">
        <f t="shared" si="1280"/>
        <v/>
      </c>
      <c r="E430" s="632" t="str">
        <f t="shared" si="1280"/>
        <v/>
      </c>
      <c r="F430" s="632" t="str">
        <f t="shared" si="1280"/>
        <v/>
      </c>
      <c r="G430" s="632" t="str">
        <f t="shared" si="1280"/>
        <v/>
      </c>
      <c r="H430" s="632" t="str">
        <f t="shared" si="1280"/>
        <v/>
      </c>
      <c r="I430" s="632" t="str">
        <f t="shared" si="1280"/>
        <v/>
      </c>
      <c r="J430" s="632" t="str">
        <f t="shared" si="1280"/>
        <v/>
      </c>
      <c r="K430" s="632" t="str">
        <f t="shared" si="1280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81">IF(T427="","",T427*T429)</f>
        <v/>
      </c>
      <c r="U430" s="632" t="str">
        <f t="shared" si="1281"/>
        <v/>
      </c>
      <c r="V430" s="632" t="str">
        <f t="shared" si="1281"/>
        <v/>
      </c>
      <c r="W430" s="632" t="str">
        <f t="shared" si="1281"/>
        <v/>
      </c>
      <c r="X430" s="632" t="str">
        <f t="shared" si="1281"/>
        <v/>
      </c>
      <c r="Y430" s="632" t="str">
        <f t="shared" si="1281"/>
        <v/>
      </c>
      <c r="Z430" s="632" t="str">
        <f t="shared" si="1281"/>
        <v/>
      </c>
      <c r="AA430" s="632" t="str">
        <f t="shared" si="1281"/>
        <v/>
      </c>
      <c r="AB430" s="632" t="str">
        <f t="shared" si="1281"/>
        <v/>
      </c>
      <c r="AC430" s="632" t="str">
        <f t="shared" si="1281"/>
        <v/>
      </c>
      <c r="AD430" s="632" t="str">
        <f t="shared" si="1281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82">IF(AL427="","",AL427*AL429)</f>
        <v/>
      </c>
      <c r="AM430" s="632" t="str">
        <f t="shared" si="1282"/>
        <v/>
      </c>
      <c r="AN430" s="632" t="str">
        <f t="shared" si="1282"/>
        <v/>
      </c>
      <c r="AO430" s="632" t="str">
        <f t="shared" si="1282"/>
        <v/>
      </c>
      <c r="AP430" s="632" t="str">
        <f t="shared" si="1282"/>
        <v/>
      </c>
      <c r="AQ430" s="632" t="str">
        <f t="shared" si="1282"/>
        <v/>
      </c>
      <c r="AR430" s="632" t="str">
        <f t="shared" si="1282"/>
        <v/>
      </c>
      <c r="AS430" s="632" t="str">
        <f t="shared" si="1282"/>
        <v/>
      </c>
      <c r="AT430" s="632" t="str">
        <f t="shared" si="1282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42"/>
        <v/>
      </c>
      <c r="CA430" s="600" t="str">
        <f t="shared" si="1243"/>
        <v/>
      </c>
      <c r="CB430" s="600" t="str">
        <f t="shared" si="1244"/>
        <v/>
      </c>
      <c r="CC430" s="691" t="str">
        <f t="shared" si="1245"/>
        <v/>
      </c>
      <c r="CD430" s="1337" t="str">
        <f t="shared" si="1246"/>
        <v/>
      </c>
      <c r="CE430" s="1338" t="str">
        <f t="shared" si="1247"/>
        <v/>
      </c>
      <c r="CF430" s="1339" t="str">
        <f t="shared" si="1248"/>
        <v/>
      </c>
      <c r="CG430" s="1339" t="str">
        <f t="shared" si="1249"/>
        <v/>
      </c>
      <c r="CH430" s="1339" t="str">
        <f t="shared" si="1250"/>
        <v/>
      </c>
      <c r="CI430" s="1339" t="str">
        <f t="shared" si="1251"/>
        <v/>
      </c>
      <c r="CJ430" s="1339" t="str">
        <f t="shared" si="1252"/>
        <v/>
      </c>
      <c r="CK430" s="1340" t="str">
        <f t="shared" si="1253"/>
        <v/>
      </c>
      <c r="CL430" s="1340" t="str">
        <f t="shared" si="1254"/>
        <v/>
      </c>
      <c r="CM430" s="1340" t="str">
        <f t="shared" si="1255"/>
        <v/>
      </c>
      <c r="CN430" s="1339" t="str">
        <f t="shared" si="1256"/>
        <v/>
      </c>
      <c r="CO430" s="1339" t="str">
        <f t="shared" si="1257"/>
        <v/>
      </c>
      <c r="CP430" s="1339" t="str">
        <f t="shared" si="1258"/>
        <v/>
      </c>
      <c r="CQ430" s="1339" t="str">
        <f t="shared" si="1259"/>
        <v/>
      </c>
      <c r="CR430" s="1339" t="str">
        <f t="shared" si="1260"/>
        <v/>
      </c>
      <c r="CS430" s="1338" t="str">
        <f t="shared" si="1261"/>
        <v/>
      </c>
      <c r="CT430" s="1341" t="str">
        <f t="shared" si="1262"/>
        <v/>
      </c>
      <c r="CU430" s="552" t="str">
        <f t="shared" si="1263"/>
        <v/>
      </c>
      <c r="CV430" s="553" t="str">
        <f t="shared" si="1264"/>
        <v/>
      </c>
      <c r="CW430" s="554" t="str">
        <f t="shared" si="1265"/>
        <v/>
      </c>
      <c r="CX430" s="554" t="str">
        <f t="shared" si="1266"/>
        <v/>
      </c>
      <c r="CY430" s="554" t="str">
        <f t="shared" si="1267"/>
        <v/>
      </c>
      <c r="CZ430" s="554" t="str">
        <f t="shared" si="1268"/>
        <v/>
      </c>
      <c r="DA430" s="554" t="str">
        <f t="shared" si="1269"/>
        <v/>
      </c>
      <c r="DB430" s="555" t="str">
        <f t="shared" si="1270"/>
        <v/>
      </c>
      <c r="DC430" s="555" t="str">
        <f t="shared" si="1271"/>
        <v/>
      </c>
      <c r="DD430" s="555" t="str">
        <f t="shared" si="1272"/>
        <v/>
      </c>
      <c r="DE430" s="554" t="str">
        <f t="shared" si="1273"/>
        <v/>
      </c>
      <c r="DF430" s="554" t="str">
        <f t="shared" si="1274"/>
        <v/>
      </c>
      <c r="DG430" s="554" t="str">
        <f t="shared" si="1275"/>
        <v/>
      </c>
      <c r="DH430" s="554" t="str">
        <f t="shared" si="1276"/>
        <v/>
      </c>
      <c r="DI430" s="554" t="str">
        <f t="shared" si="1277"/>
        <v/>
      </c>
      <c r="DJ430" s="553" t="str">
        <f t="shared" si="1278"/>
        <v/>
      </c>
      <c r="DK430" s="552" t="str">
        <f t="shared" si="127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42"/>
        <v/>
      </c>
      <c r="CA431" s="600" t="str">
        <f t="shared" si="1243"/>
        <v/>
      </c>
      <c r="CB431" s="600" t="str">
        <f t="shared" si="1244"/>
        <v/>
      </c>
      <c r="CC431" s="691" t="str">
        <f t="shared" si="1245"/>
        <v/>
      </c>
      <c r="CD431" s="1337" t="str">
        <f t="shared" si="1246"/>
        <v/>
      </c>
      <c r="CE431" s="1338" t="str">
        <f t="shared" si="1247"/>
        <v/>
      </c>
      <c r="CF431" s="1339" t="str">
        <f t="shared" si="1248"/>
        <v/>
      </c>
      <c r="CG431" s="1339" t="str">
        <f t="shared" si="1249"/>
        <v/>
      </c>
      <c r="CH431" s="1339" t="str">
        <f t="shared" si="1250"/>
        <v/>
      </c>
      <c r="CI431" s="1339" t="str">
        <f t="shared" si="1251"/>
        <v/>
      </c>
      <c r="CJ431" s="1339" t="str">
        <f t="shared" si="1252"/>
        <v/>
      </c>
      <c r="CK431" s="1340" t="str">
        <f t="shared" si="1253"/>
        <v/>
      </c>
      <c r="CL431" s="1340" t="str">
        <f t="shared" si="1254"/>
        <v/>
      </c>
      <c r="CM431" s="1340" t="str">
        <f t="shared" si="1255"/>
        <v/>
      </c>
      <c r="CN431" s="1339" t="str">
        <f t="shared" si="1256"/>
        <v/>
      </c>
      <c r="CO431" s="1339" t="str">
        <f t="shared" si="1257"/>
        <v/>
      </c>
      <c r="CP431" s="1339" t="str">
        <f t="shared" si="1258"/>
        <v/>
      </c>
      <c r="CQ431" s="1339" t="str">
        <f t="shared" si="1259"/>
        <v/>
      </c>
      <c r="CR431" s="1339" t="str">
        <f t="shared" si="1260"/>
        <v/>
      </c>
      <c r="CS431" s="1338" t="str">
        <f t="shared" si="1261"/>
        <v/>
      </c>
      <c r="CT431" s="1341" t="str">
        <f t="shared" si="1262"/>
        <v/>
      </c>
      <c r="CU431" s="552" t="str">
        <f t="shared" si="1263"/>
        <v/>
      </c>
      <c r="CV431" s="553" t="str">
        <f t="shared" si="1264"/>
        <v/>
      </c>
      <c r="CW431" s="554" t="str">
        <f t="shared" si="1265"/>
        <v/>
      </c>
      <c r="CX431" s="554" t="str">
        <f t="shared" si="1266"/>
        <v/>
      </c>
      <c r="CY431" s="554" t="str">
        <f t="shared" si="1267"/>
        <v/>
      </c>
      <c r="CZ431" s="554" t="str">
        <f t="shared" si="1268"/>
        <v/>
      </c>
      <c r="DA431" s="554" t="str">
        <f t="shared" si="1269"/>
        <v/>
      </c>
      <c r="DB431" s="555" t="str">
        <f t="shared" si="1270"/>
        <v/>
      </c>
      <c r="DC431" s="555" t="str">
        <f t="shared" si="1271"/>
        <v/>
      </c>
      <c r="DD431" s="555" t="str">
        <f t="shared" si="1272"/>
        <v/>
      </c>
      <c r="DE431" s="554" t="str">
        <f t="shared" si="1273"/>
        <v/>
      </c>
      <c r="DF431" s="554" t="str">
        <f t="shared" si="1274"/>
        <v/>
      </c>
      <c r="DG431" s="554" t="str">
        <f t="shared" si="1275"/>
        <v/>
      </c>
      <c r="DH431" s="554" t="str">
        <f t="shared" si="1276"/>
        <v/>
      </c>
      <c r="DI431" s="554" t="str">
        <f t="shared" si="1277"/>
        <v/>
      </c>
      <c r="DJ431" s="553" t="str">
        <f t="shared" si="1278"/>
        <v/>
      </c>
      <c r="DK431" s="552" t="str">
        <f t="shared" si="127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42"/>
        <v/>
      </c>
      <c r="CA432" s="600" t="str">
        <f t="shared" si="1243"/>
        <v/>
      </c>
      <c r="CB432" s="600" t="str">
        <f t="shared" si="1244"/>
        <v/>
      </c>
      <c r="CC432" s="691" t="str">
        <f t="shared" si="1245"/>
        <v/>
      </c>
      <c r="CD432" s="1337" t="str">
        <f t="shared" si="1246"/>
        <v/>
      </c>
      <c r="CE432" s="1338" t="str">
        <f t="shared" si="1247"/>
        <v/>
      </c>
      <c r="CF432" s="1339" t="str">
        <f t="shared" si="1248"/>
        <v/>
      </c>
      <c r="CG432" s="1339" t="str">
        <f t="shared" si="1249"/>
        <v/>
      </c>
      <c r="CH432" s="1339" t="str">
        <f t="shared" si="1250"/>
        <v/>
      </c>
      <c r="CI432" s="1339" t="str">
        <f t="shared" si="1251"/>
        <v/>
      </c>
      <c r="CJ432" s="1339" t="str">
        <f t="shared" si="1252"/>
        <v/>
      </c>
      <c r="CK432" s="1340" t="str">
        <f t="shared" si="1253"/>
        <v/>
      </c>
      <c r="CL432" s="1340" t="str">
        <f t="shared" si="1254"/>
        <v/>
      </c>
      <c r="CM432" s="1340" t="str">
        <f t="shared" si="1255"/>
        <v/>
      </c>
      <c r="CN432" s="1339" t="str">
        <f t="shared" si="1256"/>
        <v/>
      </c>
      <c r="CO432" s="1339" t="str">
        <f t="shared" si="1257"/>
        <v/>
      </c>
      <c r="CP432" s="1339" t="str">
        <f t="shared" si="1258"/>
        <v/>
      </c>
      <c r="CQ432" s="1339" t="str">
        <f t="shared" si="1259"/>
        <v/>
      </c>
      <c r="CR432" s="1339" t="str">
        <f t="shared" si="1260"/>
        <v/>
      </c>
      <c r="CS432" s="1338" t="str">
        <f t="shared" si="1261"/>
        <v/>
      </c>
      <c r="CT432" s="1341" t="str">
        <f t="shared" si="1262"/>
        <v/>
      </c>
      <c r="CU432" s="552" t="str">
        <f t="shared" si="1263"/>
        <v/>
      </c>
      <c r="CV432" s="553" t="str">
        <f t="shared" si="1264"/>
        <v/>
      </c>
      <c r="CW432" s="554" t="str">
        <f t="shared" si="1265"/>
        <v/>
      </c>
      <c r="CX432" s="554" t="str">
        <f t="shared" si="1266"/>
        <v/>
      </c>
      <c r="CY432" s="554" t="str">
        <f t="shared" si="1267"/>
        <v/>
      </c>
      <c r="CZ432" s="554" t="str">
        <f t="shared" si="1268"/>
        <v/>
      </c>
      <c r="DA432" s="554" t="str">
        <f t="shared" si="1269"/>
        <v/>
      </c>
      <c r="DB432" s="555" t="str">
        <f t="shared" si="1270"/>
        <v/>
      </c>
      <c r="DC432" s="555" t="str">
        <f t="shared" si="1271"/>
        <v/>
      </c>
      <c r="DD432" s="555" t="str">
        <f t="shared" si="1272"/>
        <v/>
      </c>
      <c r="DE432" s="554" t="str">
        <f t="shared" si="1273"/>
        <v/>
      </c>
      <c r="DF432" s="554" t="str">
        <f t="shared" si="1274"/>
        <v/>
      </c>
      <c r="DG432" s="554" t="str">
        <f t="shared" si="1275"/>
        <v/>
      </c>
      <c r="DH432" s="554" t="str">
        <f t="shared" si="1276"/>
        <v/>
      </c>
      <c r="DI432" s="554" t="str">
        <f t="shared" si="1277"/>
        <v/>
      </c>
      <c r="DJ432" s="553" t="str">
        <f t="shared" si="1278"/>
        <v/>
      </c>
      <c r="DK432" s="552" t="str">
        <f t="shared" si="127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42"/>
        <v/>
      </c>
      <c r="CA433" s="600" t="str">
        <f t="shared" si="1243"/>
        <v/>
      </c>
      <c r="CB433" s="600" t="str">
        <f t="shared" si="1244"/>
        <v/>
      </c>
      <c r="CC433" s="691" t="str">
        <f t="shared" si="1245"/>
        <v/>
      </c>
      <c r="CD433" s="1337" t="str">
        <f t="shared" si="1246"/>
        <v/>
      </c>
      <c r="CE433" s="1338" t="str">
        <f t="shared" si="1247"/>
        <v/>
      </c>
      <c r="CF433" s="1339" t="str">
        <f t="shared" si="1248"/>
        <v/>
      </c>
      <c r="CG433" s="1339" t="str">
        <f t="shared" si="1249"/>
        <v/>
      </c>
      <c r="CH433" s="1339" t="str">
        <f t="shared" si="1250"/>
        <v/>
      </c>
      <c r="CI433" s="1339" t="str">
        <f t="shared" si="1251"/>
        <v/>
      </c>
      <c r="CJ433" s="1339" t="str">
        <f t="shared" si="1252"/>
        <v/>
      </c>
      <c r="CK433" s="1340" t="str">
        <f t="shared" si="1253"/>
        <v/>
      </c>
      <c r="CL433" s="1340" t="str">
        <f t="shared" si="1254"/>
        <v/>
      </c>
      <c r="CM433" s="1340" t="str">
        <f t="shared" si="1255"/>
        <v/>
      </c>
      <c r="CN433" s="1339" t="str">
        <f t="shared" si="1256"/>
        <v/>
      </c>
      <c r="CO433" s="1339" t="str">
        <f t="shared" si="1257"/>
        <v/>
      </c>
      <c r="CP433" s="1339" t="str">
        <f t="shared" si="1258"/>
        <v/>
      </c>
      <c r="CQ433" s="1339" t="str">
        <f t="shared" si="1259"/>
        <v/>
      </c>
      <c r="CR433" s="1339" t="str">
        <f t="shared" si="1260"/>
        <v/>
      </c>
      <c r="CS433" s="1338" t="str">
        <f t="shared" si="1261"/>
        <v/>
      </c>
      <c r="CT433" s="1341" t="str">
        <f t="shared" si="1262"/>
        <v/>
      </c>
      <c r="CU433" s="552" t="str">
        <f t="shared" si="1263"/>
        <v/>
      </c>
      <c r="CV433" s="553" t="str">
        <f t="shared" si="1264"/>
        <v/>
      </c>
      <c r="CW433" s="554" t="str">
        <f t="shared" si="1265"/>
        <v/>
      </c>
      <c r="CX433" s="554" t="str">
        <f t="shared" si="1266"/>
        <v/>
      </c>
      <c r="CY433" s="554" t="str">
        <f t="shared" si="1267"/>
        <v/>
      </c>
      <c r="CZ433" s="554" t="str">
        <f t="shared" si="1268"/>
        <v/>
      </c>
      <c r="DA433" s="554" t="str">
        <f t="shared" si="1269"/>
        <v/>
      </c>
      <c r="DB433" s="555" t="str">
        <f t="shared" si="1270"/>
        <v/>
      </c>
      <c r="DC433" s="555" t="str">
        <f t="shared" si="1271"/>
        <v/>
      </c>
      <c r="DD433" s="555" t="str">
        <f t="shared" si="1272"/>
        <v/>
      </c>
      <c r="DE433" s="554" t="str">
        <f t="shared" si="1273"/>
        <v/>
      </c>
      <c r="DF433" s="554" t="str">
        <f t="shared" si="1274"/>
        <v/>
      </c>
      <c r="DG433" s="554" t="str">
        <f t="shared" si="1275"/>
        <v/>
      </c>
      <c r="DH433" s="554" t="str">
        <f t="shared" si="1276"/>
        <v/>
      </c>
      <c r="DI433" s="554" t="str">
        <f t="shared" si="1277"/>
        <v/>
      </c>
      <c r="DJ433" s="553" t="str">
        <f t="shared" si="1278"/>
        <v/>
      </c>
      <c r="DK433" s="552" t="str">
        <f t="shared" si="127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3'!F84</f>
        <v>0</v>
      </c>
      <c r="G434" s="632">
        <f>'Data 3'!G84</f>
        <v>0</v>
      </c>
      <c r="H434" s="632">
        <f>'Data 3'!H84</f>
        <v>0</v>
      </c>
      <c r="I434" s="632">
        <f>'Data 3'!I84</f>
        <v>0</v>
      </c>
      <c r="J434" s="632">
        <f>'Data 3'!J84</f>
        <v>0</v>
      </c>
      <c r="K434" s="632">
        <f>'Data 3'!K84</f>
        <v>0</v>
      </c>
      <c r="L434" s="632">
        <f>'Data 3'!L84</f>
        <v>0</v>
      </c>
      <c r="M434" s="632">
        <f>'Data 3'!M84</f>
        <v>0</v>
      </c>
      <c r="N434" s="632">
        <f>'Data 3'!N84</f>
        <v>0</v>
      </c>
      <c r="O434" s="632">
        <f>'Data 3'!O84</f>
        <v>0</v>
      </c>
      <c r="P434" s="632">
        <f>'Data 3'!P84</f>
        <v>0</v>
      </c>
      <c r="Q434" s="632">
        <f>'Data 3'!Q84</f>
        <v>0</v>
      </c>
      <c r="R434" s="632">
        <f>'Data 3'!R84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42"/>
        <v>0</v>
      </c>
      <c r="CA434" s="600">
        <f t="shared" si="1243"/>
        <v>0</v>
      </c>
      <c r="CB434" s="600">
        <f t="shared" si="1244"/>
        <v>0</v>
      </c>
      <c r="CC434" s="691">
        <f t="shared" si="124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28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283"/>
        <v>0</v>
      </c>
      <c r="CG434" s="1339">
        <f t="shared" si="1283"/>
        <v>0</v>
      </c>
      <c r="CH434" s="1339">
        <f t="shared" si="1283"/>
        <v>0</v>
      </c>
      <c r="CI434" s="1339">
        <f t="shared" si="1283"/>
        <v>0</v>
      </c>
      <c r="CJ434" s="1339">
        <f t="shared" si="1283"/>
        <v>0</v>
      </c>
      <c r="CK434" s="1340">
        <f t="shared" si="1283"/>
        <v>0</v>
      </c>
      <c r="CL434" s="1340">
        <f t="shared" si="1283"/>
        <v>0</v>
      </c>
      <c r="CM434" s="1340">
        <f t="shared" si="1283"/>
        <v>0</v>
      </c>
      <c r="CN434" s="1339">
        <f t="shared" si="1283"/>
        <v>0</v>
      </c>
      <c r="CO434" s="1339">
        <f t="shared" si="1283"/>
        <v>0</v>
      </c>
      <c r="CP434" s="1339">
        <f t="shared" si="1283"/>
        <v>0</v>
      </c>
      <c r="CQ434" s="1339">
        <f t="shared" si="1283"/>
        <v>0</v>
      </c>
      <c r="CR434" s="1339">
        <f t="shared" si="1283"/>
        <v>0</v>
      </c>
      <c r="CS434" s="1338">
        <f t="shared" si="1283"/>
        <v>0</v>
      </c>
      <c r="CT434" s="1341">
        <f t="shared" si="1283"/>
        <v>0</v>
      </c>
      <c r="CU434" s="552">
        <f t="shared" si="1263"/>
        <v>0</v>
      </c>
      <c r="CV434" s="553">
        <f t="shared" si="1264"/>
        <v>0</v>
      </c>
      <c r="CW434" s="554">
        <f t="shared" si="1265"/>
        <v>0</v>
      </c>
      <c r="CX434" s="554">
        <f t="shared" si="1266"/>
        <v>0</v>
      </c>
      <c r="CY434" s="554">
        <f t="shared" si="1267"/>
        <v>0</v>
      </c>
      <c r="CZ434" s="554">
        <f t="shared" si="1268"/>
        <v>0</v>
      </c>
      <c r="DA434" s="554">
        <f t="shared" si="1269"/>
        <v>0</v>
      </c>
      <c r="DB434" s="555">
        <f t="shared" si="1270"/>
        <v>0</v>
      </c>
      <c r="DC434" s="555">
        <f t="shared" si="1271"/>
        <v>0</v>
      </c>
      <c r="DD434" s="555">
        <f t="shared" si="1272"/>
        <v>0</v>
      </c>
      <c r="DE434" s="554">
        <f t="shared" si="1273"/>
        <v>0</v>
      </c>
      <c r="DF434" s="554">
        <f t="shared" si="1274"/>
        <v>0</v>
      </c>
      <c r="DG434" s="554">
        <f t="shared" si="1275"/>
        <v>0</v>
      </c>
      <c r="DH434" s="554">
        <f t="shared" si="1276"/>
        <v>0</v>
      </c>
      <c r="DI434" s="554">
        <f t="shared" si="1277"/>
        <v>0</v>
      </c>
      <c r="DJ434" s="553">
        <f t="shared" si="1278"/>
        <v>0</v>
      </c>
      <c r="DK434" s="552">
        <f t="shared" si="1279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42"/>
        <v/>
      </c>
      <c r="CA435" s="600" t="str">
        <f t="shared" si="1243"/>
        <v/>
      </c>
      <c r="CB435" s="600" t="str">
        <f t="shared" si="1244"/>
        <v/>
      </c>
      <c r="CC435" s="691" t="str">
        <f t="shared" si="1245"/>
        <v/>
      </c>
      <c r="CD435" s="1337" t="str">
        <f t="shared" si="1246"/>
        <v/>
      </c>
      <c r="CE435" s="1338" t="str">
        <f t="shared" si="1247"/>
        <v/>
      </c>
      <c r="CF435" s="1339" t="str">
        <f t="shared" si="1248"/>
        <v/>
      </c>
      <c r="CG435" s="1339" t="str">
        <f t="shared" si="1249"/>
        <v/>
      </c>
      <c r="CH435" s="1339" t="str">
        <f t="shared" si="1250"/>
        <v/>
      </c>
      <c r="CI435" s="1339" t="str">
        <f t="shared" si="1251"/>
        <v/>
      </c>
      <c r="CJ435" s="1339" t="str">
        <f t="shared" si="1252"/>
        <v/>
      </c>
      <c r="CK435" s="1340" t="str">
        <f t="shared" si="1253"/>
        <v/>
      </c>
      <c r="CL435" s="1340" t="str">
        <f t="shared" si="1254"/>
        <v/>
      </c>
      <c r="CM435" s="1340" t="str">
        <f t="shared" si="1255"/>
        <v/>
      </c>
      <c r="CN435" s="1339" t="str">
        <f t="shared" si="1256"/>
        <v/>
      </c>
      <c r="CO435" s="1339" t="str">
        <f t="shared" si="1257"/>
        <v/>
      </c>
      <c r="CP435" s="1339" t="str">
        <f t="shared" si="1258"/>
        <v/>
      </c>
      <c r="CQ435" s="1339" t="str">
        <f t="shared" si="1259"/>
        <v/>
      </c>
      <c r="CR435" s="1339" t="str">
        <f t="shared" si="1260"/>
        <v/>
      </c>
      <c r="CS435" s="1338" t="str">
        <f t="shared" si="1261"/>
        <v/>
      </c>
      <c r="CT435" s="1341" t="str">
        <f t="shared" si="1262"/>
        <v/>
      </c>
      <c r="CU435" s="552" t="str">
        <f t="shared" si="1263"/>
        <v/>
      </c>
      <c r="CV435" s="553" t="str">
        <f t="shared" si="1264"/>
        <v/>
      </c>
      <c r="CW435" s="554" t="str">
        <f t="shared" si="1265"/>
        <v/>
      </c>
      <c r="CX435" s="554" t="str">
        <f t="shared" si="1266"/>
        <v/>
      </c>
      <c r="CY435" s="554" t="str">
        <f t="shared" si="1267"/>
        <v/>
      </c>
      <c r="CZ435" s="554" t="str">
        <f t="shared" si="1268"/>
        <v/>
      </c>
      <c r="DA435" s="554" t="str">
        <f t="shared" si="1269"/>
        <v/>
      </c>
      <c r="DB435" s="555" t="str">
        <f t="shared" si="1270"/>
        <v/>
      </c>
      <c r="DC435" s="555" t="str">
        <f t="shared" si="1271"/>
        <v/>
      </c>
      <c r="DD435" s="555" t="str">
        <f t="shared" si="1272"/>
        <v/>
      </c>
      <c r="DE435" s="554" t="str">
        <f t="shared" si="1273"/>
        <v/>
      </c>
      <c r="DF435" s="554" t="str">
        <f t="shared" si="1274"/>
        <v/>
      </c>
      <c r="DG435" s="554" t="str">
        <f t="shared" si="1275"/>
        <v/>
      </c>
      <c r="DH435" s="554" t="str">
        <f t="shared" si="1276"/>
        <v/>
      </c>
      <c r="DI435" s="554" t="str">
        <f t="shared" si="1277"/>
        <v/>
      </c>
      <c r="DJ435" s="553" t="str">
        <f t="shared" si="1278"/>
        <v/>
      </c>
      <c r="DK435" s="552" t="str">
        <f t="shared" si="1279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$G$1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3'!F85</f>
        <v>0</v>
      </c>
      <c r="G436" s="635">
        <f>'Data 3'!G85</f>
        <v>0</v>
      </c>
      <c r="H436" s="635">
        <f>'Data 3'!H85</f>
        <v>0</v>
      </c>
      <c r="I436" s="635">
        <f>'Data 3'!I85</f>
        <v>0</v>
      </c>
      <c r="J436" s="635">
        <f>'Data 3'!J85</f>
        <v>0</v>
      </c>
      <c r="K436" s="635">
        <f>'Data 3'!K85</f>
        <v>0</v>
      </c>
      <c r="L436" s="635">
        <f>'Data 3'!L85</f>
        <v>0</v>
      </c>
      <c r="M436" s="635">
        <f>'Data 3'!M85</f>
        <v>0</v>
      </c>
      <c r="N436" s="635">
        <f>'Data 3'!N85</f>
        <v>0</v>
      </c>
      <c r="O436" s="635">
        <f>'Data 3'!O85</f>
        <v>0</v>
      </c>
      <c r="P436" s="635">
        <f>'Data 3'!P85</f>
        <v>0</v>
      </c>
      <c r="Q436" s="635">
        <f>'Data 3'!Q85</f>
        <v>0</v>
      </c>
      <c r="R436" s="635">
        <f>'Data 3'!R85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42"/>
        <v>0</v>
      </c>
      <c r="CA436" s="625">
        <f t="shared" si="1243"/>
        <v>0</v>
      </c>
      <c r="CB436" s="625">
        <f t="shared" si="1244"/>
        <v>0</v>
      </c>
      <c r="CC436" s="694">
        <f t="shared" si="124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28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284"/>
        <v>0</v>
      </c>
      <c r="CG436" s="1344">
        <f t="shared" si="1284"/>
        <v>0</v>
      </c>
      <c r="CH436" s="1344">
        <f t="shared" si="1284"/>
        <v>0</v>
      </c>
      <c r="CI436" s="1344">
        <f t="shared" si="1284"/>
        <v>0</v>
      </c>
      <c r="CJ436" s="1344">
        <f t="shared" si="1284"/>
        <v>0</v>
      </c>
      <c r="CK436" s="1345">
        <f t="shared" si="1284"/>
        <v>0</v>
      </c>
      <c r="CL436" s="1345">
        <f t="shared" si="1284"/>
        <v>0</v>
      </c>
      <c r="CM436" s="1345">
        <f t="shared" si="1284"/>
        <v>0</v>
      </c>
      <c r="CN436" s="1344">
        <f t="shared" si="1284"/>
        <v>0</v>
      </c>
      <c r="CO436" s="1344">
        <f t="shared" si="1284"/>
        <v>0</v>
      </c>
      <c r="CP436" s="1344">
        <f t="shared" si="1284"/>
        <v>0</v>
      </c>
      <c r="CQ436" s="1344">
        <f t="shared" si="1284"/>
        <v>0</v>
      </c>
      <c r="CR436" s="1344">
        <f t="shared" si="1284"/>
        <v>0</v>
      </c>
      <c r="CS436" s="1343">
        <f t="shared" si="1284"/>
        <v>0</v>
      </c>
      <c r="CT436" s="1346">
        <f t="shared" si="1284"/>
        <v>0</v>
      </c>
      <c r="CU436" s="540">
        <f t="shared" si="1263"/>
        <v>0</v>
      </c>
      <c r="CV436" s="541">
        <f t="shared" si="1264"/>
        <v>0</v>
      </c>
      <c r="CW436" s="542">
        <f t="shared" si="1265"/>
        <v>0</v>
      </c>
      <c r="CX436" s="542">
        <f t="shared" si="1266"/>
        <v>0</v>
      </c>
      <c r="CY436" s="542">
        <f t="shared" si="1267"/>
        <v>0</v>
      </c>
      <c r="CZ436" s="542">
        <f t="shared" si="1268"/>
        <v>0</v>
      </c>
      <c r="DA436" s="542">
        <f t="shared" si="1269"/>
        <v>0</v>
      </c>
      <c r="DB436" s="543">
        <f t="shared" si="1270"/>
        <v>0</v>
      </c>
      <c r="DC436" s="543">
        <f t="shared" si="1271"/>
        <v>0</v>
      </c>
      <c r="DD436" s="543">
        <f t="shared" si="1272"/>
        <v>0</v>
      </c>
      <c r="DE436" s="542">
        <f t="shared" si="1273"/>
        <v>0</v>
      </c>
      <c r="DF436" s="542">
        <f t="shared" si="1274"/>
        <v>0</v>
      </c>
      <c r="DG436" s="542">
        <f t="shared" si="1275"/>
        <v>0</v>
      </c>
      <c r="DH436" s="542">
        <f t="shared" si="1276"/>
        <v>0</v>
      </c>
      <c r="DI436" s="542">
        <f t="shared" si="1277"/>
        <v>0</v>
      </c>
      <c r="DJ436" s="541">
        <f t="shared" si="1278"/>
        <v>0</v>
      </c>
      <c r="DK436" s="540">
        <f t="shared" si="1279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42"/>
        <v/>
      </c>
      <c r="CA437" s="592" t="str">
        <f t="shared" si="1243"/>
        <v/>
      </c>
      <c r="CB437" s="592" t="str">
        <f t="shared" si="1244"/>
        <v/>
      </c>
      <c r="CC437" s="690" t="str">
        <f t="shared" si="124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255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256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85">IF(DL439&lt;3,"",(SUM(B439:R439)-MIN(B439:R439)-MAX(B439:R439))/(DL439-2))</f>
        <v/>
      </c>
      <c r="CA439" s="600" t="str">
        <f t="shared" ref="CA439:CA519" si="1286">IF(DM439&lt;3,"",(SUM(T439:AJ439)-MIN(T439:AJ439)-MAX(T439:AJ439))/(DM439-2))</f>
        <v/>
      </c>
      <c r="CB439" s="600" t="str">
        <f t="shared" ref="CB439:CB519" si="1287">IF(DN439&lt;3,"",(SUM(AL439:BB439)-MIN(AL439:BB439)-MAX(AL439:BB439))/(DN439-2))</f>
        <v/>
      </c>
      <c r="CC439" s="691" t="str">
        <f t="shared" ref="CC439:CC519" si="1288">IF(DO439&lt;3,"",(SUM(BD439:BT439)-MIN(BD439:BT439)-MAX(BD439:BT439))/(DO439-2))</f>
        <v/>
      </c>
      <c r="CD439" s="1337" t="str">
        <f t="shared" ref="CD439:CM443" si="128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289"/>
        <v/>
      </c>
      <c r="CF439" s="1339" t="str">
        <f t="shared" si="1289"/>
        <v/>
      </c>
      <c r="CG439" s="1339" t="str">
        <f t="shared" si="1289"/>
        <v/>
      </c>
      <c r="CH439" s="1339" t="str">
        <f t="shared" si="1289"/>
        <v/>
      </c>
      <c r="CI439" s="1339" t="str">
        <f t="shared" si="1289"/>
        <v/>
      </c>
      <c r="CJ439" s="1339" t="str">
        <f t="shared" si="1289"/>
        <v/>
      </c>
      <c r="CK439" s="1340" t="str">
        <f t="shared" si="1289"/>
        <v/>
      </c>
      <c r="CL439" s="1340" t="str">
        <f t="shared" si="1289"/>
        <v/>
      </c>
      <c r="CM439" s="1340" t="str">
        <f t="shared" si="1289"/>
        <v/>
      </c>
      <c r="CN439" s="1339" t="str">
        <f t="shared" ref="CN439:CT443" si="129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290"/>
        <v/>
      </c>
      <c r="CP439" s="1339" t="str">
        <f t="shared" si="1290"/>
        <v/>
      </c>
      <c r="CQ439" s="1339" t="str">
        <f t="shared" si="1290"/>
        <v/>
      </c>
      <c r="CR439" s="1339" t="str">
        <f t="shared" si="1290"/>
        <v/>
      </c>
      <c r="CS439" s="1338" t="str">
        <f t="shared" si="1290"/>
        <v/>
      </c>
      <c r="CT439" s="1341" t="str">
        <f t="shared" si="1290"/>
        <v/>
      </c>
      <c r="CU439" s="552" t="str">
        <f t="shared" ref="CU439:CU446" si="129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3" t="str">
        <f t="shared" ref="CV439:CV446" si="129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4" t="str">
        <f t="shared" ref="CW439:CW446" si="129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4" t="str">
        <f t="shared" ref="CX439:CX446" si="129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4" t="str">
        <f t="shared" ref="CY439:CY446" si="129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4" t="str">
        <f t="shared" ref="CZ439:CZ446" si="129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4" t="str">
        <f t="shared" ref="DA439:DA446" si="129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5" t="str">
        <f t="shared" ref="DB439:DB446" si="129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5" t="str">
        <f t="shared" ref="DC439:DC446" si="129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5" t="str">
        <f t="shared" ref="DD439:DD446" si="130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4" t="str">
        <f t="shared" ref="DE439:DE446" si="130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4" t="str">
        <f t="shared" ref="DF439:DF446" si="130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4" t="str">
        <f t="shared" ref="DG439:DG446" si="130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4" t="str">
        <f t="shared" ref="DH439:DH446" si="130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4" t="str">
        <f t="shared" ref="DI439:DI446" si="130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3" t="str">
        <f t="shared" ref="DJ439:DJ446" si="130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2" t="str">
        <f t="shared" ref="DK439:DK446" si="130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265</v>
      </c>
      <c r="B440" s="632" t="str">
        <f t="shared" ref="B440:K440" si="1308">IF(B437="","",B437*B439)</f>
        <v/>
      </c>
      <c r="C440" s="632" t="str">
        <f t="shared" si="1308"/>
        <v/>
      </c>
      <c r="D440" s="632" t="str">
        <f t="shared" si="1308"/>
        <v/>
      </c>
      <c r="E440" s="632" t="str">
        <f t="shared" si="1308"/>
        <v/>
      </c>
      <c r="F440" s="632" t="str">
        <f t="shared" si="1308"/>
        <v/>
      </c>
      <c r="G440" s="632" t="str">
        <f t="shared" si="1308"/>
        <v/>
      </c>
      <c r="H440" s="632" t="str">
        <f t="shared" si="1308"/>
        <v/>
      </c>
      <c r="I440" s="632" t="str">
        <f t="shared" si="1308"/>
        <v/>
      </c>
      <c r="J440" s="632" t="str">
        <f t="shared" si="1308"/>
        <v/>
      </c>
      <c r="K440" s="632" t="str">
        <f t="shared" si="1308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309">IF(T437="","",T437*T439)</f>
        <v/>
      </c>
      <c r="U440" s="632" t="str">
        <f t="shared" si="1309"/>
        <v/>
      </c>
      <c r="V440" s="632" t="str">
        <f t="shared" si="1309"/>
        <v/>
      </c>
      <c r="W440" s="632" t="str">
        <f t="shared" si="1309"/>
        <v/>
      </c>
      <c r="X440" s="632" t="str">
        <f t="shared" si="1309"/>
        <v/>
      </c>
      <c r="Y440" s="632" t="str">
        <f t="shared" si="1309"/>
        <v/>
      </c>
      <c r="Z440" s="632" t="str">
        <f t="shared" si="1309"/>
        <v/>
      </c>
      <c r="AA440" s="632" t="str">
        <f t="shared" si="1309"/>
        <v/>
      </c>
      <c r="AB440" s="632" t="str">
        <f t="shared" si="1309"/>
        <v/>
      </c>
      <c r="AC440" s="632" t="str">
        <f t="shared" si="1309"/>
        <v/>
      </c>
      <c r="AD440" s="632" t="str">
        <f t="shared" si="1309"/>
        <v/>
      </c>
      <c r="AE440" s="632" t="str">
        <f t="shared" si="1309"/>
        <v/>
      </c>
      <c r="AF440" s="632" t="str">
        <f t="shared" si="1309"/>
        <v/>
      </c>
      <c r="AG440" s="632" t="str">
        <f t="shared" si="1309"/>
        <v/>
      </c>
      <c r="AH440" s="632" t="str">
        <f t="shared" si="1309"/>
        <v/>
      </c>
      <c r="AI440" s="632" t="str">
        <f t="shared" si="1309"/>
        <v/>
      </c>
      <c r="AJ440" s="632" t="str">
        <f t="shared" si="1309"/>
        <v/>
      </c>
      <c r="AK440" s="665"/>
      <c r="AL440" s="632" t="str">
        <f t="shared" ref="AL440:BB440" si="1310">IF(AL437="","",AL437*AL439)</f>
        <v/>
      </c>
      <c r="AM440" s="632" t="str">
        <f t="shared" si="1310"/>
        <v/>
      </c>
      <c r="AN440" s="632" t="str">
        <f t="shared" si="1310"/>
        <v/>
      </c>
      <c r="AO440" s="632" t="str">
        <f t="shared" si="1310"/>
        <v/>
      </c>
      <c r="AP440" s="632" t="str">
        <f t="shared" si="1310"/>
        <v/>
      </c>
      <c r="AQ440" s="632" t="str">
        <f t="shared" si="1310"/>
        <v/>
      </c>
      <c r="AR440" s="632" t="str">
        <f t="shared" si="1310"/>
        <v/>
      </c>
      <c r="AS440" s="632" t="str">
        <f t="shared" si="1310"/>
        <v/>
      </c>
      <c r="AT440" s="632" t="str">
        <f t="shared" si="1310"/>
        <v/>
      </c>
      <c r="AU440" s="632" t="str">
        <f t="shared" si="1310"/>
        <v/>
      </c>
      <c r="AV440" s="632" t="str">
        <f t="shared" si="1310"/>
        <v/>
      </c>
      <c r="AW440" s="632" t="str">
        <f t="shared" si="1310"/>
        <v/>
      </c>
      <c r="AX440" s="632" t="str">
        <f t="shared" si="1310"/>
        <v/>
      </c>
      <c r="AY440" s="632" t="str">
        <f t="shared" si="1310"/>
        <v/>
      </c>
      <c r="AZ440" s="632" t="str">
        <f t="shared" si="1310"/>
        <v/>
      </c>
      <c r="BA440" s="632" t="str">
        <f t="shared" si="1310"/>
        <v/>
      </c>
      <c r="BB440" s="632" t="str">
        <f t="shared" si="1310"/>
        <v/>
      </c>
      <c r="BC440" s="665"/>
      <c r="BD440" s="632" t="str">
        <f t="shared" ref="BD440:BT440" si="1311">IF(BD437="","",BD437*BD439)</f>
        <v/>
      </c>
      <c r="BE440" s="632" t="str">
        <f t="shared" si="1311"/>
        <v/>
      </c>
      <c r="BF440" s="632" t="str">
        <f t="shared" si="1311"/>
        <v/>
      </c>
      <c r="BG440" s="632" t="str">
        <f t="shared" si="1311"/>
        <v/>
      </c>
      <c r="BH440" s="632" t="str">
        <f t="shared" si="1311"/>
        <v/>
      </c>
      <c r="BI440" s="632" t="str">
        <f t="shared" si="1311"/>
        <v/>
      </c>
      <c r="BJ440" s="632" t="str">
        <f t="shared" si="1311"/>
        <v/>
      </c>
      <c r="BK440" s="632" t="str">
        <f t="shared" si="1311"/>
        <v/>
      </c>
      <c r="BL440" s="632" t="str">
        <f t="shared" si="1311"/>
        <v/>
      </c>
      <c r="BM440" s="632" t="str">
        <f t="shared" si="1311"/>
        <v/>
      </c>
      <c r="BN440" s="632" t="str">
        <f t="shared" si="1311"/>
        <v/>
      </c>
      <c r="BO440" s="632" t="str">
        <f t="shared" si="1311"/>
        <v/>
      </c>
      <c r="BP440" s="632" t="str">
        <f t="shared" si="1311"/>
        <v/>
      </c>
      <c r="BQ440" s="632" t="str">
        <f t="shared" si="1311"/>
        <v/>
      </c>
      <c r="BR440" s="632" t="str">
        <f t="shared" si="1311"/>
        <v/>
      </c>
      <c r="BS440" s="632" t="str">
        <f t="shared" si="1311"/>
        <v/>
      </c>
      <c r="BT440" s="632" t="str">
        <f t="shared" si="1311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85"/>
        <v/>
      </c>
      <c r="CA440" s="600" t="str">
        <f t="shared" si="1286"/>
        <v/>
      </c>
      <c r="CB440" s="600" t="str">
        <f t="shared" si="1287"/>
        <v/>
      </c>
      <c r="CC440" s="691" t="str">
        <f t="shared" si="1288"/>
        <v/>
      </c>
      <c r="CD440" s="1337" t="str">
        <f t="shared" si="1289"/>
        <v/>
      </c>
      <c r="CE440" s="1338" t="str">
        <f t="shared" si="1289"/>
        <v/>
      </c>
      <c r="CF440" s="1339" t="str">
        <f t="shared" si="1289"/>
        <v/>
      </c>
      <c r="CG440" s="1339" t="str">
        <f t="shared" si="1289"/>
        <v/>
      </c>
      <c r="CH440" s="1339" t="str">
        <f t="shared" si="1289"/>
        <v/>
      </c>
      <c r="CI440" s="1339" t="str">
        <f t="shared" si="1289"/>
        <v/>
      </c>
      <c r="CJ440" s="1339" t="str">
        <f t="shared" si="1289"/>
        <v/>
      </c>
      <c r="CK440" s="1340" t="str">
        <f t="shared" si="1289"/>
        <v/>
      </c>
      <c r="CL440" s="1340" t="str">
        <f t="shared" si="1289"/>
        <v/>
      </c>
      <c r="CM440" s="1340" t="str">
        <f t="shared" si="1289"/>
        <v/>
      </c>
      <c r="CN440" s="1339" t="str">
        <f t="shared" si="1290"/>
        <v/>
      </c>
      <c r="CO440" s="1339" t="str">
        <f t="shared" si="1290"/>
        <v/>
      </c>
      <c r="CP440" s="1339" t="str">
        <f t="shared" si="1290"/>
        <v/>
      </c>
      <c r="CQ440" s="1339" t="str">
        <f t="shared" si="1290"/>
        <v/>
      </c>
      <c r="CR440" s="1339" t="str">
        <f t="shared" si="1290"/>
        <v/>
      </c>
      <c r="CS440" s="1338" t="str">
        <f t="shared" si="1290"/>
        <v/>
      </c>
      <c r="CT440" s="1341" t="str">
        <f t="shared" si="1290"/>
        <v/>
      </c>
      <c r="CU440" s="552" t="str">
        <f t="shared" si="1291"/>
        <v/>
      </c>
      <c r="CV440" s="553" t="str">
        <f t="shared" si="1292"/>
        <v/>
      </c>
      <c r="CW440" s="554" t="str">
        <f t="shared" si="1293"/>
        <v/>
      </c>
      <c r="CX440" s="554" t="str">
        <f t="shared" si="1294"/>
        <v/>
      </c>
      <c r="CY440" s="554" t="str">
        <f t="shared" si="1295"/>
        <v/>
      </c>
      <c r="CZ440" s="554" t="str">
        <f t="shared" si="1296"/>
        <v/>
      </c>
      <c r="DA440" s="554" t="str">
        <f t="shared" si="1297"/>
        <v/>
      </c>
      <c r="DB440" s="555" t="str">
        <f t="shared" si="1298"/>
        <v/>
      </c>
      <c r="DC440" s="555" t="str">
        <f t="shared" si="1299"/>
        <v/>
      </c>
      <c r="DD440" s="555" t="str">
        <f t="shared" si="1300"/>
        <v/>
      </c>
      <c r="DE440" s="554" t="str">
        <f t="shared" si="1301"/>
        <v/>
      </c>
      <c r="DF440" s="554" t="str">
        <f t="shared" si="1302"/>
        <v/>
      </c>
      <c r="DG440" s="554" t="str">
        <f t="shared" si="1303"/>
        <v/>
      </c>
      <c r="DH440" s="554" t="str">
        <f t="shared" si="1304"/>
        <v/>
      </c>
      <c r="DI440" s="554" t="str">
        <f t="shared" si="1305"/>
        <v/>
      </c>
      <c r="DJ440" s="553" t="str">
        <f t="shared" si="1306"/>
        <v/>
      </c>
      <c r="DK440" s="552" t="str">
        <f t="shared" si="1307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85"/>
        <v/>
      </c>
      <c r="CA441" s="600" t="str">
        <f t="shared" si="1286"/>
        <v/>
      </c>
      <c r="CB441" s="600" t="str">
        <f t="shared" si="1287"/>
        <v/>
      </c>
      <c r="CC441" s="691" t="str">
        <f t="shared" si="1288"/>
        <v/>
      </c>
      <c r="CD441" s="1337" t="str">
        <f t="shared" si="1289"/>
        <v/>
      </c>
      <c r="CE441" s="1338" t="str">
        <f t="shared" si="1289"/>
        <v/>
      </c>
      <c r="CF441" s="1339" t="str">
        <f t="shared" si="1289"/>
        <v/>
      </c>
      <c r="CG441" s="1339" t="str">
        <f t="shared" si="1289"/>
        <v/>
      </c>
      <c r="CH441" s="1339" t="str">
        <f t="shared" si="1289"/>
        <v/>
      </c>
      <c r="CI441" s="1339" t="str">
        <f t="shared" si="1289"/>
        <v/>
      </c>
      <c r="CJ441" s="1339" t="str">
        <f t="shared" si="1289"/>
        <v/>
      </c>
      <c r="CK441" s="1340" t="str">
        <f t="shared" si="1289"/>
        <v/>
      </c>
      <c r="CL441" s="1340" t="str">
        <f t="shared" si="1289"/>
        <v/>
      </c>
      <c r="CM441" s="1340" t="str">
        <f t="shared" si="1289"/>
        <v/>
      </c>
      <c r="CN441" s="1339" t="str">
        <f t="shared" si="1290"/>
        <v/>
      </c>
      <c r="CO441" s="1339" t="str">
        <f t="shared" si="1290"/>
        <v/>
      </c>
      <c r="CP441" s="1339" t="str">
        <f t="shared" si="1290"/>
        <v/>
      </c>
      <c r="CQ441" s="1339" t="str">
        <f t="shared" si="1290"/>
        <v/>
      </c>
      <c r="CR441" s="1339" t="str">
        <f t="shared" si="1290"/>
        <v/>
      </c>
      <c r="CS441" s="1338" t="str">
        <f t="shared" si="1290"/>
        <v/>
      </c>
      <c r="CT441" s="1341" t="str">
        <f t="shared" si="1290"/>
        <v/>
      </c>
      <c r="CU441" s="552" t="str">
        <f t="shared" si="1291"/>
        <v/>
      </c>
      <c r="CV441" s="553" t="str">
        <f t="shared" si="1292"/>
        <v/>
      </c>
      <c r="CW441" s="554" t="str">
        <f t="shared" si="1293"/>
        <v/>
      </c>
      <c r="CX441" s="554" t="str">
        <f t="shared" si="1294"/>
        <v/>
      </c>
      <c r="CY441" s="554" t="str">
        <f t="shared" si="1295"/>
        <v/>
      </c>
      <c r="CZ441" s="554" t="str">
        <f t="shared" si="1296"/>
        <v/>
      </c>
      <c r="DA441" s="554" t="str">
        <f t="shared" si="1297"/>
        <v/>
      </c>
      <c r="DB441" s="555" t="str">
        <f t="shared" si="1298"/>
        <v/>
      </c>
      <c r="DC441" s="555" t="str">
        <f t="shared" si="1299"/>
        <v/>
      </c>
      <c r="DD441" s="555" t="str">
        <f t="shared" si="1300"/>
        <v/>
      </c>
      <c r="DE441" s="554" t="str">
        <f t="shared" si="1301"/>
        <v/>
      </c>
      <c r="DF441" s="554" t="str">
        <f t="shared" si="1302"/>
        <v/>
      </c>
      <c r="DG441" s="554" t="str">
        <f t="shared" si="1303"/>
        <v/>
      </c>
      <c r="DH441" s="554" t="str">
        <f t="shared" si="1304"/>
        <v/>
      </c>
      <c r="DI441" s="554" t="str">
        <f t="shared" si="1305"/>
        <v/>
      </c>
      <c r="DJ441" s="553" t="str">
        <f t="shared" si="1306"/>
        <v/>
      </c>
      <c r="DK441" s="552" t="str">
        <f t="shared" si="1307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85"/>
        <v/>
      </c>
      <c r="CA442" s="600" t="str">
        <f t="shared" si="1286"/>
        <v/>
      </c>
      <c r="CB442" s="600" t="str">
        <f t="shared" si="1287"/>
        <v/>
      </c>
      <c r="CC442" s="691" t="str">
        <f t="shared" si="1288"/>
        <v/>
      </c>
      <c r="CD442" s="1337" t="str">
        <f t="shared" si="1289"/>
        <v/>
      </c>
      <c r="CE442" s="1338" t="str">
        <f t="shared" si="1289"/>
        <v/>
      </c>
      <c r="CF442" s="1339" t="str">
        <f t="shared" si="1289"/>
        <v/>
      </c>
      <c r="CG442" s="1339" t="str">
        <f t="shared" si="1289"/>
        <v/>
      </c>
      <c r="CH442" s="1339" t="str">
        <f t="shared" si="1289"/>
        <v/>
      </c>
      <c r="CI442" s="1339" t="str">
        <f t="shared" si="1289"/>
        <v/>
      </c>
      <c r="CJ442" s="1339" t="str">
        <f t="shared" si="1289"/>
        <v/>
      </c>
      <c r="CK442" s="1340" t="str">
        <f t="shared" si="1289"/>
        <v/>
      </c>
      <c r="CL442" s="1340" t="str">
        <f t="shared" si="1289"/>
        <v/>
      </c>
      <c r="CM442" s="1340" t="str">
        <f t="shared" si="1289"/>
        <v/>
      </c>
      <c r="CN442" s="1339" t="str">
        <f t="shared" si="1290"/>
        <v/>
      </c>
      <c r="CO442" s="1339" t="str">
        <f t="shared" si="1290"/>
        <v/>
      </c>
      <c r="CP442" s="1339" t="str">
        <f t="shared" si="1290"/>
        <v/>
      </c>
      <c r="CQ442" s="1339" t="str">
        <f t="shared" si="1290"/>
        <v/>
      </c>
      <c r="CR442" s="1339" t="str">
        <f t="shared" si="1290"/>
        <v/>
      </c>
      <c r="CS442" s="1338" t="str">
        <f t="shared" si="1290"/>
        <v/>
      </c>
      <c r="CT442" s="1341" t="str">
        <f t="shared" si="1290"/>
        <v/>
      </c>
      <c r="CU442" s="552" t="str">
        <f t="shared" si="1291"/>
        <v/>
      </c>
      <c r="CV442" s="553" t="str">
        <f t="shared" si="1292"/>
        <v/>
      </c>
      <c r="CW442" s="554" t="str">
        <f t="shared" si="1293"/>
        <v/>
      </c>
      <c r="CX442" s="554" t="str">
        <f t="shared" si="1294"/>
        <v/>
      </c>
      <c r="CY442" s="554" t="str">
        <f t="shared" si="1295"/>
        <v/>
      </c>
      <c r="CZ442" s="554" t="str">
        <f t="shared" si="1296"/>
        <v/>
      </c>
      <c r="DA442" s="554" t="str">
        <f t="shared" si="1297"/>
        <v/>
      </c>
      <c r="DB442" s="555" t="str">
        <f t="shared" si="1298"/>
        <v/>
      </c>
      <c r="DC442" s="555" t="str">
        <f t="shared" si="1299"/>
        <v/>
      </c>
      <c r="DD442" s="555" t="str">
        <f t="shared" si="1300"/>
        <v/>
      </c>
      <c r="DE442" s="554" t="str">
        <f t="shared" si="1301"/>
        <v/>
      </c>
      <c r="DF442" s="554" t="str">
        <f t="shared" si="1302"/>
        <v/>
      </c>
      <c r="DG442" s="554" t="str">
        <f t="shared" si="1303"/>
        <v/>
      </c>
      <c r="DH442" s="554" t="str">
        <f t="shared" si="1304"/>
        <v/>
      </c>
      <c r="DI442" s="554" t="str">
        <f t="shared" si="1305"/>
        <v/>
      </c>
      <c r="DJ442" s="553" t="str">
        <f t="shared" si="1306"/>
        <v/>
      </c>
      <c r="DK442" s="552" t="str">
        <f t="shared" si="1307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85"/>
        <v/>
      </c>
      <c r="CA443" s="600" t="str">
        <f t="shared" si="1286"/>
        <v/>
      </c>
      <c r="CB443" s="600" t="str">
        <f t="shared" si="1287"/>
        <v/>
      </c>
      <c r="CC443" s="691" t="str">
        <f t="shared" si="1288"/>
        <v/>
      </c>
      <c r="CD443" s="1337" t="str">
        <f t="shared" si="1289"/>
        <v/>
      </c>
      <c r="CE443" s="1338" t="str">
        <f t="shared" si="1289"/>
        <v/>
      </c>
      <c r="CF443" s="1339" t="str">
        <f t="shared" si="1289"/>
        <v/>
      </c>
      <c r="CG443" s="1339" t="str">
        <f t="shared" si="1289"/>
        <v/>
      </c>
      <c r="CH443" s="1339" t="str">
        <f t="shared" si="1289"/>
        <v/>
      </c>
      <c r="CI443" s="1339" t="str">
        <f t="shared" si="1289"/>
        <v/>
      </c>
      <c r="CJ443" s="1339" t="str">
        <f t="shared" si="1289"/>
        <v/>
      </c>
      <c r="CK443" s="1340" t="str">
        <f t="shared" si="1289"/>
        <v/>
      </c>
      <c r="CL443" s="1340" t="str">
        <f t="shared" si="1289"/>
        <v/>
      </c>
      <c r="CM443" s="1340" t="str">
        <f t="shared" si="1289"/>
        <v/>
      </c>
      <c r="CN443" s="1339" t="str">
        <f t="shared" si="1290"/>
        <v/>
      </c>
      <c r="CO443" s="1339" t="str">
        <f t="shared" si="1290"/>
        <v/>
      </c>
      <c r="CP443" s="1339" t="str">
        <f t="shared" si="1290"/>
        <v/>
      </c>
      <c r="CQ443" s="1339" t="str">
        <f t="shared" si="1290"/>
        <v/>
      </c>
      <c r="CR443" s="1339" t="str">
        <f t="shared" si="1290"/>
        <v/>
      </c>
      <c r="CS443" s="1338" t="str">
        <f t="shared" si="1290"/>
        <v/>
      </c>
      <c r="CT443" s="1341" t="str">
        <f t="shared" si="1290"/>
        <v/>
      </c>
      <c r="CU443" s="552" t="str">
        <f t="shared" si="1291"/>
        <v/>
      </c>
      <c r="CV443" s="553" t="str">
        <f t="shared" si="1292"/>
        <v/>
      </c>
      <c r="CW443" s="554" t="str">
        <f t="shared" si="1293"/>
        <v/>
      </c>
      <c r="CX443" s="554" t="str">
        <f t="shared" si="1294"/>
        <v/>
      </c>
      <c r="CY443" s="554" t="str">
        <f t="shared" si="1295"/>
        <v/>
      </c>
      <c r="CZ443" s="554" t="str">
        <f t="shared" si="1296"/>
        <v/>
      </c>
      <c r="DA443" s="554" t="str">
        <f t="shared" si="1297"/>
        <v/>
      </c>
      <c r="DB443" s="555" t="str">
        <f t="shared" si="1298"/>
        <v/>
      </c>
      <c r="DC443" s="555" t="str">
        <f t="shared" si="1299"/>
        <v/>
      </c>
      <c r="DD443" s="555" t="str">
        <f t="shared" si="1300"/>
        <v/>
      </c>
      <c r="DE443" s="554" t="str">
        <f t="shared" si="1301"/>
        <v/>
      </c>
      <c r="DF443" s="554" t="str">
        <f t="shared" si="1302"/>
        <v/>
      </c>
      <c r="DG443" s="554" t="str">
        <f t="shared" si="1303"/>
        <v/>
      </c>
      <c r="DH443" s="554" t="str">
        <f t="shared" si="1304"/>
        <v/>
      </c>
      <c r="DI443" s="554" t="str">
        <f t="shared" si="1305"/>
        <v/>
      </c>
      <c r="DJ443" s="553" t="str">
        <f t="shared" si="1306"/>
        <v/>
      </c>
      <c r="DK443" s="552" t="str">
        <f t="shared" si="1307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f>'Data 3'!T45</f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199.94399999999999</v>
      </c>
      <c r="AS444" s="609">
        <f>'Data 3'!AS45</f>
        <v>0</v>
      </c>
      <c r="AT444" s="609">
        <f>'Data 3'!AT45</f>
        <v>209.99760000000001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85"/>
        <v>0</v>
      </c>
      <c r="CA444" s="600">
        <f t="shared" si="1286"/>
        <v>0</v>
      </c>
      <c r="CB444" s="600">
        <f t="shared" si="1287"/>
        <v>13.329599999999999</v>
      </c>
      <c r="CC444" s="691">
        <f t="shared" si="1288"/>
        <v>0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31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312"/>
        <v>0</v>
      </c>
      <c r="CG444" s="1339">
        <f t="shared" si="1312"/>
        <v>0</v>
      </c>
      <c r="CH444" s="1339">
        <f t="shared" si="1312"/>
        <v>0</v>
      </c>
      <c r="CI444" s="1339">
        <f t="shared" si="1312"/>
        <v>0</v>
      </c>
      <c r="CJ444" s="1339">
        <f t="shared" si="1312"/>
        <v>0</v>
      </c>
      <c r="CK444" s="1340">
        <f t="shared" si="1312"/>
        <v>0</v>
      </c>
      <c r="CL444" s="1340">
        <f t="shared" si="1312"/>
        <v>0</v>
      </c>
      <c r="CM444" s="1340">
        <f t="shared" si="1312"/>
        <v>0</v>
      </c>
      <c r="CN444" s="1339">
        <f t="shared" si="1312"/>
        <v>0</v>
      </c>
      <c r="CO444" s="1339">
        <f t="shared" si="1312"/>
        <v>0</v>
      </c>
      <c r="CP444" s="1339">
        <f t="shared" si="1312"/>
        <v>0</v>
      </c>
      <c r="CQ444" s="1339">
        <f t="shared" si="1312"/>
        <v>0</v>
      </c>
      <c r="CR444" s="1339">
        <f t="shared" si="1312"/>
        <v>0</v>
      </c>
      <c r="CS444" s="1338">
        <f t="shared" si="1312"/>
        <v>0</v>
      </c>
      <c r="CT444" s="1341">
        <f t="shared" si="1312"/>
        <v>0</v>
      </c>
      <c r="CU444" s="552">
        <f t="shared" si="1291"/>
        <v>0</v>
      </c>
      <c r="CV444" s="553">
        <f t="shared" si="1292"/>
        <v>0</v>
      </c>
      <c r="CW444" s="554">
        <f t="shared" si="1293"/>
        <v>0</v>
      </c>
      <c r="CX444" s="554">
        <f t="shared" si="1294"/>
        <v>0</v>
      </c>
      <c r="CY444" s="554">
        <f t="shared" si="1295"/>
        <v>0</v>
      </c>
      <c r="CZ444" s="554">
        <f t="shared" si="1296"/>
        <v>0</v>
      </c>
      <c r="DA444" s="554">
        <f t="shared" si="1297"/>
        <v>0</v>
      </c>
      <c r="DB444" s="555">
        <f t="shared" si="1298"/>
        <v>0</v>
      </c>
      <c r="DC444" s="555">
        <f t="shared" si="1299"/>
        <v>0</v>
      </c>
      <c r="DD444" s="555">
        <f t="shared" si="1300"/>
        <v>0</v>
      </c>
      <c r="DE444" s="554">
        <f t="shared" si="1301"/>
        <v>0</v>
      </c>
      <c r="DF444" s="554">
        <f t="shared" si="1302"/>
        <v>0</v>
      </c>
      <c r="DG444" s="554">
        <f t="shared" si="1303"/>
        <v>0</v>
      </c>
      <c r="DH444" s="554">
        <f t="shared" si="1304"/>
        <v>0</v>
      </c>
      <c r="DI444" s="554">
        <f t="shared" si="1305"/>
        <v>0</v>
      </c>
      <c r="DJ444" s="553">
        <f t="shared" si="1306"/>
        <v>0</v>
      </c>
      <c r="DK444" s="552">
        <f t="shared" si="1307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85"/>
        <v/>
      </c>
      <c r="CA445" s="600" t="str">
        <f t="shared" si="1286"/>
        <v/>
      </c>
      <c r="CB445" s="600" t="str">
        <f t="shared" si="1287"/>
        <v/>
      </c>
      <c r="CC445" s="691" t="str">
        <f t="shared" si="1288"/>
        <v/>
      </c>
      <c r="CD445" s="1337" t="str">
        <f t="shared" ref="CD445:CS445" si="131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313"/>
        <v/>
      </c>
      <c r="CF445" s="1339" t="str">
        <f t="shared" si="1313"/>
        <v/>
      </c>
      <c r="CG445" s="1339" t="str">
        <f t="shared" si="1313"/>
        <v/>
      </c>
      <c r="CH445" s="1339" t="str">
        <f t="shared" si="1313"/>
        <v/>
      </c>
      <c r="CI445" s="1339" t="str">
        <f t="shared" si="1313"/>
        <v/>
      </c>
      <c r="CJ445" s="1339" t="str">
        <f t="shared" si="1313"/>
        <v/>
      </c>
      <c r="CK445" s="1340" t="str">
        <f t="shared" si="1313"/>
        <v/>
      </c>
      <c r="CL445" s="1340" t="str">
        <f t="shared" si="1313"/>
        <v/>
      </c>
      <c r="CM445" s="1340" t="str">
        <f t="shared" si="1313"/>
        <v/>
      </c>
      <c r="CN445" s="1339" t="str">
        <f t="shared" si="1313"/>
        <v/>
      </c>
      <c r="CO445" s="1339" t="str">
        <f t="shared" si="1313"/>
        <v/>
      </c>
      <c r="CP445" s="1339" t="str">
        <f t="shared" si="1313"/>
        <v/>
      </c>
      <c r="CQ445" s="1339" t="str">
        <f t="shared" si="1313"/>
        <v/>
      </c>
      <c r="CR445" s="1339" t="str">
        <f t="shared" si="1313"/>
        <v/>
      </c>
      <c r="CS445" s="1338" t="str">
        <f t="shared" si="131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2" t="str">
        <f t="shared" si="1291"/>
        <v/>
      </c>
      <c r="CV445" s="553" t="str">
        <f t="shared" si="1292"/>
        <v/>
      </c>
      <c r="CW445" s="554" t="str">
        <f t="shared" si="1293"/>
        <v/>
      </c>
      <c r="CX445" s="554" t="str">
        <f t="shared" si="1294"/>
        <v/>
      </c>
      <c r="CY445" s="554" t="str">
        <f t="shared" si="1295"/>
        <v/>
      </c>
      <c r="CZ445" s="554" t="str">
        <f t="shared" si="1296"/>
        <v/>
      </c>
      <c r="DA445" s="554" t="str">
        <f t="shared" si="1297"/>
        <v/>
      </c>
      <c r="DB445" s="555" t="str">
        <f t="shared" si="1298"/>
        <v/>
      </c>
      <c r="DC445" s="555" t="str">
        <f t="shared" si="1299"/>
        <v/>
      </c>
      <c r="DD445" s="555" t="str">
        <f t="shared" si="1300"/>
        <v/>
      </c>
      <c r="DE445" s="554" t="str">
        <f t="shared" si="1301"/>
        <v/>
      </c>
      <c r="DF445" s="554" t="str">
        <f t="shared" si="1302"/>
        <v/>
      </c>
      <c r="DG445" s="554" t="str">
        <f t="shared" si="1303"/>
        <v/>
      </c>
      <c r="DH445" s="554" t="str">
        <f t="shared" si="1304"/>
        <v/>
      </c>
      <c r="DI445" s="554" t="str">
        <f t="shared" si="1305"/>
        <v/>
      </c>
      <c r="DJ445" s="553" t="str">
        <f t="shared" si="1306"/>
        <v/>
      </c>
      <c r="DK445" s="552" t="str">
        <f t="shared" si="1307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$G$1 &amp; " (%)"</f>
        <v>kcal (%)</v>
      </c>
      <c r="B446" s="760">
        <f>'Data 3'!B46</f>
        <v>4.905414220482714E-3</v>
      </c>
      <c r="C446" s="760">
        <f>'Data 3'!C46</f>
        <v>6.131767775603392E-3</v>
      </c>
      <c r="D446" s="760">
        <f>'Data 3'!D46</f>
        <v>4.1389432485322893E-3</v>
      </c>
      <c r="E446" s="760">
        <f>'Data 3'!E46</f>
        <v>7.7124012466478223E-2</v>
      </c>
      <c r="F446" s="760">
        <f>'Data 3'!F46</f>
        <v>0.15452054794520548</v>
      </c>
      <c r="G446" s="760">
        <f>'Data 3'!G46</f>
        <v>9.810828440965428E-3</v>
      </c>
      <c r="H446" s="760">
        <f>'Data 3'!H46</f>
        <v>7.3581213307240701E-3</v>
      </c>
      <c r="I446" s="760">
        <f>'Data 3'!I46</f>
        <v>6.6892012097491561E-3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9.810828440965428E-3</v>
      </c>
      <c r="U446" s="760">
        <f>'Data 3'!U46</f>
        <v>0</v>
      </c>
      <c r="V446" s="760">
        <f>'Data 3'!V46</f>
        <v>0</v>
      </c>
      <c r="W446" s="760">
        <f>'Data 3'!W46</f>
        <v>3.3111545988258315E-3</v>
      </c>
      <c r="X446" s="760">
        <f>'Data 3'!X46</f>
        <v>1.9621656881930856E-2</v>
      </c>
      <c r="Y446" s="760">
        <f>'Data 3'!Y46</f>
        <v>6.1317677756033925E-4</v>
      </c>
      <c r="Z446" s="760">
        <f>'Data 3'!Z46</f>
        <v>1.2263535551206785E-3</v>
      </c>
      <c r="AA446" s="760">
        <f>'Data 3'!AA46</f>
        <v>4.2661448140900197E-3</v>
      </c>
      <c r="AB446" s="760">
        <f>'Data 3'!AB46</f>
        <v>1.6453266238002053E-2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1.0219612959338987E-3</v>
      </c>
      <c r="AP446" s="760">
        <f>'Data 3'!AP46</f>
        <v>9.810828440965428E-3</v>
      </c>
      <c r="AQ446" s="760">
        <f>'Data 3'!AQ46</f>
        <v>0</v>
      </c>
      <c r="AR446" s="760">
        <f>'Data 3'!AR46</f>
        <v>1.4103065883887801E-2</v>
      </c>
      <c r="AS446" s="760">
        <f>'Data 3'!AS46</f>
        <v>7.5581648184387907E-3</v>
      </c>
      <c r="AT446" s="760">
        <f>'Data 3'!AT46</f>
        <v>7.4807566862361381E-3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2.0439225918677971E-3</v>
      </c>
      <c r="BH446" s="760">
        <f>'Data 3'!BH46</f>
        <v>1.3378402419498309E-2</v>
      </c>
      <c r="BI446" s="760">
        <f>'Data 3'!BI46</f>
        <v>0</v>
      </c>
      <c r="BJ446" s="760">
        <f>'Data 3'!BJ46</f>
        <v>4.905414220482714E-3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85"/>
        <v>7.7438859128356836E-3</v>
      </c>
      <c r="CA446" s="625">
        <f t="shared" si="1286"/>
        <v>2.3787282949709566E-3</v>
      </c>
      <c r="CB446" s="625">
        <f t="shared" si="1287"/>
        <v>1.7247807494382835E-3</v>
      </c>
      <c r="CC446" s="694">
        <f t="shared" si="1288"/>
        <v>4.6328912082336756E-4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31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314"/>
        <v>0</v>
      </c>
      <c r="CG446" s="1344">
        <f t="shared" si="1314"/>
        <v>0</v>
      </c>
      <c r="CH446" s="1344">
        <f t="shared" si="1314"/>
        <v>0</v>
      </c>
      <c r="CI446" s="1344">
        <f t="shared" si="1314"/>
        <v>0</v>
      </c>
      <c r="CJ446" s="1344">
        <f t="shared" si="1314"/>
        <v>0</v>
      </c>
      <c r="CK446" s="1345">
        <f t="shared" si="1314"/>
        <v>0</v>
      </c>
      <c r="CL446" s="1345">
        <f t="shared" si="1314"/>
        <v>0</v>
      </c>
      <c r="CM446" s="1345">
        <f t="shared" si="1314"/>
        <v>0</v>
      </c>
      <c r="CN446" s="1344">
        <f t="shared" si="1314"/>
        <v>0</v>
      </c>
      <c r="CO446" s="1344">
        <f t="shared" si="1314"/>
        <v>0</v>
      </c>
      <c r="CP446" s="1344">
        <f t="shared" si="1314"/>
        <v>0</v>
      </c>
      <c r="CQ446" s="1344">
        <f t="shared" si="1314"/>
        <v>0</v>
      </c>
      <c r="CR446" s="1344">
        <f t="shared" si="1314"/>
        <v>2.0439225918677971E-3</v>
      </c>
      <c r="CS446" s="1343">
        <f t="shared" si="1314"/>
        <v>4.905414220482714E-3</v>
      </c>
      <c r="CT446" s="1346">
        <f t="shared" si="1314"/>
        <v>1.3378402419498309E-2</v>
      </c>
      <c r="CU446" s="540">
        <f t="shared" si="1291"/>
        <v>0</v>
      </c>
      <c r="CV446" s="541">
        <f t="shared" si="1292"/>
        <v>0</v>
      </c>
      <c r="CW446" s="542">
        <f t="shared" si="1293"/>
        <v>0</v>
      </c>
      <c r="CX446" s="542">
        <f t="shared" si="1294"/>
        <v>0</v>
      </c>
      <c r="CY446" s="542">
        <f t="shared" si="1295"/>
        <v>0</v>
      </c>
      <c r="CZ446" s="542">
        <f t="shared" si="1296"/>
        <v>0</v>
      </c>
      <c r="DA446" s="542">
        <f t="shared" si="1297"/>
        <v>0</v>
      </c>
      <c r="DB446" s="543">
        <f t="shared" si="1298"/>
        <v>0</v>
      </c>
      <c r="DC446" s="543">
        <f t="shared" si="1299"/>
        <v>0</v>
      </c>
      <c r="DD446" s="543">
        <f t="shared" si="1300"/>
        <v>0</v>
      </c>
      <c r="DE446" s="542">
        <f t="shared" si="1301"/>
        <v>0</v>
      </c>
      <c r="DF446" s="542">
        <f t="shared" si="1302"/>
        <v>0</v>
      </c>
      <c r="DG446" s="542">
        <f t="shared" si="1303"/>
        <v>0</v>
      </c>
      <c r="DH446" s="542">
        <f t="shared" si="1304"/>
        <v>0</v>
      </c>
      <c r="DI446" s="542">
        <f t="shared" si="1305"/>
        <v>2.0439225918677971E-3</v>
      </c>
      <c r="DJ446" s="541">
        <f t="shared" si="1306"/>
        <v>4.905414220482714E-3</v>
      </c>
      <c r="DK446" s="540">
        <f t="shared" si="1307"/>
        <v>1.3378402419498309E-2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85"/>
        <v/>
      </c>
      <c r="CA447" s="592" t="str">
        <f t="shared" si="1286"/>
        <v/>
      </c>
      <c r="CB447" s="592" t="str">
        <f t="shared" si="1287"/>
        <v/>
      </c>
      <c r="CC447" s="690" t="str">
        <f t="shared" si="128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12" t="s">
        <v>709</v>
      </c>
      <c r="B448" s="644" t="s">
        <v>275</v>
      </c>
      <c r="C448" s="644" t="s">
        <v>275</v>
      </c>
      <c r="D448" s="644" t="s">
        <v>275</v>
      </c>
      <c r="E448" s="644" t="s">
        <v>275</v>
      </c>
      <c r="F448" s="644" t="s">
        <v>275</v>
      </c>
      <c r="G448" s="644" t="s">
        <v>275</v>
      </c>
      <c r="H448" s="644" t="s">
        <v>275</v>
      </c>
      <c r="I448" s="644" t="s">
        <v>275</v>
      </c>
      <c r="J448" s="644" t="s">
        <v>275</v>
      </c>
      <c r="K448" s="644" t="s">
        <v>275</v>
      </c>
      <c r="L448" s="644" t="s">
        <v>275</v>
      </c>
      <c r="M448" s="644" t="s">
        <v>275</v>
      </c>
      <c r="N448" s="644" t="s">
        <v>275</v>
      </c>
      <c r="O448" s="644" t="s">
        <v>275</v>
      </c>
      <c r="P448" s="644" t="s">
        <v>275</v>
      </c>
      <c r="Q448" s="644" t="s">
        <v>275</v>
      </c>
      <c r="R448" s="644" t="s">
        <v>275</v>
      </c>
      <c r="S448" s="645"/>
      <c r="T448" s="644" t="s">
        <v>275</v>
      </c>
      <c r="U448" s="644" t="s">
        <v>275</v>
      </c>
      <c r="V448" s="644" t="s">
        <v>275</v>
      </c>
      <c r="W448" s="644" t="s">
        <v>275</v>
      </c>
      <c r="X448" s="644" t="s">
        <v>275</v>
      </c>
      <c r="Y448" s="644" t="s">
        <v>275</v>
      </c>
      <c r="Z448" s="644" t="s">
        <v>275</v>
      </c>
      <c r="AA448" s="644" t="s">
        <v>275</v>
      </c>
      <c r="AB448" s="644" t="s">
        <v>275</v>
      </c>
      <c r="AC448" s="644" t="s">
        <v>275</v>
      </c>
      <c r="AD448" s="644" t="s">
        <v>275</v>
      </c>
      <c r="AE448" s="644" t="s">
        <v>275</v>
      </c>
      <c r="AF448" s="644" t="s">
        <v>275</v>
      </c>
      <c r="AG448" s="672" t="s">
        <v>275</v>
      </c>
      <c r="AH448" s="644" t="s">
        <v>275</v>
      </c>
      <c r="AI448" s="644" t="s">
        <v>275</v>
      </c>
      <c r="AJ448" s="644" t="s">
        <v>275</v>
      </c>
      <c r="AK448" s="645"/>
      <c r="AL448" s="644" t="s">
        <v>275</v>
      </c>
      <c r="AM448" s="644" t="s">
        <v>275</v>
      </c>
      <c r="AN448" s="644" t="s">
        <v>275</v>
      </c>
      <c r="AO448" s="644" t="s">
        <v>275</v>
      </c>
      <c r="AP448" s="644" t="s">
        <v>275</v>
      </c>
      <c r="AQ448" s="644" t="s">
        <v>275</v>
      </c>
      <c r="AR448" s="644" t="s">
        <v>275</v>
      </c>
      <c r="AS448" s="644" t="s">
        <v>275</v>
      </c>
      <c r="AT448" s="644" t="s">
        <v>275</v>
      </c>
      <c r="AU448" s="644" t="s">
        <v>275</v>
      </c>
      <c r="AV448" s="644" t="s">
        <v>275</v>
      </c>
      <c r="AW448" s="644" t="s">
        <v>275</v>
      </c>
      <c r="AX448" s="644" t="s">
        <v>275</v>
      </c>
      <c r="AY448" s="644" t="s">
        <v>275</v>
      </c>
      <c r="AZ448" s="644" t="s">
        <v>275</v>
      </c>
      <c r="BA448" s="644" t="s">
        <v>275</v>
      </c>
      <c r="BB448" s="644" t="s">
        <v>275</v>
      </c>
      <c r="BC448" s="645"/>
      <c r="BD448" s="644" t="s">
        <v>275</v>
      </c>
      <c r="BE448" s="644" t="s">
        <v>275</v>
      </c>
      <c r="BF448" s="644" t="s">
        <v>275</v>
      </c>
      <c r="BG448" s="644" t="s">
        <v>275</v>
      </c>
      <c r="BH448" s="644" t="s">
        <v>275</v>
      </c>
      <c r="BI448" s="644" t="s">
        <v>275</v>
      </c>
      <c r="BJ448" s="644" t="s">
        <v>275</v>
      </c>
      <c r="BK448" s="644" t="s">
        <v>275</v>
      </c>
      <c r="BL448" s="644" t="s">
        <v>275</v>
      </c>
      <c r="BM448" s="644" t="s">
        <v>275</v>
      </c>
      <c r="BN448" s="644" t="s">
        <v>275</v>
      </c>
      <c r="BO448" s="644" t="s">
        <v>275</v>
      </c>
      <c r="BP448" s="644" t="s">
        <v>275</v>
      </c>
      <c r="BQ448" s="644" t="s">
        <v>275</v>
      </c>
      <c r="BR448" s="644" t="s">
        <v>275</v>
      </c>
      <c r="BS448" s="644" t="s">
        <v>275</v>
      </c>
      <c r="BT448" s="644" t="s">
        <v>275</v>
      </c>
      <c r="BU448" s="645"/>
      <c r="BV448" s="644" t="s">
        <v>275</v>
      </c>
      <c r="BW448" s="644" t="s">
        <v>275</v>
      </c>
      <c r="BX448" s="644" t="s">
        <v>275</v>
      </c>
      <c r="BY448" s="644" t="s">
        <v>275</v>
      </c>
      <c r="BZ448" s="592" t="str">
        <f t="shared" si="1285"/>
        <v/>
      </c>
      <c r="CA448" s="592" t="str">
        <f t="shared" si="1286"/>
        <v/>
      </c>
      <c r="CB448" s="592" t="str">
        <f t="shared" si="1287"/>
        <v/>
      </c>
      <c r="CC448" s="690" t="str">
        <f t="shared" si="128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256</v>
      </c>
      <c r="B449" s="644">
        <v>5</v>
      </c>
      <c r="C449" s="644">
        <v>8.33</v>
      </c>
      <c r="D449" s="644">
        <v>18</v>
      </c>
      <c r="E449" s="644">
        <v>50</v>
      </c>
      <c r="F449" s="644">
        <v>28.57</v>
      </c>
      <c r="G449" s="644">
        <v>50</v>
      </c>
      <c r="H449" s="644"/>
      <c r="I449" s="644">
        <v>10</v>
      </c>
      <c r="J449" s="644">
        <v>0</v>
      </c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18</v>
      </c>
      <c r="U449" s="644">
        <v>40</v>
      </c>
      <c r="V449" s="644">
        <v>50</v>
      </c>
      <c r="W449" s="644"/>
      <c r="X449" s="644">
        <v>50</v>
      </c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10</v>
      </c>
      <c r="BW449" s="644">
        <v>40</v>
      </c>
      <c r="BX449" s="644"/>
      <c r="BY449" s="644"/>
      <c r="BZ449" s="600">
        <f t="shared" si="1285"/>
        <v>19.983333333333334</v>
      </c>
      <c r="CA449" s="600">
        <f t="shared" si="1286"/>
        <v>45</v>
      </c>
      <c r="CB449" s="600" t="str">
        <f t="shared" si="1287"/>
        <v/>
      </c>
      <c r="CC449" s="691" t="str">
        <f t="shared" si="1288"/>
        <v/>
      </c>
      <c r="CD449" s="1337" t="str">
        <f t="shared" ref="CD449:CS449" si="131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315"/>
        <v/>
      </c>
      <c r="CF449" s="1339" t="str">
        <f t="shared" si="1315"/>
        <v/>
      </c>
      <c r="CG449" s="1339" t="str">
        <f t="shared" si="1315"/>
        <v/>
      </c>
      <c r="CH449" s="1339" t="str">
        <f t="shared" si="1315"/>
        <v/>
      </c>
      <c r="CI449" s="1339" t="str">
        <f t="shared" si="1315"/>
        <v/>
      </c>
      <c r="CJ449" s="1339" t="str">
        <f t="shared" si="1315"/>
        <v/>
      </c>
      <c r="CK449" s="1340" t="str">
        <f t="shared" si="1315"/>
        <v/>
      </c>
      <c r="CL449" s="1340" t="str">
        <f t="shared" si="1315"/>
        <v/>
      </c>
      <c r="CM449" s="1340" t="str">
        <f t="shared" si="1315"/>
        <v/>
      </c>
      <c r="CN449" s="1339" t="str">
        <f t="shared" si="1315"/>
        <v/>
      </c>
      <c r="CO449" s="1339" t="str">
        <f t="shared" si="1315"/>
        <v/>
      </c>
      <c r="CP449" s="1339" t="str">
        <f t="shared" si="1315"/>
        <v/>
      </c>
      <c r="CQ449" s="1339" t="str">
        <f t="shared" si="1315"/>
        <v/>
      </c>
      <c r="CR449" s="1339" t="str">
        <f t="shared" si="1315"/>
        <v/>
      </c>
      <c r="CS449" s="1338" t="str">
        <f t="shared" si="1315"/>
        <v/>
      </c>
      <c r="CT449" s="1341" t="str">
        <f t="shared" ref="CE449:CT454" si="131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2" t="str">
        <f t="shared" ref="CU449:CU456" si="131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3" t="str">
        <f t="shared" ref="CV449:CV456" si="131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4" t="str">
        <f t="shared" ref="CW449:CW456" si="131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4" t="str">
        <f t="shared" ref="CX449:CX456" si="132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4" t="str">
        <f t="shared" ref="CY449:CY456" si="132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4" t="str">
        <f t="shared" ref="CZ449:CZ456" si="132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4" t="str">
        <f t="shared" ref="DA449:DA456" si="132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5" t="str">
        <f t="shared" ref="DB449:DB456" si="132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5" t="str">
        <f t="shared" ref="DC449:DC456" si="132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5" t="str">
        <f t="shared" ref="DD449:DD456" si="132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4" t="str">
        <f t="shared" ref="DE449:DE456" si="132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4" t="str">
        <f t="shared" ref="DF449:DF456" si="132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4" t="str">
        <f t="shared" ref="DG449:DG456" si="132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4" t="str">
        <f t="shared" ref="DH449:DH456" si="133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4" t="str">
        <f t="shared" ref="DI449:DI456" si="133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3" t="str">
        <f t="shared" ref="DJ449:DJ456" si="133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2" t="str">
        <f t="shared" ref="DK449:DK456" si="133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34">COUNT(B449:R449)</f>
        <v>8</v>
      </c>
      <c r="DM449" s="106">
        <f t="shared" ref="DM449:DM456" si="1335">COUNT(T449:AJ449)</f>
        <v>4</v>
      </c>
      <c r="DN449" s="106">
        <f t="shared" ref="DN449:DN456" si="1336">COUNT(AL449:BB449)</f>
        <v>0</v>
      </c>
      <c r="DO449" s="106">
        <f t="shared" ref="DO449:DO456" si="1337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276</v>
      </c>
      <c r="B450" s="644">
        <v>2</v>
      </c>
      <c r="C450" s="644">
        <v>1</v>
      </c>
      <c r="D450" s="644">
        <v>4</v>
      </c>
      <c r="E450" s="644">
        <v>1</v>
      </c>
      <c r="F450" s="644">
        <v>1</v>
      </c>
      <c r="G450" s="644">
        <v>3</v>
      </c>
      <c r="H450" s="644"/>
      <c r="I450" s="644">
        <v>1</v>
      </c>
      <c r="J450" s="644">
        <v>0</v>
      </c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4</v>
      </c>
      <c r="U450" s="644">
        <v>1</v>
      </c>
      <c r="V450" s="644">
        <v>7</v>
      </c>
      <c r="W450" s="644"/>
      <c r="X450" s="644">
        <v>3</v>
      </c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1</v>
      </c>
      <c r="BW450" s="644">
        <v>3</v>
      </c>
      <c r="BX450" s="644"/>
      <c r="BY450" s="644"/>
      <c r="BZ450" s="600">
        <f t="shared" si="1285"/>
        <v>1.5</v>
      </c>
      <c r="CA450" s="600">
        <f t="shared" si="1286"/>
        <v>3.5</v>
      </c>
      <c r="CB450" s="600" t="str">
        <f t="shared" si="1287"/>
        <v/>
      </c>
      <c r="CC450" s="691" t="str">
        <f t="shared" si="128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316"/>
        <v/>
      </c>
      <c r="CF450" s="1339" t="str">
        <f t="shared" si="1316"/>
        <v/>
      </c>
      <c r="CG450" s="1339" t="str">
        <f t="shared" si="1316"/>
        <v/>
      </c>
      <c r="CH450" s="1339" t="str">
        <f t="shared" si="1316"/>
        <v/>
      </c>
      <c r="CI450" s="1339" t="str">
        <f t="shared" si="1316"/>
        <v/>
      </c>
      <c r="CJ450" s="1339" t="str">
        <f t="shared" si="1316"/>
        <v/>
      </c>
      <c r="CK450" s="1340" t="str">
        <f t="shared" si="1316"/>
        <v/>
      </c>
      <c r="CL450" s="1340" t="str">
        <f t="shared" si="1316"/>
        <v/>
      </c>
      <c r="CM450" s="1340" t="str">
        <f t="shared" si="1316"/>
        <v/>
      </c>
      <c r="CN450" s="1339" t="str">
        <f t="shared" si="1316"/>
        <v/>
      </c>
      <c r="CO450" s="1339" t="str">
        <f t="shared" si="1316"/>
        <v/>
      </c>
      <c r="CP450" s="1339" t="str">
        <f t="shared" si="1316"/>
        <v/>
      </c>
      <c r="CQ450" s="1339" t="str">
        <f t="shared" si="1316"/>
        <v/>
      </c>
      <c r="CR450" s="1339" t="str">
        <f t="shared" si="1316"/>
        <v/>
      </c>
      <c r="CS450" s="1338" t="str">
        <f t="shared" si="1316"/>
        <v/>
      </c>
      <c r="CT450" s="1341" t="str">
        <f t="shared" si="1316"/>
        <v/>
      </c>
      <c r="CU450" s="552" t="str">
        <f t="shared" si="1317"/>
        <v/>
      </c>
      <c r="CV450" s="553" t="str">
        <f t="shared" si="1318"/>
        <v/>
      </c>
      <c r="CW450" s="554" t="str">
        <f t="shared" si="1319"/>
        <v/>
      </c>
      <c r="CX450" s="554" t="str">
        <f t="shared" si="1320"/>
        <v/>
      </c>
      <c r="CY450" s="554" t="str">
        <f t="shared" si="1321"/>
        <v/>
      </c>
      <c r="CZ450" s="554" t="str">
        <f t="shared" si="1322"/>
        <v/>
      </c>
      <c r="DA450" s="554" t="str">
        <f t="shared" si="1323"/>
        <v/>
      </c>
      <c r="DB450" s="555" t="str">
        <f t="shared" si="1324"/>
        <v/>
      </c>
      <c r="DC450" s="555" t="str">
        <f t="shared" si="1325"/>
        <v/>
      </c>
      <c r="DD450" s="555" t="str">
        <f t="shared" si="1326"/>
        <v/>
      </c>
      <c r="DE450" s="554" t="str">
        <f t="shared" si="1327"/>
        <v/>
      </c>
      <c r="DF450" s="554" t="str">
        <f t="shared" si="1328"/>
        <v/>
      </c>
      <c r="DG450" s="554" t="str">
        <f t="shared" si="1329"/>
        <v/>
      </c>
      <c r="DH450" s="554" t="str">
        <f t="shared" si="1330"/>
        <v/>
      </c>
      <c r="DI450" s="554" t="str">
        <f t="shared" si="1331"/>
        <v/>
      </c>
      <c r="DJ450" s="553" t="str">
        <f t="shared" si="1332"/>
        <v/>
      </c>
      <c r="DK450" s="552" t="str">
        <f t="shared" si="1333"/>
        <v/>
      </c>
      <c r="DL450" s="656">
        <f t="shared" si="1334"/>
        <v>8</v>
      </c>
      <c r="DM450" s="106">
        <f t="shared" si="1335"/>
        <v>4</v>
      </c>
      <c r="DN450" s="106">
        <f t="shared" si="1336"/>
        <v>0</v>
      </c>
      <c r="DO450" s="106">
        <f t="shared" si="1337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277</v>
      </c>
      <c r="B451" s="644">
        <v>10</v>
      </c>
      <c r="C451" s="644">
        <v>12</v>
      </c>
      <c r="D451" s="644">
        <v>5</v>
      </c>
      <c r="E451" s="644">
        <v>7</v>
      </c>
      <c r="F451" s="644">
        <v>7</v>
      </c>
      <c r="G451" s="644">
        <v>1</v>
      </c>
      <c r="H451" s="644"/>
      <c r="I451" s="644">
        <v>10</v>
      </c>
      <c r="J451" s="644">
        <v>0</v>
      </c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3</v>
      </c>
      <c r="U451" s="644">
        <v>10</v>
      </c>
      <c r="V451" s="644">
        <v>1</v>
      </c>
      <c r="W451" s="644"/>
      <c r="X451" s="644">
        <v>1</v>
      </c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2</v>
      </c>
      <c r="BX451" s="644">
        <v>12</v>
      </c>
      <c r="BY451" s="644">
        <v>12</v>
      </c>
      <c r="BZ451" s="600">
        <f t="shared" si="1285"/>
        <v>6.666666666666667</v>
      </c>
      <c r="CA451" s="600">
        <f t="shared" si="1286"/>
        <v>2</v>
      </c>
      <c r="CB451" s="600" t="str">
        <f t="shared" si="1287"/>
        <v/>
      </c>
      <c r="CC451" s="691" t="str">
        <f t="shared" si="128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316"/>
        <v/>
      </c>
      <c r="CF451" s="1339" t="str">
        <f t="shared" si="1316"/>
        <v/>
      </c>
      <c r="CG451" s="1339" t="str">
        <f t="shared" si="1316"/>
        <v/>
      </c>
      <c r="CH451" s="1339" t="str">
        <f t="shared" si="1316"/>
        <v/>
      </c>
      <c r="CI451" s="1339" t="str">
        <f t="shared" si="1316"/>
        <v/>
      </c>
      <c r="CJ451" s="1339" t="str">
        <f t="shared" si="1316"/>
        <v/>
      </c>
      <c r="CK451" s="1340" t="str">
        <f t="shared" si="1316"/>
        <v/>
      </c>
      <c r="CL451" s="1340" t="str">
        <f t="shared" si="1316"/>
        <v/>
      </c>
      <c r="CM451" s="1340" t="str">
        <f t="shared" si="1316"/>
        <v/>
      </c>
      <c r="CN451" s="1339" t="str">
        <f t="shared" si="1316"/>
        <v/>
      </c>
      <c r="CO451" s="1339" t="str">
        <f t="shared" si="1316"/>
        <v/>
      </c>
      <c r="CP451" s="1339" t="str">
        <f t="shared" si="1316"/>
        <v/>
      </c>
      <c r="CQ451" s="1339" t="str">
        <f t="shared" si="1316"/>
        <v/>
      </c>
      <c r="CR451" s="1339" t="str">
        <f t="shared" si="1316"/>
        <v/>
      </c>
      <c r="CS451" s="1338" t="str">
        <f t="shared" si="1316"/>
        <v/>
      </c>
      <c r="CT451" s="1341" t="str">
        <f t="shared" si="1316"/>
        <v/>
      </c>
      <c r="CU451" s="552" t="str">
        <f t="shared" si="1317"/>
        <v/>
      </c>
      <c r="CV451" s="553" t="str">
        <f t="shared" si="1318"/>
        <v/>
      </c>
      <c r="CW451" s="554" t="str">
        <f t="shared" si="1319"/>
        <v/>
      </c>
      <c r="CX451" s="554" t="str">
        <f t="shared" si="1320"/>
        <v/>
      </c>
      <c r="CY451" s="554" t="str">
        <f t="shared" si="1321"/>
        <v/>
      </c>
      <c r="CZ451" s="554" t="str">
        <f t="shared" si="1322"/>
        <v/>
      </c>
      <c r="DA451" s="554" t="str">
        <f t="shared" si="1323"/>
        <v/>
      </c>
      <c r="DB451" s="555" t="str">
        <f t="shared" si="1324"/>
        <v/>
      </c>
      <c r="DC451" s="555" t="str">
        <f t="shared" si="1325"/>
        <v/>
      </c>
      <c r="DD451" s="555" t="str">
        <f t="shared" si="1326"/>
        <v/>
      </c>
      <c r="DE451" s="554" t="str">
        <f t="shared" si="1327"/>
        <v/>
      </c>
      <c r="DF451" s="554" t="str">
        <f t="shared" si="1328"/>
        <v/>
      </c>
      <c r="DG451" s="554" t="str">
        <f t="shared" si="1329"/>
        <v/>
      </c>
      <c r="DH451" s="554" t="str">
        <f t="shared" si="1330"/>
        <v/>
      </c>
      <c r="DI451" s="554" t="str">
        <f t="shared" si="1331"/>
        <v/>
      </c>
      <c r="DJ451" s="553" t="str">
        <f t="shared" si="1332"/>
        <v/>
      </c>
      <c r="DK451" s="552" t="str">
        <f t="shared" si="1333"/>
        <v/>
      </c>
      <c r="DL451" s="656">
        <f t="shared" si="1334"/>
        <v>8</v>
      </c>
      <c r="DM451" s="106">
        <f t="shared" si="1335"/>
        <v>4</v>
      </c>
      <c r="DN451" s="106">
        <f t="shared" si="1336"/>
        <v>0</v>
      </c>
      <c r="DO451" s="106">
        <f t="shared" si="1337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257</v>
      </c>
      <c r="B452" s="632">
        <f t="shared" ref="B452:R452" si="1338">IF(B450="","",B449*B450*B451)</f>
        <v>100</v>
      </c>
      <c r="C452" s="632">
        <f t="shared" si="1338"/>
        <v>99.960000000000008</v>
      </c>
      <c r="D452" s="632">
        <f t="shared" si="1338"/>
        <v>360</v>
      </c>
      <c r="E452" s="632">
        <f t="shared" si="1338"/>
        <v>350</v>
      </c>
      <c r="F452" s="632">
        <f t="shared" si="1338"/>
        <v>199.99</v>
      </c>
      <c r="G452" s="632">
        <f t="shared" si="1338"/>
        <v>150</v>
      </c>
      <c r="H452" s="632" t="str">
        <f t="shared" si="1338"/>
        <v/>
      </c>
      <c r="I452" s="632">
        <f t="shared" si="1338"/>
        <v>100</v>
      </c>
      <c r="J452" s="632">
        <f t="shared" si="1338"/>
        <v>0</v>
      </c>
      <c r="K452" s="632" t="str">
        <f t="shared" si="1338"/>
        <v/>
      </c>
      <c r="L452" s="632" t="str">
        <f t="shared" si="1338"/>
        <v/>
      </c>
      <c r="M452" s="632" t="str">
        <f t="shared" si="1338"/>
        <v/>
      </c>
      <c r="N452" s="632" t="str">
        <f t="shared" si="1338"/>
        <v/>
      </c>
      <c r="O452" s="632" t="str">
        <f t="shared" si="1338"/>
        <v/>
      </c>
      <c r="P452" s="632" t="str">
        <f t="shared" si="1338"/>
        <v/>
      </c>
      <c r="Q452" s="632" t="str">
        <f t="shared" si="1338"/>
        <v/>
      </c>
      <c r="R452" s="632" t="str">
        <f t="shared" si="1338"/>
        <v/>
      </c>
      <c r="S452" s="665"/>
      <c r="T452" s="632">
        <f t="shared" ref="T452:AJ452" si="1339">IF(T450="","",T449*T450*T451)</f>
        <v>216</v>
      </c>
      <c r="U452" s="632">
        <f t="shared" si="1339"/>
        <v>400</v>
      </c>
      <c r="V452" s="632">
        <f t="shared" si="1339"/>
        <v>350</v>
      </c>
      <c r="W452" s="632" t="str">
        <f t="shared" si="1339"/>
        <v/>
      </c>
      <c r="X452" s="632">
        <f t="shared" si="1339"/>
        <v>150</v>
      </c>
      <c r="Y452" s="632" t="str">
        <f t="shared" si="1339"/>
        <v/>
      </c>
      <c r="Z452" s="632" t="str">
        <f t="shared" si="1339"/>
        <v/>
      </c>
      <c r="AA452" s="632" t="str">
        <f t="shared" si="1339"/>
        <v/>
      </c>
      <c r="AB452" s="632" t="str">
        <f t="shared" si="1339"/>
        <v/>
      </c>
      <c r="AC452" s="632" t="str">
        <f t="shared" si="1339"/>
        <v/>
      </c>
      <c r="AD452" s="632" t="str">
        <f t="shared" si="1339"/>
        <v/>
      </c>
      <c r="AE452" s="632" t="str">
        <f t="shared" si="1339"/>
        <v/>
      </c>
      <c r="AF452" s="632" t="str">
        <f t="shared" si="1339"/>
        <v/>
      </c>
      <c r="AG452" s="632" t="str">
        <f t="shared" si="1339"/>
        <v/>
      </c>
      <c r="AH452" s="632" t="str">
        <f t="shared" si="1339"/>
        <v/>
      </c>
      <c r="AI452" s="632" t="str">
        <f t="shared" si="1339"/>
        <v/>
      </c>
      <c r="AJ452" s="632" t="str">
        <f t="shared" si="1339"/>
        <v/>
      </c>
      <c r="AK452" s="665"/>
      <c r="AL452" s="632" t="str">
        <f t="shared" ref="AL452:BB452" si="1340">IF(AL450="","",AL449*AL450*AL451)</f>
        <v/>
      </c>
      <c r="AM452" s="632" t="str">
        <f t="shared" si="1340"/>
        <v/>
      </c>
      <c r="AN452" s="632" t="str">
        <f t="shared" si="1340"/>
        <v/>
      </c>
      <c r="AO452" s="632" t="str">
        <f t="shared" si="1340"/>
        <v/>
      </c>
      <c r="AP452" s="632" t="str">
        <f t="shared" si="1340"/>
        <v/>
      </c>
      <c r="AQ452" s="632" t="str">
        <f t="shared" si="1340"/>
        <v/>
      </c>
      <c r="AR452" s="632" t="str">
        <f t="shared" si="1340"/>
        <v/>
      </c>
      <c r="AS452" s="632" t="str">
        <f t="shared" si="1340"/>
        <v/>
      </c>
      <c r="AT452" s="632" t="str">
        <f t="shared" si="1340"/>
        <v/>
      </c>
      <c r="AU452" s="632" t="str">
        <f t="shared" si="1340"/>
        <v/>
      </c>
      <c r="AV452" s="632" t="str">
        <f t="shared" si="1340"/>
        <v/>
      </c>
      <c r="AW452" s="632" t="str">
        <f t="shared" si="1340"/>
        <v/>
      </c>
      <c r="AX452" s="632" t="str">
        <f t="shared" si="1340"/>
        <v/>
      </c>
      <c r="AY452" s="632" t="str">
        <f t="shared" si="1340"/>
        <v/>
      </c>
      <c r="AZ452" s="632" t="str">
        <f t="shared" si="1340"/>
        <v/>
      </c>
      <c r="BA452" s="632" t="str">
        <f t="shared" si="1340"/>
        <v/>
      </c>
      <c r="BB452" s="632" t="str">
        <f t="shared" si="1340"/>
        <v/>
      </c>
      <c r="BC452" s="665"/>
      <c r="BD452" s="632" t="str">
        <f t="shared" ref="BD452:BT452" si="1341">IF(BD450="","",BD449*BD450*BD451)</f>
        <v/>
      </c>
      <c r="BE452" s="632" t="str">
        <f t="shared" si="1341"/>
        <v/>
      </c>
      <c r="BF452" s="632" t="str">
        <f t="shared" si="1341"/>
        <v/>
      </c>
      <c r="BG452" s="632" t="str">
        <f t="shared" si="1341"/>
        <v/>
      </c>
      <c r="BH452" s="632" t="str">
        <f t="shared" si="1341"/>
        <v/>
      </c>
      <c r="BI452" s="632" t="str">
        <f t="shared" si="1341"/>
        <v/>
      </c>
      <c r="BJ452" s="632" t="str">
        <f t="shared" si="1341"/>
        <v/>
      </c>
      <c r="BK452" s="632" t="str">
        <f t="shared" si="1341"/>
        <v/>
      </c>
      <c r="BL452" s="632" t="str">
        <f t="shared" si="1341"/>
        <v/>
      </c>
      <c r="BM452" s="632" t="str">
        <f t="shared" si="1341"/>
        <v/>
      </c>
      <c r="BN452" s="632" t="str">
        <f t="shared" si="1341"/>
        <v/>
      </c>
      <c r="BO452" s="632" t="str">
        <f t="shared" si="1341"/>
        <v/>
      </c>
      <c r="BP452" s="632" t="str">
        <f t="shared" si="1341"/>
        <v/>
      </c>
      <c r="BQ452" s="632" t="str">
        <f t="shared" si="1341"/>
        <v/>
      </c>
      <c r="BR452" s="632" t="str">
        <f t="shared" si="1341"/>
        <v/>
      </c>
      <c r="BS452" s="632" t="str">
        <f t="shared" si="1341"/>
        <v/>
      </c>
      <c r="BT452" s="632" t="str">
        <f t="shared" si="1341"/>
        <v/>
      </c>
      <c r="BU452" s="665"/>
      <c r="BV452" s="632">
        <f>IF(BV450="","",BV449*BV450*BV451)</f>
        <v>120</v>
      </c>
      <c r="BW452" s="632">
        <f>IF(BW450="","",BW449*BW450*BW451)</f>
        <v>240</v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85"/>
        <v>166.65833333333333</v>
      </c>
      <c r="CA452" s="600">
        <f t="shared" si="1286"/>
        <v>283</v>
      </c>
      <c r="CB452" s="600" t="str">
        <f t="shared" si="1287"/>
        <v/>
      </c>
      <c r="CC452" s="691" t="str">
        <f t="shared" si="128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316"/>
        <v/>
      </c>
      <c r="CF452" s="1339" t="str">
        <f t="shared" si="1316"/>
        <v/>
      </c>
      <c r="CG452" s="1339" t="str">
        <f t="shared" si="1316"/>
        <v/>
      </c>
      <c r="CH452" s="1339" t="str">
        <f t="shared" si="1316"/>
        <v/>
      </c>
      <c r="CI452" s="1339" t="str">
        <f t="shared" si="1316"/>
        <v/>
      </c>
      <c r="CJ452" s="1339" t="str">
        <f t="shared" si="1316"/>
        <v/>
      </c>
      <c r="CK452" s="1340" t="str">
        <f t="shared" si="1316"/>
        <v/>
      </c>
      <c r="CL452" s="1340" t="str">
        <f t="shared" si="1316"/>
        <v/>
      </c>
      <c r="CM452" s="1340" t="str">
        <f t="shared" si="1316"/>
        <v/>
      </c>
      <c r="CN452" s="1339" t="str">
        <f t="shared" si="1316"/>
        <v/>
      </c>
      <c r="CO452" s="1339" t="str">
        <f t="shared" si="1316"/>
        <v/>
      </c>
      <c r="CP452" s="1339" t="str">
        <f t="shared" si="1316"/>
        <v/>
      </c>
      <c r="CQ452" s="1339" t="str">
        <f t="shared" si="1316"/>
        <v/>
      </c>
      <c r="CR452" s="1339" t="str">
        <f t="shared" si="1316"/>
        <v/>
      </c>
      <c r="CS452" s="1338" t="str">
        <f t="shared" si="1316"/>
        <v/>
      </c>
      <c r="CT452" s="1341" t="str">
        <f t="shared" si="1316"/>
        <v/>
      </c>
      <c r="CU452" s="552" t="str">
        <f t="shared" si="1317"/>
        <v/>
      </c>
      <c r="CV452" s="553" t="str">
        <f t="shared" si="1318"/>
        <v/>
      </c>
      <c r="CW452" s="554" t="str">
        <f t="shared" si="1319"/>
        <v/>
      </c>
      <c r="CX452" s="554" t="str">
        <f t="shared" si="1320"/>
        <v/>
      </c>
      <c r="CY452" s="554" t="str">
        <f t="shared" si="1321"/>
        <v/>
      </c>
      <c r="CZ452" s="554" t="str">
        <f t="shared" si="1322"/>
        <v/>
      </c>
      <c r="DA452" s="554" t="str">
        <f t="shared" si="1323"/>
        <v/>
      </c>
      <c r="DB452" s="555" t="str">
        <f t="shared" si="1324"/>
        <v/>
      </c>
      <c r="DC452" s="555" t="str">
        <f t="shared" si="1325"/>
        <v/>
      </c>
      <c r="DD452" s="555" t="str">
        <f t="shared" si="1326"/>
        <v/>
      </c>
      <c r="DE452" s="554" t="str">
        <f t="shared" si="1327"/>
        <v/>
      </c>
      <c r="DF452" s="554" t="str">
        <f t="shared" si="1328"/>
        <v/>
      </c>
      <c r="DG452" s="554" t="str">
        <f t="shared" si="1329"/>
        <v/>
      </c>
      <c r="DH452" s="554" t="str">
        <f t="shared" si="1330"/>
        <v/>
      </c>
      <c r="DI452" s="554" t="str">
        <f t="shared" si="1331"/>
        <v/>
      </c>
      <c r="DJ452" s="553" t="str">
        <f t="shared" si="1332"/>
        <v/>
      </c>
      <c r="DK452" s="552" t="str">
        <f t="shared" si="1333"/>
        <v/>
      </c>
      <c r="DL452" s="656">
        <f t="shared" si="1334"/>
        <v>8</v>
      </c>
      <c r="DM452" s="106">
        <f t="shared" si="1335"/>
        <v>4</v>
      </c>
      <c r="DN452" s="106">
        <f t="shared" si="1336"/>
        <v>0</v>
      </c>
      <c r="DO452" s="106">
        <f t="shared" si="1337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$G$1 &amp; "/kg"</f>
        <v>kcal/kg</v>
      </c>
      <c r="B453" s="705">
        <f>3600*$K$1</f>
        <v>3600</v>
      </c>
      <c r="C453" s="705">
        <f t="shared" ref="C453:R453" si="1342">3600*$K$1</f>
        <v>3600</v>
      </c>
      <c r="D453" s="705">
        <f t="shared" si="1342"/>
        <v>3600</v>
      </c>
      <c r="E453" s="705">
        <f t="shared" si="1342"/>
        <v>3600</v>
      </c>
      <c r="F453" s="705">
        <f t="shared" si="1342"/>
        <v>3600</v>
      </c>
      <c r="G453" s="705">
        <f t="shared" si="1342"/>
        <v>3600</v>
      </c>
      <c r="H453" s="705">
        <f t="shared" si="1342"/>
        <v>3600</v>
      </c>
      <c r="I453" s="705">
        <f t="shared" si="1342"/>
        <v>3600</v>
      </c>
      <c r="J453" s="705">
        <f t="shared" si="1342"/>
        <v>3600</v>
      </c>
      <c r="K453" s="705">
        <f t="shared" si="1342"/>
        <v>3600</v>
      </c>
      <c r="L453" s="705">
        <f t="shared" si="1342"/>
        <v>3600</v>
      </c>
      <c r="M453" s="705">
        <f t="shared" si="1342"/>
        <v>3600</v>
      </c>
      <c r="N453" s="705">
        <f t="shared" si="1342"/>
        <v>3600</v>
      </c>
      <c r="O453" s="705">
        <f t="shared" si="1342"/>
        <v>3600</v>
      </c>
      <c r="P453" s="705">
        <f t="shared" si="1342"/>
        <v>3600</v>
      </c>
      <c r="Q453" s="705">
        <f t="shared" si="1342"/>
        <v>3600</v>
      </c>
      <c r="R453" s="705">
        <f t="shared" si="1342"/>
        <v>3600</v>
      </c>
      <c r="S453" s="721"/>
      <c r="T453" s="705">
        <f>3600*$K$1</f>
        <v>3600</v>
      </c>
      <c r="U453" s="705">
        <f t="shared" ref="U453:AJ453" si="1343">3600*$K$1</f>
        <v>3600</v>
      </c>
      <c r="V453" s="705">
        <f t="shared" si="1343"/>
        <v>3600</v>
      </c>
      <c r="W453" s="705">
        <f t="shared" si="1343"/>
        <v>3600</v>
      </c>
      <c r="X453" s="705">
        <f t="shared" si="1343"/>
        <v>3600</v>
      </c>
      <c r="Y453" s="705">
        <f t="shared" si="1343"/>
        <v>3600</v>
      </c>
      <c r="Z453" s="705">
        <f t="shared" si="1343"/>
        <v>3600</v>
      </c>
      <c r="AA453" s="705">
        <f t="shared" si="1343"/>
        <v>3600</v>
      </c>
      <c r="AB453" s="705">
        <f t="shared" si="1343"/>
        <v>3600</v>
      </c>
      <c r="AC453" s="705">
        <f t="shared" si="1343"/>
        <v>3600</v>
      </c>
      <c r="AD453" s="705">
        <f t="shared" si="1343"/>
        <v>3600</v>
      </c>
      <c r="AE453" s="705">
        <f t="shared" si="1343"/>
        <v>3600</v>
      </c>
      <c r="AF453" s="705">
        <f t="shared" si="1343"/>
        <v>3600</v>
      </c>
      <c r="AG453" s="705">
        <f t="shared" si="1343"/>
        <v>3600</v>
      </c>
      <c r="AH453" s="705">
        <f t="shared" si="1343"/>
        <v>3600</v>
      </c>
      <c r="AI453" s="705">
        <f t="shared" si="1343"/>
        <v>3600</v>
      </c>
      <c r="AJ453" s="705">
        <f t="shared" si="1343"/>
        <v>3600</v>
      </c>
      <c r="AK453" s="721"/>
      <c r="AL453" s="705">
        <f>3600*$K$1</f>
        <v>3600</v>
      </c>
      <c r="AM453" s="705">
        <f t="shared" ref="AM453:BB453" si="1344">3600*$K$1</f>
        <v>3600</v>
      </c>
      <c r="AN453" s="705">
        <f t="shared" si="1344"/>
        <v>3600</v>
      </c>
      <c r="AO453" s="705">
        <f t="shared" si="1344"/>
        <v>3600</v>
      </c>
      <c r="AP453" s="705">
        <f t="shared" si="1344"/>
        <v>3600</v>
      </c>
      <c r="AQ453" s="705">
        <f t="shared" si="1344"/>
        <v>3600</v>
      </c>
      <c r="AR453" s="705">
        <f t="shared" si="1344"/>
        <v>3600</v>
      </c>
      <c r="AS453" s="705">
        <f t="shared" si="1344"/>
        <v>3600</v>
      </c>
      <c r="AT453" s="705">
        <f t="shared" si="1344"/>
        <v>3600</v>
      </c>
      <c r="AU453" s="705">
        <f t="shared" si="1344"/>
        <v>3600</v>
      </c>
      <c r="AV453" s="705">
        <f t="shared" si="1344"/>
        <v>3600</v>
      </c>
      <c r="AW453" s="705">
        <f t="shared" si="1344"/>
        <v>3600</v>
      </c>
      <c r="AX453" s="705">
        <f t="shared" si="1344"/>
        <v>3600</v>
      </c>
      <c r="AY453" s="705">
        <f t="shared" si="1344"/>
        <v>3600</v>
      </c>
      <c r="AZ453" s="705">
        <f t="shared" si="1344"/>
        <v>3600</v>
      </c>
      <c r="BA453" s="705">
        <f t="shared" si="1344"/>
        <v>3600</v>
      </c>
      <c r="BB453" s="705">
        <f t="shared" si="1344"/>
        <v>3600</v>
      </c>
      <c r="BC453" s="721"/>
      <c r="BD453" s="705">
        <f>3600*$K$1</f>
        <v>3600</v>
      </c>
      <c r="BE453" s="705">
        <f t="shared" ref="BE453:BY453" si="1345">3600*$K$1</f>
        <v>3600</v>
      </c>
      <c r="BF453" s="705">
        <f t="shared" si="1345"/>
        <v>3600</v>
      </c>
      <c r="BG453" s="705">
        <f t="shared" si="1345"/>
        <v>3600</v>
      </c>
      <c r="BH453" s="705">
        <f t="shared" si="1345"/>
        <v>3600</v>
      </c>
      <c r="BI453" s="705">
        <f t="shared" si="1345"/>
        <v>3600</v>
      </c>
      <c r="BJ453" s="705">
        <f t="shared" si="1345"/>
        <v>3600</v>
      </c>
      <c r="BK453" s="705">
        <f t="shared" si="1345"/>
        <v>3600</v>
      </c>
      <c r="BL453" s="705">
        <f t="shared" si="1345"/>
        <v>3600</v>
      </c>
      <c r="BM453" s="705">
        <f t="shared" si="1345"/>
        <v>3600</v>
      </c>
      <c r="BN453" s="705">
        <f t="shared" si="1345"/>
        <v>3600</v>
      </c>
      <c r="BO453" s="705">
        <f t="shared" si="1345"/>
        <v>3600</v>
      </c>
      <c r="BP453" s="705">
        <f t="shared" si="1345"/>
        <v>3600</v>
      </c>
      <c r="BQ453" s="705">
        <f t="shared" si="1345"/>
        <v>3600</v>
      </c>
      <c r="BR453" s="705">
        <f t="shared" si="1345"/>
        <v>3600</v>
      </c>
      <c r="BS453" s="705">
        <f t="shared" si="1345"/>
        <v>3600</v>
      </c>
      <c r="BT453" s="705">
        <f t="shared" si="1345"/>
        <v>3600</v>
      </c>
      <c r="BU453" s="721"/>
      <c r="BV453" s="705">
        <f t="shared" si="1345"/>
        <v>3600</v>
      </c>
      <c r="BW453" s="705">
        <f t="shared" si="1345"/>
        <v>3600</v>
      </c>
      <c r="BX453" s="705">
        <f t="shared" si="1345"/>
        <v>3600</v>
      </c>
      <c r="BY453" s="705">
        <f t="shared" si="1345"/>
        <v>3600</v>
      </c>
      <c r="BZ453" s="600">
        <f t="shared" si="1285"/>
        <v>3600</v>
      </c>
      <c r="CA453" s="600">
        <f t="shared" si="1286"/>
        <v>3600</v>
      </c>
      <c r="CB453" s="600">
        <f t="shared" si="1287"/>
        <v>3600</v>
      </c>
      <c r="CC453" s="691">
        <f t="shared" si="128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316"/>
        <v>3600</v>
      </c>
      <c r="CF453" s="1339">
        <f t="shared" si="1316"/>
        <v>3600</v>
      </c>
      <c r="CG453" s="1339">
        <f t="shared" si="1316"/>
        <v>3600</v>
      </c>
      <c r="CH453" s="1339">
        <f t="shared" si="1316"/>
        <v>3600</v>
      </c>
      <c r="CI453" s="1339">
        <f t="shared" si="1316"/>
        <v>3600</v>
      </c>
      <c r="CJ453" s="1339">
        <f t="shared" si="1316"/>
        <v>3600</v>
      </c>
      <c r="CK453" s="1340">
        <f t="shared" si="1316"/>
        <v>3600</v>
      </c>
      <c r="CL453" s="1340">
        <f t="shared" si="1316"/>
        <v>3600</v>
      </c>
      <c r="CM453" s="1340">
        <f t="shared" si="1316"/>
        <v>3600</v>
      </c>
      <c r="CN453" s="1339">
        <f t="shared" si="1316"/>
        <v>3600</v>
      </c>
      <c r="CO453" s="1339">
        <f t="shared" si="1316"/>
        <v>3600</v>
      </c>
      <c r="CP453" s="1339">
        <f t="shared" si="1316"/>
        <v>3600</v>
      </c>
      <c r="CQ453" s="1339">
        <f t="shared" si="1316"/>
        <v>3600</v>
      </c>
      <c r="CR453" s="1339">
        <f t="shared" si="1316"/>
        <v>3600</v>
      </c>
      <c r="CS453" s="1338">
        <f t="shared" si="1316"/>
        <v>3600</v>
      </c>
      <c r="CT453" s="1341">
        <f t="shared" si="1316"/>
        <v>3600</v>
      </c>
      <c r="CU453" s="552">
        <f t="shared" si="1317"/>
        <v>3600</v>
      </c>
      <c r="CV453" s="553">
        <f t="shared" si="1318"/>
        <v>3600</v>
      </c>
      <c r="CW453" s="554">
        <f t="shared" si="1319"/>
        <v>3600</v>
      </c>
      <c r="CX453" s="554">
        <f t="shared" si="1320"/>
        <v>3600</v>
      </c>
      <c r="CY453" s="554">
        <f t="shared" si="1321"/>
        <v>3600</v>
      </c>
      <c r="CZ453" s="554">
        <f t="shared" si="1322"/>
        <v>3600</v>
      </c>
      <c r="DA453" s="554">
        <f t="shared" si="1323"/>
        <v>3600</v>
      </c>
      <c r="DB453" s="555">
        <f t="shared" si="1324"/>
        <v>3600</v>
      </c>
      <c r="DC453" s="555">
        <f t="shared" si="1325"/>
        <v>3600</v>
      </c>
      <c r="DD453" s="555">
        <f t="shared" si="1326"/>
        <v>3600</v>
      </c>
      <c r="DE453" s="554">
        <f t="shared" si="1327"/>
        <v>3600</v>
      </c>
      <c r="DF453" s="554">
        <f t="shared" si="1328"/>
        <v>3600</v>
      </c>
      <c r="DG453" s="554">
        <f t="shared" si="1329"/>
        <v>3600</v>
      </c>
      <c r="DH453" s="554">
        <f t="shared" si="1330"/>
        <v>3600</v>
      </c>
      <c r="DI453" s="554">
        <f t="shared" si="1331"/>
        <v>3600</v>
      </c>
      <c r="DJ453" s="553">
        <f t="shared" si="1332"/>
        <v>3600</v>
      </c>
      <c r="DK453" s="552">
        <f t="shared" si="1333"/>
        <v>3600</v>
      </c>
      <c r="DL453" s="656">
        <f t="shared" si="1334"/>
        <v>17</v>
      </c>
      <c r="DM453" s="106">
        <f t="shared" si="1335"/>
        <v>17</v>
      </c>
      <c r="DN453" s="106">
        <f t="shared" si="1336"/>
        <v>17</v>
      </c>
      <c r="DO453" s="106">
        <f t="shared" si="1337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$G$1 &amp; " (%)"</f>
        <v>kcal (%)</v>
      </c>
      <c r="B454" s="635">
        <f t="shared" ref="B454:R454" si="1346">IF(B452="","",B452*B453/B$46/365/$F$1)</f>
        <v>0.11741682974559688</v>
      </c>
      <c r="C454" s="635">
        <f t="shared" si="1346"/>
        <v>4.6947945205479451E-2</v>
      </c>
      <c r="D454" s="635">
        <f t="shared" si="1346"/>
        <v>0.21135029354207438</v>
      </c>
      <c r="E454" s="635">
        <f t="shared" si="1346"/>
        <v>0.18264840182648404</v>
      </c>
      <c r="F454" s="635">
        <f t="shared" si="1346"/>
        <v>9.3928767123287668E-2</v>
      </c>
      <c r="G454" s="635">
        <f t="shared" si="1346"/>
        <v>7.0450097847358117E-2</v>
      </c>
      <c r="H454" s="635" t="str">
        <f t="shared" si="1346"/>
        <v/>
      </c>
      <c r="I454" s="635">
        <f t="shared" si="1346"/>
        <v>4.2697028998398862E-2</v>
      </c>
      <c r="J454" s="635">
        <f t="shared" si="1346"/>
        <v>0</v>
      </c>
      <c r="K454" s="635" t="str">
        <f t="shared" si="1346"/>
        <v/>
      </c>
      <c r="L454" s="635" t="str">
        <f t="shared" si="1346"/>
        <v/>
      </c>
      <c r="M454" s="635" t="str">
        <f t="shared" si="1346"/>
        <v/>
      </c>
      <c r="N454" s="635" t="str">
        <f t="shared" si="1346"/>
        <v/>
      </c>
      <c r="O454" s="635" t="str">
        <f t="shared" si="1346"/>
        <v/>
      </c>
      <c r="P454" s="635" t="str">
        <f t="shared" si="1346"/>
        <v/>
      </c>
      <c r="Q454" s="635" t="str">
        <f t="shared" si="1346"/>
        <v/>
      </c>
      <c r="R454" s="635" t="str">
        <f t="shared" si="1346"/>
        <v/>
      </c>
      <c r="S454" s="655"/>
      <c r="T454" s="635">
        <f t="shared" ref="T454:AJ454" si="1347">IF(T452="","",T452*T453/T$46/365/$F$1)</f>
        <v>0.10144814090019569</v>
      </c>
      <c r="U454" s="635">
        <f t="shared" si="1347"/>
        <v>0.3131115459882583</v>
      </c>
      <c r="V454" s="635">
        <f t="shared" si="1347"/>
        <v>0.149439601494396</v>
      </c>
      <c r="W454" s="635" t="str">
        <f t="shared" si="1347"/>
        <v/>
      </c>
      <c r="X454" s="635">
        <f t="shared" si="1347"/>
        <v>7.0450097847358117E-2</v>
      </c>
      <c r="Y454" s="635" t="str">
        <f t="shared" si="1347"/>
        <v/>
      </c>
      <c r="Z454" s="635" t="str">
        <f t="shared" si="1347"/>
        <v/>
      </c>
      <c r="AA454" s="635" t="str">
        <f t="shared" si="1347"/>
        <v/>
      </c>
      <c r="AB454" s="635" t="str">
        <f t="shared" si="1347"/>
        <v/>
      </c>
      <c r="AC454" s="635" t="str">
        <f t="shared" si="1347"/>
        <v/>
      </c>
      <c r="AD454" s="635" t="str">
        <f t="shared" si="1347"/>
        <v/>
      </c>
      <c r="AE454" s="635" t="str">
        <f t="shared" si="1347"/>
        <v/>
      </c>
      <c r="AF454" s="635" t="str">
        <f t="shared" si="1347"/>
        <v/>
      </c>
      <c r="AG454" s="635" t="str">
        <f t="shared" si="1347"/>
        <v/>
      </c>
      <c r="AH454" s="635" t="str">
        <f t="shared" si="1347"/>
        <v/>
      </c>
      <c r="AI454" s="635" t="str">
        <f t="shared" si="1347"/>
        <v/>
      </c>
      <c r="AJ454" s="635" t="str">
        <f t="shared" si="1347"/>
        <v/>
      </c>
      <c r="AK454" s="655"/>
      <c r="AL454" s="635" t="str">
        <f t="shared" ref="AL454:BB454" si="1348">IF(AL452="","",AL452*AL453/AL$46/365/$F$1)</f>
        <v/>
      </c>
      <c r="AM454" s="635" t="str">
        <f t="shared" si="1348"/>
        <v/>
      </c>
      <c r="AN454" s="635" t="str">
        <f t="shared" si="1348"/>
        <v/>
      </c>
      <c r="AO454" s="635" t="str">
        <f t="shared" si="1348"/>
        <v/>
      </c>
      <c r="AP454" s="635" t="str">
        <f t="shared" si="1348"/>
        <v/>
      </c>
      <c r="AQ454" s="635" t="str">
        <f t="shared" si="1348"/>
        <v/>
      </c>
      <c r="AR454" s="635" t="str">
        <f t="shared" si="1348"/>
        <v/>
      </c>
      <c r="AS454" s="635" t="str">
        <f t="shared" si="1348"/>
        <v/>
      </c>
      <c r="AT454" s="635" t="str">
        <f t="shared" si="1348"/>
        <v/>
      </c>
      <c r="AU454" s="635" t="str">
        <f t="shared" si="1348"/>
        <v/>
      </c>
      <c r="AV454" s="635" t="str">
        <f t="shared" si="1348"/>
        <v/>
      </c>
      <c r="AW454" s="635" t="str">
        <f t="shared" si="1348"/>
        <v/>
      </c>
      <c r="AX454" s="635" t="str">
        <f t="shared" si="1348"/>
        <v/>
      </c>
      <c r="AY454" s="635" t="str">
        <f t="shared" si="1348"/>
        <v/>
      </c>
      <c r="AZ454" s="635" t="str">
        <f t="shared" si="1348"/>
        <v/>
      </c>
      <c r="BA454" s="635" t="str">
        <f t="shared" si="1348"/>
        <v/>
      </c>
      <c r="BB454" s="635" t="str">
        <f t="shared" si="1348"/>
        <v/>
      </c>
      <c r="BC454" s="655"/>
      <c r="BD454" s="635" t="str">
        <f t="shared" ref="BD454:BT454" si="1349">IF(BD452="","",BD452*BD453/BD$46/365/$F$1)</f>
        <v/>
      </c>
      <c r="BE454" s="635" t="str">
        <f t="shared" si="1349"/>
        <v/>
      </c>
      <c r="BF454" s="635" t="str">
        <f t="shared" si="1349"/>
        <v/>
      </c>
      <c r="BG454" s="635" t="str">
        <f t="shared" si="1349"/>
        <v/>
      </c>
      <c r="BH454" s="635" t="str">
        <f t="shared" si="1349"/>
        <v/>
      </c>
      <c r="BI454" s="635" t="str">
        <f t="shared" si="1349"/>
        <v/>
      </c>
      <c r="BJ454" s="635" t="str">
        <f t="shared" si="1349"/>
        <v/>
      </c>
      <c r="BK454" s="635" t="str">
        <f t="shared" si="1349"/>
        <v/>
      </c>
      <c r="BL454" s="635" t="str">
        <f t="shared" si="1349"/>
        <v/>
      </c>
      <c r="BM454" s="635" t="str">
        <f t="shared" si="1349"/>
        <v/>
      </c>
      <c r="BN454" s="635" t="str">
        <f t="shared" si="1349"/>
        <v/>
      </c>
      <c r="BO454" s="635" t="str">
        <f t="shared" si="1349"/>
        <v/>
      </c>
      <c r="BP454" s="635" t="str">
        <f t="shared" si="1349"/>
        <v/>
      </c>
      <c r="BQ454" s="635" t="str">
        <f t="shared" si="1349"/>
        <v/>
      </c>
      <c r="BR454" s="635" t="str">
        <f t="shared" si="1349"/>
        <v/>
      </c>
      <c r="BS454" s="635" t="str">
        <f t="shared" si="1349"/>
        <v/>
      </c>
      <c r="BT454" s="635" t="str">
        <f t="shared" si="1349"/>
        <v/>
      </c>
      <c r="BU454" s="655"/>
      <c r="BV454" s="635">
        <f>IF(BV452="","",BV452*BV453/BV$46/365/$F$1)</f>
        <v>8.0514397539837856E-2</v>
      </c>
      <c r="BW454" s="635">
        <f>IF(BW452="","",BW452*BW453/BW$46/365/$F$1)</f>
        <v>0.12524461839530335</v>
      </c>
      <c r="BX454" s="635" t="str">
        <f>IF(BX452="","",BX452*BX453/BX$46/365/$F$1)</f>
        <v/>
      </c>
      <c r="BY454" s="635" t="str">
        <f>IF(BY452="","",BY452*BY453/BY$46/365/$F$1)</f>
        <v/>
      </c>
      <c r="BZ454" s="625">
        <f t="shared" si="1285"/>
        <v>9.2348178457767507E-2</v>
      </c>
      <c r="CA454" s="625">
        <f t="shared" si="1286"/>
        <v>0.12544387119729583</v>
      </c>
      <c r="CB454" s="625" t="str">
        <f t="shared" si="1287"/>
        <v/>
      </c>
      <c r="CC454" s="625" t="str">
        <f t="shared" si="128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316"/>
        <v/>
      </c>
      <c r="CF454" s="1344" t="str">
        <f t="shared" si="1316"/>
        <v/>
      </c>
      <c r="CG454" s="1344" t="str">
        <f t="shared" si="1316"/>
        <v/>
      </c>
      <c r="CH454" s="1344" t="str">
        <f t="shared" si="1316"/>
        <v/>
      </c>
      <c r="CI454" s="1344" t="str">
        <f t="shared" si="1316"/>
        <v/>
      </c>
      <c r="CJ454" s="1344" t="str">
        <f t="shared" si="1316"/>
        <v/>
      </c>
      <c r="CK454" s="1345" t="str">
        <f t="shared" si="1316"/>
        <v/>
      </c>
      <c r="CL454" s="1345" t="str">
        <f t="shared" si="1316"/>
        <v/>
      </c>
      <c r="CM454" s="1345" t="str">
        <f t="shared" si="1316"/>
        <v/>
      </c>
      <c r="CN454" s="1344" t="str">
        <f t="shared" si="1316"/>
        <v/>
      </c>
      <c r="CO454" s="1344" t="str">
        <f t="shared" si="1316"/>
        <v/>
      </c>
      <c r="CP454" s="1344" t="str">
        <f t="shared" si="1316"/>
        <v/>
      </c>
      <c r="CQ454" s="1344" t="str">
        <f t="shared" si="1316"/>
        <v/>
      </c>
      <c r="CR454" s="1344" t="str">
        <f t="shared" si="1316"/>
        <v/>
      </c>
      <c r="CS454" s="1343" t="str">
        <f t="shared" si="1316"/>
        <v/>
      </c>
      <c r="CT454" s="1346" t="str">
        <f t="shared" si="1316"/>
        <v/>
      </c>
      <c r="CU454" s="540" t="str">
        <f t="shared" si="1317"/>
        <v/>
      </c>
      <c r="CV454" s="541" t="str">
        <f t="shared" si="1318"/>
        <v/>
      </c>
      <c r="CW454" s="542" t="str">
        <f t="shared" si="1319"/>
        <v/>
      </c>
      <c r="CX454" s="542" t="str">
        <f t="shared" si="1320"/>
        <v/>
      </c>
      <c r="CY454" s="542" t="str">
        <f t="shared" si="1321"/>
        <v/>
      </c>
      <c r="CZ454" s="542" t="str">
        <f t="shared" si="1322"/>
        <v/>
      </c>
      <c r="DA454" s="542" t="str">
        <f t="shared" si="1323"/>
        <v/>
      </c>
      <c r="DB454" s="543" t="str">
        <f t="shared" si="1324"/>
        <v/>
      </c>
      <c r="DC454" s="543" t="str">
        <f t="shared" si="1325"/>
        <v/>
      </c>
      <c r="DD454" s="543" t="str">
        <f t="shared" si="1326"/>
        <v/>
      </c>
      <c r="DE454" s="542" t="str">
        <f t="shared" si="1327"/>
        <v/>
      </c>
      <c r="DF454" s="542" t="str">
        <f t="shared" si="1328"/>
        <v/>
      </c>
      <c r="DG454" s="542" t="str">
        <f t="shared" si="1329"/>
        <v/>
      </c>
      <c r="DH454" s="542" t="str">
        <f t="shared" si="1330"/>
        <v/>
      </c>
      <c r="DI454" s="542" t="str">
        <f t="shared" si="1331"/>
        <v/>
      </c>
      <c r="DJ454" s="541" t="str">
        <f t="shared" si="1332"/>
        <v/>
      </c>
      <c r="DK454" s="540" t="str">
        <f t="shared" si="1333"/>
        <v/>
      </c>
      <c r="DL454" s="656">
        <f t="shared" si="1334"/>
        <v>8</v>
      </c>
      <c r="DM454" s="106">
        <f t="shared" si="1335"/>
        <v>4</v>
      </c>
      <c r="DN454" s="106">
        <f t="shared" si="1336"/>
        <v>0</v>
      </c>
      <c r="DO454" s="106">
        <f t="shared" si="1337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278</v>
      </c>
      <c r="B455" s="323">
        <v>14</v>
      </c>
      <c r="C455" s="323">
        <v>11.66</v>
      </c>
      <c r="D455" s="323">
        <v>30</v>
      </c>
      <c r="E455" s="323">
        <v>42</v>
      </c>
      <c r="F455" s="323">
        <v>37.14</v>
      </c>
      <c r="G455" s="323">
        <v>60</v>
      </c>
      <c r="H455" s="323"/>
      <c r="I455" s="323">
        <v>10</v>
      </c>
      <c r="J455" s="323">
        <v>0</v>
      </c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21</v>
      </c>
      <c r="U455" s="323">
        <v>40</v>
      </c>
      <c r="V455" s="323">
        <v>42</v>
      </c>
      <c r="W455" s="323"/>
      <c r="X455" s="323">
        <v>60</v>
      </c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v>14</v>
      </c>
      <c r="BW455" s="323">
        <v>40</v>
      </c>
      <c r="BX455" s="323"/>
      <c r="BY455" s="323"/>
      <c r="BZ455" s="600">
        <f t="shared" si="1285"/>
        <v>24.133333333333336</v>
      </c>
      <c r="CA455" s="600">
        <f t="shared" si="1286"/>
        <v>41</v>
      </c>
      <c r="CB455" s="600" t="str">
        <f t="shared" si="1287"/>
        <v/>
      </c>
      <c r="CC455" s="691" t="str">
        <f t="shared" si="1288"/>
        <v/>
      </c>
      <c r="CD455" s="1337" t="str">
        <f t="shared" ref="CD455:CS456" si="135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350"/>
        <v/>
      </c>
      <c r="CF455" s="1339" t="str">
        <f t="shared" si="1350"/>
        <v/>
      </c>
      <c r="CG455" s="1339" t="str">
        <f t="shared" si="1350"/>
        <v/>
      </c>
      <c r="CH455" s="1339" t="str">
        <f t="shared" si="1350"/>
        <v/>
      </c>
      <c r="CI455" s="1339" t="str">
        <f t="shared" si="1350"/>
        <v/>
      </c>
      <c r="CJ455" s="1339" t="str">
        <f t="shared" si="1350"/>
        <v/>
      </c>
      <c r="CK455" s="1340" t="str">
        <f t="shared" si="1350"/>
        <v/>
      </c>
      <c r="CL455" s="1340" t="str">
        <f t="shared" si="1350"/>
        <v/>
      </c>
      <c r="CM455" s="1340" t="str">
        <f t="shared" si="1350"/>
        <v/>
      </c>
      <c r="CN455" s="1339" t="str">
        <f t="shared" si="1350"/>
        <v/>
      </c>
      <c r="CO455" s="1339" t="str">
        <f t="shared" si="1350"/>
        <v/>
      </c>
      <c r="CP455" s="1339" t="str">
        <f t="shared" si="1350"/>
        <v/>
      </c>
      <c r="CQ455" s="1339" t="str">
        <f t="shared" si="1350"/>
        <v/>
      </c>
      <c r="CR455" s="1339" t="str">
        <f t="shared" si="1350"/>
        <v/>
      </c>
      <c r="CS455" s="1338" t="str">
        <f t="shared" si="1350"/>
        <v/>
      </c>
      <c r="CT455" s="1341" t="str">
        <f t="shared" ref="CE455:CT456" si="135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2" t="str">
        <f t="shared" si="1317"/>
        <v/>
      </c>
      <c r="CV455" s="553" t="str">
        <f t="shared" si="1318"/>
        <v/>
      </c>
      <c r="CW455" s="554" t="str">
        <f t="shared" si="1319"/>
        <v/>
      </c>
      <c r="CX455" s="554" t="str">
        <f t="shared" si="1320"/>
        <v/>
      </c>
      <c r="CY455" s="554" t="str">
        <f t="shared" si="1321"/>
        <v/>
      </c>
      <c r="CZ455" s="554" t="str">
        <f t="shared" si="1322"/>
        <v/>
      </c>
      <c r="DA455" s="554" t="str">
        <f t="shared" si="1323"/>
        <v/>
      </c>
      <c r="DB455" s="555" t="str">
        <f t="shared" si="1324"/>
        <v/>
      </c>
      <c r="DC455" s="555" t="str">
        <f t="shared" si="1325"/>
        <v/>
      </c>
      <c r="DD455" s="555" t="str">
        <f t="shared" si="1326"/>
        <v/>
      </c>
      <c r="DE455" s="554" t="str">
        <f t="shared" si="1327"/>
        <v/>
      </c>
      <c r="DF455" s="554" t="str">
        <f t="shared" si="1328"/>
        <v/>
      </c>
      <c r="DG455" s="554" t="str">
        <f t="shared" si="1329"/>
        <v/>
      </c>
      <c r="DH455" s="554" t="str">
        <f t="shared" si="1330"/>
        <v/>
      </c>
      <c r="DI455" s="554" t="str">
        <f t="shared" si="1331"/>
        <v/>
      </c>
      <c r="DJ455" s="553" t="str">
        <f t="shared" si="1332"/>
        <v/>
      </c>
      <c r="DK455" s="552" t="str">
        <f t="shared" si="1333"/>
        <v/>
      </c>
      <c r="DL455" s="656">
        <f t="shared" si="1334"/>
        <v>8</v>
      </c>
      <c r="DM455" s="106">
        <f t="shared" si="1335"/>
        <v>4</v>
      </c>
      <c r="DN455" s="106">
        <f t="shared" si="1336"/>
        <v>0</v>
      </c>
      <c r="DO455" s="106">
        <f t="shared" si="1337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279</v>
      </c>
      <c r="B456" s="632">
        <f t="shared" ref="B456:R456" si="1352">IF(B455="","",B450*B455*B451)</f>
        <v>280</v>
      </c>
      <c r="C456" s="632">
        <f t="shared" si="1352"/>
        <v>139.92000000000002</v>
      </c>
      <c r="D456" s="632">
        <f t="shared" si="1352"/>
        <v>600</v>
      </c>
      <c r="E456" s="632">
        <f t="shared" si="1352"/>
        <v>294</v>
      </c>
      <c r="F456" s="632">
        <f t="shared" si="1352"/>
        <v>259.98</v>
      </c>
      <c r="G456" s="632">
        <f t="shared" si="1352"/>
        <v>180</v>
      </c>
      <c r="H456" s="632" t="str">
        <f t="shared" si="1352"/>
        <v/>
      </c>
      <c r="I456" s="632">
        <f t="shared" si="1352"/>
        <v>100</v>
      </c>
      <c r="J456" s="632">
        <f t="shared" si="1352"/>
        <v>0</v>
      </c>
      <c r="K456" s="632" t="str">
        <f t="shared" si="1352"/>
        <v/>
      </c>
      <c r="L456" s="632" t="str">
        <f t="shared" si="1352"/>
        <v/>
      </c>
      <c r="M456" s="632" t="str">
        <f t="shared" si="1352"/>
        <v/>
      </c>
      <c r="N456" s="632" t="str">
        <f t="shared" si="1352"/>
        <v/>
      </c>
      <c r="O456" s="632" t="str">
        <f t="shared" si="1352"/>
        <v/>
      </c>
      <c r="P456" s="632" t="str">
        <f t="shared" si="1352"/>
        <v/>
      </c>
      <c r="Q456" s="632" t="str">
        <f t="shared" si="1352"/>
        <v/>
      </c>
      <c r="R456" s="632" t="str">
        <f t="shared" si="1352"/>
        <v/>
      </c>
      <c r="S456" s="665"/>
      <c r="T456" s="632">
        <f t="shared" ref="T456:AJ456" si="1353">IF(T455="","",T450*T455*T451)</f>
        <v>252</v>
      </c>
      <c r="U456" s="632">
        <f t="shared" si="1353"/>
        <v>400</v>
      </c>
      <c r="V456" s="632">
        <f t="shared" si="1353"/>
        <v>294</v>
      </c>
      <c r="W456" s="632" t="str">
        <f t="shared" si="1353"/>
        <v/>
      </c>
      <c r="X456" s="632">
        <f t="shared" si="1353"/>
        <v>180</v>
      </c>
      <c r="Y456" s="632" t="str">
        <f t="shared" si="1353"/>
        <v/>
      </c>
      <c r="Z456" s="632" t="str">
        <f t="shared" si="1353"/>
        <v/>
      </c>
      <c r="AA456" s="632" t="str">
        <f t="shared" si="1353"/>
        <v/>
      </c>
      <c r="AB456" s="632" t="str">
        <f t="shared" si="1353"/>
        <v/>
      </c>
      <c r="AC456" s="632" t="str">
        <f t="shared" si="1353"/>
        <v/>
      </c>
      <c r="AD456" s="632" t="str">
        <f t="shared" si="1353"/>
        <v/>
      </c>
      <c r="AE456" s="632" t="str">
        <f t="shared" si="1353"/>
        <v/>
      </c>
      <c r="AF456" s="632" t="str">
        <f t="shared" si="1353"/>
        <v/>
      </c>
      <c r="AG456" s="632" t="str">
        <f t="shared" si="1353"/>
        <v/>
      </c>
      <c r="AH456" s="632" t="str">
        <f t="shared" si="1353"/>
        <v/>
      </c>
      <c r="AI456" s="632" t="str">
        <f t="shared" si="1353"/>
        <v/>
      </c>
      <c r="AJ456" s="632" t="str">
        <f t="shared" si="1353"/>
        <v/>
      </c>
      <c r="AK456" s="665"/>
      <c r="AL456" s="632" t="str">
        <f t="shared" ref="AL456:BB456" si="1354">IF(AL455="","",AL450*AL455*AL451)</f>
        <v/>
      </c>
      <c r="AM456" s="632" t="str">
        <f t="shared" si="1354"/>
        <v/>
      </c>
      <c r="AN456" s="632" t="str">
        <f t="shared" si="1354"/>
        <v/>
      </c>
      <c r="AO456" s="632" t="str">
        <f t="shared" si="1354"/>
        <v/>
      </c>
      <c r="AP456" s="632" t="str">
        <f t="shared" si="1354"/>
        <v/>
      </c>
      <c r="AQ456" s="632" t="str">
        <f t="shared" si="1354"/>
        <v/>
      </c>
      <c r="AR456" s="632" t="str">
        <f t="shared" si="1354"/>
        <v/>
      </c>
      <c r="AS456" s="632" t="str">
        <f t="shared" si="1354"/>
        <v/>
      </c>
      <c r="AT456" s="632" t="str">
        <f t="shared" si="1354"/>
        <v/>
      </c>
      <c r="AU456" s="632" t="str">
        <f t="shared" si="1354"/>
        <v/>
      </c>
      <c r="AV456" s="632" t="str">
        <f t="shared" si="1354"/>
        <v/>
      </c>
      <c r="AW456" s="632" t="str">
        <f t="shared" si="1354"/>
        <v/>
      </c>
      <c r="AX456" s="632" t="str">
        <f t="shared" si="1354"/>
        <v/>
      </c>
      <c r="AY456" s="632" t="str">
        <f t="shared" si="1354"/>
        <v/>
      </c>
      <c r="AZ456" s="632" t="str">
        <f t="shared" si="1354"/>
        <v/>
      </c>
      <c r="BA456" s="632" t="str">
        <f t="shared" si="1354"/>
        <v/>
      </c>
      <c r="BB456" s="632" t="str">
        <f t="shared" si="1354"/>
        <v/>
      </c>
      <c r="BC456" s="665"/>
      <c r="BD456" s="632" t="str">
        <f t="shared" ref="BD456:BT456" si="1355">IF(BD455="","",BD450*BD455*BD451)</f>
        <v/>
      </c>
      <c r="BE456" s="632" t="str">
        <f t="shared" si="1355"/>
        <v/>
      </c>
      <c r="BF456" s="632" t="str">
        <f t="shared" si="1355"/>
        <v/>
      </c>
      <c r="BG456" s="632" t="str">
        <f t="shared" si="1355"/>
        <v/>
      </c>
      <c r="BH456" s="632" t="str">
        <f t="shared" si="1355"/>
        <v/>
      </c>
      <c r="BI456" s="632" t="str">
        <f t="shared" si="1355"/>
        <v/>
      </c>
      <c r="BJ456" s="632" t="str">
        <f t="shared" si="1355"/>
        <v/>
      </c>
      <c r="BK456" s="632" t="str">
        <f t="shared" si="1355"/>
        <v/>
      </c>
      <c r="BL456" s="632" t="str">
        <f t="shared" si="1355"/>
        <v/>
      </c>
      <c r="BM456" s="632" t="str">
        <f t="shared" si="1355"/>
        <v/>
      </c>
      <c r="BN456" s="632" t="str">
        <f t="shared" si="1355"/>
        <v/>
      </c>
      <c r="BO456" s="632" t="str">
        <f t="shared" si="1355"/>
        <v/>
      </c>
      <c r="BP456" s="632" t="str">
        <f t="shared" si="1355"/>
        <v/>
      </c>
      <c r="BQ456" s="632" t="str">
        <f t="shared" si="1355"/>
        <v/>
      </c>
      <c r="BR456" s="632" t="str">
        <f t="shared" si="1355"/>
        <v/>
      </c>
      <c r="BS456" s="632" t="str">
        <f t="shared" si="1355"/>
        <v/>
      </c>
      <c r="BT456" s="632" t="str">
        <f t="shared" si="1355"/>
        <v/>
      </c>
      <c r="BU456" s="665"/>
      <c r="BV456" s="632">
        <f>IF(BV455="","",BV450*BV455*BV451)</f>
        <v>168</v>
      </c>
      <c r="BW456" s="632">
        <f>IF(BW455="","",BW450*BW455*BW451)</f>
        <v>240</v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85"/>
        <v>208.98333333333335</v>
      </c>
      <c r="CA456" s="600">
        <f t="shared" si="1286"/>
        <v>273</v>
      </c>
      <c r="CB456" s="600" t="str">
        <f t="shared" si="1287"/>
        <v/>
      </c>
      <c r="CC456" s="691" t="str">
        <f t="shared" si="1288"/>
        <v/>
      </c>
      <c r="CD456" s="1337" t="str">
        <f t="shared" si="1350"/>
        <v/>
      </c>
      <c r="CE456" s="1338" t="str">
        <f t="shared" si="1351"/>
        <v/>
      </c>
      <c r="CF456" s="1339" t="str">
        <f t="shared" si="1351"/>
        <v/>
      </c>
      <c r="CG456" s="1339" t="str">
        <f t="shared" si="1351"/>
        <v/>
      </c>
      <c r="CH456" s="1339" t="str">
        <f t="shared" si="1351"/>
        <v/>
      </c>
      <c r="CI456" s="1339" t="str">
        <f t="shared" si="1351"/>
        <v/>
      </c>
      <c r="CJ456" s="1339" t="str">
        <f t="shared" si="1351"/>
        <v/>
      </c>
      <c r="CK456" s="1340" t="str">
        <f t="shared" si="1351"/>
        <v/>
      </c>
      <c r="CL456" s="1340" t="str">
        <f t="shared" si="1351"/>
        <v/>
      </c>
      <c r="CM456" s="1340" t="str">
        <f t="shared" si="1351"/>
        <v/>
      </c>
      <c r="CN456" s="1339" t="str">
        <f t="shared" si="1351"/>
        <v/>
      </c>
      <c r="CO456" s="1339" t="str">
        <f t="shared" si="1351"/>
        <v/>
      </c>
      <c r="CP456" s="1339" t="str">
        <f t="shared" si="1351"/>
        <v/>
      </c>
      <c r="CQ456" s="1339" t="str">
        <f t="shared" si="1351"/>
        <v/>
      </c>
      <c r="CR456" s="1339" t="str">
        <f t="shared" si="1351"/>
        <v/>
      </c>
      <c r="CS456" s="1338" t="str">
        <f t="shared" si="1351"/>
        <v/>
      </c>
      <c r="CT456" s="1341" t="str">
        <f t="shared" si="1351"/>
        <v/>
      </c>
      <c r="CU456" s="552" t="str">
        <f t="shared" si="1317"/>
        <v/>
      </c>
      <c r="CV456" s="553" t="str">
        <f t="shared" si="1318"/>
        <v/>
      </c>
      <c r="CW456" s="554" t="str">
        <f t="shared" si="1319"/>
        <v/>
      </c>
      <c r="CX456" s="554" t="str">
        <f t="shared" si="1320"/>
        <v/>
      </c>
      <c r="CY456" s="554" t="str">
        <f t="shared" si="1321"/>
        <v/>
      </c>
      <c r="CZ456" s="554" t="str">
        <f t="shared" si="1322"/>
        <v/>
      </c>
      <c r="DA456" s="554" t="str">
        <f t="shared" si="1323"/>
        <v/>
      </c>
      <c r="DB456" s="555" t="str">
        <f t="shared" si="1324"/>
        <v/>
      </c>
      <c r="DC456" s="555" t="str">
        <f t="shared" si="1325"/>
        <v/>
      </c>
      <c r="DD456" s="555" t="str">
        <f t="shared" si="1326"/>
        <v/>
      </c>
      <c r="DE456" s="554" t="str">
        <f t="shared" si="1327"/>
        <v/>
      </c>
      <c r="DF456" s="554" t="str">
        <f t="shared" si="1328"/>
        <v/>
      </c>
      <c r="DG456" s="554" t="str">
        <f t="shared" si="1329"/>
        <v/>
      </c>
      <c r="DH456" s="554" t="str">
        <f t="shared" si="1330"/>
        <v/>
      </c>
      <c r="DI456" s="554" t="str">
        <f t="shared" si="1331"/>
        <v/>
      </c>
      <c r="DJ456" s="553" t="str">
        <f t="shared" si="1332"/>
        <v/>
      </c>
      <c r="DK456" s="552" t="str">
        <f t="shared" si="1333"/>
        <v/>
      </c>
      <c r="DL456" s="656">
        <f t="shared" si="1334"/>
        <v>8</v>
      </c>
      <c r="DM456" s="106">
        <f t="shared" si="1335"/>
        <v>4</v>
      </c>
      <c r="DN456" s="106">
        <f t="shared" si="1336"/>
        <v>0</v>
      </c>
      <c r="DO456" s="106">
        <f t="shared" si="1337"/>
        <v>0</v>
      </c>
      <c r="DP456" s="486"/>
      <c r="DQ456" s="1483" t="s">
        <v>811</v>
      </c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12" t="s">
        <v>687</v>
      </c>
      <c r="B457" s="644" t="s">
        <v>275</v>
      </c>
      <c r="C457" s="644" t="s">
        <v>275</v>
      </c>
      <c r="D457" s="644" t="s">
        <v>275</v>
      </c>
      <c r="E457" s="644" t="s">
        <v>275</v>
      </c>
      <c r="F457" s="644" t="s">
        <v>275</v>
      </c>
      <c r="G457" s="644" t="s">
        <v>275</v>
      </c>
      <c r="H457" s="644" t="s">
        <v>275</v>
      </c>
      <c r="I457" s="644" t="s">
        <v>275</v>
      </c>
      <c r="J457" s="644" t="s">
        <v>275</v>
      </c>
      <c r="K457" s="644" t="s">
        <v>275</v>
      </c>
      <c r="L457" s="644" t="s">
        <v>275</v>
      </c>
      <c r="M457" s="644" t="s">
        <v>275</v>
      </c>
      <c r="N457" s="644" t="s">
        <v>275</v>
      </c>
      <c r="O457" s="644" t="s">
        <v>275</v>
      </c>
      <c r="P457" s="644" t="s">
        <v>275</v>
      </c>
      <c r="Q457" s="644" t="s">
        <v>275</v>
      </c>
      <c r="R457" s="644" t="s">
        <v>275</v>
      </c>
      <c r="S457" s="599"/>
      <c r="T457" s="644" t="s">
        <v>275</v>
      </c>
      <c r="U457" s="644" t="s">
        <v>275</v>
      </c>
      <c r="V457" s="644" t="s">
        <v>275</v>
      </c>
      <c r="W457" s="644" t="s">
        <v>275</v>
      </c>
      <c r="X457" s="644" t="s">
        <v>275</v>
      </c>
      <c r="Y457" s="644" t="s">
        <v>275</v>
      </c>
      <c r="Z457" s="644" t="s">
        <v>275</v>
      </c>
      <c r="AA457" s="644" t="s">
        <v>275</v>
      </c>
      <c r="AB457" s="644" t="s">
        <v>275</v>
      </c>
      <c r="AC457" s="644" t="s">
        <v>275</v>
      </c>
      <c r="AD457" s="644" t="s">
        <v>275</v>
      </c>
      <c r="AE457" s="644" t="s">
        <v>275</v>
      </c>
      <c r="AF457" s="644" t="s">
        <v>275</v>
      </c>
      <c r="AG457" s="644" t="s">
        <v>275</v>
      </c>
      <c r="AH457" s="644" t="s">
        <v>275</v>
      </c>
      <c r="AI457" s="644" t="s">
        <v>275</v>
      </c>
      <c r="AJ457" s="644" t="s">
        <v>275</v>
      </c>
      <c r="AK457" s="645"/>
      <c r="AL457" s="644" t="s">
        <v>275</v>
      </c>
      <c r="AM457" s="644" t="s">
        <v>275</v>
      </c>
      <c r="AN457" s="644" t="s">
        <v>275</v>
      </c>
      <c r="AO457" s="644" t="s">
        <v>275</v>
      </c>
      <c r="AP457" s="644" t="s">
        <v>275</v>
      </c>
      <c r="AQ457" s="644" t="s">
        <v>275</v>
      </c>
      <c r="AR457" s="644" t="s">
        <v>275</v>
      </c>
      <c r="AS457" s="644" t="s">
        <v>275</v>
      </c>
      <c r="AT457" s="644" t="s">
        <v>275</v>
      </c>
      <c r="AU457" s="644" t="s">
        <v>275</v>
      </c>
      <c r="AV457" s="644" t="s">
        <v>275</v>
      </c>
      <c r="AW457" s="644" t="s">
        <v>275</v>
      </c>
      <c r="AX457" s="644" t="s">
        <v>275</v>
      </c>
      <c r="AY457" s="644" t="s">
        <v>275</v>
      </c>
      <c r="AZ457" s="644" t="s">
        <v>275</v>
      </c>
      <c r="BA457" s="644" t="s">
        <v>275</v>
      </c>
      <c r="BB457" s="644" t="s">
        <v>275</v>
      </c>
      <c r="BC457" s="645"/>
      <c r="BD457" s="644" t="s">
        <v>275</v>
      </c>
      <c r="BE457" s="644" t="s">
        <v>275</v>
      </c>
      <c r="BF457" s="644" t="s">
        <v>275</v>
      </c>
      <c r="BG457" s="644" t="s">
        <v>275</v>
      </c>
      <c r="BH457" s="644" t="s">
        <v>275</v>
      </c>
      <c r="BI457" s="644" t="s">
        <v>275</v>
      </c>
      <c r="BJ457" s="644" t="s">
        <v>275</v>
      </c>
      <c r="BK457" s="644" t="s">
        <v>275</v>
      </c>
      <c r="BL457" s="644" t="s">
        <v>275</v>
      </c>
      <c r="BM457" s="644" t="s">
        <v>275</v>
      </c>
      <c r="BN457" s="644" t="s">
        <v>275</v>
      </c>
      <c r="BO457" s="644" t="s">
        <v>275</v>
      </c>
      <c r="BP457" s="644" t="s">
        <v>275</v>
      </c>
      <c r="BQ457" s="644" t="s">
        <v>275</v>
      </c>
      <c r="BR457" s="644" t="s">
        <v>275</v>
      </c>
      <c r="BS457" s="644" t="s">
        <v>275</v>
      </c>
      <c r="BT457" s="644" t="s">
        <v>275</v>
      </c>
      <c r="BU457" s="645"/>
      <c r="BV457" s="644" t="s">
        <v>275</v>
      </c>
      <c r="BW457" s="644" t="s">
        <v>275</v>
      </c>
      <c r="BX457" s="644" t="s">
        <v>275</v>
      </c>
      <c r="BY457" s="644" t="s">
        <v>275</v>
      </c>
      <c r="BZ457" s="592" t="str">
        <f t="shared" si="1285"/>
        <v/>
      </c>
      <c r="CA457" s="592" t="str">
        <f t="shared" si="1286"/>
        <v/>
      </c>
      <c r="CB457" s="592" t="str">
        <f t="shared" si="1287"/>
        <v/>
      </c>
      <c r="CC457" s="690" t="str">
        <f t="shared" si="128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256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85"/>
        <v/>
      </c>
      <c r="CA458" s="600" t="str">
        <f t="shared" si="1286"/>
        <v/>
      </c>
      <c r="CB458" s="600" t="str">
        <f t="shared" si="1287"/>
        <v/>
      </c>
      <c r="CC458" s="691" t="str">
        <f t="shared" si="1288"/>
        <v/>
      </c>
      <c r="CD458" s="1337" t="str">
        <f t="shared" ref="CD458:CS458" si="135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356"/>
        <v/>
      </c>
      <c r="CF458" s="1339" t="str">
        <f t="shared" si="1356"/>
        <v/>
      </c>
      <c r="CG458" s="1339" t="str">
        <f t="shared" si="1356"/>
        <v/>
      </c>
      <c r="CH458" s="1339" t="str">
        <f t="shared" si="1356"/>
        <v/>
      </c>
      <c r="CI458" s="1339" t="str">
        <f t="shared" si="1356"/>
        <v/>
      </c>
      <c r="CJ458" s="1339" t="str">
        <f t="shared" si="1356"/>
        <v/>
      </c>
      <c r="CK458" s="1340" t="str">
        <f t="shared" si="1356"/>
        <v/>
      </c>
      <c r="CL458" s="1340" t="str">
        <f t="shared" si="1356"/>
        <v/>
      </c>
      <c r="CM458" s="1340" t="str">
        <f t="shared" si="1356"/>
        <v/>
      </c>
      <c r="CN458" s="1339" t="str">
        <f t="shared" si="1356"/>
        <v/>
      </c>
      <c r="CO458" s="1339" t="str">
        <f t="shared" si="1356"/>
        <v/>
      </c>
      <c r="CP458" s="1339" t="str">
        <f t="shared" si="1356"/>
        <v/>
      </c>
      <c r="CQ458" s="1339" t="str">
        <f t="shared" si="1356"/>
        <v/>
      </c>
      <c r="CR458" s="1339" t="str">
        <f t="shared" si="1356"/>
        <v/>
      </c>
      <c r="CS458" s="1338" t="str">
        <f t="shared" si="1356"/>
        <v/>
      </c>
      <c r="CT458" s="1341" t="str">
        <f t="shared" ref="CE458:CT463" si="135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2" t="str">
        <f t="shared" ref="CU458:CU465" si="135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3" t="str">
        <f t="shared" ref="CV458:CV465" si="135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4" t="str">
        <f t="shared" ref="CW458:CW465" si="136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4" t="str">
        <f t="shared" ref="CX458:CX465" si="136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4" t="str">
        <f t="shared" ref="CY458:CY465" si="136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4" t="str">
        <f t="shared" ref="CZ458:CZ465" si="136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4" t="str">
        <f t="shared" ref="DA458:DA465" si="136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5" t="str">
        <f t="shared" ref="DB458:DB465" si="136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5" t="str">
        <f t="shared" ref="DC458:DC465" si="136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5" t="str">
        <f t="shared" ref="DD458:DD465" si="136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4" t="str">
        <f t="shared" ref="DE458:DE465" si="136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4" t="str">
        <f t="shared" ref="DF458:DF465" si="136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4" t="str">
        <f t="shared" ref="DG458:DG465" si="137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4" t="str">
        <f t="shared" ref="DH458:DH465" si="137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4" t="str">
        <f t="shared" ref="DI458:DI465" si="137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3" t="str">
        <f t="shared" ref="DJ458:DJ465" si="137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2" t="str">
        <f t="shared" ref="DK458:DK465" si="137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75">COUNT(B458:R458)</f>
        <v>0</v>
      </c>
      <c r="DM458" s="106">
        <f t="shared" ref="DM458:DM465" si="1376">COUNT(T458:AJ458)</f>
        <v>0</v>
      </c>
      <c r="DN458" s="106">
        <f t="shared" ref="DN458:DN465" si="1377">COUNT(AL458:BB458)</f>
        <v>0</v>
      </c>
      <c r="DO458" s="106">
        <f t="shared" ref="DO458:DO465" si="1378">COUNT(BD458:BT458)</f>
        <v>0</v>
      </c>
      <c r="DP458" s="486"/>
      <c r="DQ458" s="1126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276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85"/>
        <v/>
      </c>
      <c r="CA459" s="600" t="str">
        <f t="shared" si="1286"/>
        <v/>
      </c>
      <c r="CB459" s="600" t="str">
        <f t="shared" si="1287"/>
        <v/>
      </c>
      <c r="CC459" s="691" t="str">
        <f t="shared" si="1288"/>
        <v/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357"/>
        <v/>
      </c>
      <c r="CF459" s="1339" t="str">
        <f t="shared" si="1357"/>
        <v/>
      </c>
      <c r="CG459" s="1339" t="str">
        <f t="shared" si="1357"/>
        <v/>
      </c>
      <c r="CH459" s="1339" t="str">
        <f t="shared" si="1357"/>
        <v/>
      </c>
      <c r="CI459" s="1339" t="str">
        <f t="shared" si="1357"/>
        <v/>
      </c>
      <c r="CJ459" s="1339" t="str">
        <f t="shared" si="1357"/>
        <v/>
      </c>
      <c r="CK459" s="1340" t="str">
        <f t="shared" si="1357"/>
        <v/>
      </c>
      <c r="CL459" s="1340" t="str">
        <f t="shared" si="1357"/>
        <v/>
      </c>
      <c r="CM459" s="1340" t="str">
        <f t="shared" si="1357"/>
        <v/>
      </c>
      <c r="CN459" s="1339" t="str">
        <f t="shared" si="1357"/>
        <v/>
      </c>
      <c r="CO459" s="1339" t="str">
        <f t="shared" si="1357"/>
        <v/>
      </c>
      <c r="CP459" s="1339" t="str">
        <f t="shared" si="1357"/>
        <v/>
      </c>
      <c r="CQ459" s="1339" t="str">
        <f t="shared" si="1357"/>
        <v/>
      </c>
      <c r="CR459" s="1339" t="str">
        <f t="shared" si="1357"/>
        <v/>
      </c>
      <c r="CS459" s="1338" t="str">
        <f t="shared" si="1357"/>
        <v/>
      </c>
      <c r="CT459" s="1341" t="str">
        <f t="shared" si="1357"/>
        <v/>
      </c>
      <c r="CU459" s="552" t="str">
        <f t="shared" si="1358"/>
        <v/>
      </c>
      <c r="CV459" s="553" t="str">
        <f t="shared" si="1359"/>
        <v/>
      </c>
      <c r="CW459" s="554" t="str">
        <f t="shared" si="1360"/>
        <v/>
      </c>
      <c r="CX459" s="554" t="str">
        <f t="shared" si="1361"/>
        <v/>
      </c>
      <c r="CY459" s="554" t="str">
        <f t="shared" si="1362"/>
        <v/>
      </c>
      <c r="CZ459" s="554" t="str">
        <f t="shared" si="1363"/>
        <v/>
      </c>
      <c r="DA459" s="554" t="str">
        <f t="shared" si="1364"/>
        <v/>
      </c>
      <c r="DB459" s="555" t="str">
        <f t="shared" si="1365"/>
        <v/>
      </c>
      <c r="DC459" s="555" t="str">
        <f t="shared" si="1366"/>
        <v/>
      </c>
      <c r="DD459" s="555" t="str">
        <f t="shared" si="1367"/>
        <v/>
      </c>
      <c r="DE459" s="554" t="str">
        <f t="shared" si="1368"/>
        <v/>
      </c>
      <c r="DF459" s="554" t="str">
        <f t="shared" si="1369"/>
        <v/>
      </c>
      <c r="DG459" s="554" t="str">
        <f t="shared" si="1370"/>
        <v/>
      </c>
      <c r="DH459" s="554" t="str">
        <f t="shared" si="1371"/>
        <v/>
      </c>
      <c r="DI459" s="554" t="str">
        <f t="shared" si="1372"/>
        <v/>
      </c>
      <c r="DJ459" s="553" t="str">
        <f t="shared" si="1373"/>
        <v/>
      </c>
      <c r="DK459" s="552" t="str">
        <f t="shared" si="1374"/>
        <v/>
      </c>
      <c r="DL459" s="656">
        <f t="shared" si="1375"/>
        <v>0</v>
      </c>
      <c r="DM459" s="106">
        <f t="shared" si="1376"/>
        <v>0</v>
      </c>
      <c r="DN459" s="106">
        <f t="shared" si="1377"/>
        <v>0</v>
      </c>
      <c r="DO459" s="106">
        <f t="shared" si="1378"/>
        <v>0</v>
      </c>
      <c r="DP459" s="486"/>
      <c r="DQ459" s="1126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85"/>
        <v/>
      </c>
      <c r="CA460" s="600" t="str">
        <f t="shared" si="1286"/>
        <v/>
      </c>
      <c r="CB460" s="600" t="str">
        <f t="shared" si="1287"/>
        <v/>
      </c>
      <c r="CC460" s="691" t="str">
        <f t="shared" si="1288"/>
        <v/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357"/>
        <v/>
      </c>
      <c r="CF460" s="1339" t="str">
        <f t="shared" si="1357"/>
        <v/>
      </c>
      <c r="CG460" s="1339" t="str">
        <f t="shared" si="1357"/>
        <v/>
      </c>
      <c r="CH460" s="1339" t="str">
        <f t="shared" si="1357"/>
        <v/>
      </c>
      <c r="CI460" s="1339" t="str">
        <f t="shared" si="1357"/>
        <v/>
      </c>
      <c r="CJ460" s="1339" t="str">
        <f t="shared" si="1357"/>
        <v/>
      </c>
      <c r="CK460" s="1340" t="str">
        <f t="shared" si="1357"/>
        <v/>
      </c>
      <c r="CL460" s="1340" t="str">
        <f t="shared" si="1357"/>
        <v/>
      </c>
      <c r="CM460" s="1340" t="str">
        <f t="shared" si="1357"/>
        <v/>
      </c>
      <c r="CN460" s="1339" t="str">
        <f t="shared" si="1357"/>
        <v/>
      </c>
      <c r="CO460" s="1339" t="str">
        <f t="shared" si="1357"/>
        <v/>
      </c>
      <c r="CP460" s="1339" t="str">
        <f t="shared" si="1357"/>
        <v/>
      </c>
      <c r="CQ460" s="1339" t="str">
        <f t="shared" si="1357"/>
        <v/>
      </c>
      <c r="CR460" s="1339" t="str">
        <f t="shared" si="1357"/>
        <v/>
      </c>
      <c r="CS460" s="1338" t="str">
        <f t="shared" si="1357"/>
        <v/>
      </c>
      <c r="CT460" s="1341" t="str">
        <f t="shared" si="1357"/>
        <v/>
      </c>
      <c r="CU460" s="552" t="str">
        <f t="shared" si="1358"/>
        <v/>
      </c>
      <c r="CV460" s="553" t="str">
        <f t="shared" si="1359"/>
        <v/>
      </c>
      <c r="CW460" s="554" t="str">
        <f t="shared" si="1360"/>
        <v/>
      </c>
      <c r="CX460" s="554" t="str">
        <f t="shared" si="1361"/>
        <v/>
      </c>
      <c r="CY460" s="554" t="str">
        <f t="shared" si="1362"/>
        <v/>
      </c>
      <c r="CZ460" s="554" t="str">
        <f t="shared" si="1363"/>
        <v/>
      </c>
      <c r="DA460" s="554" t="str">
        <f t="shared" si="1364"/>
        <v/>
      </c>
      <c r="DB460" s="555" t="str">
        <f t="shared" si="1365"/>
        <v/>
      </c>
      <c r="DC460" s="555" t="str">
        <f t="shared" si="1366"/>
        <v/>
      </c>
      <c r="DD460" s="555" t="str">
        <f t="shared" si="1367"/>
        <v/>
      </c>
      <c r="DE460" s="554" t="str">
        <f t="shared" si="1368"/>
        <v/>
      </c>
      <c r="DF460" s="554" t="str">
        <f t="shared" si="1369"/>
        <v/>
      </c>
      <c r="DG460" s="554" t="str">
        <f t="shared" si="1370"/>
        <v/>
      </c>
      <c r="DH460" s="554" t="str">
        <f t="shared" si="1371"/>
        <v/>
      </c>
      <c r="DI460" s="554" t="str">
        <f t="shared" si="1372"/>
        <v/>
      </c>
      <c r="DJ460" s="553" t="str">
        <f t="shared" si="1373"/>
        <v/>
      </c>
      <c r="DK460" s="552" t="str">
        <f t="shared" si="1374"/>
        <v/>
      </c>
      <c r="DL460" s="656">
        <f t="shared" si="1375"/>
        <v>0</v>
      </c>
      <c r="DM460" s="106">
        <f t="shared" si="1376"/>
        <v>0</v>
      </c>
      <c r="DN460" s="106">
        <f t="shared" si="1377"/>
        <v>0</v>
      </c>
      <c r="DO460" s="106">
        <f t="shared" si="1378"/>
        <v>0</v>
      </c>
      <c r="DP460" s="486"/>
      <c r="DQ460" s="1126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257</v>
      </c>
      <c r="B461" s="632" t="str">
        <f t="shared" ref="B461:R461" si="1379">IF(B459="","",B458*B459*B460)</f>
        <v/>
      </c>
      <c r="C461" s="632" t="str">
        <f t="shared" si="1379"/>
        <v/>
      </c>
      <c r="D461" s="632" t="str">
        <f t="shared" si="1379"/>
        <v/>
      </c>
      <c r="E461" s="632" t="str">
        <f t="shared" si="1379"/>
        <v/>
      </c>
      <c r="F461" s="632" t="str">
        <f t="shared" si="1379"/>
        <v/>
      </c>
      <c r="G461" s="632" t="str">
        <f t="shared" si="1379"/>
        <v/>
      </c>
      <c r="H461" s="632" t="str">
        <f t="shared" si="1379"/>
        <v/>
      </c>
      <c r="I461" s="632" t="str">
        <f t="shared" si="1379"/>
        <v/>
      </c>
      <c r="J461" s="632" t="str">
        <f t="shared" si="1379"/>
        <v/>
      </c>
      <c r="K461" s="764" t="str">
        <f t="shared" si="1379"/>
        <v/>
      </c>
      <c r="L461" s="632" t="str">
        <f t="shared" si="1379"/>
        <v/>
      </c>
      <c r="M461" s="764" t="str">
        <f t="shared" si="1379"/>
        <v/>
      </c>
      <c r="N461" s="632" t="str">
        <f t="shared" si="1379"/>
        <v/>
      </c>
      <c r="O461" s="764" t="str">
        <f t="shared" si="1379"/>
        <v/>
      </c>
      <c r="P461" s="632" t="str">
        <f t="shared" si="1379"/>
        <v/>
      </c>
      <c r="Q461" s="764" t="str">
        <f t="shared" si="1379"/>
        <v/>
      </c>
      <c r="R461" s="632" t="str">
        <f t="shared" si="1379"/>
        <v/>
      </c>
      <c r="S461" s="665"/>
      <c r="T461" s="632" t="str">
        <f t="shared" ref="T461:AJ461" si="1380">IF(T459="","",T458*T459*T460)</f>
        <v/>
      </c>
      <c r="U461" s="632" t="str">
        <f t="shared" si="1380"/>
        <v/>
      </c>
      <c r="V461" s="632" t="str">
        <f t="shared" si="1380"/>
        <v/>
      </c>
      <c r="W461" s="632" t="str">
        <f t="shared" si="1380"/>
        <v/>
      </c>
      <c r="X461" s="632" t="str">
        <f t="shared" si="1380"/>
        <v/>
      </c>
      <c r="Y461" s="632" t="str">
        <f t="shared" si="1380"/>
        <v/>
      </c>
      <c r="Z461" s="632" t="str">
        <f t="shared" si="1380"/>
        <v/>
      </c>
      <c r="AA461" s="632" t="str">
        <f t="shared" si="1380"/>
        <v/>
      </c>
      <c r="AB461" s="632" t="str">
        <f t="shared" si="1380"/>
        <v/>
      </c>
      <c r="AC461" s="632" t="str">
        <f t="shared" si="1380"/>
        <v/>
      </c>
      <c r="AD461" s="632" t="str">
        <f t="shared" si="1380"/>
        <v/>
      </c>
      <c r="AE461" s="632" t="str">
        <f t="shared" si="1380"/>
        <v/>
      </c>
      <c r="AF461" s="632" t="str">
        <f t="shared" si="1380"/>
        <v/>
      </c>
      <c r="AG461" s="632" t="str">
        <f t="shared" si="1380"/>
        <v/>
      </c>
      <c r="AH461" s="632" t="str">
        <f t="shared" si="1380"/>
        <v/>
      </c>
      <c r="AI461" s="632" t="str">
        <f t="shared" si="1380"/>
        <v/>
      </c>
      <c r="AJ461" s="632" t="str">
        <f t="shared" si="1380"/>
        <v/>
      </c>
      <c r="AK461" s="665"/>
      <c r="AL461" s="632" t="str">
        <f t="shared" ref="AL461:BB461" si="1381">IF(AL459="","",AL458*AL459*AL460)</f>
        <v/>
      </c>
      <c r="AM461" s="632" t="str">
        <f t="shared" si="1381"/>
        <v/>
      </c>
      <c r="AN461" s="632" t="str">
        <f t="shared" si="1381"/>
        <v/>
      </c>
      <c r="AO461" s="632" t="str">
        <f t="shared" si="1381"/>
        <v/>
      </c>
      <c r="AP461" s="632" t="str">
        <f t="shared" si="1381"/>
        <v/>
      </c>
      <c r="AQ461" s="632" t="str">
        <f t="shared" si="1381"/>
        <v/>
      </c>
      <c r="AR461" s="632" t="str">
        <f t="shared" si="1381"/>
        <v/>
      </c>
      <c r="AS461" s="632" t="str">
        <f t="shared" si="1381"/>
        <v/>
      </c>
      <c r="AT461" s="632" t="str">
        <f t="shared" si="1381"/>
        <v/>
      </c>
      <c r="AU461" s="632" t="str">
        <f t="shared" si="1381"/>
        <v/>
      </c>
      <c r="AV461" s="632" t="str">
        <f t="shared" si="1381"/>
        <v/>
      </c>
      <c r="AW461" s="632" t="str">
        <f t="shared" si="1381"/>
        <v/>
      </c>
      <c r="AX461" s="632" t="str">
        <f t="shared" si="1381"/>
        <v/>
      </c>
      <c r="AY461" s="632" t="str">
        <f t="shared" si="1381"/>
        <v/>
      </c>
      <c r="AZ461" s="632" t="str">
        <f t="shared" si="1381"/>
        <v/>
      </c>
      <c r="BA461" s="632" t="str">
        <f t="shared" si="1381"/>
        <v/>
      </c>
      <c r="BB461" s="632" t="str">
        <f t="shared" si="1381"/>
        <v/>
      </c>
      <c r="BC461" s="665"/>
      <c r="BD461" s="632" t="str">
        <f t="shared" ref="BD461:BT461" si="1382">IF(BD459="","",BD458*BD459*BD460)</f>
        <v/>
      </c>
      <c r="BE461" s="632" t="str">
        <f t="shared" si="1382"/>
        <v/>
      </c>
      <c r="BF461" s="632" t="str">
        <f t="shared" si="1382"/>
        <v/>
      </c>
      <c r="BG461" s="632" t="str">
        <f t="shared" si="1382"/>
        <v/>
      </c>
      <c r="BH461" s="632" t="str">
        <f t="shared" si="1382"/>
        <v/>
      </c>
      <c r="BI461" s="632" t="str">
        <f t="shared" si="1382"/>
        <v/>
      </c>
      <c r="BJ461" s="632" t="str">
        <f t="shared" si="1382"/>
        <v/>
      </c>
      <c r="BK461" s="632" t="str">
        <f t="shared" si="1382"/>
        <v/>
      </c>
      <c r="BL461" s="632" t="str">
        <f t="shared" si="1382"/>
        <v/>
      </c>
      <c r="BM461" s="632" t="str">
        <f t="shared" si="1382"/>
        <v/>
      </c>
      <c r="BN461" s="632" t="str">
        <f t="shared" si="1382"/>
        <v/>
      </c>
      <c r="BO461" s="632" t="str">
        <f t="shared" si="1382"/>
        <v/>
      </c>
      <c r="BP461" s="632" t="str">
        <f t="shared" si="1382"/>
        <v/>
      </c>
      <c r="BQ461" s="632" t="str">
        <f t="shared" si="1382"/>
        <v/>
      </c>
      <c r="BR461" s="632" t="str">
        <f t="shared" si="1382"/>
        <v/>
      </c>
      <c r="BS461" s="632" t="str">
        <f t="shared" si="1382"/>
        <v/>
      </c>
      <c r="BT461" s="632" t="str">
        <f t="shared" si="138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85"/>
        <v/>
      </c>
      <c r="CA461" s="600" t="str">
        <f t="shared" si="1286"/>
        <v/>
      </c>
      <c r="CB461" s="600" t="str">
        <f t="shared" si="1287"/>
        <v/>
      </c>
      <c r="CC461" s="691" t="str">
        <f t="shared" si="1288"/>
        <v/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357"/>
        <v/>
      </c>
      <c r="CF461" s="1339" t="str">
        <f t="shared" si="1357"/>
        <v/>
      </c>
      <c r="CG461" s="1339" t="str">
        <f t="shared" si="1357"/>
        <v/>
      </c>
      <c r="CH461" s="1339" t="str">
        <f t="shared" si="1357"/>
        <v/>
      </c>
      <c r="CI461" s="1339" t="str">
        <f t="shared" si="1357"/>
        <v/>
      </c>
      <c r="CJ461" s="1339" t="str">
        <f t="shared" si="1357"/>
        <v/>
      </c>
      <c r="CK461" s="1340" t="str">
        <f t="shared" si="1357"/>
        <v/>
      </c>
      <c r="CL461" s="1340" t="str">
        <f t="shared" si="1357"/>
        <v/>
      </c>
      <c r="CM461" s="1340" t="str">
        <f t="shared" si="1357"/>
        <v/>
      </c>
      <c r="CN461" s="1339" t="str">
        <f t="shared" si="1357"/>
        <v/>
      </c>
      <c r="CO461" s="1339" t="str">
        <f t="shared" si="1357"/>
        <v/>
      </c>
      <c r="CP461" s="1339" t="str">
        <f t="shared" si="1357"/>
        <v/>
      </c>
      <c r="CQ461" s="1339" t="str">
        <f t="shared" si="1357"/>
        <v/>
      </c>
      <c r="CR461" s="1339" t="str">
        <f t="shared" si="1357"/>
        <v/>
      </c>
      <c r="CS461" s="1338" t="str">
        <f t="shared" si="1357"/>
        <v/>
      </c>
      <c r="CT461" s="1341" t="str">
        <f t="shared" si="1357"/>
        <v/>
      </c>
      <c r="CU461" s="552" t="str">
        <f t="shared" si="1358"/>
        <v/>
      </c>
      <c r="CV461" s="553" t="str">
        <f t="shared" si="1359"/>
        <v/>
      </c>
      <c r="CW461" s="554" t="str">
        <f t="shared" si="1360"/>
        <v/>
      </c>
      <c r="CX461" s="554" t="str">
        <f t="shared" si="1361"/>
        <v/>
      </c>
      <c r="CY461" s="554" t="str">
        <f t="shared" si="1362"/>
        <v/>
      </c>
      <c r="CZ461" s="554" t="str">
        <f t="shared" si="1363"/>
        <v/>
      </c>
      <c r="DA461" s="554" t="str">
        <f t="shared" si="1364"/>
        <v/>
      </c>
      <c r="DB461" s="555" t="str">
        <f t="shared" si="1365"/>
        <v/>
      </c>
      <c r="DC461" s="555" t="str">
        <f t="shared" si="1366"/>
        <v/>
      </c>
      <c r="DD461" s="555" t="str">
        <f t="shared" si="1367"/>
        <v/>
      </c>
      <c r="DE461" s="554" t="str">
        <f t="shared" si="1368"/>
        <v/>
      </c>
      <c r="DF461" s="554" t="str">
        <f t="shared" si="1369"/>
        <v/>
      </c>
      <c r="DG461" s="554" t="str">
        <f t="shared" si="1370"/>
        <v/>
      </c>
      <c r="DH461" s="554" t="str">
        <f t="shared" si="1371"/>
        <v/>
      </c>
      <c r="DI461" s="554" t="str">
        <f t="shared" si="1372"/>
        <v/>
      </c>
      <c r="DJ461" s="553" t="str">
        <f t="shared" si="1373"/>
        <v/>
      </c>
      <c r="DK461" s="552" t="str">
        <f t="shared" si="1374"/>
        <v/>
      </c>
      <c r="DL461" s="656">
        <f t="shared" si="1375"/>
        <v>0</v>
      </c>
      <c r="DM461" s="106">
        <f t="shared" si="1376"/>
        <v>0</v>
      </c>
      <c r="DN461" s="106">
        <f t="shared" si="1377"/>
        <v>0</v>
      </c>
      <c r="DO461" s="106">
        <f t="shared" si="1378"/>
        <v>0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$G$1 &amp; "/kg"</f>
        <v>kcal/kg</v>
      </c>
      <c r="B462" s="765">
        <f t="shared" ref="B462:R462" si="1383">3630*$K$1</f>
        <v>3630</v>
      </c>
      <c r="C462" s="765">
        <f t="shared" si="1383"/>
        <v>3630</v>
      </c>
      <c r="D462" s="765">
        <f t="shared" si="1383"/>
        <v>3630</v>
      </c>
      <c r="E462" s="765">
        <f t="shared" si="1383"/>
        <v>3630</v>
      </c>
      <c r="F462" s="765">
        <f t="shared" si="1383"/>
        <v>3630</v>
      </c>
      <c r="G462" s="765">
        <f t="shared" si="1383"/>
        <v>3630</v>
      </c>
      <c r="H462" s="765">
        <f t="shared" si="1383"/>
        <v>3630</v>
      </c>
      <c r="I462" s="765">
        <f t="shared" si="1383"/>
        <v>3630</v>
      </c>
      <c r="J462" s="765">
        <f t="shared" si="1383"/>
        <v>3630</v>
      </c>
      <c r="K462" s="765">
        <f t="shared" si="1383"/>
        <v>3630</v>
      </c>
      <c r="L462" s="765">
        <f t="shared" si="1383"/>
        <v>3630</v>
      </c>
      <c r="M462" s="765">
        <f t="shared" si="1383"/>
        <v>3630</v>
      </c>
      <c r="N462" s="765">
        <f t="shared" si="1383"/>
        <v>3630</v>
      </c>
      <c r="O462" s="765">
        <f t="shared" si="1383"/>
        <v>3630</v>
      </c>
      <c r="P462" s="765">
        <f t="shared" si="1383"/>
        <v>3630</v>
      </c>
      <c r="Q462" s="765">
        <f t="shared" si="1383"/>
        <v>3630</v>
      </c>
      <c r="R462" s="765">
        <f t="shared" si="1383"/>
        <v>3630</v>
      </c>
      <c r="S462" s="759"/>
      <c r="T462" s="765">
        <f t="shared" ref="T462:AJ462" si="1384">3630*$K$1</f>
        <v>3630</v>
      </c>
      <c r="U462" s="765">
        <f t="shared" si="1384"/>
        <v>3630</v>
      </c>
      <c r="V462" s="765">
        <f t="shared" si="1384"/>
        <v>3630</v>
      </c>
      <c r="W462" s="765">
        <f t="shared" si="1384"/>
        <v>3630</v>
      </c>
      <c r="X462" s="765">
        <f t="shared" si="1384"/>
        <v>3630</v>
      </c>
      <c r="Y462" s="765">
        <f t="shared" si="1384"/>
        <v>3630</v>
      </c>
      <c r="Z462" s="765">
        <f t="shared" si="1384"/>
        <v>3630</v>
      </c>
      <c r="AA462" s="765">
        <f t="shared" si="1384"/>
        <v>3630</v>
      </c>
      <c r="AB462" s="765">
        <f t="shared" si="1384"/>
        <v>3630</v>
      </c>
      <c r="AC462" s="765">
        <f t="shared" si="1384"/>
        <v>3630</v>
      </c>
      <c r="AD462" s="765">
        <f t="shared" si="1384"/>
        <v>3630</v>
      </c>
      <c r="AE462" s="765">
        <f t="shared" si="1384"/>
        <v>3630</v>
      </c>
      <c r="AF462" s="765">
        <f t="shared" si="1384"/>
        <v>3630</v>
      </c>
      <c r="AG462" s="765">
        <f t="shared" si="1384"/>
        <v>3630</v>
      </c>
      <c r="AH462" s="765">
        <f t="shared" si="1384"/>
        <v>3630</v>
      </c>
      <c r="AI462" s="765">
        <f t="shared" si="1384"/>
        <v>3630</v>
      </c>
      <c r="AJ462" s="765">
        <f t="shared" si="1384"/>
        <v>3630</v>
      </c>
      <c r="AK462" s="759"/>
      <c r="AL462" s="765">
        <f t="shared" ref="AL462:BB462" si="1385">3630*$K$1</f>
        <v>3630</v>
      </c>
      <c r="AM462" s="765">
        <f t="shared" si="1385"/>
        <v>3630</v>
      </c>
      <c r="AN462" s="765">
        <f t="shared" si="1385"/>
        <v>3630</v>
      </c>
      <c r="AO462" s="765">
        <f t="shared" si="1385"/>
        <v>3630</v>
      </c>
      <c r="AP462" s="765">
        <f t="shared" si="1385"/>
        <v>3630</v>
      </c>
      <c r="AQ462" s="765">
        <f t="shared" si="1385"/>
        <v>3630</v>
      </c>
      <c r="AR462" s="765">
        <f t="shared" si="1385"/>
        <v>3630</v>
      </c>
      <c r="AS462" s="765">
        <f t="shared" si="1385"/>
        <v>3630</v>
      </c>
      <c r="AT462" s="765">
        <f t="shared" si="1385"/>
        <v>3630</v>
      </c>
      <c r="AU462" s="765">
        <f t="shared" si="1385"/>
        <v>3630</v>
      </c>
      <c r="AV462" s="765">
        <f t="shared" si="1385"/>
        <v>3630</v>
      </c>
      <c r="AW462" s="765">
        <f t="shared" si="1385"/>
        <v>3630</v>
      </c>
      <c r="AX462" s="765">
        <f t="shared" si="1385"/>
        <v>3630</v>
      </c>
      <c r="AY462" s="765">
        <f t="shared" si="1385"/>
        <v>3630</v>
      </c>
      <c r="AZ462" s="765">
        <f t="shared" si="1385"/>
        <v>3630</v>
      </c>
      <c r="BA462" s="765">
        <f t="shared" si="1385"/>
        <v>3630</v>
      </c>
      <c r="BB462" s="765">
        <f t="shared" si="1385"/>
        <v>3630</v>
      </c>
      <c r="BC462" s="759"/>
      <c r="BD462" s="765">
        <f t="shared" ref="BD462:BT462" si="1386">3630*$K$1</f>
        <v>3630</v>
      </c>
      <c r="BE462" s="765">
        <f t="shared" si="1386"/>
        <v>3630</v>
      </c>
      <c r="BF462" s="765">
        <f t="shared" si="1386"/>
        <v>3630</v>
      </c>
      <c r="BG462" s="765">
        <f t="shared" si="1386"/>
        <v>3630</v>
      </c>
      <c r="BH462" s="765">
        <f t="shared" si="1386"/>
        <v>3630</v>
      </c>
      <c r="BI462" s="765">
        <f t="shared" si="1386"/>
        <v>3630</v>
      </c>
      <c r="BJ462" s="765">
        <f t="shared" si="1386"/>
        <v>3630</v>
      </c>
      <c r="BK462" s="765">
        <f t="shared" si="1386"/>
        <v>3630</v>
      </c>
      <c r="BL462" s="765">
        <f t="shared" si="1386"/>
        <v>3630</v>
      </c>
      <c r="BM462" s="765">
        <f t="shared" si="1386"/>
        <v>3630</v>
      </c>
      <c r="BN462" s="765">
        <f t="shared" si="1386"/>
        <v>3630</v>
      </c>
      <c r="BO462" s="765">
        <f t="shared" si="1386"/>
        <v>3630</v>
      </c>
      <c r="BP462" s="765">
        <f t="shared" si="1386"/>
        <v>3630</v>
      </c>
      <c r="BQ462" s="765">
        <f t="shared" si="1386"/>
        <v>3630</v>
      </c>
      <c r="BR462" s="765">
        <f t="shared" si="1386"/>
        <v>3630</v>
      </c>
      <c r="BS462" s="765">
        <f t="shared" si="1386"/>
        <v>3630</v>
      </c>
      <c r="BT462" s="765">
        <f t="shared" si="138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85"/>
        <v>3630</v>
      </c>
      <c r="CA462" s="600">
        <f t="shared" si="1286"/>
        <v>3630</v>
      </c>
      <c r="CB462" s="600">
        <f t="shared" si="1287"/>
        <v>3630</v>
      </c>
      <c r="CC462" s="691">
        <f t="shared" si="128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357"/>
        <v>3630</v>
      </c>
      <c r="CF462" s="1339">
        <f t="shared" si="1357"/>
        <v>3630</v>
      </c>
      <c r="CG462" s="1339">
        <f t="shared" si="1357"/>
        <v>3630</v>
      </c>
      <c r="CH462" s="1339">
        <f t="shared" si="1357"/>
        <v>3630</v>
      </c>
      <c r="CI462" s="1339">
        <f t="shared" si="1357"/>
        <v>3630</v>
      </c>
      <c r="CJ462" s="1339">
        <f t="shared" si="1357"/>
        <v>3630</v>
      </c>
      <c r="CK462" s="1340">
        <f t="shared" si="1357"/>
        <v>3630</v>
      </c>
      <c r="CL462" s="1340">
        <f t="shared" si="1357"/>
        <v>3630</v>
      </c>
      <c r="CM462" s="1340">
        <f t="shared" si="1357"/>
        <v>3630</v>
      </c>
      <c r="CN462" s="1339">
        <f t="shared" si="1357"/>
        <v>3630</v>
      </c>
      <c r="CO462" s="1339">
        <f t="shared" si="1357"/>
        <v>3630</v>
      </c>
      <c r="CP462" s="1339">
        <f t="shared" si="1357"/>
        <v>3630</v>
      </c>
      <c r="CQ462" s="1339">
        <f t="shared" si="1357"/>
        <v>3630</v>
      </c>
      <c r="CR462" s="1339">
        <f t="shared" si="1357"/>
        <v>3630</v>
      </c>
      <c r="CS462" s="1338">
        <f t="shared" si="1357"/>
        <v>3630</v>
      </c>
      <c r="CT462" s="1341">
        <f t="shared" si="1357"/>
        <v>3630</v>
      </c>
      <c r="CU462" s="552">
        <f t="shared" si="1358"/>
        <v>3630</v>
      </c>
      <c r="CV462" s="553">
        <f t="shared" si="1359"/>
        <v>3630</v>
      </c>
      <c r="CW462" s="554">
        <f t="shared" si="1360"/>
        <v>3630</v>
      </c>
      <c r="CX462" s="554">
        <f t="shared" si="1361"/>
        <v>3630</v>
      </c>
      <c r="CY462" s="554">
        <f t="shared" si="1362"/>
        <v>3630</v>
      </c>
      <c r="CZ462" s="554">
        <f t="shared" si="1363"/>
        <v>3630</v>
      </c>
      <c r="DA462" s="554">
        <f t="shared" si="1364"/>
        <v>3630</v>
      </c>
      <c r="DB462" s="555">
        <f t="shared" si="1365"/>
        <v>3630</v>
      </c>
      <c r="DC462" s="555">
        <f t="shared" si="1366"/>
        <v>3630</v>
      </c>
      <c r="DD462" s="555">
        <f t="shared" si="1367"/>
        <v>3630</v>
      </c>
      <c r="DE462" s="554">
        <f t="shared" si="1368"/>
        <v>3630</v>
      </c>
      <c r="DF462" s="554">
        <f t="shared" si="1369"/>
        <v>3630</v>
      </c>
      <c r="DG462" s="554">
        <f t="shared" si="1370"/>
        <v>3630</v>
      </c>
      <c r="DH462" s="554">
        <f t="shared" si="1371"/>
        <v>3630</v>
      </c>
      <c r="DI462" s="554">
        <f t="shared" si="1372"/>
        <v>3630</v>
      </c>
      <c r="DJ462" s="553">
        <f t="shared" si="1373"/>
        <v>3630</v>
      </c>
      <c r="DK462" s="552">
        <f t="shared" si="1374"/>
        <v>3630</v>
      </c>
      <c r="DL462" s="656">
        <f t="shared" si="1375"/>
        <v>17</v>
      </c>
      <c r="DM462" s="106">
        <f t="shared" si="1376"/>
        <v>17</v>
      </c>
      <c r="DN462" s="106">
        <f t="shared" si="1377"/>
        <v>17</v>
      </c>
      <c r="DO462" s="106">
        <f t="shared" si="1378"/>
        <v>17</v>
      </c>
      <c r="DP462" s="486"/>
      <c r="DQ462" s="1126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$G$1 &amp; " (%)"</f>
        <v>kcal (%)</v>
      </c>
      <c r="B463" s="635" t="str">
        <f t="shared" ref="B463:R463" si="1387">IF(B461="","",B461*B462/B$46/365/$F$1)</f>
        <v/>
      </c>
      <c r="C463" s="635" t="str">
        <f t="shared" si="1387"/>
        <v/>
      </c>
      <c r="D463" s="635" t="str">
        <f t="shared" si="1387"/>
        <v/>
      </c>
      <c r="E463" s="635" t="str">
        <f t="shared" si="1387"/>
        <v/>
      </c>
      <c r="F463" s="635" t="str">
        <f t="shared" si="1387"/>
        <v/>
      </c>
      <c r="G463" s="635" t="str">
        <f t="shared" si="1387"/>
        <v/>
      </c>
      <c r="H463" s="635" t="str">
        <f t="shared" si="1387"/>
        <v/>
      </c>
      <c r="I463" s="635" t="str">
        <f t="shared" si="1387"/>
        <v/>
      </c>
      <c r="J463" s="635" t="str">
        <f t="shared" si="1387"/>
        <v/>
      </c>
      <c r="K463" s="635" t="str">
        <f t="shared" si="1387"/>
        <v/>
      </c>
      <c r="L463" s="635" t="str">
        <f t="shared" si="1387"/>
        <v/>
      </c>
      <c r="M463" s="635" t="str">
        <f t="shared" si="1387"/>
        <v/>
      </c>
      <c r="N463" s="635" t="str">
        <f t="shared" si="1387"/>
        <v/>
      </c>
      <c r="O463" s="635" t="str">
        <f t="shared" si="1387"/>
        <v/>
      </c>
      <c r="P463" s="635" t="str">
        <f t="shared" si="1387"/>
        <v/>
      </c>
      <c r="Q463" s="635" t="str">
        <f t="shared" si="1387"/>
        <v/>
      </c>
      <c r="R463" s="635" t="str">
        <f t="shared" si="1387"/>
        <v/>
      </c>
      <c r="S463" s="655"/>
      <c r="T463" s="635" t="str">
        <f t="shared" ref="T463:AJ463" si="1388">IF(T461="","",T461*T462/T$46/365/$F$1)</f>
        <v/>
      </c>
      <c r="U463" s="635" t="str">
        <f t="shared" si="1388"/>
        <v/>
      </c>
      <c r="V463" s="635" t="str">
        <f t="shared" si="1388"/>
        <v/>
      </c>
      <c r="W463" s="635" t="str">
        <f t="shared" si="1388"/>
        <v/>
      </c>
      <c r="X463" s="635" t="str">
        <f t="shared" si="1388"/>
        <v/>
      </c>
      <c r="Y463" s="635" t="str">
        <f t="shared" si="1388"/>
        <v/>
      </c>
      <c r="Z463" s="635" t="str">
        <f t="shared" si="1388"/>
        <v/>
      </c>
      <c r="AA463" s="635" t="str">
        <f t="shared" si="1388"/>
        <v/>
      </c>
      <c r="AB463" s="635" t="str">
        <f t="shared" si="1388"/>
        <v/>
      </c>
      <c r="AC463" s="635" t="str">
        <f t="shared" si="1388"/>
        <v/>
      </c>
      <c r="AD463" s="635" t="str">
        <f t="shared" si="1388"/>
        <v/>
      </c>
      <c r="AE463" s="635" t="str">
        <f t="shared" si="1388"/>
        <v/>
      </c>
      <c r="AF463" s="635" t="str">
        <f t="shared" si="1388"/>
        <v/>
      </c>
      <c r="AG463" s="635" t="str">
        <f t="shared" si="1388"/>
        <v/>
      </c>
      <c r="AH463" s="635" t="str">
        <f t="shared" si="1388"/>
        <v/>
      </c>
      <c r="AI463" s="635" t="str">
        <f t="shared" si="1388"/>
        <v/>
      </c>
      <c r="AJ463" s="635" t="str">
        <f t="shared" si="1388"/>
        <v/>
      </c>
      <c r="AK463" s="655"/>
      <c r="AL463" s="635" t="str">
        <f t="shared" ref="AL463:BB463" si="1389">IF(AL461="","",AL461*AL462/AL$46/365/$F$1)</f>
        <v/>
      </c>
      <c r="AM463" s="635" t="str">
        <f t="shared" si="1389"/>
        <v/>
      </c>
      <c r="AN463" s="635" t="str">
        <f t="shared" si="1389"/>
        <v/>
      </c>
      <c r="AO463" s="635" t="str">
        <f t="shared" si="1389"/>
        <v/>
      </c>
      <c r="AP463" s="635" t="str">
        <f t="shared" si="1389"/>
        <v/>
      </c>
      <c r="AQ463" s="635" t="str">
        <f t="shared" si="1389"/>
        <v/>
      </c>
      <c r="AR463" s="635" t="str">
        <f t="shared" si="1389"/>
        <v/>
      </c>
      <c r="AS463" s="635" t="str">
        <f t="shared" si="1389"/>
        <v/>
      </c>
      <c r="AT463" s="635" t="str">
        <f t="shared" si="1389"/>
        <v/>
      </c>
      <c r="AU463" s="635" t="str">
        <f t="shared" si="1389"/>
        <v/>
      </c>
      <c r="AV463" s="635" t="str">
        <f t="shared" si="1389"/>
        <v/>
      </c>
      <c r="AW463" s="635" t="str">
        <f t="shared" si="1389"/>
        <v/>
      </c>
      <c r="AX463" s="635" t="str">
        <f t="shared" si="1389"/>
        <v/>
      </c>
      <c r="AY463" s="635" t="str">
        <f t="shared" si="1389"/>
        <v/>
      </c>
      <c r="AZ463" s="635" t="str">
        <f t="shared" si="1389"/>
        <v/>
      </c>
      <c r="BA463" s="635" t="str">
        <f t="shared" si="1389"/>
        <v/>
      </c>
      <c r="BB463" s="635" t="str">
        <f t="shared" si="1389"/>
        <v/>
      </c>
      <c r="BC463" s="655"/>
      <c r="BD463" s="635" t="str">
        <f t="shared" ref="BD463:BT463" si="1390">IF(BD461="","",BD461*BD462/BD$46/365/$F$1)</f>
        <v/>
      </c>
      <c r="BE463" s="635" t="str">
        <f t="shared" si="1390"/>
        <v/>
      </c>
      <c r="BF463" s="635" t="str">
        <f t="shared" si="1390"/>
        <v/>
      </c>
      <c r="BG463" s="635" t="str">
        <f t="shared" si="1390"/>
        <v/>
      </c>
      <c r="BH463" s="635" t="str">
        <f t="shared" si="1390"/>
        <v/>
      </c>
      <c r="BI463" s="635" t="str">
        <f t="shared" si="1390"/>
        <v/>
      </c>
      <c r="BJ463" s="635" t="str">
        <f t="shared" si="1390"/>
        <v/>
      </c>
      <c r="BK463" s="635" t="str">
        <f t="shared" si="1390"/>
        <v/>
      </c>
      <c r="BL463" s="635" t="str">
        <f t="shared" si="1390"/>
        <v/>
      </c>
      <c r="BM463" s="635" t="str">
        <f t="shared" si="1390"/>
        <v/>
      </c>
      <c r="BN463" s="635" t="str">
        <f t="shared" si="1390"/>
        <v/>
      </c>
      <c r="BO463" s="635" t="str">
        <f t="shared" si="1390"/>
        <v/>
      </c>
      <c r="BP463" s="635" t="str">
        <f t="shared" si="1390"/>
        <v/>
      </c>
      <c r="BQ463" s="635" t="str">
        <f t="shared" si="1390"/>
        <v/>
      </c>
      <c r="BR463" s="635" t="str">
        <f t="shared" si="1390"/>
        <v/>
      </c>
      <c r="BS463" s="635" t="str">
        <f t="shared" si="1390"/>
        <v/>
      </c>
      <c r="BT463" s="635" t="str">
        <f t="shared" si="1390"/>
        <v/>
      </c>
      <c r="BU463" s="655"/>
      <c r="BV463" s="635" t="str">
        <f>IF(BV461="","",BV461*BV462/BV$46/365/$F$1)</f>
        <v/>
      </c>
      <c r="BW463" s="635" t="str">
        <f>IF(BW461="","",BW461*BW462/BW$46/365/$F$1)</f>
        <v/>
      </c>
      <c r="BX463" s="635" t="str">
        <f>IF(BX461="","",BX461*BX462/BX$46/365/$F$1)</f>
        <v/>
      </c>
      <c r="BY463" s="635" t="str">
        <f>IF(BY461="","",BY461*BY462/BY$46/365/$F$1)</f>
        <v/>
      </c>
      <c r="BZ463" s="625" t="str">
        <f>IF(DL463&lt;3,"",(SUM(B463:R463)-MIN(B463:R463)-MAX(B463:R463))/(DL463-2))</f>
        <v/>
      </c>
      <c r="CA463" s="625" t="str">
        <f t="shared" si="1286"/>
        <v/>
      </c>
      <c r="CB463" s="625" t="str">
        <f t="shared" si="1287"/>
        <v/>
      </c>
      <c r="CC463" s="625" t="str">
        <f t="shared" si="1288"/>
        <v/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357"/>
        <v/>
      </c>
      <c r="CF463" s="1344" t="str">
        <f t="shared" si="1357"/>
        <v/>
      </c>
      <c r="CG463" s="1344" t="str">
        <f t="shared" si="1357"/>
        <v/>
      </c>
      <c r="CH463" s="1344" t="str">
        <f t="shared" si="1357"/>
        <v/>
      </c>
      <c r="CI463" s="1344" t="str">
        <f t="shared" si="1357"/>
        <v/>
      </c>
      <c r="CJ463" s="1344" t="str">
        <f t="shared" si="1357"/>
        <v/>
      </c>
      <c r="CK463" s="1345" t="str">
        <f t="shared" si="1357"/>
        <v/>
      </c>
      <c r="CL463" s="1345" t="str">
        <f t="shared" si="1357"/>
        <v/>
      </c>
      <c r="CM463" s="1345" t="str">
        <f t="shared" si="1357"/>
        <v/>
      </c>
      <c r="CN463" s="1344" t="str">
        <f t="shared" si="1357"/>
        <v/>
      </c>
      <c r="CO463" s="1344" t="str">
        <f t="shared" si="1357"/>
        <v/>
      </c>
      <c r="CP463" s="1344" t="str">
        <f t="shared" si="1357"/>
        <v/>
      </c>
      <c r="CQ463" s="1344" t="str">
        <f t="shared" si="1357"/>
        <v/>
      </c>
      <c r="CR463" s="1344" t="str">
        <f t="shared" si="1357"/>
        <v/>
      </c>
      <c r="CS463" s="1343" t="str">
        <f t="shared" si="1357"/>
        <v/>
      </c>
      <c r="CT463" s="1346" t="str">
        <f t="shared" si="1357"/>
        <v/>
      </c>
      <c r="CU463" s="540" t="str">
        <f t="shared" si="1358"/>
        <v/>
      </c>
      <c r="CV463" s="541" t="str">
        <f t="shared" si="1359"/>
        <v/>
      </c>
      <c r="CW463" s="542" t="str">
        <f t="shared" si="1360"/>
        <v/>
      </c>
      <c r="CX463" s="542" t="str">
        <f t="shared" si="1361"/>
        <v/>
      </c>
      <c r="CY463" s="542" t="str">
        <f t="shared" si="1362"/>
        <v/>
      </c>
      <c r="CZ463" s="542" t="str">
        <f t="shared" si="1363"/>
        <v/>
      </c>
      <c r="DA463" s="542" t="str">
        <f t="shared" si="1364"/>
        <v/>
      </c>
      <c r="DB463" s="543" t="str">
        <f t="shared" si="1365"/>
        <v/>
      </c>
      <c r="DC463" s="543" t="str">
        <f t="shared" si="1366"/>
        <v/>
      </c>
      <c r="DD463" s="543" t="str">
        <f t="shared" si="1367"/>
        <v/>
      </c>
      <c r="DE463" s="542" t="str">
        <f t="shared" si="1368"/>
        <v/>
      </c>
      <c r="DF463" s="542" t="str">
        <f t="shared" si="1369"/>
        <v/>
      </c>
      <c r="DG463" s="542" t="str">
        <f t="shared" si="1370"/>
        <v/>
      </c>
      <c r="DH463" s="542" t="str">
        <f t="shared" si="1371"/>
        <v/>
      </c>
      <c r="DI463" s="542" t="str">
        <f t="shared" si="1372"/>
        <v/>
      </c>
      <c r="DJ463" s="541" t="str">
        <f t="shared" si="1373"/>
        <v/>
      </c>
      <c r="DK463" s="540" t="str">
        <f t="shared" si="1374"/>
        <v/>
      </c>
      <c r="DL463" s="656">
        <f t="shared" si="1375"/>
        <v>0</v>
      </c>
      <c r="DM463" s="106">
        <f t="shared" si="1376"/>
        <v>0</v>
      </c>
      <c r="DN463" s="106">
        <f t="shared" si="1377"/>
        <v>0</v>
      </c>
      <c r="DO463" s="106">
        <f t="shared" si="1378"/>
        <v>0</v>
      </c>
      <c r="DP463" s="486"/>
      <c r="DQ463" s="1126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278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85"/>
        <v/>
      </c>
      <c r="CA464" s="600" t="str">
        <f t="shared" si="1286"/>
        <v/>
      </c>
      <c r="CB464" s="600" t="str">
        <f t="shared" si="1287"/>
        <v/>
      </c>
      <c r="CC464" s="691" t="str">
        <f t="shared" si="1288"/>
        <v/>
      </c>
      <c r="CD464" s="1337" t="str">
        <f t="shared" ref="CD464:CS465" si="139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391"/>
        <v/>
      </c>
      <c r="CF464" s="1339" t="str">
        <f t="shared" si="1391"/>
        <v/>
      </c>
      <c r="CG464" s="1339" t="str">
        <f t="shared" si="1391"/>
        <v/>
      </c>
      <c r="CH464" s="1339" t="str">
        <f t="shared" si="1391"/>
        <v/>
      </c>
      <c r="CI464" s="1339" t="str">
        <f t="shared" si="1391"/>
        <v/>
      </c>
      <c r="CJ464" s="1339" t="str">
        <f t="shared" si="1391"/>
        <v/>
      </c>
      <c r="CK464" s="1340" t="str">
        <f t="shared" si="1391"/>
        <v/>
      </c>
      <c r="CL464" s="1340" t="str">
        <f t="shared" si="1391"/>
        <v/>
      </c>
      <c r="CM464" s="1340" t="str">
        <f t="shared" si="1391"/>
        <v/>
      </c>
      <c r="CN464" s="1339" t="str">
        <f t="shared" si="1391"/>
        <v/>
      </c>
      <c r="CO464" s="1339" t="str">
        <f t="shared" si="1391"/>
        <v/>
      </c>
      <c r="CP464" s="1339" t="str">
        <f t="shared" si="1391"/>
        <v/>
      </c>
      <c r="CQ464" s="1339" t="str">
        <f t="shared" si="1391"/>
        <v/>
      </c>
      <c r="CR464" s="1339" t="str">
        <f t="shared" si="1391"/>
        <v/>
      </c>
      <c r="CS464" s="1338" t="str">
        <f t="shared" si="1391"/>
        <v/>
      </c>
      <c r="CT464" s="1341" t="str">
        <f t="shared" ref="CE464:CT465" si="139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2" t="str">
        <f t="shared" si="1358"/>
        <v/>
      </c>
      <c r="CV464" s="553" t="str">
        <f t="shared" si="1359"/>
        <v/>
      </c>
      <c r="CW464" s="554" t="str">
        <f t="shared" si="1360"/>
        <v/>
      </c>
      <c r="CX464" s="554" t="str">
        <f t="shared" si="1361"/>
        <v/>
      </c>
      <c r="CY464" s="554" t="str">
        <f t="shared" si="1362"/>
        <v/>
      </c>
      <c r="CZ464" s="554" t="str">
        <f t="shared" si="1363"/>
        <v/>
      </c>
      <c r="DA464" s="554" t="str">
        <f t="shared" si="1364"/>
        <v/>
      </c>
      <c r="DB464" s="555" t="str">
        <f t="shared" si="1365"/>
        <v/>
      </c>
      <c r="DC464" s="555" t="str">
        <f t="shared" si="1366"/>
        <v/>
      </c>
      <c r="DD464" s="555" t="str">
        <f t="shared" si="1367"/>
        <v/>
      </c>
      <c r="DE464" s="554" t="str">
        <f t="shared" si="1368"/>
        <v/>
      </c>
      <c r="DF464" s="554" t="str">
        <f t="shared" si="1369"/>
        <v/>
      </c>
      <c r="DG464" s="554" t="str">
        <f t="shared" si="1370"/>
        <v/>
      </c>
      <c r="DH464" s="554" t="str">
        <f t="shared" si="1371"/>
        <v/>
      </c>
      <c r="DI464" s="554" t="str">
        <f t="shared" si="1372"/>
        <v/>
      </c>
      <c r="DJ464" s="553" t="str">
        <f t="shared" si="1373"/>
        <v/>
      </c>
      <c r="DK464" s="552" t="str">
        <f t="shared" si="1374"/>
        <v/>
      </c>
      <c r="DL464" s="656">
        <f t="shared" si="1375"/>
        <v>0</v>
      </c>
      <c r="DM464" s="106">
        <f t="shared" si="1376"/>
        <v>0</v>
      </c>
      <c r="DN464" s="106">
        <f t="shared" si="1377"/>
        <v>0</v>
      </c>
      <c r="DO464" s="106">
        <f t="shared" si="1378"/>
        <v>0</v>
      </c>
      <c r="DP464" s="486"/>
      <c r="DQ464" s="1126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279</v>
      </c>
      <c r="B465" s="632" t="str">
        <f t="shared" ref="B465:R465" si="1393">IF(B464="","",B459*B464*B460)</f>
        <v/>
      </c>
      <c r="C465" s="632" t="str">
        <f t="shared" si="1393"/>
        <v/>
      </c>
      <c r="D465" s="632" t="str">
        <f t="shared" si="1393"/>
        <v/>
      </c>
      <c r="E465" s="632" t="str">
        <f t="shared" si="1393"/>
        <v/>
      </c>
      <c r="F465" s="632" t="str">
        <f t="shared" si="1393"/>
        <v/>
      </c>
      <c r="G465" s="632" t="str">
        <f t="shared" si="1393"/>
        <v/>
      </c>
      <c r="H465" s="632" t="str">
        <f t="shared" si="1393"/>
        <v/>
      </c>
      <c r="I465" s="632" t="str">
        <f t="shared" si="1393"/>
        <v/>
      </c>
      <c r="J465" s="632" t="str">
        <f t="shared" si="1393"/>
        <v/>
      </c>
      <c r="K465" s="632" t="str">
        <f t="shared" si="1393"/>
        <v/>
      </c>
      <c r="L465" s="632" t="str">
        <f t="shared" si="1393"/>
        <v/>
      </c>
      <c r="M465" s="632" t="str">
        <f t="shared" si="1393"/>
        <v/>
      </c>
      <c r="N465" s="632" t="str">
        <f t="shared" si="1393"/>
        <v/>
      </c>
      <c r="O465" s="632" t="str">
        <f t="shared" si="1393"/>
        <v/>
      </c>
      <c r="P465" s="632" t="str">
        <f t="shared" si="1393"/>
        <v/>
      </c>
      <c r="Q465" s="632" t="str">
        <f t="shared" si="1393"/>
        <v/>
      </c>
      <c r="R465" s="632" t="str">
        <f t="shared" si="1393"/>
        <v/>
      </c>
      <c r="S465" s="665"/>
      <c r="T465" s="632" t="str">
        <f t="shared" ref="T465:AJ465" si="1394">IF(T464="","",T459*T464*T460)</f>
        <v/>
      </c>
      <c r="U465" s="632" t="str">
        <f t="shared" si="1394"/>
        <v/>
      </c>
      <c r="V465" s="632" t="str">
        <f t="shared" si="1394"/>
        <v/>
      </c>
      <c r="W465" s="632" t="str">
        <f t="shared" si="1394"/>
        <v/>
      </c>
      <c r="X465" s="632" t="str">
        <f t="shared" si="1394"/>
        <v/>
      </c>
      <c r="Y465" s="632" t="str">
        <f t="shared" si="1394"/>
        <v/>
      </c>
      <c r="Z465" s="632" t="str">
        <f t="shared" si="1394"/>
        <v/>
      </c>
      <c r="AA465" s="632" t="str">
        <f t="shared" si="1394"/>
        <v/>
      </c>
      <c r="AB465" s="632" t="str">
        <f t="shared" si="1394"/>
        <v/>
      </c>
      <c r="AC465" s="632" t="str">
        <f t="shared" si="1394"/>
        <v/>
      </c>
      <c r="AD465" s="632" t="str">
        <f t="shared" si="1394"/>
        <v/>
      </c>
      <c r="AE465" s="632" t="str">
        <f t="shared" si="1394"/>
        <v/>
      </c>
      <c r="AF465" s="632" t="str">
        <f t="shared" si="1394"/>
        <v/>
      </c>
      <c r="AG465" s="632" t="str">
        <f t="shared" si="1394"/>
        <v/>
      </c>
      <c r="AH465" s="632" t="str">
        <f t="shared" si="1394"/>
        <v/>
      </c>
      <c r="AI465" s="632" t="str">
        <f t="shared" si="1394"/>
        <v/>
      </c>
      <c r="AJ465" s="632" t="str">
        <f t="shared" si="1394"/>
        <v/>
      </c>
      <c r="AK465" s="665"/>
      <c r="AL465" s="632" t="str">
        <f t="shared" ref="AL465:BB465" si="1395">IF(AL464="","",AL459*AL464*AL460)</f>
        <v/>
      </c>
      <c r="AM465" s="632" t="str">
        <f t="shared" si="1395"/>
        <v/>
      </c>
      <c r="AN465" s="632" t="str">
        <f t="shared" si="1395"/>
        <v/>
      </c>
      <c r="AO465" s="632" t="str">
        <f t="shared" si="1395"/>
        <v/>
      </c>
      <c r="AP465" s="632" t="str">
        <f t="shared" si="1395"/>
        <v/>
      </c>
      <c r="AQ465" s="632" t="str">
        <f t="shared" si="1395"/>
        <v/>
      </c>
      <c r="AR465" s="632" t="str">
        <f t="shared" si="1395"/>
        <v/>
      </c>
      <c r="AS465" s="632" t="str">
        <f t="shared" si="1395"/>
        <v/>
      </c>
      <c r="AT465" s="632" t="str">
        <f t="shared" si="1395"/>
        <v/>
      </c>
      <c r="AU465" s="632" t="str">
        <f t="shared" si="1395"/>
        <v/>
      </c>
      <c r="AV465" s="632" t="str">
        <f t="shared" si="1395"/>
        <v/>
      </c>
      <c r="AW465" s="632" t="str">
        <f t="shared" si="1395"/>
        <v/>
      </c>
      <c r="AX465" s="632" t="str">
        <f t="shared" si="1395"/>
        <v/>
      </c>
      <c r="AY465" s="632" t="str">
        <f t="shared" si="1395"/>
        <v/>
      </c>
      <c r="AZ465" s="632" t="str">
        <f t="shared" si="1395"/>
        <v/>
      </c>
      <c r="BA465" s="632" t="str">
        <f t="shared" si="1395"/>
        <v/>
      </c>
      <c r="BB465" s="632" t="str">
        <f t="shared" si="1395"/>
        <v/>
      </c>
      <c r="BC465" s="665"/>
      <c r="BD465" s="632" t="str">
        <f t="shared" ref="BD465:BT465" si="1396">IF(BD464="","",BD459*BD464*BD460)</f>
        <v/>
      </c>
      <c r="BE465" s="632" t="str">
        <f t="shared" si="1396"/>
        <v/>
      </c>
      <c r="BF465" s="632" t="str">
        <f t="shared" si="1396"/>
        <v/>
      </c>
      <c r="BG465" s="632" t="str">
        <f t="shared" si="1396"/>
        <v/>
      </c>
      <c r="BH465" s="632" t="str">
        <f t="shared" si="1396"/>
        <v/>
      </c>
      <c r="BI465" s="632" t="str">
        <f t="shared" si="1396"/>
        <v/>
      </c>
      <c r="BJ465" s="632" t="str">
        <f t="shared" si="1396"/>
        <v/>
      </c>
      <c r="BK465" s="632" t="str">
        <f t="shared" si="1396"/>
        <v/>
      </c>
      <c r="BL465" s="632" t="str">
        <f t="shared" si="1396"/>
        <v/>
      </c>
      <c r="BM465" s="632" t="str">
        <f t="shared" si="1396"/>
        <v/>
      </c>
      <c r="BN465" s="632" t="str">
        <f t="shared" si="1396"/>
        <v/>
      </c>
      <c r="BO465" s="632" t="str">
        <f t="shared" si="1396"/>
        <v/>
      </c>
      <c r="BP465" s="632" t="str">
        <f t="shared" si="1396"/>
        <v/>
      </c>
      <c r="BQ465" s="632" t="str">
        <f t="shared" si="1396"/>
        <v/>
      </c>
      <c r="BR465" s="632" t="str">
        <f t="shared" si="1396"/>
        <v/>
      </c>
      <c r="BS465" s="632" t="str">
        <f t="shared" si="1396"/>
        <v/>
      </c>
      <c r="BT465" s="632" t="str">
        <f t="shared" si="139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85"/>
        <v/>
      </c>
      <c r="CA465" s="600" t="str">
        <f t="shared" si="1286"/>
        <v/>
      </c>
      <c r="CB465" s="600" t="str">
        <f t="shared" si="1287"/>
        <v/>
      </c>
      <c r="CC465" s="691" t="str">
        <f t="shared" si="1288"/>
        <v/>
      </c>
      <c r="CD465" s="1337" t="str">
        <f t="shared" si="1391"/>
        <v/>
      </c>
      <c r="CE465" s="1338" t="str">
        <f t="shared" si="1392"/>
        <v/>
      </c>
      <c r="CF465" s="1339" t="str">
        <f t="shared" si="1392"/>
        <v/>
      </c>
      <c r="CG465" s="1339" t="str">
        <f t="shared" si="1392"/>
        <v/>
      </c>
      <c r="CH465" s="1339" t="str">
        <f t="shared" si="1392"/>
        <v/>
      </c>
      <c r="CI465" s="1339" t="str">
        <f t="shared" si="1392"/>
        <v/>
      </c>
      <c r="CJ465" s="1339" t="str">
        <f t="shared" si="1392"/>
        <v/>
      </c>
      <c r="CK465" s="1340" t="str">
        <f t="shared" si="1392"/>
        <v/>
      </c>
      <c r="CL465" s="1340" t="str">
        <f t="shared" si="1392"/>
        <v/>
      </c>
      <c r="CM465" s="1340" t="str">
        <f t="shared" si="1392"/>
        <v/>
      </c>
      <c r="CN465" s="1339" t="str">
        <f t="shared" si="1392"/>
        <v/>
      </c>
      <c r="CO465" s="1339" t="str">
        <f t="shared" si="1392"/>
        <v/>
      </c>
      <c r="CP465" s="1339" t="str">
        <f t="shared" si="1392"/>
        <v/>
      </c>
      <c r="CQ465" s="1339" t="str">
        <f t="shared" si="1392"/>
        <v/>
      </c>
      <c r="CR465" s="1339" t="str">
        <f t="shared" si="1392"/>
        <v/>
      </c>
      <c r="CS465" s="1338" t="str">
        <f t="shared" si="1392"/>
        <v/>
      </c>
      <c r="CT465" s="1341" t="str">
        <f t="shared" si="1392"/>
        <v/>
      </c>
      <c r="CU465" s="552" t="str">
        <f t="shared" si="1358"/>
        <v/>
      </c>
      <c r="CV465" s="553" t="str">
        <f t="shared" si="1359"/>
        <v/>
      </c>
      <c r="CW465" s="554" t="str">
        <f t="shared" si="1360"/>
        <v/>
      </c>
      <c r="CX465" s="554" t="str">
        <f t="shared" si="1361"/>
        <v/>
      </c>
      <c r="CY465" s="554" t="str">
        <f t="shared" si="1362"/>
        <v/>
      </c>
      <c r="CZ465" s="554" t="str">
        <f t="shared" si="1363"/>
        <v/>
      </c>
      <c r="DA465" s="554" t="str">
        <f t="shared" si="1364"/>
        <v/>
      </c>
      <c r="DB465" s="555" t="str">
        <f t="shared" si="1365"/>
        <v/>
      </c>
      <c r="DC465" s="555" t="str">
        <f t="shared" si="1366"/>
        <v/>
      </c>
      <c r="DD465" s="555" t="str">
        <f t="shared" si="1367"/>
        <v/>
      </c>
      <c r="DE465" s="554" t="str">
        <f t="shared" si="1368"/>
        <v/>
      </c>
      <c r="DF465" s="554" t="str">
        <f t="shared" si="1369"/>
        <v/>
      </c>
      <c r="DG465" s="554" t="str">
        <f t="shared" si="1370"/>
        <v/>
      </c>
      <c r="DH465" s="554" t="str">
        <f t="shared" si="1371"/>
        <v/>
      </c>
      <c r="DI465" s="554" t="str">
        <f t="shared" si="1372"/>
        <v/>
      </c>
      <c r="DJ465" s="553" t="str">
        <f t="shared" si="1373"/>
        <v/>
      </c>
      <c r="DK465" s="552" t="str">
        <f t="shared" si="1374"/>
        <v/>
      </c>
      <c r="DL465" s="656">
        <f t="shared" si="1375"/>
        <v>0</v>
      </c>
      <c r="DM465" s="106">
        <f t="shared" si="1376"/>
        <v>0</v>
      </c>
      <c r="DN465" s="106">
        <f t="shared" si="1377"/>
        <v>0</v>
      </c>
      <c r="DO465" s="106">
        <f t="shared" si="1378"/>
        <v>0</v>
      </c>
      <c r="DP465" s="486"/>
      <c r="DQ465" s="1483" t="s">
        <v>811</v>
      </c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507" t="s">
        <v>712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2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2"/>
      <c r="AL466" s="646"/>
      <c r="AM466" s="646"/>
      <c r="AN466" s="646"/>
      <c r="AO466" s="646" t="s">
        <v>257</v>
      </c>
      <c r="AP466" s="646"/>
      <c r="AQ466" s="646"/>
      <c r="AR466" s="646" t="s">
        <v>257</v>
      </c>
      <c r="AS466" s="646" t="s">
        <v>257</v>
      </c>
      <c r="AT466" s="646" t="s">
        <v>257</v>
      </c>
      <c r="AU466" s="646"/>
      <c r="AV466" s="646"/>
      <c r="AW466" s="646"/>
      <c r="AX466" s="646"/>
      <c r="AY466" s="646"/>
      <c r="AZ466" s="646"/>
      <c r="BA466" s="646"/>
      <c r="BB466" s="646"/>
      <c r="BC466" s="1022"/>
      <c r="BD466" s="646" t="s">
        <v>257</v>
      </c>
      <c r="BE466" s="646" t="s">
        <v>257</v>
      </c>
      <c r="BF466" s="646" t="s">
        <v>257</v>
      </c>
      <c r="BG466" s="646" t="s">
        <v>257</v>
      </c>
      <c r="BH466" s="646" t="s">
        <v>257</v>
      </c>
      <c r="BI466" s="646" t="s">
        <v>257</v>
      </c>
      <c r="BJ466" s="646" t="s">
        <v>257</v>
      </c>
      <c r="BK466" s="646"/>
      <c r="BL466" s="646" t="s">
        <v>257</v>
      </c>
      <c r="BM466" s="646"/>
      <c r="BN466" s="646"/>
      <c r="BO466" s="646"/>
      <c r="BP466" s="646"/>
      <c r="BQ466" s="646"/>
      <c r="BR466" s="646"/>
      <c r="BS466" s="646"/>
      <c r="BT466" s="646"/>
      <c r="BU466" s="1022"/>
      <c r="BV466" s="646" t="s">
        <v>275</v>
      </c>
      <c r="BW466" s="646" t="s">
        <v>275</v>
      </c>
      <c r="BX466" s="646" t="s">
        <v>275</v>
      </c>
      <c r="BY466" s="646" t="s">
        <v>275</v>
      </c>
      <c r="BZ466" s="592" t="str">
        <f t="shared" si="1285"/>
        <v/>
      </c>
      <c r="CA466" s="592" t="str">
        <f t="shared" si="1286"/>
        <v/>
      </c>
      <c r="CB466" s="592" t="str">
        <f t="shared" si="1287"/>
        <v/>
      </c>
      <c r="CC466" s="690" t="str">
        <f t="shared" si="128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6" t="s">
        <v>256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2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2"/>
      <c r="AL467" s="646"/>
      <c r="AM467" s="646"/>
      <c r="AN467" s="646"/>
      <c r="AO467" s="646">
        <v>5</v>
      </c>
      <c r="AP467" s="646"/>
      <c r="AQ467" s="646"/>
      <c r="AR467" s="646">
        <v>50</v>
      </c>
      <c r="AS467" s="646">
        <v>25</v>
      </c>
      <c r="AT467" s="646">
        <v>15</v>
      </c>
      <c r="AU467" s="646"/>
      <c r="AV467" s="646"/>
      <c r="AW467" s="646"/>
      <c r="AX467" s="646"/>
      <c r="AY467" s="646"/>
      <c r="AZ467" s="646"/>
      <c r="BA467" s="646"/>
      <c r="BB467" s="646"/>
      <c r="BC467" s="1022"/>
      <c r="BD467" s="646">
        <v>10</v>
      </c>
      <c r="BE467" s="646">
        <v>10</v>
      </c>
      <c r="BF467" s="646">
        <v>10</v>
      </c>
      <c r="BG467" s="646">
        <v>50</v>
      </c>
      <c r="BH467" s="646">
        <v>5</v>
      </c>
      <c r="BI467" s="646">
        <v>10</v>
      </c>
      <c r="BJ467" s="646">
        <v>5</v>
      </c>
      <c r="BK467" s="646"/>
      <c r="BL467" s="646">
        <v>5</v>
      </c>
      <c r="BM467" s="646"/>
      <c r="BN467" s="646"/>
      <c r="BO467" s="646"/>
      <c r="BP467" s="646"/>
      <c r="BQ467" s="646"/>
      <c r="BR467" s="646"/>
      <c r="BS467" s="646"/>
      <c r="BT467" s="646"/>
      <c r="BU467" s="1022"/>
      <c r="BV467" s="646">
        <v>1</v>
      </c>
      <c r="BW467" s="646">
        <v>1</v>
      </c>
      <c r="BX467" s="646">
        <v>5</v>
      </c>
      <c r="BY467" s="646">
        <v>5</v>
      </c>
      <c r="BZ467" s="600" t="str">
        <f t="shared" si="1285"/>
        <v/>
      </c>
      <c r="CA467" s="600" t="str">
        <f t="shared" si="1286"/>
        <v/>
      </c>
      <c r="CB467" s="600">
        <f t="shared" si="1287"/>
        <v>20</v>
      </c>
      <c r="CC467" s="691">
        <f t="shared" si="1288"/>
        <v>8.3333333333333339</v>
      </c>
      <c r="CD467" s="1337" t="str">
        <f t="shared" ref="CD467:CS467" si="139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397"/>
        <v/>
      </c>
      <c r="CF467" s="1339" t="str">
        <f t="shared" si="1397"/>
        <v/>
      </c>
      <c r="CG467" s="1339" t="str">
        <f t="shared" si="1397"/>
        <v/>
      </c>
      <c r="CH467" s="1339" t="str">
        <f t="shared" si="1397"/>
        <v/>
      </c>
      <c r="CI467" s="1339">
        <f t="shared" si="1397"/>
        <v>5</v>
      </c>
      <c r="CJ467" s="1339">
        <f t="shared" si="1397"/>
        <v>5</v>
      </c>
      <c r="CK467" s="1340">
        <f t="shared" si="1397"/>
        <v>5</v>
      </c>
      <c r="CL467" s="1340">
        <f t="shared" si="1397"/>
        <v>10</v>
      </c>
      <c r="CM467" s="1340">
        <f t="shared" si="1397"/>
        <v>10</v>
      </c>
      <c r="CN467" s="1339">
        <f t="shared" si="1397"/>
        <v>10</v>
      </c>
      <c r="CO467" s="1339">
        <f t="shared" si="1397"/>
        <v>10</v>
      </c>
      <c r="CP467" s="1339">
        <f t="shared" si="1397"/>
        <v>50</v>
      </c>
      <c r="CQ467" s="1339" t="str">
        <f t="shared" si="1397"/>
        <v/>
      </c>
      <c r="CR467" s="1339" t="str">
        <f t="shared" si="1397"/>
        <v/>
      </c>
      <c r="CS467" s="1338" t="str">
        <f t="shared" si="1397"/>
        <v/>
      </c>
      <c r="CT467" s="1341" t="str">
        <f t="shared" ref="CE467:CT472" si="139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2" t="str">
        <f t="shared" ref="CU467:CU474" si="139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3" t="str">
        <f t="shared" ref="CV467:CV474" si="140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4" t="str">
        <f t="shared" ref="CW467:CW474" si="140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4" t="str">
        <f t="shared" ref="CX467:CX474" si="140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4" t="str">
        <f t="shared" ref="CY467:CY474" si="140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4">
        <f t="shared" ref="CZ467:CZ474" si="140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4">
        <f t="shared" ref="DA467:DA474" si="140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5">
        <f t="shared" ref="DB467:DB474" si="140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5">
        <f t="shared" ref="DC467:DC474" si="140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5">
        <f t="shared" ref="DD467:DD474" si="140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4">
        <f t="shared" ref="DE467:DE474" si="140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4">
        <f t="shared" ref="DF467:DF474" si="141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4">
        <f t="shared" ref="DG467:DG474" si="141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50</v>
      </c>
      <c r="DH467" s="554" t="str">
        <f t="shared" ref="DH467:DH474" si="141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4" t="str">
        <f t="shared" ref="DI467:DI474" si="141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3" t="str">
        <f t="shared" ref="DJ467:DJ474" si="141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2" t="str">
        <f t="shared" ref="DK467:DK474" si="141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416">COUNT(B467:R467)</f>
        <v>0</v>
      </c>
      <c r="DM467" s="106">
        <f t="shared" ref="DM467:DM474" si="1417">COUNT(T467:AJ467)</f>
        <v>0</v>
      </c>
      <c r="DN467" s="106">
        <f t="shared" ref="DN467:DN474" si="1418">COUNT(AL467:BB467)</f>
        <v>4</v>
      </c>
      <c r="DO467" s="106">
        <f t="shared" ref="DO467:DO474" si="1419">COUNT(BD467:BT467)</f>
        <v>8</v>
      </c>
      <c r="DP467" s="486"/>
      <c r="DQ467" s="1126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6" t="s">
        <v>276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2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2"/>
      <c r="AL468" s="646"/>
      <c r="AM468" s="646"/>
      <c r="AN468" s="646"/>
      <c r="AO468" s="646">
        <v>2</v>
      </c>
      <c r="AP468" s="646"/>
      <c r="AQ468" s="646"/>
      <c r="AR468" s="646">
        <v>1</v>
      </c>
      <c r="AS468" s="646">
        <v>1</v>
      </c>
      <c r="AT468" s="646">
        <v>1</v>
      </c>
      <c r="AU468" s="646"/>
      <c r="AV468" s="646"/>
      <c r="AW468" s="646"/>
      <c r="AX468" s="646"/>
      <c r="AY468" s="646"/>
      <c r="AZ468" s="646"/>
      <c r="BA468" s="646"/>
      <c r="BB468" s="646"/>
      <c r="BC468" s="1022"/>
      <c r="BD468" s="646">
        <v>1</v>
      </c>
      <c r="BE468" s="646">
        <v>1</v>
      </c>
      <c r="BF468" s="646">
        <v>1</v>
      </c>
      <c r="BG468" s="646">
        <v>1</v>
      </c>
      <c r="BH468" s="646">
        <v>1</v>
      </c>
      <c r="BI468" s="646">
        <v>1</v>
      </c>
      <c r="BJ468" s="646">
        <v>2</v>
      </c>
      <c r="BK468" s="646"/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2"/>
      <c r="BV468" s="646"/>
      <c r="BW468" s="646"/>
      <c r="BX468" s="646">
        <v>1</v>
      </c>
      <c r="BY468" s="646">
        <v>1</v>
      </c>
      <c r="BZ468" s="600" t="str">
        <f t="shared" si="1285"/>
        <v/>
      </c>
      <c r="CA468" s="600" t="str">
        <f t="shared" si="1286"/>
        <v/>
      </c>
      <c r="CB468" s="600">
        <f t="shared" si="1287"/>
        <v>1</v>
      </c>
      <c r="CC468" s="691">
        <f t="shared" si="1288"/>
        <v>1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398"/>
        <v/>
      </c>
      <c r="CF468" s="1339" t="str">
        <f t="shared" si="1398"/>
        <v/>
      </c>
      <c r="CG468" s="1339" t="str">
        <f t="shared" si="1398"/>
        <v/>
      </c>
      <c r="CH468" s="1339" t="str">
        <f t="shared" si="1398"/>
        <v/>
      </c>
      <c r="CI468" s="1339">
        <f t="shared" si="1398"/>
        <v>1</v>
      </c>
      <c r="CJ468" s="1339">
        <f t="shared" si="1398"/>
        <v>1</v>
      </c>
      <c r="CK468" s="1340">
        <f t="shared" si="1398"/>
        <v>1</v>
      </c>
      <c r="CL468" s="1340">
        <f t="shared" si="1398"/>
        <v>1</v>
      </c>
      <c r="CM468" s="1340">
        <f t="shared" si="1398"/>
        <v>1</v>
      </c>
      <c r="CN468" s="1339">
        <f t="shared" si="1398"/>
        <v>1</v>
      </c>
      <c r="CO468" s="1339">
        <f t="shared" si="1398"/>
        <v>1</v>
      </c>
      <c r="CP468" s="1339">
        <f t="shared" si="1398"/>
        <v>2</v>
      </c>
      <c r="CQ468" s="1339" t="str">
        <f t="shared" si="1398"/>
        <v/>
      </c>
      <c r="CR468" s="1339" t="str">
        <f t="shared" si="1398"/>
        <v/>
      </c>
      <c r="CS468" s="1338" t="str">
        <f t="shared" si="1398"/>
        <v/>
      </c>
      <c r="CT468" s="1341" t="str">
        <f t="shared" si="1398"/>
        <v/>
      </c>
      <c r="CU468" s="552" t="str">
        <f t="shared" si="1399"/>
        <v/>
      </c>
      <c r="CV468" s="553" t="str">
        <f t="shared" si="1400"/>
        <v/>
      </c>
      <c r="CW468" s="554" t="str">
        <f t="shared" si="1401"/>
        <v/>
      </c>
      <c r="CX468" s="554" t="str">
        <f t="shared" si="1402"/>
        <v/>
      </c>
      <c r="CY468" s="554" t="str">
        <f t="shared" si="1403"/>
        <v/>
      </c>
      <c r="CZ468" s="554">
        <f t="shared" si="1404"/>
        <v>1</v>
      </c>
      <c r="DA468" s="554">
        <f t="shared" si="1405"/>
        <v>1</v>
      </c>
      <c r="DB468" s="555">
        <f t="shared" si="1406"/>
        <v>1</v>
      </c>
      <c r="DC468" s="555">
        <f t="shared" si="1407"/>
        <v>1</v>
      </c>
      <c r="DD468" s="555">
        <f t="shared" si="1408"/>
        <v>1</v>
      </c>
      <c r="DE468" s="554">
        <f t="shared" si="1409"/>
        <v>1</v>
      </c>
      <c r="DF468" s="554">
        <f t="shared" si="1410"/>
        <v>1</v>
      </c>
      <c r="DG468" s="554">
        <f t="shared" si="1411"/>
        <v>2</v>
      </c>
      <c r="DH468" s="554" t="str">
        <f t="shared" si="1412"/>
        <v/>
      </c>
      <c r="DI468" s="554" t="str">
        <f t="shared" si="1413"/>
        <v/>
      </c>
      <c r="DJ468" s="553" t="str">
        <f t="shared" si="1414"/>
        <v/>
      </c>
      <c r="DK468" s="552" t="str">
        <f t="shared" si="1415"/>
        <v/>
      </c>
      <c r="DL468" s="656">
        <f t="shared" si="1416"/>
        <v>0</v>
      </c>
      <c r="DM468" s="106">
        <f t="shared" si="1417"/>
        <v>0</v>
      </c>
      <c r="DN468" s="106">
        <f t="shared" si="1418"/>
        <v>4</v>
      </c>
      <c r="DO468" s="106">
        <f t="shared" si="1419"/>
        <v>8</v>
      </c>
      <c r="DP468" s="486"/>
      <c r="DQ468" s="1126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3" t="s">
        <v>277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2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2"/>
      <c r="AL469" s="646"/>
      <c r="AM469" s="646"/>
      <c r="AN469" s="646"/>
      <c r="AO469" s="646">
        <v>2</v>
      </c>
      <c r="AP469" s="646"/>
      <c r="AQ469" s="646"/>
      <c r="AR469" s="646">
        <v>12</v>
      </c>
      <c r="AS469" s="646">
        <v>12</v>
      </c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2"/>
      <c r="BD469" s="646">
        <v>6</v>
      </c>
      <c r="BE469" s="646">
        <v>12</v>
      </c>
      <c r="BF469" s="646">
        <v>12</v>
      </c>
      <c r="BG469" s="646">
        <v>1</v>
      </c>
      <c r="BH469" s="646">
        <v>12</v>
      </c>
      <c r="BI469" s="646">
        <v>6</v>
      </c>
      <c r="BJ469" s="646">
        <v>12</v>
      </c>
      <c r="BK469" s="646"/>
      <c r="BL469" s="646">
        <v>12</v>
      </c>
      <c r="BM469" s="646"/>
      <c r="BN469" s="646"/>
      <c r="BO469" s="646"/>
      <c r="BP469" s="646"/>
      <c r="BQ469" s="646"/>
      <c r="BR469" s="646"/>
      <c r="BS469" s="646"/>
      <c r="BT469" s="646"/>
      <c r="BU469" s="1022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85"/>
        <v/>
      </c>
      <c r="CA469" s="600" t="str">
        <f t="shared" si="1286"/>
        <v/>
      </c>
      <c r="CB469" s="600">
        <f t="shared" si="1287"/>
        <v>12</v>
      </c>
      <c r="CC469" s="691">
        <f t="shared" si="1288"/>
        <v>10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398"/>
        <v/>
      </c>
      <c r="CF469" s="1339" t="str">
        <f t="shared" si="1398"/>
        <v/>
      </c>
      <c r="CG469" s="1339" t="str">
        <f t="shared" si="1398"/>
        <v/>
      </c>
      <c r="CH469" s="1339" t="str">
        <f t="shared" si="1398"/>
        <v/>
      </c>
      <c r="CI469" s="1339">
        <f t="shared" si="1398"/>
        <v>1</v>
      </c>
      <c r="CJ469" s="1339">
        <f t="shared" si="1398"/>
        <v>6</v>
      </c>
      <c r="CK469" s="1340">
        <f t="shared" si="1398"/>
        <v>6</v>
      </c>
      <c r="CL469" s="1340">
        <f t="shared" si="1398"/>
        <v>12</v>
      </c>
      <c r="CM469" s="1340">
        <f t="shared" si="1398"/>
        <v>12</v>
      </c>
      <c r="CN469" s="1339">
        <f t="shared" si="1398"/>
        <v>12</v>
      </c>
      <c r="CO469" s="1339">
        <f t="shared" si="1398"/>
        <v>12</v>
      </c>
      <c r="CP469" s="1339">
        <f t="shared" si="1398"/>
        <v>12</v>
      </c>
      <c r="CQ469" s="1339" t="str">
        <f t="shared" si="1398"/>
        <v/>
      </c>
      <c r="CR469" s="1339" t="str">
        <f t="shared" si="1398"/>
        <v/>
      </c>
      <c r="CS469" s="1338" t="str">
        <f t="shared" si="1398"/>
        <v/>
      </c>
      <c r="CT469" s="1341" t="str">
        <f t="shared" si="1398"/>
        <v/>
      </c>
      <c r="CU469" s="552" t="str">
        <f t="shared" si="1399"/>
        <v/>
      </c>
      <c r="CV469" s="553" t="str">
        <f t="shared" si="1400"/>
        <v/>
      </c>
      <c r="CW469" s="554" t="str">
        <f t="shared" si="1401"/>
        <v/>
      </c>
      <c r="CX469" s="554" t="str">
        <f t="shared" si="1402"/>
        <v/>
      </c>
      <c r="CY469" s="554" t="str">
        <f t="shared" si="1403"/>
        <v/>
      </c>
      <c r="CZ469" s="554">
        <f t="shared" si="1404"/>
        <v>1</v>
      </c>
      <c r="DA469" s="554">
        <f t="shared" si="1405"/>
        <v>6</v>
      </c>
      <c r="DB469" s="555">
        <f t="shared" si="1406"/>
        <v>6</v>
      </c>
      <c r="DC469" s="555">
        <f t="shared" si="1407"/>
        <v>12</v>
      </c>
      <c r="DD469" s="555">
        <f t="shared" si="1408"/>
        <v>12</v>
      </c>
      <c r="DE469" s="554">
        <f t="shared" si="1409"/>
        <v>12</v>
      </c>
      <c r="DF469" s="554">
        <f t="shared" si="1410"/>
        <v>12</v>
      </c>
      <c r="DG469" s="554">
        <f t="shared" si="1411"/>
        <v>12</v>
      </c>
      <c r="DH469" s="554" t="str">
        <f t="shared" si="1412"/>
        <v/>
      </c>
      <c r="DI469" s="554" t="str">
        <f t="shared" si="1413"/>
        <v/>
      </c>
      <c r="DJ469" s="553" t="str">
        <f t="shared" si="1414"/>
        <v/>
      </c>
      <c r="DK469" s="552" t="str">
        <f t="shared" si="1415"/>
        <v/>
      </c>
      <c r="DL469" s="656">
        <f t="shared" si="1416"/>
        <v>0</v>
      </c>
      <c r="DM469" s="106">
        <f t="shared" si="1417"/>
        <v>0</v>
      </c>
      <c r="DN469" s="106">
        <f t="shared" si="1418"/>
        <v>4</v>
      </c>
      <c r="DO469" s="106">
        <f t="shared" si="1419"/>
        <v>8</v>
      </c>
      <c r="DP469" s="486"/>
      <c r="DQ469" s="1433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7" t="s">
        <v>257</v>
      </c>
      <c r="B470" s="1018" t="str">
        <f t="shared" ref="B470:R470" si="1420">IF(B468="","",B467*B468*B469)</f>
        <v/>
      </c>
      <c r="C470" s="764" t="str">
        <f t="shared" si="1420"/>
        <v/>
      </c>
      <c r="D470" s="1018" t="str">
        <f t="shared" si="1420"/>
        <v/>
      </c>
      <c r="E470" s="764" t="str">
        <f t="shared" si="1420"/>
        <v/>
      </c>
      <c r="F470" s="1018" t="str">
        <f t="shared" si="1420"/>
        <v/>
      </c>
      <c r="G470" s="764" t="str">
        <f t="shared" si="1420"/>
        <v/>
      </c>
      <c r="H470" s="1018" t="str">
        <f t="shared" si="1420"/>
        <v/>
      </c>
      <c r="I470" s="764" t="str">
        <f t="shared" si="1420"/>
        <v/>
      </c>
      <c r="J470" s="1018" t="str">
        <f t="shared" si="1420"/>
        <v/>
      </c>
      <c r="K470" s="764" t="str">
        <f t="shared" si="1420"/>
        <v/>
      </c>
      <c r="L470" s="1018" t="str">
        <f t="shared" si="1420"/>
        <v/>
      </c>
      <c r="M470" s="764" t="str">
        <f t="shared" si="1420"/>
        <v/>
      </c>
      <c r="N470" s="1018" t="str">
        <f t="shared" si="1420"/>
        <v/>
      </c>
      <c r="O470" s="764" t="str">
        <f t="shared" si="1420"/>
        <v/>
      </c>
      <c r="P470" s="1018" t="str">
        <f t="shared" si="1420"/>
        <v/>
      </c>
      <c r="Q470" s="764" t="str">
        <f t="shared" si="1420"/>
        <v/>
      </c>
      <c r="R470" s="1018" t="str">
        <f t="shared" si="1420"/>
        <v/>
      </c>
      <c r="S470" s="1023"/>
      <c r="T470" s="764" t="str">
        <f t="shared" ref="T470:AJ470" si="1421">IF(T468="","",T467*T468*T469)</f>
        <v/>
      </c>
      <c r="U470" s="1018" t="str">
        <f t="shared" si="1421"/>
        <v/>
      </c>
      <c r="V470" s="764" t="str">
        <f t="shared" si="1421"/>
        <v/>
      </c>
      <c r="W470" s="1018" t="str">
        <f t="shared" si="1421"/>
        <v/>
      </c>
      <c r="X470" s="764" t="str">
        <f t="shared" si="1421"/>
        <v/>
      </c>
      <c r="Y470" s="1018" t="str">
        <f t="shared" si="1421"/>
        <v/>
      </c>
      <c r="Z470" s="764" t="str">
        <f t="shared" si="1421"/>
        <v/>
      </c>
      <c r="AA470" s="1018" t="str">
        <f t="shared" si="1421"/>
        <v/>
      </c>
      <c r="AB470" s="764" t="str">
        <f t="shared" si="1421"/>
        <v/>
      </c>
      <c r="AC470" s="1018" t="str">
        <f t="shared" si="1421"/>
        <v/>
      </c>
      <c r="AD470" s="764" t="str">
        <f t="shared" si="1421"/>
        <v/>
      </c>
      <c r="AE470" s="1018" t="str">
        <f t="shared" si="1421"/>
        <v/>
      </c>
      <c r="AF470" s="764" t="str">
        <f t="shared" si="1421"/>
        <v/>
      </c>
      <c r="AG470" s="1018" t="str">
        <f t="shared" si="1421"/>
        <v/>
      </c>
      <c r="AH470" s="764" t="str">
        <f t="shared" si="1421"/>
        <v/>
      </c>
      <c r="AI470" s="1018" t="str">
        <f t="shared" si="1421"/>
        <v/>
      </c>
      <c r="AJ470" s="764" t="str">
        <f t="shared" si="1421"/>
        <v/>
      </c>
      <c r="AK470" s="1023"/>
      <c r="AL470" s="764" t="str">
        <f t="shared" ref="AL470:BB470" si="1422">IF(AL468="","",AL467*AL468*AL469)</f>
        <v/>
      </c>
      <c r="AM470" s="1018" t="str">
        <f t="shared" si="1422"/>
        <v/>
      </c>
      <c r="AN470" s="764" t="str">
        <f t="shared" si="1422"/>
        <v/>
      </c>
      <c r="AO470" s="1018">
        <f t="shared" si="1422"/>
        <v>20</v>
      </c>
      <c r="AP470" s="764" t="str">
        <f t="shared" si="1422"/>
        <v/>
      </c>
      <c r="AQ470" s="1018" t="str">
        <f t="shared" si="1422"/>
        <v/>
      </c>
      <c r="AR470" s="764">
        <f t="shared" si="1422"/>
        <v>600</v>
      </c>
      <c r="AS470" s="1018">
        <f t="shared" si="1422"/>
        <v>300</v>
      </c>
      <c r="AT470" s="764">
        <f t="shared" si="1422"/>
        <v>180</v>
      </c>
      <c r="AU470" s="1018" t="str">
        <f t="shared" si="1422"/>
        <v/>
      </c>
      <c r="AV470" s="764" t="str">
        <f t="shared" si="1422"/>
        <v/>
      </c>
      <c r="AW470" s="1018" t="str">
        <f t="shared" si="1422"/>
        <v/>
      </c>
      <c r="AX470" s="764" t="str">
        <f t="shared" si="1422"/>
        <v/>
      </c>
      <c r="AY470" s="1018" t="str">
        <f t="shared" si="1422"/>
        <v/>
      </c>
      <c r="AZ470" s="764" t="str">
        <f t="shared" si="1422"/>
        <v/>
      </c>
      <c r="BA470" s="1018" t="str">
        <f t="shared" si="1422"/>
        <v/>
      </c>
      <c r="BB470" s="764" t="str">
        <f t="shared" si="1422"/>
        <v/>
      </c>
      <c r="BC470" s="1023"/>
      <c r="BD470" s="764">
        <f t="shared" ref="BD470:BT470" si="1423">IF(BD468="","",BD467*BD468*BD469)</f>
        <v>60</v>
      </c>
      <c r="BE470" s="764">
        <f t="shared" si="1423"/>
        <v>120</v>
      </c>
      <c r="BF470" s="1018">
        <f t="shared" si="1423"/>
        <v>120</v>
      </c>
      <c r="BG470" s="764">
        <f t="shared" si="1423"/>
        <v>50</v>
      </c>
      <c r="BH470" s="1018">
        <f t="shared" si="1423"/>
        <v>60</v>
      </c>
      <c r="BI470" s="764">
        <f t="shared" si="1423"/>
        <v>60</v>
      </c>
      <c r="BJ470" s="1018">
        <f t="shared" si="1423"/>
        <v>120</v>
      </c>
      <c r="BK470" s="764" t="str">
        <f t="shared" si="1423"/>
        <v/>
      </c>
      <c r="BL470" s="1018">
        <f t="shared" si="1423"/>
        <v>60</v>
      </c>
      <c r="BM470" s="764" t="str">
        <f t="shared" si="1423"/>
        <v/>
      </c>
      <c r="BN470" s="1018" t="str">
        <f t="shared" si="1423"/>
        <v/>
      </c>
      <c r="BO470" s="764" t="str">
        <f t="shared" si="1423"/>
        <v/>
      </c>
      <c r="BP470" s="1018" t="str">
        <f t="shared" si="1423"/>
        <v/>
      </c>
      <c r="BQ470" s="764" t="str">
        <f t="shared" si="1423"/>
        <v/>
      </c>
      <c r="BR470" s="1018" t="str">
        <f t="shared" si="1423"/>
        <v/>
      </c>
      <c r="BS470" s="764" t="str">
        <f t="shared" si="1423"/>
        <v/>
      </c>
      <c r="BT470" s="1018" t="str">
        <f t="shared" si="1423"/>
        <v/>
      </c>
      <c r="BU470" s="1023"/>
      <c r="BV470" s="764" t="str">
        <f>IF(BV468="","",BV467*BV468*BV469)</f>
        <v/>
      </c>
      <c r="BW470" s="1018" t="str">
        <f>IF(BW468="","",BW467*BW468*BW469)</f>
        <v/>
      </c>
      <c r="BX470" s="764">
        <f>IF(BX468="","",BX467*BX468*BX469)</f>
        <v>60</v>
      </c>
      <c r="BY470" s="1018">
        <f>IF(BY468="","",BY467*BY468*BY469)</f>
        <v>60</v>
      </c>
      <c r="BZ470" s="600" t="str">
        <f t="shared" si="1285"/>
        <v/>
      </c>
      <c r="CA470" s="600" t="str">
        <f t="shared" si="1286"/>
        <v/>
      </c>
      <c r="CB470" s="600">
        <f t="shared" si="1287"/>
        <v>240</v>
      </c>
      <c r="CC470" s="691">
        <f t="shared" si="1288"/>
        <v>80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398"/>
        <v/>
      </c>
      <c r="CF470" s="1339" t="str">
        <f t="shared" si="1398"/>
        <v/>
      </c>
      <c r="CG470" s="1339" t="str">
        <f t="shared" si="1398"/>
        <v/>
      </c>
      <c r="CH470" s="1339" t="str">
        <f t="shared" si="1398"/>
        <v/>
      </c>
      <c r="CI470" s="1339">
        <f t="shared" si="1398"/>
        <v>50</v>
      </c>
      <c r="CJ470" s="1339">
        <f t="shared" si="1398"/>
        <v>60</v>
      </c>
      <c r="CK470" s="1340">
        <f t="shared" si="1398"/>
        <v>60</v>
      </c>
      <c r="CL470" s="1340">
        <f t="shared" si="1398"/>
        <v>60</v>
      </c>
      <c r="CM470" s="1340">
        <f t="shared" si="1398"/>
        <v>60</v>
      </c>
      <c r="CN470" s="1339">
        <f t="shared" si="1398"/>
        <v>120</v>
      </c>
      <c r="CO470" s="1339">
        <f t="shared" si="1398"/>
        <v>120</v>
      </c>
      <c r="CP470" s="1339">
        <f t="shared" si="1398"/>
        <v>120</v>
      </c>
      <c r="CQ470" s="1339" t="str">
        <f t="shared" si="1398"/>
        <v/>
      </c>
      <c r="CR470" s="1339" t="str">
        <f t="shared" si="1398"/>
        <v/>
      </c>
      <c r="CS470" s="1338" t="str">
        <f t="shared" si="1398"/>
        <v/>
      </c>
      <c r="CT470" s="1341" t="str">
        <f t="shared" si="1398"/>
        <v/>
      </c>
      <c r="CU470" s="552" t="str">
        <f t="shared" si="1399"/>
        <v/>
      </c>
      <c r="CV470" s="553" t="str">
        <f t="shared" si="1400"/>
        <v/>
      </c>
      <c r="CW470" s="554" t="str">
        <f t="shared" si="1401"/>
        <v/>
      </c>
      <c r="CX470" s="554" t="str">
        <f t="shared" si="1402"/>
        <v/>
      </c>
      <c r="CY470" s="554" t="str">
        <f t="shared" si="1403"/>
        <v/>
      </c>
      <c r="CZ470" s="554">
        <f t="shared" si="1404"/>
        <v>50</v>
      </c>
      <c r="DA470" s="554">
        <f t="shared" si="1405"/>
        <v>60</v>
      </c>
      <c r="DB470" s="555">
        <f t="shared" si="1406"/>
        <v>60</v>
      </c>
      <c r="DC470" s="555">
        <f t="shared" si="1407"/>
        <v>60</v>
      </c>
      <c r="DD470" s="555">
        <f t="shared" si="1408"/>
        <v>60</v>
      </c>
      <c r="DE470" s="554">
        <f t="shared" si="1409"/>
        <v>120</v>
      </c>
      <c r="DF470" s="554">
        <f t="shared" si="1410"/>
        <v>120</v>
      </c>
      <c r="DG470" s="554">
        <f t="shared" si="1411"/>
        <v>120</v>
      </c>
      <c r="DH470" s="554" t="str">
        <f t="shared" si="1412"/>
        <v/>
      </c>
      <c r="DI470" s="554" t="str">
        <f t="shared" si="1413"/>
        <v/>
      </c>
      <c r="DJ470" s="553" t="str">
        <f t="shared" si="1414"/>
        <v/>
      </c>
      <c r="DK470" s="552" t="str">
        <f t="shared" si="1415"/>
        <v/>
      </c>
      <c r="DL470" s="656">
        <f t="shared" si="1416"/>
        <v>0</v>
      </c>
      <c r="DM470" s="106">
        <f t="shared" si="1417"/>
        <v>0</v>
      </c>
      <c r="DN470" s="106">
        <f t="shared" si="1418"/>
        <v>4</v>
      </c>
      <c r="DO470" s="106">
        <f t="shared" si="1419"/>
        <v>8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7" t="str">
        <f>$G$1 &amp; "/kg"</f>
        <v>kcal/kg</v>
      </c>
      <c r="B471" s="1019">
        <f t="shared" ref="B471:R471" si="1424">3540*$K$1</f>
        <v>3540</v>
      </c>
      <c r="C471" s="790">
        <f t="shared" si="1424"/>
        <v>3540</v>
      </c>
      <c r="D471" s="790">
        <f t="shared" si="1424"/>
        <v>3540</v>
      </c>
      <c r="E471" s="790">
        <f t="shared" si="1424"/>
        <v>3540</v>
      </c>
      <c r="F471" s="790">
        <f t="shared" si="1424"/>
        <v>3540</v>
      </c>
      <c r="G471" s="790">
        <f t="shared" si="1424"/>
        <v>3540</v>
      </c>
      <c r="H471" s="790">
        <f t="shared" si="1424"/>
        <v>3540</v>
      </c>
      <c r="I471" s="790">
        <f t="shared" si="1424"/>
        <v>3540</v>
      </c>
      <c r="J471" s="790">
        <f t="shared" si="1424"/>
        <v>3540</v>
      </c>
      <c r="K471" s="790">
        <f t="shared" si="1424"/>
        <v>3540</v>
      </c>
      <c r="L471" s="790">
        <f t="shared" si="1424"/>
        <v>3540</v>
      </c>
      <c r="M471" s="790">
        <f t="shared" si="1424"/>
        <v>3540</v>
      </c>
      <c r="N471" s="790">
        <f t="shared" si="1424"/>
        <v>3540</v>
      </c>
      <c r="O471" s="790">
        <f t="shared" si="1424"/>
        <v>3540</v>
      </c>
      <c r="P471" s="790">
        <f t="shared" si="1424"/>
        <v>3540</v>
      </c>
      <c r="Q471" s="790">
        <f t="shared" si="1424"/>
        <v>3540</v>
      </c>
      <c r="R471" s="790">
        <f t="shared" si="1424"/>
        <v>3540</v>
      </c>
      <c r="S471" s="1022"/>
      <c r="T471" s="1019">
        <f t="shared" ref="T471:AJ471" si="1425">3540*$K$1</f>
        <v>3540</v>
      </c>
      <c r="U471" s="790">
        <f t="shared" si="1425"/>
        <v>3540</v>
      </c>
      <c r="V471" s="790">
        <f t="shared" si="1425"/>
        <v>3540</v>
      </c>
      <c r="W471" s="790">
        <f t="shared" si="1425"/>
        <v>3540</v>
      </c>
      <c r="X471" s="790">
        <f t="shared" si="1425"/>
        <v>3540</v>
      </c>
      <c r="Y471" s="790">
        <f t="shared" si="1425"/>
        <v>3540</v>
      </c>
      <c r="Z471" s="790">
        <f t="shared" si="1425"/>
        <v>3540</v>
      </c>
      <c r="AA471" s="790">
        <f t="shared" si="1425"/>
        <v>3540</v>
      </c>
      <c r="AB471" s="790">
        <f t="shared" si="1425"/>
        <v>3540</v>
      </c>
      <c r="AC471" s="790">
        <f t="shared" si="1425"/>
        <v>3540</v>
      </c>
      <c r="AD471" s="790">
        <f t="shared" si="1425"/>
        <v>3540</v>
      </c>
      <c r="AE471" s="790">
        <f t="shared" si="1425"/>
        <v>3540</v>
      </c>
      <c r="AF471" s="790">
        <f t="shared" si="1425"/>
        <v>3540</v>
      </c>
      <c r="AG471" s="790">
        <f t="shared" si="1425"/>
        <v>3540</v>
      </c>
      <c r="AH471" s="790">
        <f t="shared" si="1425"/>
        <v>3540</v>
      </c>
      <c r="AI471" s="790">
        <f t="shared" si="1425"/>
        <v>3540</v>
      </c>
      <c r="AJ471" s="790">
        <f t="shared" si="1425"/>
        <v>3540</v>
      </c>
      <c r="AK471" s="1022"/>
      <c r="AL471" s="1019">
        <f t="shared" ref="AL471:BB471" si="1426">3540*$K$1</f>
        <v>3540</v>
      </c>
      <c r="AM471" s="790">
        <f t="shared" si="1426"/>
        <v>3540</v>
      </c>
      <c r="AN471" s="790">
        <f t="shared" si="1426"/>
        <v>3540</v>
      </c>
      <c r="AO471" s="790">
        <f t="shared" si="1426"/>
        <v>3540</v>
      </c>
      <c r="AP471" s="790">
        <f t="shared" si="1426"/>
        <v>3540</v>
      </c>
      <c r="AQ471" s="790">
        <f t="shared" si="1426"/>
        <v>3540</v>
      </c>
      <c r="AR471" s="790">
        <f t="shared" si="1426"/>
        <v>3540</v>
      </c>
      <c r="AS471" s="790">
        <f t="shared" si="1426"/>
        <v>3540</v>
      </c>
      <c r="AT471" s="790">
        <f t="shared" si="1426"/>
        <v>3540</v>
      </c>
      <c r="AU471" s="790">
        <f t="shared" si="1426"/>
        <v>3540</v>
      </c>
      <c r="AV471" s="790">
        <f t="shared" si="1426"/>
        <v>3540</v>
      </c>
      <c r="AW471" s="790">
        <f t="shared" si="1426"/>
        <v>3540</v>
      </c>
      <c r="AX471" s="790">
        <f t="shared" si="1426"/>
        <v>3540</v>
      </c>
      <c r="AY471" s="790">
        <f t="shared" si="1426"/>
        <v>3540</v>
      </c>
      <c r="AZ471" s="790">
        <f t="shared" si="1426"/>
        <v>3540</v>
      </c>
      <c r="BA471" s="790">
        <f t="shared" si="1426"/>
        <v>3540</v>
      </c>
      <c r="BB471" s="790">
        <f t="shared" si="1426"/>
        <v>3540</v>
      </c>
      <c r="BC471" s="1022"/>
      <c r="BD471" s="1019">
        <f t="shared" ref="BD471:BT471" si="1427">3540*$K$1</f>
        <v>3540</v>
      </c>
      <c r="BE471" s="790">
        <f t="shared" si="1427"/>
        <v>3540</v>
      </c>
      <c r="BF471" s="790">
        <f t="shared" si="1427"/>
        <v>3540</v>
      </c>
      <c r="BG471" s="790">
        <f t="shared" si="1427"/>
        <v>3540</v>
      </c>
      <c r="BH471" s="790">
        <f t="shared" si="1427"/>
        <v>3540</v>
      </c>
      <c r="BI471" s="790">
        <f t="shared" si="1427"/>
        <v>3540</v>
      </c>
      <c r="BJ471" s="790">
        <f t="shared" si="1427"/>
        <v>3540</v>
      </c>
      <c r="BK471" s="790">
        <f t="shared" si="1427"/>
        <v>3540</v>
      </c>
      <c r="BL471" s="790">
        <f t="shared" si="1427"/>
        <v>3540</v>
      </c>
      <c r="BM471" s="790">
        <f t="shared" si="1427"/>
        <v>3540</v>
      </c>
      <c r="BN471" s="790">
        <f t="shared" si="1427"/>
        <v>3540</v>
      </c>
      <c r="BO471" s="790">
        <f t="shared" si="1427"/>
        <v>3540</v>
      </c>
      <c r="BP471" s="790">
        <f t="shared" si="1427"/>
        <v>3540</v>
      </c>
      <c r="BQ471" s="790">
        <f t="shared" si="1427"/>
        <v>3540</v>
      </c>
      <c r="BR471" s="790">
        <f t="shared" si="1427"/>
        <v>3540</v>
      </c>
      <c r="BS471" s="790">
        <f t="shared" si="1427"/>
        <v>3540</v>
      </c>
      <c r="BT471" s="790">
        <f t="shared" si="1427"/>
        <v>3540</v>
      </c>
      <c r="BU471" s="1022"/>
      <c r="BV471" s="1019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0">
        <f t="shared" si="1285"/>
        <v>3540</v>
      </c>
      <c r="CA471" s="600">
        <f t="shared" si="1286"/>
        <v>3540</v>
      </c>
      <c r="CB471" s="600">
        <f t="shared" si="1287"/>
        <v>3540</v>
      </c>
      <c r="CC471" s="691">
        <f t="shared" si="128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398"/>
        <v>3540</v>
      </c>
      <c r="CF471" s="1339">
        <f t="shared" si="1398"/>
        <v>3540</v>
      </c>
      <c r="CG471" s="1339">
        <f t="shared" si="1398"/>
        <v>3540</v>
      </c>
      <c r="CH471" s="1339">
        <f t="shared" si="1398"/>
        <v>3540</v>
      </c>
      <c r="CI471" s="1339">
        <f t="shared" si="1398"/>
        <v>3540</v>
      </c>
      <c r="CJ471" s="1339">
        <f t="shared" si="1398"/>
        <v>3540</v>
      </c>
      <c r="CK471" s="1340">
        <f t="shared" si="1398"/>
        <v>3540</v>
      </c>
      <c r="CL471" s="1340">
        <f t="shared" si="1398"/>
        <v>3540</v>
      </c>
      <c r="CM471" s="1340">
        <f t="shared" si="1398"/>
        <v>3540</v>
      </c>
      <c r="CN471" s="1339">
        <f t="shared" si="1398"/>
        <v>3540</v>
      </c>
      <c r="CO471" s="1339">
        <f t="shared" si="1398"/>
        <v>3540</v>
      </c>
      <c r="CP471" s="1339">
        <f t="shared" si="1398"/>
        <v>3540</v>
      </c>
      <c r="CQ471" s="1339">
        <f t="shared" si="1398"/>
        <v>3540</v>
      </c>
      <c r="CR471" s="1339">
        <f t="shared" si="1398"/>
        <v>3540</v>
      </c>
      <c r="CS471" s="1338">
        <f t="shared" si="1398"/>
        <v>3540</v>
      </c>
      <c r="CT471" s="1341">
        <f t="shared" si="1398"/>
        <v>3540</v>
      </c>
      <c r="CU471" s="552">
        <f t="shared" si="1399"/>
        <v>3540</v>
      </c>
      <c r="CV471" s="553">
        <f t="shared" si="1400"/>
        <v>3540</v>
      </c>
      <c r="CW471" s="554">
        <f t="shared" si="1401"/>
        <v>3540</v>
      </c>
      <c r="CX471" s="554">
        <f t="shared" si="1402"/>
        <v>3540</v>
      </c>
      <c r="CY471" s="554">
        <f t="shared" si="1403"/>
        <v>3540</v>
      </c>
      <c r="CZ471" s="554">
        <f t="shared" si="1404"/>
        <v>3540</v>
      </c>
      <c r="DA471" s="554">
        <f t="shared" si="1405"/>
        <v>3540</v>
      </c>
      <c r="DB471" s="555">
        <f t="shared" si="1406"/>
        <v>3540</v>
      </c>
      <c r="DC471" s="555">
        <f t="shared" si="1407"/>
        <v>3540</v>
      </c>
      <c r="DD471" s="555">
        <f t="shared" si="1408"/>
        <v>3540</v>
      </c>
      <c r="DE471" s="554">
        <f t="shared" si="1409"/>
        <v>3540</v>
      </c>
      <c r="DF471" s="554">
        <f t="shared" si="1410"/>
        <v>3540</v>
      </c>
      <c r="DG471" s="554">
        <f t="shared" si="1411"/>
        <v>3540</v>
      </c>
      <c r="DH471" s="554">
        <f t="shared" si="1412"/>
        <v>3540</v>
      </c>
      <c r="DI471" s="554">
        <f t="shared" si="1413"/>
        <v>3540</v>
      </c>
      <c r="DJ471" s="553">
        <f t="shared" si="1414"/>
        <v>3540</v>
      </c>
      <c r="DK471" s="552">
        <f t="shared" si="1415"/>
        <v>3540</v>
      </c>
      <c r="DL471" s="656">
        <f t="shared" si="1416"/>
        <v>17</v>
      </c>
      <c r="DM471" s="106">
        <f t="shared" si="1417"/>
        <v>17</v>
      </c>
      <c r="DN471" s="106">
        <f t="shared" si="1418"/>
        <v>17</v>
      </c>
      <c r="DO471" s="106">
        <f t="shared" si="1419"/>
        <v>17</v>
      </c>
      <c r="DP471" s="486"/>
      <c r="DQ471" s="1126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3" t="str">
        <f>$G$1 &amp; " (%)"</f>
        <v>kcal (%)</v>
      </c>
      <c r="B472" s="1024" t="str">
        <f t="shared" ref="B472:R472" si="1428">IF(B470="","",B470*B471/B$46/365/$F$1)</f>
        <v/>
      </c>
      <c r="C472" s="1024" t="str">
        <f t="shared" si="1428"/>
        <v/>
      </c>
      <c r="D472" s="1024" t="str">
        <f t="shared" si="1428"/>
        <v/>
      </c>
      <c r="E472" s="1024" t="str">
        <f t="shared" si="1428"/>
        <v/>
      </c>
      <c r="F472" s="1024" t="str">
        <f t="shared" si="1428"/>
        <v/>
      </c>
      <c r="G472" s="1024" t="str">
        <f t="shared" si="1428"/>
        <v/>
      </c>
      <c r="H472" s="1024" t="str">
        <f t="shared" si="1428"/>
        <v/>
      </c>
      <c r="I472" s="1024" t="str">
        <f t="shared" si="1428"/>
        <v/>
      </c>
      <c r="J472" s="1024" t="str">
        <f t="shared" si="1428"/>
        <v/>
      </c>
      <c r="K472" s="1024" t="str">
        <f t="shared" si="1428"/>
        <v/>
      </c>
      <c r="L472" s="1024" t="str">
        <f t="shared" si="1428"/>
        <v/>
      </c>
      <c r="M472" s="1024" t="str">
        <f t="shared" si="1428"/>
        <v/>
      </c>
      <c r="N472" s="1024" t="str">
        <f t="shared" si="1428"/>
        <v/>
      </c>
      <c r="O472" s="1024" t="str">
        <f t="shared" si="1428"/>
        <v/>
      </c>
      <c r="P472" s="1024" t="str">
        <f t="shared" si="1428"/>
        <v/>
      </c>
      <c r="Q472" s="1024" t="str">
        <f t="shared" si="1428"/>
        <v/>
      </c>
      <c r="R472" s="1024" t="str">
        <f t="shared" si="1428"/>
        <v/>
      </c>
      <c r="S472" s="962"/>
      <c r="T472" s="1024" t="str">
        <f t="shared" ref="T472:AJ472" si="1429">IF(T470="","",T470*T471/T$46/365/$F$1)</f>
        <v/>
      </c>
      <c r="U472" s="1024" t="str">
        <f t="shared" si="1429"/>
        <v/>
      </c>
      <c r="V472" s="1024" t="str">
        <f t="shared" si="1429"/>
        <v/>
      </c>
      <c r="W472" s="1024" t="str">
        <f t="shared" si="1429"/>
        <v/>
      </c>
      <c r="X472" s="1024" t="str">
        <f t="shared" si="1429"/>
        <v/>
      </c>
      <c r="Y472" s="1024" t="str">
        <f t="shared" si="1429"/>
        <v/>
      </c>
      <c r="Z472" s="1024" t="str">
        <f t="shared" si="1429"/>
        <v/>
      </c>
      <c r="AA472" s="1024" t="str">
        <f t="shared" si="1429"/>
        <v/>
      </c>
      <c r="AB472" s="1024" t="str">
        <f t="shared" si="1429"/>
        <v/>
      </c>
      <c r="AC472" s="1024" t="str">
        <f t="shared" si="1429"/>
        <v/>
      </c>
      <c r="AD472" s="1024" t="str">
        <f t="shared" si="1429"/>
        <v/>
      </c>
      <c r="AE472" s="1024" t="str">
        <f t="shared" si="1429"/>
        <v/>
      </c>
      <c r="AF472" s="1024" t="str">
        <f t="shared" si="1429"/>
        <v/>
      </c>
      <c r="AG472" s="1024" t="str">
        <f t="shared" si="1429"/>
        <v/>
      </c>
      <c r="AH472" s="1024" t="str">
        <f t="shared" si="1429"/>
        <v/>
      </c>
      <c r="AI472" s="1024" t="str">
        <f t="shared" si="1429"/>
        <v/>
      </c>
      <c r="AJ472" s="1024" t="str">
        <f t="shared" si="1429"/>
        <v/>
      </c>
      <c r="AK472" s="962"/>
      <c r="AL472" s="1024" t="str">
        <f t="shared" ref="AL472:BB472" si="1430">IF(AL470="","",AL470*AL471/AL$46/365/$F$1)</f>
        <v/>
      </c>
      <c r="AM472" s="1024" t="str">
        <f t="shared" si="1430"/>
        <v/>
      </c>
      <c r="AN472" s="1024" t="str">
        <f t="shared" si="1430"/>
        <v/>
      </c>
      <c r="AO472" s="1024">
        <f t="shared" si="1430"/>
        <v>6.1578604044357473E-3</v>
      </c>
      <c r="AP472" s="1024" t="str">
        <f t="shared" si="1430"/>
        <v/>
      </c>
      <c r="AQ472" s="1024" t="str">
        <f t="shared" si="1430"/>
        <v/>
      </c>
      <c r="AR472" s="1024">
        <f t="shared" si="1430"/>
        <v>0.1385518590998043</v>
      </c>
      <c r="AS472" s="1024">
        <f t="shared" si="1430"/>
        <v>0.11545988258317025</v>
      </c>
      <c r="AT472" s="1024">
        <f t="shared" si="1430"/>
        <v>8.3131115459882596E-2</v>
      </c>
      <c r="AU472" s="1024" t="str">
        <f t="shared" si="1430"/>
        <v/>
      </c>
      <c r="AV472" s="1024" t="str">
        <f t="shared" si="1430"/>
        <v/>
      </c>
      <c r="AW472" s="1024" t="str">
        <f t="shared" si="1430"/>
        <v/>
      </c>
      <c r="AX472" s="1024" t="str">
        <f t="shared" si="1430"/>
        <v/>
      </c>
      <c r="AY472" s="1024" t="str">
        <f t="shared" si="1430"/>
        <v/>
      </c>
      <c r="AZ472" s="1024" t="str">
        <f t="shared" si="1430"/>
        <v/>
      </c>
      <c r="BA472" s="1024" t="str">
        <f t="shared" si="1430"/>
        <v/>
      </c>
      <c r="BB472" s="1024" t="str">
        <f t="shared" si="1430"/>
        <v/>
      </c>
      <c r="BC472" s="962"/>
      <c r="BD472" s="1024">
        <f t="shared" ref="BD472:BT472" si="1431">IF(BD470="","",BD470*BD471/BD$46/365/$F$1)</f>
        <v>2.7710371819960861E-2</v>
      </c>
      <c r="BE472" s="1024">
        <f t="shared" si="1431"/>
        <v>1.385518590998043E-2</v>
      </c>
      <c r="BF472" s="1024">
        <f t="shared" si="1431"/>
        <v>2.7710371819960861E-2</v>
      </c>
      <c r="BG472" s="1024">
        <f t="shared" si="1431"/>
        <v>1.2828875842574474E-2</v>
      </c>
      <c r="BH472" s="1024">
        <f t="shared" si="1431"/>
        <v>1.2595623554527664E-2</v>
      </c>
      <c r="BI472" s="1024">
        <f t="shared" si="1431"/>
        <v>1.7318982387475538E-2</v>
      </c>
      <c r="BJ472" s="1024">
        <f t="shared" si="1431"/>
        <v>5.5420743639921721E-2</v>
      </c>
      <c r="BK472" s="1024" t="str">
        <f t="shared" si="1431"/>
        <v/>
      </c>
      <c r="BL472" s="1024">
        <f t="shared" si="1431"/>
        <v>2.7710371819960861E-2</v>
      </c>
      <c r="BM472" s="1024" t="str">
        <f t="shared" si="1431"/>
        <v/>
      </c>
      <c r="BN472" s="1024" t="str">
        <f t="shared" si="1431"/>
        <v/>
      </c>
      <c r="BO472" s="1024" t="str">
        <f t="shared" si="1431"/>
        <v/>
      </c>
      <c r="BP472" s="1024" t="str">
        <f t="shared" si="1431"/>
        <v/>
      </c>
      <c r="BQ472" s="1024" t="str">
        <f t="shared" si="1431"/>
        <v/>
      </c>
      <c r="BR472" s="1024" t="str">
        <f t="shared" si="1431"/>
        <v/>
      </c>
      <c r="BS472" s="1024" t="str">
        <f t="shared" si="1431"/>
        <v/>
      </c>
      <c r="BT472" s="1024" t="str">
        <f t="shared" si="1431"/>
        <v/>
      </c>
      <c r="BU472" s="962"/>
      <c r="BV472" s="1024" t="str">
        <f>IF(BV470="","",BV470*BV471/BV$46/365/$F$1)</f>
        <v/>
      </c>
      <c r="BW472" s="1024" t="str">
        <f>IF(BW470="","",BW470*BW471/BW$46/365/$F$1)</f>
        <v/>
      </c>
      <c r="BX472" s="1024">
        <f>IF(BX470="","",BX470*BX471/BX$46/365/$F$1)</f>
        <v>2.7710371819960861E-2</v>
      </c>
      <c r="BY472" s="1024">
        <f>IF(BY470="","",BY470*BY471/BY$46/365/$F$1)</f>
        <v>2.7710371819960861E-2</v>
      </c>
      <c r="BZ472" s="625" t="str">
        <f>IF(DL472&lt;3,"",(SUM(B472:R472)-MIN(B472:R472)-MAX(B472:R472))/(DL472-2))</f>
        <v/>
      </c>
      <c r="CA472" s="625" t="str">
        <f t="shared" si="1286"/>
        <v/>
      </c>
      <c r="CB472" s="625">
        <f t="shared" si="1287"/>
        <v>9.9295499021526443E-2</v>
      </c>
      <c r="CC472" s="625">
        <f t="shared" si="1288"/>
        <v>2.1189026599985502E-2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398"/>
        <v/>
      </c>
      <c r="CF472" s="1344" t="str">
        <f t="shared" si="1398"/>
        <v/>
      </c>
      <c r="CG472" s="1344" t="str">
        <f t="shared" si="1398"/>
        <v/>
      </c>
      <c r="CH472" s="1344" t="str">
        <f t="shared" si="1398"/>
        <v/>
      </c>
      <c r="CI472" s="1344">
        <f t="shared" si="1398"/>
        <v>1.2595623554527664E-2</v>
      </c>
      <c r="CJ472" s="1344">
        <f t="shared" si="1398"/>
        <v>1.2828875842574474E-2</v>
      </c>
      <c r="CK472" s="1345">
        <f t="shared" si="1398"/>
        <v>1.385518590998043E-2</v>
      </c>
      <c r="CL472" s="1345">
        <f t="shared" si="1398"/>
        <v>1.7318982387475538E-2</v>
      </c>
      <c r="CM472" s="1345">
        <f t="shared" si="1398"/>
        <v>2.7710371819960861E-2</v>
      </c>
      <c r="CN472" s="1344">
        <f t="shared" si="1398"/>
        <v>2.7710371819960861E-2</v>
      </c>
      <c r="CO472" s="1344">
        <f t="shared" si="1398"/>
        <v>2.7710371819960861E-2</v>
      </c>
      <c r="CP472" s="1344">
        <f t="shared" si="1398"/>
        <v>5.5420743639921721E-2</v>
      </c>
      <c r="CQ472" s="1344" t="str">
        <f t="shared" si="1398"/>
        <v/>
      </c>
      <c r="CR472" s="1344" t="str">
        <f t="shared" si="1398"/>
        <v/>
      </c>
      <c r="CS472" s="1343" t="str">
        <f t="shared" si="1398"/>
        <v/>
      </c>
      <c r="CT472" s="1346" t="str">
        <f t="shared" si="1398"/>
        <v/>
      </c>
      <c r="CU472" s="540" t="str">
        <f t="shared" si="1399"/>
        <v/>
      </c>
      <c r="CV472" s="541" t="str">
        <f t="shared" si="1400"/>
        <v/>
      </c>
      <c r="CW472" s="542" t="str">
        <f t="shared" si="1401"/>
        <v/>
      </c>
      <c r="CX472" s="542" t="str">
        <f t="shared" si="1402"/>
        <v/>
      </c>
      <c r="CY472" s="542" t="str">
        <f t="shared" si="1403"/>
        <v/>
      </c>
      <c r="CZ472" s="542">
        <f t="shared" si="1404"/>
        <v>1.2595623554527664E-2</v>
      </c>
      <c r="DA472" s="542">
        <f t="shared" si="1405"/>
        <v>1.2828875842574474E-2</v>
      </c>
      <c r="DB472" s="543">
        <f t="shared" si="1406"/>
        <v>1.385518590998043E-2</v>
      </c>
      <c r="DC472" s="543">
        <f t="shared" si="1407"/>
        <v>1.7318982387475538E-2</v>
      </c>
      <c r="DD472" s="543">
        <f t="shared" si="1408"/>
        <v>2.7710371819960861E-2</v>
      </c>
      <c r="DE472" s="542">
        <f t="shared" si="1409"/>
        <v>2.7710371819960861E-2</v>
      </c>
      <c r="DF472" s="542">
        <f t="shared" si="1410"/>
        <v>2.7710371819960861E-2</v>
      </c>
      <c r="DG472" s="542">
        <f t="shared" si="1411"/>
        <v>5.5420743639921721E-2</v>
      </c>
      <c r="DH472" s="542" t="str">
        <f t="shared" si="1412"/>
        <v/>
      </c>
      <c r="DI472" s="542" t="str">
        <f t="shared" si="1413"/>
        <v/>
      </c>
      <c r="DJ472" s="541" t="str">
        <f t="shared" si="1414"/>
        <v/>
      </c>
      <c r="DK472" s="540" t="str">
        <f t="shared" si="1415"/>
        <v/>
      </c>
      <c r="DL472" s="656">
        <f t="shared" si="1416"/>
        <v>0</v>
      </c>
      <c r="DM472" s="106">
        <f t="shared" si="1417"/>
        <v>0</v>
      </c>
      <c r="DN472" s="106">
        <f t="shared" si="1418"/>
        <v>4</v>
      </c>
      <c r="DO472" s="106">
        <f t="shared" si="1419"/>
        <v>8</v>
      </c>
      <c r="DP472" s="486"/>
      <c r="DQ472" s="1126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5" t="s">
        <v>281</v>
      </c>
      <c r="B473" s="681"/>
      <c r="C473" s="681"/>
      <c r="D473" s="681"/>
      <c r="E473" s="681"/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21"/>
      <c r="T473" s="681"/>
      <c r="U473" s="681"/>
      <c r="V473" s="681"/>
      <c r="W473" s="681"/>
      <c r="X473" s="681"/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21"/>
      <c r="AL473" s="681"/>
      <c r="AM473" s="681"/>
      <c r="AN473" s="681"/>
      <c r="AO473" s="681">
        <v>5</v>
      </c>
      <c r="AP473" s="681"/>
      <c r="AQ473" s="681"/>
      <c r="AR473" s="681">
        <v>1.4</v>
      </c>
      <c r="AS473" s="681">
        <v>1.4</v>
      </c>
      <c r="AT473" s="681">
        <v>7</v>
      </c>
      <c r="AU473" s="681"/>
      <c r="AV473" s="681"/>
      <c r="AW473" s="681"/>
      <c r="AX473" s="681"/>
      <c r="AY473" s="681"/>
      <c r="AZ473" s="681"/>
      <c r="BA473" s="681"/>
      <c r="BB473" s="681"/>
      <c r="BC473" s="1021"/>
      <c r="BD473" s="681">
        <v>6.5</v>
      </c>
      <c r="BE473" s="681">
        <v>9</v>
      </c>
      <c r="BF473" s="681">
        <v>5</v>
      </c>
      <c r="BG473" s="681">
        <v>6</v>
      </c>
      <c r="BH473" s="681">
        <v>7</v>
      </c>
      <c r="BI473" s="681">
        <v>5</v>
      </c>
      <c r="BJ473" s="681">
        <v>8</v>
      </c>
      <c r="BK473" s="681"/>
      <c r="BL473" s="681">
        <v>8</v>
      </c>
      <c r="BM473" s="681"/>
      <c r="BN473" s="681"/>
      <c r="BO473" s="681"/>
      <c r="BP473" s="681"/>
      <c r="BQ473" s="681"/>
      <c r="BR473" s="681"/>
      <c r="BS473" s="681"/>
      <c r="BT473" s="681"/>
      <c r="BU473" s="1021"/>
      <c r="BV473" s="681"/>
      <c r="BW473" s="681"/>
      <c r="BX473" s="681">
        <v>7</v>
      </c>
      <c r="BY473" s="681">
        <v>7</v>
      </c>
      <c r="BZ473" s="600" t="str">
        <f t="shared" si="1285"/>
        <v/>
      </c>
      <c r="CA473" s="600" t="str">
        <f t="shared" si="1286"/>
        <v/>
      </c>
      <c r="CB473" s="600">
        <f t="shared" si="1287"/>
        <v>3.2</v>
      </c>
      <c r="CC473" s="691">
        <f t="shared" si="1288"/>
        <v>6.75</v>
      </c>
      <c r="CD473" s="1337" t="str">
        <f t="shared" ref="CD473:CS474" si="143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432"/>
        <v/>
      </c>
      <c r="CF473" s="1339" t="str">
        <f t="shared" si="1432"/>
        <v/>
      </c>
      <c r="CG473" s="1339" t="str">
        <f t="shared" si="1432"/>
        <v/>
      </c>
      <c r="CH473" s="1339" t="str">
        <f t="shared" si="1432"/>
        <v/>
      </c>
      <c r="CI473" s="1339">
        <f t="shared" si="1432"/>
        <v>5</v>
      </c>
      <c r="CJ473" s="1339">
        <f t="shared" si="1432"/>
        <v>5</v>
      </c>
      <c r="CK473" s="1340">
        <f t="shared" si="1432"/>
        <v>6</v>
      </c>
      <c r="CL473" s="1340">
        <f t="shared" si="1432"/>
        <v>6.5</v>
      </c>
      <c r="CM473" s="1340">
        <f t="shared" si="1432"/>
        <v>7</v>
      </c>
      <c r="CN473" s="1339">
        <f t="shared" si="1432"/>
        <v>8</v>
      </c>
      <c r="CO473" s="1339">
        <f t="shared" si="1432"/>
        <v>8</v>
      </c>
      <c r="CP473" s="1339">
        <f t="shared" si="1432"/>
        <v>9</v>
      </c>
      <c r="CQ473" s="1339" t="str">
        <f t="shared" si="1432"/>
        <v/>
      </c>
      <c r="CR473" s="1339" t="str">
        <f t="shared" si="1432"/>
        <v/>
      </c>
      <c r="CS473" s="1338" t="str">
        <f t="shared" si="1432"/>
        <v/>
      </c>
      <c r="CT473" s="1341" t="str">
        <f t="shared" ref="CE473:CT474" si="143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2" t="str">
        <f t="shared" si="1399"/>
        <v/>
      </c>
      <c r="CV473" s="553" t="str">
        <f t="shared" si="1400"/>
        <v/>
      </c>
      <c r="CW473" s="554" t="str">
        <f t="shared" si="1401"/>
        <v/>
      </c>
      <c r="CX473" s="554" t="str">
        <f t="shared" si="1402"/>
        <v/>
      </c>
      <c r="CY473" s="554" t="str">
        <f t="shared" si="1403"/>
        <v/>
      </c>
      <c r="CZ473" s="554">
        <f t="shared" si="1404"/>
        <v>5</v>
      </c>
      <c r="DA473" s="554">
        <f t="shared" si="1405"/>
        <v>5</v>
      </c>
      <c r="DB473" s="555">
        <f t="shared" si="1406"/>
        <v>6</v>
      </c>
      <c r="DC473" s="555">
        <f t="shared" si="1407"/>
        <v>6.5</v>
      </c>
      <c r="DD473" s="555">
        <f t="shared" si="1408"/>
        <v>7</v>
      </c>
      <c r="DE473" s="554">
        <f t="shared" si="1409"/>
        <v>8</v>
      </c>
      <c r="DF473" s="554">
        <f t="shared" si="1410"/>
        <v>8</v>
      </c>
      <c r="DG473" s="554">
        <f t="shared" si="1411"/>
        <v>9</v>
      </c>
      <c r="DH473" s="554" t="str">
        <f t="shared" si="1412"/>
        <v/>
      </c>
      <c r="DI473" s="554" t="str">
        <f t="shared" si="1413"/>
        <v/>
      </c>
      <c r="DJ473" s="553" t="str">
        <f t="shared" si="1414"/>
        <v/>
      </c>
      <c r="DK473" s="552" t="str">
        <f t="shared" si="1415"/>
        <v/>
      </c>
      <c r="DL473" s="656">
        <f t="shared" si="1416"/>
        <v>0</v>
      </c>
      <c r="DM473" s="106">
        <f t="shared" si="1417"/>
        <v>0</v>
      </c>
      <c r="DN473" s="106">
        <f t="shared" si="1418"/>
        <v>4</v>
      </c>
      <c r="DO473" s="106">
        <f t="shared" si="1419"/>
        <v>8</v>
      </c>
      <c r="DP473" s="486"/>
      <c r="DQ473" s="1126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3" t="s">
        <v>279</v>
      </c>
      <c r="B474" s="1018" t="str">
        <f t="shared" ref="B474:R474" si="1434">IF(B473="","",B470*B473)</f>
        <v/>
      </c>
      <c r="C474" s="764" t="str">
        <f t="shared" si="1434"/>
        <v/>
      </c>
      <c r="D474" s="1018" t="str">
        <f t="shared" si="1434"/>
        <v/>
      </c>
      <c r="E474" s="764" t="str">
        <f t="shared" si="1434"/>
        <v/>
      </c>
      <c r="F474" s="1018" t="str">
        <f t="shared" si="1434"/>
        <v/>
      </c>
      <c r="G474" s="764" t="str">
        <f t="shared" si="1434"/>
        <v/>
      </c>
      <c r="H474" s="1018" t="str">
        <f t="shared" si="1434"/>
        <v/>
      </c>
      <c r="I474" s="764" t="str">
        <f t="shared" si="1434"/>
        <v/>
      </c>
      <c r="J474" s="1018" t="str">
        <f t="shared" si="1434"/>
        <v/>
      </c>
      <c r="K474" s="1018" t="str">
        <f t="shared" si="1434"/>
        <v/>
      </c>
      <c r="L474" s="1018" t="str">
        <f t="shared" si="1434"/>
        <v/>
      </c>
      <c r="M474" s="1018" t="str">
        <f t="shared" si="1434"/>
        <v/>
      </c>
      <c r="N474" s="1018" t="str">
        <f t="shared" si="1434"/>
        <v/>
      </c>
      <c r="O474" s="1018" t="str">
        <f t="shared" si="1434"/>
        <v/>
      </c>
      <c r="P474" s="1018" t="str">
        <f t="shared" si="1434"/>
        <v/>
      </c>
      <c r="Q474" s="1018" t="str">
        <f t="shared" si="1434"/>
        <v/>
      </c>
      <c r="R474" s="1018" t="str">
        <f t="shared" si="1434"/>
        <v/>
      </c>
      <c r="S474" s="1023"/>
      <c r="T474" s="764" t="str">
        <f t="shared" ref="T474:AJ474" si="1435">IF(T473="","",T470*T473)</f>
        <v/>
      </c>
      <c r="U474" s="1018" t="str">
        <f t="shared" si="1435"/>
        <v/>
      </c>
      <c r="V474" s="764" t="str">
        <f t="shared" si="1435"/>
        <v/>
      </c>
      <c r="W474" s="1018" t="str">
        <f t="shared" si="1435"/>
        <v/>
      </c>
      <c r="X474" s="764" t="str">
        <f t="shared" si="1435"/>
        <v/>
      </c>
      <c r="Y474" s="1018" t="str">
        <f t="shared" si="1435"/>
        <v/>
      </c>
      <c r="Z474" s="764" t="str">
        <f t="shared" si="1435"/>
        <v/>
      </c>
      <c r="AA474" s="1018" t="str">
        <f t="shared" si="1435"/>
        <v/>
      </c>
      <c r="AB474" s="764" t="str">
        <f t="shared" si="1435"/>
        <v/>
      </c>
      <c r="AC474" s="1018" t="str">
        <f t="shared" si="1435"/>
        <v/>
      </c>
      <c r="AD474" s="764" t="str">
        <f t="shared" si="1435"/>
        <v/>
      </c>
      <c r="AE474" s="1018" t="str">
        <f t="shared" si="1435"/>
        <v/>
      </c>
      <c r="AF474" s="764" t="str">
        <f t="shared" si="1435"/>
        <v/>
      </c>
      <c r="AG474" s="1018" t="str">
        <f t="shared" si="1435"/>
        <v/>
      </c>
      <c r="AH474" s="764" t="str">
        <f t="shared" si="1435"/>
        <v/>
      </c>
      <c r="AI474" s="1018" t="str">
        <f t="shared" si="1435"/>
        <v/>
      </c>
      <c r="AJ474" s="764" t="str">
        <f t="shared" si="1435"/>
        <v/>
      </c>
      <c r="AK474" s="1023"/>
      <c r="AL474" s="764" t="str">
        <f t="shared" ref="AL474:BB474" si="1436">IF(AL473="","",AL470*AL473)</f>
        <v/>
      </c>
      <c r="AM474" s="1018" t="str">
        <f t="shared" si="1436"/>
        <v/>
      </c>
      <c r="AN474" s="764" t="str">
        <f t="shared" si="1436"/>
        <v/>
      </c>
      <c r="AO474" s="1018">
        <f t="shared" si="1436"/>
        <v>100</v>
      </c>
      <c r="AP474" s="764" t="str">
        <f t="shared" si="1436"/>
        <v/>
      </c>
      <c r="AQ474" s="1018" t="str">
        <f t="shared" si="1436"/>
        <v/>
      </c>
      <c r="AR474" s="764">
        <f t="shared" si="1436"/>
        <v>840</v>
      </c>
      <c r="AS474" s="1018">
        <f t="shared" si="1436"/>
        <v>420</v>
      </c>
      <c r="AT474" s="764">
        <f t="shared" si="1436"/>
        <v>1260</v>
      </c>
      <c r="AU474" s="1018" t="str">
        <f t="shared" si="1436"/>
        <v/>
      </c>
      <c r="AV474" s="764" t="str">
        <f t="shared" si="1436"/>
        <v/>
      </c>
      <c r="AW474" s="1018" t="str">
        <f t="shared" si="1436"/>
        <v/>
      </c>
      <c r="AX474" s="764" t="str">
        <f t="shared" si="1436"/>
        <v/>
      </c>
      <c r="AY474" s="1018" t="str">
        <f t="shared" si="1436"/>
        <v/>
      </c>
      <c r="AZ474" s="764" t="str">
        <f t="shared" si="1436"/>
        <v/>
      </c>
      <c r="BA474" s="1018" t="str">
        <f t="shared" si="1436"/>
        <v/>
      </c>
      <c r="BB474" s="764" t="str">
        <f t="shared" si="1436"/>
        <v/>
      </c>
      <c r="BC474" s="1023"/>
      <c r="BD474" s="764">
        <f t="shared" ref="BD474:BT474" si="1437">IF(BD473="","",BD470*BD473)</f>
        <v>390</v>
      </c>
      <c r="BE474" s="764">
        <f t="shared" si="1437"/>
        <v>1080</v>
      </c>
      <c r="BF474" s="1018">
        <f t="shared" si="1437"/>
        <v>600</v>
      </c>
      <c r="BG474" s="764">
        <f t="shared" si="1437"/>
        <v>300</v>
      </c>
      <c r="BH474" s="1018">
        <f t="shared" si="1437"/>
        <v>420</v>
      </c>
      <c r="BI474" s="764">
        <f t="shared" si="1437"/>
        <v>300</v>
      </c>
      <c r="BJ474" s="1018">
        <f t="shared" si="1437"/>
        <v>960</v>
      </c>
      <c r="BK474" s="764" t="str">
        <f t="shared" si="1437"/>
        <v/>
      </c>
      <c r="BL474" s="1018">
        <f t="shared" si="1437"/>
        <v>480</v>
      </c>
      <c r="BM474" s="764" t="str">
        <f t="shared" si="1437"/>
        <v/>
      </c>
      <c r="BN474" s="1018" t="str">
        <f t="shared" si="1437"/>
        <v/>
      </c>
      <c r="BO474" s="764" t="str">
        <f t="shared" si="1437"/>
        <v/>
      </c>
      <c r="BP474" s="1018" t="str">
        <f t="shared" si="1437"/>
        <v/>
      </c>
      <c r="BQ474" s="764" t="str">
        <f t="shared" si="1437"/>
        <v/>
      </c>
      <c r="BR474" s="1018" t="str">
        <f t="shared" si="1437"/>
        <v/>
      </c>
      <c r="BS474" s="764" t="str">
        <f t="shared" si="1437"/>
        <v/>
      </c>
      <c r="BT474" s="1018" t="str">
        <f t="shared" si="1437"/>
        <v/>
      </c>
      <c r="BU474" s="1023"/>
      <c r="BV474" s="764" t="str">
        <f>IF(BV473="","",BV470*BV473)</f>
        <v/>
      </c>
      <c r="BW474" s="1018" t="str">
        <f>IF(BW473="","",BW470*BW473)</f>
        <v/>
      </c>
      <c r="BX474" s="1018">
        <f>IF(BX473="","",BX470*BX473)</f>
        <v>420</v>
      </c>
      <c r="BY474" s="1018">
        <f>IF(BY473="","",BY470*BY473)</f>
        <v>420</v>
      </c>
      <c r="BZ474" s="600" t="str">
        <f t="shared" si="1285"/>
        <v/>
      </c>
      <c r="CA474" s="600" t="str">
        <f t="shared" si="1286"/>
        <v/>
      </c>
      <c r="CB474" s="600">
        <f t="shared" si="1287"/>
        <v>630</v>
      </c>
      <c r="CC474" s="691">
        <f t="shared" si="1288"/>
        <v>525</v>
      </c>
      <c r="CD474" s="1337" t="str">
        <f t="shared" si="1432"/>
        <v/>
      </c>
      <c r="CE474" s="1338" t="str">
        <f t="shared" si="1433"/>
        <v/>
      </c>
      <c r="CF474" s="1339" t="str">
        <f t="shared" si="1433"/>
        <v/>
      </c>
      <c r="CG474" s="1339" t="str">
        <f t="shared" si="1433"/>
        <v/>
      </c>
      <c r="CH474" s="1339" t="str">
        <f t="shared" si="1433"/>
        <v/>
      </c>
      <c r="CI474" s="1339">
        <f t="shared" si="1433"/>
        <v>300</v>
      </c>
      <c r="CJ474" s="1339">
        <f t="shared" si="1433"/>
        <v>300</v>
      </c>
      <c r="CK474" s="1340">
        <f t="shared" si="1433"/>
        <v>390</v>
      </c>
      <c r="CL474" s="1340">
        <f t="shared" si="1433"/>
        <v>420</v>
      </c>
      <c r="CM474" s="1340">
        <f t="shared" si="1433"/>
        <v>480</v>
      </c>
      <c r="CN474" s="1339">
        <f t="shared" si="1433"/>
        <v>600</v>
      </c>
      <c r="CO474" s="1339">
        <f t="shared" si="1433"/>
        <v>960</v>
      </c>
      <c r="CP474" s="1339">
        <f t="shared" si="1433"/>
        <v>1080</v>
      </c>
      <c r="CQ474" s="1339" t="str">
        <f t="shared" si="1433"/>
        <v/>
      </c>
      <c r="CR474" s="1339" t="str">
        <f t="shared" si="1433"/>
        <v/>
      </c>
      <c r="CS474" s="1338" t="str">
        <f t="shared" si="1433"/>
        <v/>
      </c>
      <c r="CT474" s="1341" t="str">
        <f t="shared" si="1433"/>
        <v/>
      </c>
      <c r="CU474" s="552" t="str">
        <f t="shared" si="1399"/>
        <v/>
      </c>
      <c r="CV474" s="553" t="str">
        <f t="shared" si="1400"/>
        <v/>
      </c>
      <c r="CW474" s="554" t="str">
        <f t="shared" si="1401"/>
        <v/>
      </c>
      <c r="CX474" s="554" t="str">
        <f t="shared" si="1402"/>
        <v/>
      </c>
      <c r="CY474" s="554" t="str">
        <f t="shared" si="1403"/>
        <v/>
      </c>
      <c r="CZ474" s="554">
        <f t="shared" si="1404"/>
        <v>300</v>
      </c>
      <c r="DA474" s="554">
        <f t="shared" si="1405"/>
        <v>300</v>
      </c>
      <c r="DB474" s="555">
        <f t="shared" si="1406"/>
        <v>390</v>
      </c>
      <c r="DC474" s="555">
        <f t="shared" si="1407"/>
        <v>420</v>
      </c>
      <c r="DD474" s="555">
        <f t="shared" si="1408"/>
        <v>480</v>
      </c>
      <c r="DE474" s="554">
        <f t="shared" si="1409"/>
        <v>600</v>
      </c>
      <c r="DF474" s="554">
        <f t="shared" si="1410"/>
        <v>960</v>
      </c>
      <c r="DG474" s="554">
        <f t="shared" si="1411"/>
        <v>1080</v>
      </c>
      <c r="DH474" s="554" t="str">
        <f t="shared" si="1412"/>
        <v/>
      </c>
      <c r="DI474" s="554" t="str">
        <f t="shared" si="1413"/>
        <v/>
      </c>
      <c r="DJ474" s="553" t="str">
        <f t="shared" si="1414"/>
        <v/>
      </c>
      <c r="DK474" s="552" t="str">
        <f t="shared" si="1415"/>
        <v/>
      </c>
      <c r="DL474" s="656">
        <f t="shared" si="1416"/>
        <v>0</v>
      </c>
      <c r="DM474" s="106">
        <f t="shared" si="1417"/>
        <v>0</v>
      </c>
      <c r="DN474" s="106">
        <f t="shared" si="1418"/>
        <v>4</v>
      </c>
      <c r="DO474" s="106">
        <f t="shared" si="1419"/>
        <v>8</v>
      </c>
      <c r="DP474" s="486"/>
      <c r="DQ474" s="1484" t="str">
        <f>'Exp factors'!$I$43</f>
        <v>des</v>
      </c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508" t="s">
        <v>711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85"/>
        <v/>
      </c>
      <c r="CA475" s="592" t="str">
        <f t="shared" si="1286"/>
        <v/>
      </c>
      <c r="CB475" s="592" t="str">
        <f t="shared" si="1287"/>
        <v/>
      </c>
      <c r="CC475" s="690" t="str">
        <f t="shared" si="128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256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1</v>
      </c>
      <c r="BW476" s="277">
        <v>1</v>
      </c>
      <c r="BX476" s="277">
        <v>1</v>
      </c>
      <c r="BY476" s="277">
        <v>1</v>
      </c>
      <c r="BZ476" s="600" t="str">
        <f t="shared" si="1285"/>
        <v/>
      </c>
      <c r="CA476" s="600" t="str">
        <f t="shared" si="1286"/>
        <v/>
      </c>
      <c r="CB476" s="600" t="str">
        <f t="shared" si="1287"/>
        <v/>
      </c>
      <c r="CC476" s="691" t="str">
        <f t="shared" si="1288"/>
        <v/>
      </c>
      <c r="CD476" s="1337" t="str">
        <f t="shared" ref="CD476:CS476" si="143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438"/>
        <v/>
      </c>
      <c r="CF476" s="1339" t="str">
        <f t="shared" si="1438"/>
        <v/>
      </c>
      <c r="CG476" s="1339" t="str">
        <f t="shared" si="1438"/>
        <v/>
      </c>
      <c r="CH476" s="1339" t="str">
        <f t="shared" si="1438"/>
        <v/>
      </c>
      <c r="CI476" s="1339" t="str">
        <f t="shared" si="1438"/>
        <v/>
      </c>
      <c r="CJ476" s="1339" t="str">
        <f t="shared" si="1438"/>
        <v/>
      </c>
      <c r="CK476" s="1340" t="str">
        <f t="shared" si="1438"/>
        <v/>
      </c>
      <c r="CL476" s="1340" t="str">
        <f t="shared" si="1438"/>
        <v/>
      </c>
      <c r="CM476" s="1340" t="str">
        <f t="shared" si="1438"/>
        <v/>
      </c>
      <c r="CN476" s="1339" t="str">
        <f t="shared" si="1438"/>
        <v/>
      </c>
      <c r="CO476" s="1339" t="str">
        <f t="shared" si="1438"/>
        <v/>
      </c>
      <c r="CP476" s="1339" t="str">
        <f t="shared" si="1438"/>
        <v/>
      </c>
      <c r="CQ476" s="1339" t="str">
        <f t="shared" si="1438"/>
        <v/>
      </c>
      <c r="CR476" s="1339" t="str">
        <f t="shared" si="1438"/>
        <v/>
      </c>
      <c r="CS476" s="1338" t="str">
        <f t="shared" si="1438"/>
        <v/>
      </c>
      <c r="CT476" s="1341" t="str">
        <f t="shared" ref="CE476:CT481" si="143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2" t="str">
        <f t="shared" ref="CU476:CU483" si="144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3" t="str">
        <f t="shared" ref="CV476:CV483" si="144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4" t="str">
        <f t="shared" ref="CW476:CW483" si="144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4" t="str">
        <f t="shared" ref="CX476:CX483" si="144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4" t="str">
        <f t="shared" ref="CY476:CY483" si="144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4" t="str">
        <f t="shared" ref="CZ476:CZ483" si="144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4" t="str">
        <f t="shared" ref="DA476:DA483" si="144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5" t="str">
        <f t="shared" ref="DB476:DB483" si="144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5" t="str">
        <f t="shared" ref="DC476:DC483" si="144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5" t="str">
        <f t="shared" ref="DD476:DD483" si="144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4" t="str">
        <f t="shared" ref="DE476:DE483" si="145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4" t="str">
        <f t="shared" ref="DF476:DF483" si="145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4" t="str">
        <f t="shared" ref="DG476:DG483" si="145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4" t="str">
        <f t="shared" ref="DH476:DH483" si="145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4" t="str">
        <f t="shared" ref="DI476:DI483" si="145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3" t="str">
        <f t="shared" ref="DJ476:DJ483" si="145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2" t="str">
        <f t="shared" ref="DK476:DK483" si="145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57">COUNT(B476:R476)</f>
        <v>0</v>
      </c>
      <c r="DM476" s="106">
        <f t="shared" ref="DM476:DM483" si="1458">COUNT(T476:AJ476)</f>
        <v>0</v>
      </c>
      <c r="DN476" s="106">
        <f t="shared" ref="DN476:DN483" si="1459">COUNT(AL476:BB476)</f>
        <v>0</v>
      </c>
      <c r="DO476" s="106">
        <f t="shared" ref="DO476:DO483" si="1460">COUNT(BD476:BT476)</f>
        <v>0</v>
      </c>
      <c r="DP476" s="486"/>
      <c r="DQ476" s="1126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276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85"/>
        <v/>
      </c>
      <c r="CA477" s="600" t="str">
        <f t="shared" si="1286"/>
        <v/>
      </c>
      <c r="CB477" s="600" t="str">
        <f t="shared" si="1287"/>
        <v/>
      </c>
      <c r="CC477" s="691" t="str">
        <f t="shared" si="128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439"/>
        <v/>
      </c>
      <c r="CF477" s="1339" t="str">
        <f t="shared" si="1439"/>
        <v/>
      </c>
      <c r="CG477" s="1339" t="str">
        <f t="shared" si="1439"/>
        <v/>
      </c>
      <c r="CH477" s="1339" t="str">
        <f t="shared" si="1439"/>
        <v/>
      </c>
      <c r="CI477" s="1339" t="str">
        <f t="shared" si="1439"/>
        <v/>
      </c>
      <c r="CJ477" s="1339" t="str">
        <f t="shared" si="1439"/>
        <v/>
      </c>
      <c r="CK477" s="1340" t="str">
        <f t="shared" si="1439"/>
        <v/>
      </c>
      <c r="CL477" s="1340" t="str">
        <f t="shared" si="1439"/>
        <v/>
      </c>
      <c r="CM477" s="1340" t="str">
        <f t="shared" si="1439"/>
        <v/>
      </c>
      <c r="CN477" s="1339" t="str">
        <f t="shared" si="1439"/>
        <v/>
      </c>
      <c r="CO477" s="1339" t="str">
        <f t="shared" si="1439"/>
        <v/>
      </c>
      <c r="CP477" s="1339" t="str">
        <f t="shared" si="1439"/>
        <v/>
      </c>
      <c r="CQ477" s="1339" t="str">
        <f t="shared" si="1439"/>
        <v/>
      </c>
      <c r="CR477" s="1339" t="str">
        <f t="shared" si="1439"/>
        <v/>
      </c>
      <c r="CS477" s="1338" t="str">
        <f t="shared" si="1439"/>
        <v/>
      </c>
      <c r="CT477" s="1341" t="str">
        <f t="shared" si="1439"/>
        <v/>
      </c>
      <c r="CU477" s="552" t="str">
        <f t="shared" si="1440"/>
        <v/>
      </c>
      <c r="CV477" s="553" t="str">
        <f t="shared" si="1441"/>
        <v/>
      </c>
      <c r="CW477" s="554" t="str">
        <f t="shared" si="1442"/>
        <v/>
      </c>
      <c r="CX477" s="554" t="str">
        <f t="shared" si="1443"/>
        <v/>
      </c>
      <c r="CY477" s="554" t="str">
        <f t="shared" si="1444"/>
        <v/>
      </c>
      <c r="CZ477" s="554" t="str">
        <f t="shared" si="1445"/>
        <v/>
      </c>
      <c r="DA477" s="554" t="str">
        <f t="shared" si="1446"/>
        <v/>
      </c>
      <c r="DB477" s="555" t="str">
        <f t="shared" si="1447"/>
        <v/>
      </c>
      <c r="DC477" s="555" t="str">
        <f t="shared" si="1448"/>
        <v/>
      </c>
      <c r="DD477" s="555" t="str">
        <f t="shared" si="1449"/>
        <v/>
      </c>
      <c r="DE477" s="554" t="str">
        <f t="shared" si="1450"/>
        <v/>
      </c>
      <c r="DF477" s="554" t="str">
        <f t="shared" si="1451"/>
        <v/>
      </c>
      <c r="DG477" s="554" t="str">
        <f t="shared" si="1452"/>
        <v/>
      </c>
      <c r="DH477" s="554" t="str">
        <f t="shared" si="1453"/>
        <v/>
      </c>
      <c r="DI477" s="554" t="str">
        <f t="shared" si="1454"/>
        <v/>
      </c>
      <c r="DJ477" s="553" t="str">
        <f t="shared" si="1455"/>
        <v/>
      </c>
      <c r="DK477" s="552" t="str">
        <f t="shared" si="1456"/>
        <v/>
      </c>
      <c r="DL477" s="656">
        <f t="shared" si="1457"/>
        <v>0</v>
      </c>
      <c r="DM477" s="106">
        <f t="shared" si="1458"/>
        <v>0</v>
      </c>
      <c r="DN477" s="106">
        <f t="shared" si="1459"/>
        <v>0</v>
      </c>
      <c r="DO477" s="106">
        <f t="shared" si="1460"/>
        <v>0</v>
      </c>
      <c r="DP477" s="486"/>
      <c r="DQ477" s="1126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277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85"/>
        <v/>
      </c>
      <c r="CA478" s="600" t="str">
        <f t="shared" si="1286"/>
        <v/>
      </c>
      <c r="CB478" s="600" t="str">
        <f t="shared" si="1287"/>
        <v/>
      </c>
      <c r="CC478" s="691" t="str">
        <f t="shared" si="128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439"/>
        <v/>
      </c>
      <c r="CF478" s="1339" t="str">
        <f t="shared" si="1439"/>
        <v/>
      </c>
      <c r="CG478" s="1339" t="str">
        <f t="shared" si="1439"/>
        <v/>
      </c>
      <c r="CH478" s="1339" t="str">
        <f t="shared" si="1439"/>
        <v/>
      </c>
      <c r="CI478" s="1339" t="str">
        <f t="shared" si="1439"/>
        <v/>
      </c>
      <c r="CJ478" s="1339" t="str">
        <f t="shared" si="1439"/>
        <v/>
      </c>
      <c r="CK478" s="1340" t="str">
        <f t="shared" si="1439"/>
        <v/>
      </c>
      <c r="CL478" s="1340" t="str">
        <f t="shared" si="1439"/>
        <v/>
      </c>
      <c r="CM478" s="1340" t="str">
        <f t="shared" si="1439"/>
        <v/>
      </c>
      <c r="CN478" s="1339" t="str">
        <f t="shared" si="1439"/>
        <v/>
      </c>
      <c r="CO478" s="1339" t="str">
        <f t="shared" si="1439"/>
        <v/>
      </c>
      <c r="CP478" s="1339" t="str">
        <f t="shared" si="1439"/>
        <v/>
      </c>
      <c r="CQ478" s="1339" t="str">
        <f t="shared" si="1439"/>
        <v/>
      </c>
      <c r="CR478" s="1339" t="str">
        <f t="shared" si="1439"/>
        <v/>
      </c>
      <c r="CS478" s="1338" t="str">
        <f t="shared" si="1439"/>
        <v/>
      </c>
      <c r="CT478" s="1341" t="str">
        <f t="shared" si="1439"/>
        <v/>
      </c>
      <c r="CU478" s="552" t="str">
        <f t="shared" si="1440"/>
        <v/>
      </c>
      <c r="CV478" s="553" t="str">
        <f t="shared" si="1441"/>
        <v/>
      </c>
      <c r="CW478" s="554" t="str">
        <f t="shared" si="1442"/>
        <v/>
      </c>
      <c r="CX478" s="554" t="str">
        <f t="shared" si="1443"/>
        <v/>
      </c>
      <c r="CY478" s="554" t="str">
        <f t="shared" si="1444"/>
        <v/>
      </c>
      <c r="CZ478" s="554" t="str">
        <f t="shared" si="1445"/>
        <v/>
      </c>
      <c r="DA478" s="554" t="str">
        <f t="shared" si="1446"/>
        <v/>
      </c>
      <c r="DB478" s="555" t="str">
        <f t="shared" si="1447"/>
        <v/>
      </c>
      <c r="DC478" s="555" t="str">
        <f t="shared" si="1448"/>
        <v/>
      </c>
      <c r="DD478" s="555" t="str">
        <f t="shared" si="1449"/>
        <v/>
      </c>
      <c r="DE478" s="554" t="str">
        <f t="shared" si="1450"/>
        <v/>
      </c>
      <c r="DF478" s="554" t="str">
        <f t="shared" si="1451"/>
        <v/>
      </c>
      <c r="DG478" s="554" t="str">
        <f t="shared" si="1452"/>
        <v/>
      </c>
      <c r="DH478" s="554" t="str">
        <f t="shared" si="1453"/>
        <v/>
      </c>
      <c r="DI478" s="554" t="str">
        <f t="shared" si="1454"/>
        <v/>
      </c>
      <c r="DJ478" s="553" t="str">
        <f t="shared" si="1455"/>
        <v/>
      </c>
      <c r="DK478" s="552" t="str">
        <f t="shared" si="1456"/>
        <v/>
      </c>
      <c r="DL478" s="656">
        <f t="shared" si="1457"/>
        <v>0</v>
      </c>
      <c r="DM478" s="106">
        <f t="shared" si="1458"/>
        <v>0</v>
      </c>
      <c r="DN478" s="106">
        <f t="shared" si="1459"/>
        <v>0</v>
      </c>
      <c r="DO478" s="106">
        <f t="shared" si="1460"/>
        <v>0</v>
      </c>
      <c r="DP478" s="486"/>
      <c r="DQ478" s="1126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257</v>
      </c>
      <c r="B479" s="632" t="str">
        <f t="shared" ref="B479:R479" si="1461">IF(B477="","",B476*B477*B478)</f>
        <v/>
      </c>
      <c r="C479" s="632" t="str">
        <f t="shared" si="1461"/>
        <v/>
      </c>
      <c r="D479" s="632" t="str">
        <f t="shared" si="1461"/>
        <v/>
      </c>
      <c r="E479" s="632" t="str">
        <f t="shared" si="1461"/>
        <v/>
      </c>
      <c r="F479" s="632" t="str">
        <f t="shared" si="1461"/>
        <v/>
      </c>
      <c r="G479" s="632" t="str">
        <f t="shared" si="1461"/>
        <v/>
      </c>
      <c r="H479" s="632" t="str">
        <f t="shared" si="1461"/>
        <v/>
      </c>
      <c r="I479" s="632" t="str">
        <f t="shared" si="1461"/>
        <v/>
      </c>
      <c r="J479" s="632" t="str">
        <f t="shared" si="1461"/>
        <v/>
      </c>
      <c r="K479" s="632" t="str">
        <f t="shared" si="1461"/>
        <v/>
      </c>
      <c r="L479" s="632" t="str">
        <f t="shared" si="1461"/>
        <v/>
      </c>
      <c r="M479" s="632" t="str">
        <f t="shared" si="1461"/>
        <v/>
      </c>
      <c r="N479" s="632" t="str">
        <f t="shared" si="1461"/>
        <v/>
      </c>
      <c r="O479" s="632" t="str">
        <f t="shared" si="1461"/>
        <v/>
      </c>
      <c r="P479" s="632" t="str">
        <f t="shared" si="1461"/>
        <v/>
      </c>
      <c r="Q479" s="632" t="str">
        <f t="shared" si="1461"/>
        <v/>
      </c>
      <c r="R479" s="632" t="str">
        <f t="shared" si="1461"/>
        <v/>
      </c>
      <c r="S479" s="665"/>
      <c r="T479" s="632" t="str">
        <f t="shared" ref="T479:AJ479" si="1462">IF(T477="","",T476*T477*T478)</f>
        <v/>
      </c>
      <c r="U479" s="632" t="str">
        <f t="shared" si="1462"/>
        <v/>
      </c>
      <c r="V479" s="632" t="str">
        <f t="shared" si="1462"/>
        <v/>
      </c>
      <c r="W479" s="632" t="str">
        <f t="shared" si="1462"/>
        <v/>
      </c>
      <c r="X479" s="632" t="str">
        <f t="shared" si="1462"/>
        <v/>
      </c>
      <c r="Y479" s="632" t="str">
        <f t="shared" si="1462"/>
        <v/>
      </c>
      <c r="Z479" s="632" t="str">
        <f t="shared" si="1462"/>
        <v/>
      </c>
      <c r="AA479" s="632" t="str">
        <f t="shared" si="1462"/>
        <v/>
      </c>
      <c r="AB479" s="632" t="str">
        <f t="shared" si="1462"/>
        <v/>
      </c>
      <c r="AC479" s="632" t="str">
        <f t="shared" si="1462"/>
        <v/>
      </c>
      <c r="AD479" s="632" t="str">
        <f t="shared" si="1462"/>
        <v/>
      </c>
      <c r="AE479" s="632" t="str">
        <f t="shared" si="1462"/>
        <v/>
      </c>
      <c r="AF479" s="632" t="str">
        <f t="shared" si="1462"/>
        <v/>
      </c>
      <c r="AG479" s="632" t="str">
        <f t="shared" si="1462"/>
        <v/>
      </c>
      <c r="AH479" s="632" t="str">
        <f t="shared" si="1462"/>
        <v/>
      </c>
      <c r="AI479" s="632" t="str">
        <f t="shared" si="1462"/>
        <v/>
      </c>
      <c r="AJ479" s="632" t="str">
        <f t="shared" si="1462"/>
        <v/>
      </c>
      <c r="AK479" s="665"/>
      <c r="AL479" s="632" t="str">
        <f t="shared" ref="AL479:BB479" si="1463">IF(AL477="","",AL476*AL477*AL478)</f>
        <v/>
      </c>
      <c r="AM479" s="632" t="str">
        <f t="shared" si="1463"/>
        <v/>
      </c>
      <c r="AN479" s="632" t="str">
        <f t="shared" si="1463"/>
        <v/>
      </c>
      <c r="AO479" s="632" t="str">
        <f t="shared" si="1463"/>
        <v/>
      </c>
      <c r="AP479" s="632" t="str">
        <f t="shared" si="1463"/>
        <v/>
      </c>
      <c r="AQ479" s="632" t="str">
        <f t="shared" si="1463"/>
        <v/>
      </c>
      <c r="AR479" s="632" t="str">
        <f t="shared" si="1463"/>
        <v/>
      </c>
      <c r="AS479" s="632" t="str">
        <f t="shared" si="1463"/>
        <v/>
      </c>
      <c r="AT479" s="632" t="str">
        <f t="shared" si="1463"/>
        <v/>
      </c>
      <c r="AU479" s="632" t="str">
        <f t="shared" si="1463"/>
        <v/>
      </c>
      <c r="AV479" s="632" t="str">
        <f t="shared" si="1463"/>
        <v/>
      </c>
      <c r="AW479" s="632" t="str">
        <f t="shared" si="1463"/>
        <v/>
      </c>
      <c r="AX479" s="632" t="str">
        <f t="shared" si="1463"/>
        <v/>
      </c>
      <c r="AY479" s="632" t="str">
        <f t="shared" si="1463"/>
        <v/>
      </c>
      <c r="AZ479" s="632" t="str">
        <f t="shared" si="1463"/>
        <v/>
      </c>
      <c r="BA479" s="632" t="str">
        <f t="shared" si="1463"/>
        <v/>
      </c>
      <c r="BB479" s="632" t="str">
        <f t="shared" si="1463"/>
        <v/>
      </c>
      <c r="BC479" s="665"/>
      <c r="BD479" s="632" t="str">
        <f t="shared" ref="BD479:BT479" si="1464">IF(BD477="","",BD476*BD477*BD478)</f>
        <v/>
      </c>
      <c r="BE479" s="632" t="str">
        <f t="shared" si="1464"/>
        <v/>
      </c>
      <c r="BF479" s="632" t="str">
        <f t="shared" si="1464"/>
        <v/>
      </c>
      <c r="BG479" s="632" t="str">
        <f t="shared" si="1464"/>
        <v/>
      </c>
      <c r="BH479" s="632" t="str">
        <f t="shared" si="1464"/>
        <v/>
      </c>
      <c r="BI479" s="632" t="str">
        <f t="shared" si="1464"/>
        <v/>
      </c>
      <c r="BJ479" s="632" t="str">
        <f t="shared" si="1464"/>
        <v/>
      </c>
      <c r="BK479" s="632" t="str">
        <f t="shared" si="1464"/>
        <v/>
      </c>
      <c r="BL479" s="632" t="str">
        <f t="shared" si="1464"/>
        <v/>
      </c>
      <c r="BM479" s="632" t="str">
        <f t="shared" si="1464"/>
        <v/>
      </c>
      <c r="BN479" s="632" t="str">
        <f t="shared" si="1464"/>
        <v/>
      </c>
      <c r="BO479" s="632" t="str">
        <f t="shared" si="1464"/>
        <v/>
      </c>
      <c r="BP479" s="632" t="str">
        <f t="shared" si="1464"/>
        <v/>
      </c>
      <c r="BQ479" s="632" t="str">
        <f t="shared" si="1464"/>
        <v/>
      </c>
      <c r="BR479" s="632" t="str">
        <f t="shared" si="1464"/>
        <v/>
      </c>
      <c r="BS479" s="632" t="str">
        <f t="shared" si="1464"/>
        <v/>
      </c>
      <c r="BT479" s="632" t="str">
        <f t="shared" si="146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85"/>
        <v/>
      </c>
      <c r="CA479" s="600" t="str">
        <f t="shared" si="1286"/>
        <v/>
      </c>
      <c r="CB479" s="600" t="str">
        <f t="shared" si="1287"/>
        <v/>
      </c>
      <c r="CC479" s="691" t="str">
        <f t="shared" si="128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439"/>
        <v/>
      </c>
      <c r="CF479" s="1339" t="str">
        <f t="shared" si="1439"/>
        <v/>
      </c>
      <c r="CG479" s="1339" t="str">
        <f t="shared" si="1439"/>
        <v/>
      </c>
      <c r="CH479" s="1339" t="str">
        <f t="shared" si="1439"/>
        <v/>
      </c>
      <c r="CI479" s="1339" t="str">
        <f t="shared" si="1439"/>
        <v/>
      </c>
      <c r="CJ479" s="1339" t="str">
        <f t="shared" si="1439"/>
        <v/>
      </c>
      <c r="CK479" s="1340" t="str">
        <f t="shared" si="1439"/>
        <v/>
      </c>
      <c r="CL479" s="1340" t="str">
        <f t="shared" si="1439"/>
        <v/>
      </c>
      <c r="CM479" s="1340" t="str">
        <f t="shared" si="1439"/>
        <v/>
      </c>
      <c r="CN479" s="1339" t="str">
        <f t="shared" si="1439"/>
        <v/>
      </c>
      <c r="CO479" s="1339" t="str">
        <f t="shared" si="1439"/>
        <v/>
      </c>
      <c r="CP479" s="1339" t="str">
        <f t="shared" si="1439"/>
        <v/>
      </c>
      <c r="CQ479" s="1339" t="str">
        <f t="shared" si="1439"/>
        <v/>
      </c>
      <c r="CR479" s="1339" t="str">
        <f t="shared" si="1439"/>
        <v/>
      </c>
      <c r="CS479" s="1338" t="str">
        <f t="shared" si="1439"/>
        <v/>
      </c>
      <c r="CT479" s="1341" t="str">
        <f t="shared" si="1439"/>
        <v/>
      </c>
      <c r="CU479" s="552" t="str">
        <f t="shared" si="1440"/>
        <v/>
      </c>
      <c r="CV479" s="553" t="str">
        <f t="shared" si="1441"/>
        <v/>
      </c>
      <c r="CW479" s="554" t="str">
        <f t="shared" si="1442"/>
        <v/>
      </c>
      <c r="CX479" s="554" t="str">
        <f t="shared" si="1443"/>
        <v/>
      </c>
      <c r="CY479" s="554" t="str">
        <f t="shared" si="1444"/>
        <v/>
      </c>
      <c r="CZ479" s="554" t="str">
        <f t="shared" si="1445"/>
        <v/>
      </c>
      <c r="DA479" s="554" t="str">
        <f t="shared" si="1446"/>
        <v/>
      </c>
      <c r="DB479" s="555" t="str">
        <f t="shared" si="1447"/>
        <v/>
      </c>
      <c r="DC479" s="555" t="str">
        <f t="shared" si="1448"/>
        <v/>
      </c>
      <c r="DD479" s="555" t="str">
        <f t="shared" si="1449"/>
        <v/>
      </c>
      <c r="DE479" s="554" t="str">
        <f t="shared" si="1450"/>
        <v/>
      </c>
      <c r="DF479" s="554" t="str">
        <f t="shared" si="1451"/>
        <v/>
      </c>
      <c r="DG479" s="554" t="str">
        <f t="shared" si="1452"/>
        <v/>
      </c>
      <c r="DH479" s="554" t="str">
        <f t="shared" si="1453"/>
        <v/>
      </c>
      <c r="DI479" s="554" t="str">
        <f t="shared" si="1454"/>
        <v/>
      </c>
      <c r="DJ479" s="553" t="str">
        <f t="shared" si="1455"/>
        <v/>
      </c>
      <c r="DK479" s="552" t="str">
        <f t="shared" si="1456"/>
        <v/>
      </c>
      <c r="DL479" s="656">
        <f t="shared" si="1457"/>
        <v>0</v>
      </c>
      <c r="DM479" s="106">
        <f t="shared" si="1458"/>
        <v>0</v>
      </c>
      <c r="DN479" s="106">
        <f t="shared" si="1459"/>
        <v>0</v>
      </c>
      <c r="DO479" s="106">
        <f t="shared" si="1460"/>
        <v>0</v>
      </c>
      <c r="DP479" s="486"/>
      <c r="DQ479" s="1126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$G$1 &amp; "/kg"</f>
        <v>kcal/kg</v>
      </c>
      <c r="B480" s="765">
        <f>3550*$K$1</f>
        <v>3550</v>
      </c>
      <c r="C480" s="765">
        <f t="shared" ref="C480:R480" si="1465">3550*$K$1</f>
        <v>3550</v>
      </c>
      <c r="D480" s="765">
        <f t="shared" si="1465"/>
        <v>3550</v>
      </c>
      <c r="E480" s="765">
        <f t="shared" si="1465"/>
        <v>3550</v>
      </c>
      <c r="F480" s="765">
        <f t="shared" si="1465"/>
        <v>3550</v>
      </c>
      <c r="G480" s="765">
        <f t="shared" si="1465"/>
        <v>3550</v>
      </c>
      <c r="H480" s="765">
        <f t="shared" si="1465"/>
        <v>3550</v>
      </c>
      <c r="I480" s="765">
        <f t="shared" si="1465"/>
        <v>3550</v>
      </c>
      <c r="J480" s="765">
        <f t="shared" si="1465"/>
        <v>3550</v>
      </c>
      <c r="K480" s="765">
        <f t="shared" si="1465"/>
        <v>3550</v>
      </c>
      <c r="L480" s="765">
        <f t="shared" si="1465"/>
        <v>3550</v>
      </c>
      <c r="M480" s="765">
        <f t="shared" si="1465"/>
        <v>3550</v>
      </c>
      <c r="N480" s="765">
        <f t="shared" si="1465"/>
        <v>3550</v>
      </c>
      <c r="O480" s="765">
        <f t="shared" si="1465"/>
        <v>3550</v>
      </c>
      <c r="P480" s="765">
        <f t="shared" si="1465"/>
        <v>3550</v>
      </c>
      <c r="Q480" s="765">
        <f t="shared" si="1465"/>
        <v>3550</v>
      </c>
      <c r="R480" s="765">
        <f t="shared" si="1465"/>
        <v>3550</v>
      </c>
      <c r="S480" s="759"/>
      <c r="T480" s="765">
        <f>3550*$K$1</f>
        <v>3550</v>
      </c>
      <c r="U480" s="765">
        <f t="shared" ref="U480:AJ480" si="1466">3550*$K$1</f>
        <v>3550</v>
      </c>
      <c r="V480" s="765">
        <f t="shared" si="1466"/>
        <v>3550</v>
      </c>
      <c r="W480" s="765">
        <f t="shared" si="1466"/>
        <v>3550</v>
      </c>
      <c r="X480" s="765">
        <f t="shared" si="1466"/>
        <v>3550</v>
      </c>
      <c r="Y480" s="765">
        <f t="shared" si="1466"/>
        <v>3550</v>
      </c>
      <c r="Z480" s="765">
        <f t="shared" si="1466"/>
        <v>3550</v>
      </c>
      <c r="AA480" s="765">
        <f t="shared" si="1466"/>
        <v>3550</v>
      </c>
      <c r="AB480" s="765">
        <f t="shared" si="1466"/>
        <v>3550</v>
      </c>
      <c r="AC480" s="765">
        <f t="shared" si="1466"/>
        <v>3550</v>
      </c>
      <c r="AD480" s="765">
        <f t="shared" si="1466"/>
        <v>3550</v>
      </c>
      <c r="AE480" s="765">
        <f t="shared" si="1466"/>
        <v>3550</v>
      </c>
      <c r="AF480" s="765">
        <f t="shared" si="1466"/>
        <v>3550</v>
      </c>
      <c r="AG480" s="765">
        <f t="shared" si="1466"/>
        <v>3550</v>
      </c>
      <c r="AH480" s="765">
        <f t="shared" si="1466"/>
        <v>3550</v>
      </c>
      <c r="AI480" s="765">
        <f t="shared" si="1466"/>
        <v>3550</v>
      </c>
      <c r="AJ480" s="765">
        <f t="shared" si="1466"/>
        <v>3550</v>
      </c>
      <c r="AK480" s="759"/>
      <c r="AL480" s="765">
        <f>3550*$K$1</f>
        <v>3550</v>
      </c>
      <c r="AM480" s="765">
        <f t="shared" ref="AM480:BB480" si="1467">3550*$K$1</f>
        <v>3550</v>
      </c>
      <c r="AN480" s="765">
        <f t="shared" si="1467"/>
        <v>3550</v>
      </c>
      <c r="AO480" s="765">
        <f t="shared" si="1467"/>
        <v>3550</v>
      </c>
      <c r="AP480" s="765">
        <f t="shared" si="1467"/>
        <v>3550</v>
      </c>
      <c r="AQ480" s="765">
        <f t="shared" si="1467"/>
        <v>3550</v>
      </c>
      <c r="AR480" s="765">
        <f t="shared" si="1467"/>
        <v>3550</v>
      </c>
      <c r="AS480" s="765">
        <f t="shared" si="1467"/>
        <v>3550</v>
      </c>
      <c r="AT480" s="765">
        <f t="shared" si="1467"/>
        <v>3550</v>
      </c>
      <c r="AU480" s="765">
        <f t="shared" si="1467"/>
        <v>3550</v>
      </c>
      <c r="AV480" s="765">
        <f t="shared" si="1467"/>
        <v>3550</v>
      </c>
      <c r="AW480" s="765">
        <f t="shared" si="1467"/>
        <v>3550</v>
      </c>
      <c r="AX480" s="765">
        <f t="shared" si="1467"/>
        <v>3550</v>
      </c>
      <c r="AY480" s="765">
        <f t="shared" si="1467"/>
        <v>3550</v>
      </c>
      <c r="AZ480" s="765">
        <f t="shared" si="1467"/>
        <v>3550</v>
      </c>
      <c r="BA480" s="765">
        <f t="shared" si="1467"/>
        <v>3550</v>
      </c>
      <c r="BB480" s="765">
        <f t="shared" si="1467"/>
        <v>3550</v>
      </c>
      <c r="BC480" s="759"/>
      <c r="BD480" s="765">
        <f>3550*$K$1</f>
        <v>3550</v>
      </c>
      <c r="BE480" s="765">
        <f t="shared" ref="BE480:BY480" si="1468">3550*$K$1</f>
        <v>3550</v>
      </c>
      <c r="BF480" s="765">
        <f t="shared" si="1468"/>
        <v>3550</v>
      </c>
      <c r="BG480" s="765">
        <f t="shared" si="1468"/>
        <v>3550</v>
      </c>
      <c r="BH480" s="765">
        <f t="shared" si="1468"/>
        <v>3550</v>
      </c>
      <c r="BI480" s="765">
        <f t="shared" si="1468"/>
        <v>3550</v>
      </c>
      <c r="BJ480" s="765">
        <f t="shared" si="1468"/>
        <v>3550</v>
      </c>
      <c r="BK480" s="765">
        <f t="shared" si="1468"/>
        <v>3550</v>
      </c>
      <c r="BL480" s="765">
        <f t="shared" si="1468"/>
        <v>3550</v>
      </c>
      <c r="BM480" s="765">
        <f t="shared" si="1468"/>
        <v>3550</v>
      </c>
      <c r="BN480" s="765">
        <f t="shared" si="1468"/>
        <v>3550</v>
      </c>
      <c r="BO480" s="765">
        <f t="shared" si="1468"/>
        <v>3550</v>
      </c>
      <c r="BP480" s="765">
        <f t="shared" si="1468"/>
        <v>3550</v>
      </c>
      <c r="BQ480" s="765">
        <f t="shared" si="1468"/>
        <v>3550</v>
      </c>
      <c r="BR480" s="765">
        <f t="shared" si="1468"/>
        <v>3550</v>
      </c>
      <c r="BS480" s="765">
        <f t="shared" si="1468"/>
        <v>3550</v>
      </c>
      <c r="BT480" s="765">
        <f t="shared" si="1468"/>
        <v>3550</v>
      </c>
      <c r="BU480" s="759"/>
      <c r="BV480" s="765">
        <f t="shared" si="1468"/>
        <v>3550</v>
      </c>
      <c r="BW480" s="765">
        <f t="shared" si="1468"/>
        <v>3550</v>
      </c>
      <c r="BX480" s="765">
        <f t="shared" si="1468"/>
        <v>3550</v>
      </c>
      <c r="BY480" s="765">
        <f t="shared" si="1468"/>
        <v>3550</v>
      </c>
      <c r="BZ480" s="600">
        <f t="shared" si="1285"/>
        <v>3550</v>
      </c>
      <c r="CA480" s="600">
        <f t="shared" si="1286"/>
        <v>3550</v>
      </c>
      <c r="CB480" s="600">
        <f t="shared" si="1287"/>
        <v>3550</v>
      </c>
      <c r="CC480" s="691">
        <f t="shared" si="128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439"/>
        <v>3550</v>
      </c>
      <c r="CF480" s="1339">
        <f t="shared" si="1439"/>
        <v>3550</v>
      </c>
      <c r="CG480" s="1339">
        <f t="shared" si="1439"/>
        <v>3550</v>
      </c>
      <c r="CH480" s="1339">
        <f t="shared" si="1439"/>
        <v>3550</v>
      </c>
      <c r="CI480" s="1339">
        <f t="shared" si="1439"/>
        <v>3550</v>
      </c>
      <c r="CJ480" s="1339">
        <f t="shared" si="1439"/>
        <v>3550</v>
      </c>
      <c r="CK480" s="1340">
        <f t="shared" si="1439"/>
        <v>3550</v>
      </c>
      <c r="CL480" s="1340">
        <f t="shared" si="1439"/>
        <v>3550</v>
      </c>
      <c r="CM480" s="1340">
        <f t="shared" si="1439"/>
        <v>3550</v>
      </c>
      <c r="CN480" s="1339">
        <f t="shared" si="1439"/>
        <v>3550</v>
      </c>
      <c r="CO480" s="1339">
        <f t="shared" si="1439"/>
        <v>3550</v>
      </c>
      <c r="CP480" s="1339">
        <f t="shared" si="1439"/>
        <v>3550</v>
      </c>
      <c r="CQ480" s="1339">
        <f t="shared" si="1439"/>
        <v>3550</v>
      </c>
      <c r="CR480" s="1339">
        <f t="shared" si="1439"/>
        <v>3550</v>
      </c>
      <c r="CS480" s="1338">
        <f t="shared" si="1439"/>
        <v>3550</v>
      </c>
      <c r="CT480" s="1341">
        <f t="shared" si="1439"/>
        <v>3550</v>
      </c>
      <c r="CU480" s="552">
        <f t="shared" si="1440"/>
        <v>3550</v>
      </c>
      <c r="CV480" s="553">
        <f t="shared" si="1441"/>
        <v>3550</v>
      </c>
      <c r="CW480" s="554">
        <f t="shared" si="1442"/>
        <v>3550</v>
      </c>
      <c r="CX480" s="554">
        <f t="shared" si="1443"/>
        <v>3550</v>
      </c>
      <c r="CY480" s="554">
        <f t="shared" si="1444"/>
        <v>3550</v>
      </c>
      <c r="CZ480" s="554">
        <f t="shared" si="1445"/>
        <v>3550</v>
      </c>
      <c r="DA480" s="554">
        <f t="shared" si="1446"/>
        <v>3550</v>
      </c>
      <c r="DB480" s="555">
        <f t="shared" si="1447"/>
        <v>3550</v>
      </c>
      <c r="DC480" s="555">
        <f t="shared" si="1448"/>
        <v>3550</v>
      </c>
      <c r="DD480" s="555">
        <f t="shared" si="1449"/>
        <v>3550</v>
      </c>
      <c r="DE480" s="554">
        <f t="shared" si="1450"/>
        <v>3550</v>
      </c>
      <c r="DF480" s="554">
        <f t="shared" si="1451"/>
        <v>3550</v>
      </c>
      <c r="DG480" s="554">
        <f t="shared" si="1452"/>
        <v>3550</v>
      </c>
      <c r="DH480" s="554">
        <f t="shared" si="1453"/>
        <v>3550</v>
      </c>
      <c r="DI480" s="554">
        <f t="shared" si="1454"/>
        <v>3550</v>
      </c>
      <c r="DJ480" s="553">
        <f t="shared" si="1455"/>
        <v>3550</v>
      </c>
      <c r="DK480" s="552">
        <f t="shared" si="1456"/>
        <v>3550</v>
      </c>
      <c r="DL480" s="656">
        <f t="shared" si="1457"/>
        <v>17</v>
      </c>
      <c r="DM480" s="106">
        <f t="shared" si="1458"/>
        <v>17</v>
      </c>
      <c r="DN480" s="106">
        <f t="shared" si="1459"/>
        <v>17</v>
      </c>
      <c r="DO480" s="106">
        <f t="shared" si="1460"/>
        <v>17</v>
      </c>
      <c r="DP480" s="486"/>
      <c r="DQ480" s="1126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$G$1 &amp; " (%)"</f>
        <v>kcal (%)</v>
      </c>
      <c r="B481" s="635" t="str">
        <f t="shared" ref="B481:R481" si="1469">IF(B479="","",B479*B480/B$46/365/$F$1)</f>
        <v/>
      </c>
      <c r="C481" s="635" t="str">
        <f t="shared" si="1469"/>
        <v/>
      </c>
      <c r="D481" s="635" t="str">
        <f t="shared" si="1469"/>
        <v/>
      </c>
      <c r="E481" s="635" t="str">
        <f t="shared" si="1469"/>
        <v/>
      </c>
      <c r="F481" s="635" t="str">
        <f t="shared" si="1469"/>
        <v/>
      </c>
      <c r="G481" s="635" t="str">
        <f t="shared" si="1469"/>
        <v/>
      </c>
      <c r="H481" s="635" t="str">
        <f t="shared" si="1469"/>
        <v/>
      </c>
      <c r="I481" s="635" t="str">
        <f t="shared" si="1469"/>
        <v/>
      </c>
      <c r="J481" s="635" t="str">
        <f t="shared" si="1469"/>
        <v/>
      </c>
      <c r="K481" s="635" t="str">
        <f t="shared" si="1469"/>
        <v/>
      </c>
      <c r="L481" s="635" t="str">
        <f t="shared" si="1469"/>
        <v/>
      </c>
      <c r="M481" s="635" t="str">
        <f t="shared" si="1469"/>
        <v/>
      </c>
      <c r="N481" s="635" t="str">
        <f t="shared" si="1469"/>
        <v/>
      </c>
      <c r="O481" s="635" t="str">
        <f t="shared" si="1469"/>
        <v/>
      </c>
      <c r="P481" s="635" t="str">
        <f t="shared" si="1469"/>
        <v/>
      </c>
      <c r="Q481" s="635" t="str">
        <f t="shared" si="1469"/>
        <v/>
      </c>
      <c r="R481" s="635" t="str">
        <f t="shared" si="1469"/>
        <v/>
      </c>
      <c r="S481" s="655"/>
      <c r="T481" s="635" t="str">
        <f t="shared" ref="T481:AJ481" si="1470">IF(T479="","",T479*T480/T$46/365/$F$1)</f>
        <v/>
      </c>
      <c r="U481" s="635" t="str">
        <f t="shared" si="1470"/>
        <v/>
      </c>
      <c r="V481" s="635" t="str">
        <f t="shared" si="1470"/>
        <v/>
      </c>
      <c r="W481" s="635" t="str">
        <f t="shared" si="1470"/>
        <v/>
      </c>
      <c r="X481" s="635" t="str">
        <f t="shared" si="1470"/>
        <v/>
      </c>
      <c r="Y481" s="635" t="str">
        <f t="shared" si="1470"/>
        <v/>
      </c>
      <c r="Z481" s="635" t="str">
        <f t="shared" si="1470"/>
        <v/>
      </c>
      <c r="AA481" s="635" t="str">
        <f t="shared" si="1470"/>
        <v/>
      </c>
      <c r="AB481" s="635" t="str">
        <f t="shared" si="1470"/>
        <v/>
      </c>
      <c r="AC481" s="635" t="str">
        <f t="shared" si="1470"/>
        <v/>
      </c>
      <c r="AD481" s="635" t="str">
        <f t="shared" si="1470"/>
        <v/>
      </c>
      <c r="AE481" s="635" t="str">
        <f t="shared" si="1470"/>
        <v/>
      </c>
      <c r="AF481" s="635" t="str">
        <f t="shared" si="1470"/>
        <v/>
      </c>
      <c r="AG481" s="635" t="str">
        <f t="shared" si="1470"/>
        <v/>
      </c>
      <c r="AH481" s="635" t="str">
        <f t="shared" si="1470"/>
        <v/>
      </c>
      <c r="AI481" s="635" t="str">
        <f t="shared" si="1470"/>
        <v/>
      </c>
      <c r="AJ481" s="635" t="str">
        <f t="shared" si="1470"/>
        <v/>
      </c>
      <c r="AK481" s="655"/>
      <c r="AL481" s="635" t="str">
        <f t="shared" ref="AL481:BB481" si="1471">IF(AL479="","",AL479*AL480/AL$46/365/$F$1)</f>
        <v/>
      </c>
      <c r="AM481" s="635" t="str">
        <f t="shared" si="1471"/>
        <v/>
      </c>
      <c r="AN481" s="635" t="str">
        <f t="shared" si="1471"/>
        <v/>
      </c>
      <c r="AO481" s="635" t="str">
        <f t="shared" si="1471"/>
        <v/>
      </c>
      <c r="AP481" s="635" t="str">
        <f t="shared" si="1471"/>
        <v/>
      </c>
      <c r="AQ481" s="635" t="str">
        <f t="shared" si="1471"/>
        <v/>
      </c>
      <c r="AR481" s="635" t="str">
        <f t="shared" si="1471"/>
        <v/>
      </c>
      <c r="AS481" s="635" t="str">
        <f t="shared" si="1471"/>
        <v/>
      </c>
      <c r="AT481" s="635" t="str">
        <f t="shared" si="1471"/>
        <v/>
      </c>
      <c r="AU481" s="635" t="str">
        <f t="shared" si="1471"/>
        <v/>
      </c>
      <c r="AV481" s="635" t="str">
        <f t="shared" si="1471"/>
        <v/>
      </c>
      <c r="AW481" s="635" t="str">
        <f t="shared" si="1471"/>
        <v/>
      </c>
      <c r="AX481" s="635" t="str">
        <f t="shared" si="1471"/>
        <v/>
      </c>
      <c r="AY481" s="635" t="str">
        <f t="shared" si="1471"/>
        <v/>
      </c>
      <c r="AZ481" s="635" t="str">
        <f t="shared" si="1471"/>
        <v/>
      </c>
      <c r="BA481" s="635" t="str">
        <f t="shared" si="1471"/>
        <v/>
      </c>
      <c r="BB481" s="635" t="str">
        <f t="shared" si="1471"/>
        <v/>
      </c>
      <c r="BC481" s="655"/>
      <c r="BD481" s="635" t="str">
        <f t="shared" ref="BD481:BT481" si="1472">IF(BD479="","",BD479*BD480/BD$46/365/$F$1)</f>
        <v/>
      </c>
      <c r="BE481" s="635" t="str">
        <f t="shared" si="1472"/>
        <v/>
      </c>
      <c r="BF481" s="635" t="str">
        <f t="shared" si="1472"/>
        <v/>
      </c>
      <c r="BG481" s="635" t="str">
        <f t="shared" si="1472"/>
        <v/>
      </c>
      <c r="BH481" s="635" t="str">
        <f t="shared" si="1472"/>
        <v/>
      </c>
      <c r="BI481" s="635" t="str">
        <f t="shared" si="1472"/>
        <v/>
      </c>
      <c r="BJ481" s="635" t="str">
        <f t="shared" si="1472"/>
        <v/>
      </c>
      <c r="BK481" s="635" t="str">
        <f t="shared" si="1472"/>
        <v/>
      </c>
      <c r="BL481" s="635" t="str">
        <f t="shared" si="1472"/>
        <v/>
      </c>
      <c r="BM481" s="635" t="str">
        <f t="shared" si="1472"/>
        <v/>
      </c>
      <c r="BN481" s="635" t="str">
        <f t="shared" si="1472"/>
        <v/>
      </c>
      <c r="BO481" s="635" t="str">
        <f t="shared" si="1472"/>
        <v/>
      </c>
      <c r="BP481" s="635" t="str">
        <f t="shared" si="1472"/>
        <v/>
      </c>
      <c r="BQ481" s="635" t="str">
        <f t="shared" si="1472"/>
        <v/>
      </c>
      <c r="BR481" s="635" t="str">
        <f t="shared" si="1472"/>
        <v/>
      </c>
      <c r="BS481" s="635" t="str">
        <f t="shared" si="1472"/>
        <v/>
      </c>
      <c r="BT481" s="635" t="str">
        <f t="shared" si="1472"/>
        <v/>
      </c>
      <c r="BU481" s="655"/>
      <c r="BV481" s="635" t="str">
        <f>IF(BV479="","",BV479*BV480/BV$46/365/$F$1)</f>
        <v/>
      </c>
      <c r="BW481" s="635" t="str">
        <f>IF(BW479="","",BW479*BW480/BW$46/365/$F$1)</f>
        <v/>
      </c>
      <c r="BX481" s="635" t="str">
        <f>IF(BX479="","",BX479*BX480/BX$46/365/$F$1)</f>
        <v/>
      </c>
      <c r="BY481" s="635" t="str">
        <f>IF(BY479="","",BY479*BY480/BY$46/365/$F$1)</f>
        <v/>
      </c>
      <c r="BZ481" s="625" t="str">
        <f>IF(DL481&lt;3,"",(SUM(B481:R481)-MIN(B481:R481)-MAX(B481:R481))/(DL481-2))</f>
        <v/>
      </c>
      <c r="CA481" s="625" t="str">
        <f t="shared" si="1286"/>
        <v/>
      </c>
      <c r="CB481" s="625" t="str">
        <f t="shared" si="1287"/>
        <v/>
      </c>
      <c r="CC481" s="625" t="str">
        <f t="shared" si="128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439"/>
        <v/>
      </c>
      <c r="CF481" s="1344" t="str">
        <f t="shared" si="1439"/>
        <v/>
      </c>
      <c r="CG481" s="1344" t="str">
        <f t="shared" si="1439"/>
        <v/>
      </c>
      <c r="CH481" s="1344" t="str">
        <f t="shared" si="1439"/>
        <v/>
      </c>
      <c r="CI481" s="1344" t="str">
        <f t="shared" si="1439"/>
        <v/>
      </c>
      <c r="CJ481" s="1344" t="str">
        <f t="shared" si="1439"/>
        <v/>
      </c>
      <c r="CK481" s="1345" t="str">
        <f t="shared" si="1439"/>
        <v/>
      </c>
      <c r="CL481" s="1345" t="str">
        <f t="shared" si="1439"/>
        <v/>
      </c>
      <c r="CM481" s="1345" t="str">
        <f t="shared" si="1439"/>
        <v/>
      </c>
      <c r="CN481" s="1344" t="str">
        <f t="shared" si="1439"/>
        <v/>
      </c>
      <c r="CO481" s="1344" t="str">
        <f t="shared" si="1439"/>
        <v/>
      </c>
      <c r="CP481" s="1344" t="str">
        <f t="shared" si="1439"/>
        <v/>
      </c>
      <c r="CQ481" s="1344" t="str">
        <f t="shared" si="1439"/>
        <v/>
      </c>
      <c r="CR481" s="1344" t="str">
        <f t="shared" si="1439"/>
        <v/>
      </c>
      <c r="CS481" s="1343" t="str">
        <f t="shared" si="1439"/>
        <v/>
      </c>
      <c r="CT481" s="1346" t="str">
        <f t="shared" si="1439"/>
        <v/>
      </c>
      <c r="CU481" s="540" t="str">
        <f t="shared" si="1440"/>
        <v/>
      </c>
      <c r="CV481" s="541" t="str">
        <f t="shared" si="1441"/>
        <v/>
      </c>
      <c r="CW481" s="542" t="str">
        <f t="shared" si="1442"/>
        <v/>
      </c>
      <c r="CX481" s="542" t="str">
        <f t="shared" si="1443"/>
        <v/>
      </c>
      <c r="CY481" s="542" t="str">
        <f t="shared" si="1444"/>
        <v/>
      </c>
      <c r="CZ481" s="542" t="str">
        <f t="shared" si="1445"/>
        <v/>
      </c>
      <c r="DA481" s="542" t="str">
        <f t="shared" si="1446"/>
        <v/>
      </c>
      <c r="DB481" s="543" t="str">
        <f t="shared" si="1447"/>
        <v/>
      </c>
      <c r="DC481" s="543" t="str">
        <f t="shared" si="1448"/>
        <v/>
      </c>
      <c r="DD481" s="543" t="str">
        <f t="shared" si="1449"/>
        <v/>
      </c>
      <c r="DE481" s="542" t="str">
        <f t="shared" si="1450"/>
        <v/>
      </c>
      <c r="DF481" s="542" t="str">
        <f t="shared" si="1451"/>
        <v/>
      </c>
      <c r="DG481" s="542" t="str">
        <f t="shared" si="1452"/>
        <v/>
      </c>
      <c r="DH481" s="542" t="str">
        <f t="shared" si="1453"/>
        <v/>
      </c>
      <c r="DI481" s="542" t="str">
        <f t="shared" si="1454"/>
        <v/>
      </c>
      <c r="DJ481" s="541" t="str">
        <f t="shared" si="1455"/>
        <v/>
      </c>
      <c r="DK481" s="540" t="str">
        <f t="shared" si="1456"/>
        <v/>
      </c>
      <c r="DL481" s="656">
        <f t="shared" si="1457"/>
        <v>0</v>
      </c>
      <c r="DM481" s="106">
        <f t="shared" si="1458"/>
        <v>0</v>
      </c>
      <c r="DN481" s="106">
        <f t="shared" si="1459"/>
        <v>0</v>
      </c>
      <c r="DO481" s="106">
        <f t="shared" si="1460"/>
        <v>0</v>
      </c>
      <c r="DP481" s="486"/>
      <c r="DQ481" s="1126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278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85"/>
        <v/>
      </c>
      <c r="CA482" s="600" t="str">
        <f t="shared" si="1286"/>
        <v/>
      </c>
      <c r="CB482" s="600" t="str">
        <f t="shared" si="1287"/>
        <v/>
      </c>
      <c r="CC482" s="691" t="str">
        <f t="shared" si="1288"/>
        <v/>
      </c>
      <c r="CD482" s="1337" t="str">
        <f t="shared" ref="CD482:CS483" si="147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473"/>
        <v/>
      </c>
      <c r="CF482" s="1339" t="str">
        <f t="shared" si="1473"/>
        <v/>
      </c>
      <c r="CG482" s="1339" t="str">
        <f t="shared" si="1473"/>
        <v/>
      </c>
      <c r="CH482" s="1339" t="str">
        <f t="shared" si="1473"/>
        <v/>
      </c>
      <c r="CI482" s="1339" t="str">
        <f t="shared" si="1473"/>
        <v/>
      </c>
      <c r="CJ482" s="1339" t="str">
        <f t="shared" si="1473"/>
        <v/>
      </c>
      <c r="CK482" s="1340" t="str">
        <f t="shared" si="1473"/>
        <v/>
      </c>
      <c r="CL482" s="1340" t="str">
        <f t="shared" si="1473"/>
        <v/>
      </c>
      <c r="CM482" s="1340" t="str">
        <f t="shared" si="1473"/>
        <v/>
      </c>
      <c r="CN482" s="1339" t="str">
        <f t="shared" si="1473"/>
        <v/>
      </c>
      <c r="CO482" s="1339" t="str">
        <f t="shared" si="1473"/>
        <v/>
      </c>
      <c r="CP482" s="1339" t="str">
        <f t="shared" si="1473"/>
        <v/>
      </c>
      <c r="CQ482" s="1339" t="str">
        <f t="shared" si="1473"/>
        <v/>
      </c>
      <c r="CR482" s="1339" t="str">
        <f t="shared" si="1473"/>
        <v/>
      </c>
      <c r="CS482" s="1338" t="str">
        <f t="shared" si="1473"/>
        <v/>
      </c>
      <c r="CT482" s="1341" t="str">
        <f t="shared" ref="CE482:CT483" si="147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2" t="str">
        <f t="shared" si="1440"/>
        <v/>
      </c>
      <c r="CV482" s="553" t="str">
        <f t="shared" si="1441"/>
        <v/>
      </c>
      <c r="CW482" s="554" t="str">
        <f t="shared" si="1442"/>
        <v/>
      </c>
      <c r="CX482" s="554" t="str">
        <f t="shared" si="1443"/>
        <v/>
      </c>
      <c r="CY482" s="554" t="str">
        <f t="shared" si="1444"/>
        <v/>
      </c>
      <c r="CZ482" s="554" t="str">
        <f t="shared" si="1445"/>
        <v/>
      </c>
      <c r="DA482" s="554" t="str">
        <f t="shared" si="1446"/>
        <v/>
      </c>
      <c r="DB482" s="555" t="str">
        <f t="shared" si="1447"/>
        <v/>
      </c>
      <c r="DC482" s="555" t="str">
        <f t="shared" si="1448"/>
        <v/>
      </c>
      <c r="DD482" s="555" t="str">
        <f t="shared" si="1449"/>
        <v/>
      </c>
      <c r="DE482" s="554" t="str">
        <f t="shared" si="1450"/>
        <v/>
      </c>
      <c r="DF482" s="554" t="str">
        <f t="shared" si="1451"/>
        <v/>
      </c>
      <c r="DG482" s="554" t="str">
        <f t="shared" si="1452"/>
        <v/>
      </c>
      <c r="DH482" s="554" t="str">
        <f t="shared" si="1453"/>
        <v/>
      </c>
      <c r="DI482" s="554" t="str">
        <f t="shared" si="1454"/>
        <v/>
      </c>
      <c r="DJ482" s="553" t="str">
        <f t="shared" si="1455"/>
        <v/>
      </c>
      <c r="DK482" s="552" t="str">
        <f t="shared" si="1456"/>
        <v/>
      </c>
      <c r="DL482" s="656">
        <f t="shared" si="1457"/>
        <v>0</v>
      </c>
      <c r="DM482" s="106">
        <f t="shared" si="1458"/>
        <v>0</v>
      </c>
      <c r="DN482" s="106">
        <f t="shared" si="1459"/>
        <v>0</v>
      </c>
      <c r="DO482" s="106">
        <f t="shared" si="1460"/>
        <v>0</v>
      </c>
      <c r="DP482" s="486"/>
      <c r="DQ482" s="1126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279</v>
      </c>
      <c r="B483" s="632" t="str">
        <f t="shared" ref="B483:R483" si="1475">IF(B482="","",B477*B482*B478)</f>
        <v/>
      </c>
      <c r="C483" s="632" t="str">
        <f t="shared" si="1475"/>
        <v/>
      </c>
      <c r="D483" s="632" t="str">
        <f t="shared" si="1475"/>
        <v/>
      </c>
      <c r="E483" s="632" t="str">
        <f t="shared" si="1475"/>
        <v/>
      </c>
      <c r="F483" s="632" t="str">
        <f t="shared" si="1475"/>
        <v/>
      </c>
      <c r="G483" s="632" t="str">
        <f t="shared" si="1475"/>
        <v/>
      </c>
      <c r="H483" s="632" t="str">
        <f t="shared" si="1475"/>
        <v/>
      </c>
      <c r="I483" s="632" t="str">
        <f t="shared" si="1475"/>
        <v/>
      </c>
      <c r="J483" s="632" t="str">
        <f t="shared" si="1475"/>
        <v/>
      </c>
      <c r="K483" s="632" t="str">
        <f t="shared" si="1475"/>
        <v/>
      </c>
      <c r="L483" s="632" t="str">
        <f t="shared" si="1475"/>
        <v/>
      </c>
      <c r="M483" s="632" t="str">
        <f t="shared" si="1475"/>
        <v/>
      </c>
      <c r="N483" s="632" t="str">
        <f t="shared" si="1475"/>
        <v/>
      </c>
      <c r="O483" s="632" t="str">
        <f t="shared" si="1475"/>
        <v/>
      </c>
      <c r="P483" s="632" t="str">
        <f t="shared" si="1475"/>
        <v/>
      </c>
      <c r="Q483" s="632" t="str">
        <f t="shared" si="1475"/>
        <v/>
      </c>
      <c r="R483" s="632" t="str">
        <f t="shared" si="1475"/>
        <v/>
      </c>
      <c r="S483" s="665"/>
      <c r="T483" s="632" t="str">
        <f t="shared" ref="T483:AJ483" si="1476">IF(T482="","",T477*T482*T478)</f>
        <v/>
      </c>
      <c r="U483" s="632" t="str">
        <f t="shared" si="1476"/>
        <v/>
      </c>
      <c r="V483" s="632" t="str">
        <f t="shared" si="1476"/>
        <v/>
      </c>
      <c r="W483" s="632" t="str">
        <f t="shared" si="1476"/>
        <v/>
      </c>
      <c r="X483" s="632" t="str">
        <f t="shared" si="1476"/>
        <v/>
      </c>
      <c r="Y483" s="632" t="str">
        <f t="shared" si="1476"/>
        <v/>
      </c>
      <c r="Z483" s="632" t="str">
        <f t="shared" si="1476"/>
        <v/>
      </c>
      <c r="AA483" s="632" t="str">
        <f t="shared" si="1476"/>
        <v/>
      </c>
      <c r="AB483" s="632" t="str">
        <f t="shared" si="1476"/>
        <v/>
      </c>
      <c r="AC483" s="632" t="str">
        <f t="shared" si="1476"/>
        <v/>
      </c>
      <c r="AD483" s="632" t="str">
        <f t="shared" si="1476"/>
        <v/>
      </c>
      <c r="AE483" s="632" t="str">
        <f t="shared" si="1476"/>
        <v/>
      </c>
      <c r="AF483" s="632" t="str">
        <f t="shared" si="1476"/>
        <v/>
      </c>
      <c r="AG483" s="632" t="str">
        <f t="shared" si="1476"/>
        <v/>
      </c>
      <c r="AH483" s="632" t="str">
        <f t="shared" si="1476"/>
        <v/>
      </c>
      <c r="AI483" s="632" t="str">
        <f t="shared" si="1476"/>
        <v/>
      </c>
      <c r="AJ483" s="632" t="str">
        <f t="shared" si="1476"/>
        <v/>
      </c>
      <c r="AK483" s="665"/>
      <c r="AL483" s="632" t="str">
        <f t="shared" ref="AL483:BB483" si="1477">IF(AL482="","",AL477*AL482*AL478)</f>
        <v/>
      </c>
      <c r="AM483" s="632" t="str">
        <f t="shared" si="1477"/>
        <v/>
      </c>
      <c r="AN483" s="632" t="str">
        <f t="shared" si="1477"/>
        <v/>
      </c>
      <c r="AO483" s="632" t="str">
        <f t="shared" si="1477"/>
        <v/>
      </c>
      <c r="AP483" s="632" t="str">
        <f t="shared" si="1477"/>
        <v/>
      </c>
      <c r="AQ483" s="632" t="str">
        <f t="shared" si="1477"/>
        <v/>
      </c>
      <c r="AR483" s="632" t="str">
        <f t="shared" si="1477"/>
        <v/>
      </c>
      <c r="AS483" s="632" t="str">
        <f t="shared" si="1477"/>
        <v/>
      </c>
      <c r="AT483" s="632" t="str">
        <f t="shared" si="1477"/>
        <v/>
      </c>
      <c r="AU483" s="632" t="str">
        <f t="shared" si="1477"/>
        <v/>
      </c>
      <c r="AV483" s="632" t="str">
        <f t="shared" si="1477"/>
        <v/>
      </c>
      <c r="AW483" s="632" t="str">
        <f t="shared" si="1477"/>
        <v/>
      </c>
      <c r="AX483" s="632" t="str">
        <f t="shared" si="1477"/>
        <v/>
      </c>
      <c r="AY483" s="632" t="str">
        <f t="shared" si="1477"/>
        <v/>
      </c>
      <c r="AZ483" s="632" t="str">
        <f t="shared" si="1477"/>
        <v/>
      </c>
      <c r="BA483" s="632" t="str">
        <f t="shared" si="1477"/>
        <v/>
      </c>
      <c r="BB483" s="632" t="str">
        <f t="shared" si="1477"/>
        <v/>
      </c>
      <c r="BC483" s="665"/>
      <c r="BD483" s="632" t="str">
        <f t="shared" ref="BD483:BT483" si="1478">IF(BD482="","",BD477*BD482*BD478)</f>
        <v/>
      </c>
      <c r="BE483" s="632" t="str">
        <f t="shared" si="1478"/>
        <v/>
      </c>
      <c r="BF483" s="632" t="str">
        <f t="shared" si="1478"/>
        <v/>
      </c>
      <c r="BG483" s="632" t="str">
        <f t="shared" si="1478"/>
        <v/>
      </c>
      <c r="BH483" s="632" t="str">
        <f t="shared" si="1478"/>
        <v/>
      </c>
      <c r="BI483" s="632" t="str">
        <f t="shared" si="1478"/>
        <v/>
      </c>
      <c r="BJ483" s="632" t="str">
        <f t="shared" si="1478"/>
        <v/>
      </c>
      <c r="BK483" s="632" t="str">
        <f t="shared" si="1478"/>
        <v/>
      </c>
      <c r="BL483" s="632" t="str">
        <f t="shared" si="1478"/>
        <v/>
      </c>
      <c r="BM483" s="632" t="str">
        <f t="shared" si="1478"/>
        <v/>
      </c>
      <c r="BN483" s="632" t="str">
        <f t="shared" si="1478"/>
        <v/>
      </c>
      <c r="BO483" s="632" t="str">
        <f t="shared" si="1478"/>
        <v/>
      </c>
      <c r="BP483" s="632" t="str">
        <f t="shared" si="1478"/>
        <v/>
      </c>
      <c r="BQ483" s="632" t="str">
        <f t="shared" si="1478"/>
        <v/>
      </c>
      <c r="BR483" s="632" t="str">
        <f t="shared" si="1478"/>
        <v/>
      </c>
      <c r="BS483" s="632" t="str">
        <f t="shared" si="1478"/>
        <v/>
      </c>
      <c r="BT483" s="632" t="str">
        <f t="shared" si="1478"/>
        <v/>
      </c>
      <c r="BU483" s="665"/>
      <c r="BV483" s="632" t="str">
        <f>IF(BV482="","",BV477*BV478*BV482)</f>
        <v/>
      </c>
      <c r="BW483" s="632" t="str">
        <f t="shared" ref="BW483:BY483" si="1479">IF(BW482="","",BW477*BW478*BW482)</f>
        <v/>
      </c>
      <c r="BX483" s="632" t="str">
        <f t="shared" si="1479"/>
        <v/>
      </c>
      <c r="BY483" s="632" t="str">
        <f t="shared" si="1479"/>
        <v/>
      </c>
      <c r="BZ483" s="600" t="str">
        <f t="shared" si="1285"/>
        <v/>
      </c>
      <c r="CA483" s="600" t="str">
        <f t="shared" si="1286"/>
        <v/>
      </c>
      <c r="CB483" s="600" t="str">
        <f t="shared" si="1287"/>
        <v/>
      </c>
      <c r="CC483" s="691" t="str">
        <f t="shared" si="1288"/>
        <v/>
      </c>
      <c r="CD483" s="1337" t="str">
        <f t="shared" si="1473"/>
        <v/>
      </c>
      <c r="CE483" s="1338" t="str">
        <f t="shared" si="1474"/>
        <v/>
      </c>
      <c r="CF483" s="1339" t="str">
        <f t="shared" si="1474"/>
        <v/>
      </c>
      <c r="CG483" s="1339" t="str">
        <f t="shared" si="1474"/>
        <v/>
      </c>
      <c r="CH483" s="1339" t="str">
        <f t="shared" si="1474"/>
        <v/>
      </c>
      <c r="CI483" s="1339" t="str">
        <f t="shared" si="1474"/>
        <v/>
      </c>
      <c r="CJ483" s="1339" t="str">
        <f t="shared" si="1474"/>
        <v/>
      </c>
      <c r="CK483" s="1340" t="str">
        <f t="shared" si="1474"/>
        <v/>
      </c>
      <c r="CL483" s="1340" t="str">
        <f t="shared" si="1474"/>
        <v/>
      </c>
      <c r="CM483" s="1340" t="str">
        <f t="shared" si="1474"/>
        <v/>
      </c>
      <c r="CN483" s="1339" t="str">
        <f t="shared" si="1474"/>
        <v/>
      </c>
      <c r="CO483" s="1339" t="str">
        <f t="shared" si="1474"/>
        <v/>
      </c>
      <c r="CP483" s="1339" t="str">
        <f t="shared" si="1474"/>
        <v/>
      </c>
      <c r="CQ483" s="1339" t="str">
        <f t="shared" si="1474"/>
        <v/>
      </c>
      <c r="CR483" s="1339" t="str">
        <f t="shared" si="1474"/>
        <v/>
      </c>
      <c r="CS483" s="1338" t="str">
        <f t="shared" si="1474"/>
        <v/>
      </c>
      <c r="CT483" s="1341" t="str">
        <f t="shared" si="1474"/>
        <v/>
      </c>
      <c r="CU483" s="552" t="str">
        <f t="shared" si="1440"/>
        <v/>
      </c>
      <c r="CV483" s="553" t="str">
        <f t="shared" si="1441"/>
        <v/>
      </c>
      <c r="CW483" s="554" t="str">
        <f t="shared" si="1442"/>
        <v/>
      </c>
      <c r="CX483" s="554" t="str">
        <f t="shared" si="1443"/>
        <v/>
      </c>
      <c r="CY483" s="554" t="str">
        <f t="shared" si="1444"/>
        <v/>
      </c>
      <c r="CZ483" s="554" t="str">
        <f t="shared" si="1445"/>
        <v/>
      </c>
      <c r="DA483" s="554" t="str">
        <f t="shared" si="1446"/>
        <v/>
      </c>
      <c r="DB483" s="555" t="str">
        <f t="shared" si="1447"/>
        <v/>
      </c>
      <c r="DC483" s="555" t="str">
        <f t="shared" si="1448"/>
        <v/>
      </c>
      <c r="DD483" s="555" t="str">
        <f t="shared" si="1449"/>
        <v/>
      </c>
      <c r="DE483" s="554" t="str">
        <f t="shared" si="1450"/>
        <v/>
      </c>
      <c r="DF483" s="554" t="str">
        <f t="shared" si="1451"/>
        <v/>
      </c>
      <c r="DG483" s="554" t="str">
        <f t="shared" si="1452"/>
        <v/>
      </c>
      <c r="DH483" s="554" t="str">
        <f t="shared" si="1453"/>
        <v/>
      </c>
      <c r="DI483" s="554" t="str">
        <f t="shared" si="1454"/>
        <v/>
      </c>
      <c r="DJ483" s="553" t="str">
        <f t="shared" si="1455"/>
        <v/>
      </c>
      <c r="DK483" s="552" t="str">
        <f t="shared" si="1456"/>
        <v/>
      </c>
      <c r="DL483" s="656">
        <f t="shared" si="1457"/>
        <v>0</v>
      </c>
      <c r="DM483" s="106">
        <f t="shared" si="1458"/>
        <v>0</v>
      </c>
      <c r="DN483" s="106">
        <f t="shared" si="1459"/>
        <v>0</v>
      </c>
      <c r="DO483" s="106">
        <f t="shared" si="1460"/>
        <v>0</v>
      </c>
      <c r="DP483" s="486"/>
      <c r="DQ483" s="1485" t="str">
        <f>'Exp factors'!$I$44</f>
        <v>other</v>
      </c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508" t="s">
        <v>715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85"/>
        <v/>
      </c>
      <c r="CA484" s="592" t="str">
        <f t="shared" si="1286"/>
        <v/>
      </c>
      <c r="CB484" s="592" t="str">
        <f t="shared" si="1287"/>
        <v/>
      </c>
      <c r="CC484" s="690" t="str">
        <f t="shared" si="128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256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>
        <v>1</v>
      </c>
      <c r="BW485" s="644">
        <v>1</v>
      </c>
      <c r="BX485" s="644">
        <v>1</v>
      </c>
      <c r="BY485" s="644">
        <v>1</v>
      </c>
      <c r="BZ485" s="600" t="str">
        <f t="shared" si="1285"/>
        <v/>
      </c>
      <c r="CA485" s="600" t="str">
        <f t="shared" si="1286"/>
        <v/>
      </c>
      <c r="CB485" s="600" t="str">
        <f t="shared" si="1287"/>
        <v/>
      </c>
      <c r="CC485" s="691" t="str">
        <f t="shared" si="1288"/>
        <v/>
      </c>
      <c r="CD485" s="1337" t="str">
        <f t="shared" ref="CD485:CS485" si="14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480"/>
        <v/>
      </c>
      <c r="CF485" s="1339" t="str">
        <f t="shared" si="1480"/>
        <v/>
      </c>
      <c r="CG485" s="1339" t="str">
        <f t="shared" si="1480"/>
        <v/>
      </c>
      <c r="CH485" s="1339" t="str">
        <f t="shared" si="1480"/>
        <v/>
      </c>
      <c r="CI485" s="1339" t="str">
        <f t="shared" si="1480"/>
        <v/>
      </c>
      <c r="CJ485" s="1339" t="str">
        <f t="shared" si="1480"/>
        <v/>
      </c>
      <c r="CK485" s="1340" t="str">
        <f t="shared" si="1480"/>
        <v/>
      </c>
      <c r="CL485" s="1340" t="str">
        <f t="shared" si="1480"/>
        <v/>
      </c>
      <c r="CM485" s="1340" t="str">
        <f t="shared" si="1480"/>
        <v/>
      </c>
      <c r="CN485" s="1339" t="str">
        <f t="shared" si="1480"/>
        <v/>
      </c>
      <c r="CO485" s="1339" t="str">
        <f t="shared" si="1480"/>
        <v/>
      </c>
      <c r="CP485" s="1339" t="str">
        <f t="shared" si="1480"/>
        <v/>
      </c>
      <c r="CQ485" s="1339" t="str">
        <f t="shared" si="1480"/>
        <v/>
      </c>
      <c r="CR485" s="1339" t="str">
        <f t="shared" si="1480"/>
        <v/>
      </c>
      <c r="CS485" s="1338" t="str">
        <f t="shared" si="1480"/>
        <v/>
      </c>
      <c r="CT485" s="1341" t="str">
        <f t="shared" ref="CE485:CT490" si="14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2" t="str">
        <f t="shared" ref="CU485:CU492" si="14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3" t="str">
        <f t="shared" ref="CV485:CV492" si="14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4" t="str">
        <f t="shared" ref="CW485:CW492" si="14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4" t="str">
        <f t="shared" ref="CX485:CX492" si="14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4" t="str">
        <f t="shared" ref="CY485:CY492" si="14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4" t="str">
        <f t="shared" ref="CZ485:CZ492" si="14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4" t="str">
        <f t="shared" ref="DA485:DA492" si="14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5" t="str">
        <f t="shared" ref="DB485:DB492" si="14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5" t="str">
        <f t="shared" ref="DC485:DC492" si="14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5" t="str">
        <f t="shared" ref="DD485:DD492" si="14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4" t="str">
        <f t="shared" ref="DE485:DE492" si="14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4" t="str">
        <f t="shared" ref="DF485:DF492" si="14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4" t="str">
        <f t="shared" ref="DG485:DG492" si="14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4" t="str">
        <f t="shared" ref="DH485:DH492" si="14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4" t="str">
        <f t="shared" ref="DI485:DI492" si="14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3" t="str">
        <f t="shared" ref="DJ485:DJ492" si="14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2" t="str">
        <f t="shared" ref="DK485:DK492" si="14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99">COUNT(B485:R485)</f>
        <v>0</v>
      </c>
      <c r="DM485" s="106">
        <f t="shared" ref="DM485:DM492" si="1500">COUNT(T485:AJ485)</f>
        <v>0</v>
      </c>
      <c r="DN485" s="106">
        <f t="shared" ref="DN485:DN492" si="1501">COUNT(AL485:BB485)</f>
        <v>0</v>
      </c>
      <c r="DO485" s="106">
        <f t="shared" ref="DO485:DO492" si="1502">COUNT(BD485:BT485)</f>
        <v>0</v>
      </c>
      <c r="DP485" s="486"/>
      <c r="DQ485" s="1126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276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85"/>
        <v/>
      </c>
      <c r="CA486" s="600" t="str">
        <f t="shared" si="1286"/>
        <v/>
      </c>
      <c r="CB486" s="600" t="str">
        <f t="shared" si="1287"/>
        <v/>
      </c>
      <c r="CC486" s="691" t="str">
        <f t="shared" si="128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481"/>
        <v/>
      </c>
      <c r="CF486" s="1339" t="str">
        <f t="shared" si="1481"/>
        <v/>
      </c>
      <c r="CG486" s="1339" t="str">
        <f t="shared" si="1481"/>
        <v/>
      </c>
      <c r="CH486" s="1339" t="str">
        <f t="shared" si="1481"/>
        <v/>
      </c>
      <c r="CI486" s="1339" t="str">
        <f t="shared" si="1481"/>
        <v/>
      </c>
      <c r="CJ486" s="1339" t="str">
        <f t="shared" si="1481"/>
        <v/>
      </c>
      <c r="CK486" s="1340" t="str">
        <f t="shared" si="1481"/>
        <v/>
      </c>
      <c r="CL486" s="1340" t="str">
        <f t="shared" si="1481"/>
        <v/>
      </c>
      <c r="CM486" s="1340" t="str">
        <f t="shared" si="1481"/>
        <v/>
      </c>
      <c r="CN486" s="1339" t="str">
        <f t="shared" si="1481"/>
        <v/>
      </c>
      <c r="CO486" s="1339" t="str">
        <f t="shared" si="1481"/>
        <v/>
      </c>
      <c r="CP486" s="1339" t="str">
        <f t="shared" si="1481"/>
        <v/>
      </c>
      <c r="CQ486" s="1339" t="str">
        <f t="shared" si="1481"/>
        <v/>
      </c>
      <c r="CR486" s="1339" t="str">
        <f t="shared" si="1481"/>
        <v/>
      </c>
      <c r="CS486" s="1338" t="str">
        <f t="shared" si="1481"/>
        <v/>
      </c>
      <c r="CT486" s="1341" t="str">
        <f t="shared" si="1481"/>
        <v/>
      </c>
      <c r="CU486" s="552" t="str">
        <f t="shared" si="1482"/>
        <v/>
      </c>
      <c r="CV486" s="553" t="str">
        <f t="shared" si="1483"/>
        <v/>
      </c>
      <c r="CW486" s="554" t="str">
        <f t="shared" si="1484"/>
        <v/>
      </c>
      <c r="CX486" s="554" t="str">
        <f t="shared" si="1485"/>
        <v/>
      </c>
      <c r="CY486" s="554" t="str">
        <f t="shared" si="1486"/>
        <v/>
      </c>
      <c r="CZ486" s="554" t="str">
        <f t="shared" si="1487"/>
        <v/>
      </c>
      <c r="DA486" s="554" t="str">
        <f t="shared" si="1488"/>
        <v/>
      </c>
      <c r="DB486" s="555" t="str">
        <f t="shared" si="1489"/>
        <v/>
      </c>
      <c r="DC486" s="555" t="str">
        <f t="shared" si="1490"/>
        <v/>
      </c>
      <c r="DD486" s="555" t="str">
        <f t="shared" si="1491"/>
        <v/>
      </c>
      <c r="DE486" s="554" t="str">
        <f t="shared" si="1492"/>
        <v/>
      </c>
      <c r="DF486" s="554" t="str">
        <f t="shared" si="1493"/>
        <v/>
      </c>
      <c r="DG486" s="554" t="str">
        <f t="shared" si="1494"/>
        <v/>
      </c>
      <c r="DH486" s="554" t="str">
        <f t="shared" si="1495"/>
        <v/>
      </c>
      <c r="DI486" s="554" t="str">
        <f t="shared" si="1496"/>
        <v/>
      </c>
      <c r="DJ486" s="553" t="str">
        <f t="shared" si="1497"/>
        <v/>
      </c>
      <c r="DK486" s="552" t="str">
        <f t="shared" si="1498"/>
        <v/>
      </c>
      <c r="DL486" s="656">
        <f t="shared" si="1499"/>
        <v>0</v>
      </c>
      <c r="DM486" s="106">
        <f t="shared" si="1500"/>
        <v>0</v>
      </c>
      <c r="DN486" s="106">
        <f t="shared" si="1501"/>
        <v>0</v>
      </c>
      <c r="DO486" s="106">
        <f t="shared" si="1502"/>
        <v>0</v>
      </c>
      <c r="DP486" s="486"/>
      <c r="DQ486" s="1126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277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85"/>
        <v/>
      </c>
      <c r="CA487" s="600" t="str">
        <f t="shared" si="1286"/>
        <v/>
      </c>
      <c r="CB487" s="600" t="str">
        <f t="shared" si="1287"/>
        <v/>
      </c>
      <c r="CC487" s="691" t="str">
        <f t="shared" si="128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481"/>
        <v/>
      </c>
      <c r="CF487" s="1339" t="str">
        <f t="shared" si="1481"/>
        <v/>
      </c>
      <c r="CG487" s="1339" t="str">
        <f t="shared" si="1481"/>
        <v/>
      </c>
      <c r="CH487" s="1339" t="str">
        <f t="shared" si="1481"/>
        <v/>
      </c>
      <c r="CI487" s="1339" t="str">
        <f t="shared" si="1481"/>
        <v/>
      </c>
      <c r="CJ487" s="1339" t="str">
        <f t="shared" si="1481"/>
        <v/>
      </c>
      <c r="CK487" s="1340" t="str">
        <f t="shared" si="1481"/>
        <v/>
      </c>
      <c r="CL487" s="1340" t="str">
        <f t="shared" si="1481"/>
        <v/>
      </c>
      <c r="CM487" s="1340" t="str">
        <f t="shared" si="1481"/>
        <v/>
      </c>
      <c r="CN487" s="1339" t="str">
        <f t="shared" si="1481"/>
        <v/>
      </c>
      <c r="CO487" s="1339" t="str">
        <f t="shared" si="1481"/>
        <v/>
      </c>
      <c r="CP487" s="1339" t="str">
        <f t="shared" si="1481"/>
        <v/>
      </c>
      <c r="CQ487" s="1339" t="str">
        <f t="shared" si="1481"/>
        <v/>
      </c>
      <c r="CR487" s="1339" t="str">
        <f t="shared" si="1481"/>
        <v/>
      </c>
      <c r="CS487" s="1338" t="str">
        <f t="shared" si="1481"/>
        <v/>
      </c>
      <c r="CT487" s="1341" t="str">
        <f t="shared" si="1481"/>
        <v/>
      </c>
      <c r="CU487" s="552" t="str">
        <f t="shared" si="1482"/>
        <v/>
      </c>
      <c r="CV487" s="553" t="str">
        <f t="shared" si="1483"/>
        <v/>
      </c>
      <c r="CW487" s="554" t="str">
        <f t="shared" si="1484"/>
        <v/>
      </c>
      <c r="CX487" s="554" t="str">
        <f t="shared" si="1485"/>
        <v/>
      </c>
      <c r="CY487" s="554" t="str">
        <f t="shared" si="1486"/>
        <v/>
      </c>
      <c r="CZ487" s="554" t="str">
        <f t="shared" si="1487"/>
        <v/>
      </c>
      <c r="DA487" s="554" t="str">
        <f t="shared" si="1488"/>
        <v/>
      </c>
      <c r="DB487" s="555" t="str">
        <f t="shared" si="1489"/>
        <v/>
      </c>
      <c r="DC487" s="555" t="str">
        <f t="shared" si="1490"/>
        <v/>
      </c>
      <c r="DD487" s="555" t="str">
        <f t="shared" si="1491"/>
        <v/>
      </c>
      <c r="DE487" s="554" t="str">
        <f t="shared" si="1492"/>
        <v/>
      </c>
      <c r="DF487" s="554" t="str">
        <f t="shared" si="1493"/>
        <v/>
      </c>
      <c r="DG487" s="554" t="str">
        <f t="shared" si="1494"/>
        <v/>
      </c>
      <c r="DH487" s="554" t="str">
        <f t="shared" si="1495"/>
        <v/>
      </c>
      <c r="DI487" s="554" t="str">
        <f t="shared" si="1496"/>
        <v/>
      </c>
      <c r="DJ487" s="553" t="str">
        <f t="shared" si="1497"/>
        <v/>
      </c>
      <c r="DK487" s="552" t="str">
        <f t="shared" si="1498"/>
        <v/>
      </c>
      <c r="DL487" s="656">
        <f t="shared" si="1499"/>
        <v>0</v>
      </c>
      <c r="DM487" s="106">
        <f t="shared" si="1500"/>
        <v>0</v>
      </c>
      <c r="DN487" s="106">
        <f t="shared" si="1501"/>
        <v>0</v>
      </c>
      <c r="DO487" s="106">
        <f t="shared" si="1502"/>
        <v>0</v>
      </c>
      <c r="DP487" s="486"/>
      <c r="DQ487" s="1126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257</v>
      </c>
      <c r="B488" s="632" t="str">
        <f t="shared" ref="B488:R488" si="1503">IF(B486="","",B485*B486*B487)</f>
        <v/>
      </c>
      <c r="C488" s="632" t="str">
        <f t="shared" si="1503"/>
        <v/>
      </c>
      <c r="D488" s="632" t="str">
        <f t="shared" si="1503"/>
        <v/>
      </c>
      <c r="E488" s="632" t="str">
        <f t="shared" si="1503"/>
        <v/>
      </c>
      <c r="F488" s="632" t="str">
        <f t="shared" si="1503"/>
        <v/>
      </c>
      <c r="G488" s="632" t="str">
        <f t="shared" si="1503"/>
        <v/>
      </c>
      <c r="H488" s="632" t="str">
        <f t="shared" si="1503"/>
        <v/>
      </c>
      <c r="I488" s="632" t="str">
        <f t="shared" si="1503"/>
        <v/>
      </c>
      <c r="J488" s="632" t="str">
        <f t="shared" si="1503"/>
        <v/>
      </c>
      <c r="K488" s="632" t="str">
        <f t="shared" si="1503"/>
        <v/>
      </c>
      <c r="L488" s="632" t="str">
        <f t="shared" si="1503"/>
        <v/>
      </c>
      <c r="M488" s="632" t="str">
        <f t="shared" si="1503"/>
        <v/>
      </c>
      <c r="N488" s="632" t="str">
        <f t="shared" si="1503"/>
        <v/>
      </c>
      <c r="O488" s="632" t="str">
        <f t="shared" si="1503"/>
        <v/>
      </c>
      <c r="P488" s="632" t="str">
        <f t="shared" si="1503"/>
        <v/>
      </c>
      <c r="Q488" s="632" t="str">
        <f t="shared" si="1503"/>
        <v/>
      </c>
      <c r="R488" s="632" t="str">
        <f t="shared" si="1503"/>
        <v/>
      </c>
      <c r="S488" s="665"/>
      <c r="T488" s="632" t="str">
        <f t="shared" ref="T488:AJ488" si="1504">IF(T486="","",T485*T486*T487)</f>
        <v/>
      </c>
      <c r="U488" s="632" t="str">
        <f t="shared" si="1504"/>
        <v/>
      </c>
      <c r="V488" s="632" t="str">
        <f t="shared" si="1504"/>
        <v/>
      </c>
      <c r="W488" s="632" t="str">
        <f t="shared" si="1504"/>
        <v/>
      </c>
      <c r="X488" s="632" t="str">
        <f t="shared" si="1504"/>
        <v/>
      </c>
      <c r="Y488" s="632" t="str">
        <f t="shared" si="1504"/>
        <v/>
      </c>
      <c r="Z488" s="632" t="str">
        <f t="shared" si="1504"/>
        <v/>
      </c>
      <c r="AA488" s="632" t="str">
        <f t="shared" si="1504"/>
        <v/>
      </c>
      <c r="AB488" s="632" t="str">
        <f t="shared" si="1504"/>
        <v/>
      </c>
      <c r="AC488" s="632" t="str">
        <f t="shared" si="1504"/>
        <v/>
      </c>
      <c r="AD488" s="632" t="str">
        <f t="shared" si="1504"/>
        <v/>
      </c>
      <c r="AE488" s="632" t="str">
        <f t="shared" si="1504"/>
        <v/>
      </c>
      <c r="AF488" s="632" t="str">
        <f t="shared" si="1504"/>
        <v/>
      </c>
      <c r="AG488" s="632" t="str">
        <f t="shared" si="1504"/>
        <v/>
      </c>
      <c r="AH488" s="632" t="str">
        <f t="shared" si="1504"/>
        <v/>
      </c>
      <c r="AI488" s="632" t="str">
        <f t="shared" si="1504"/>
        <v/>
      </c>
      <c r="AJ488" s="632" t="str">
        <f t="shared" si="1504"/>
        <v/>
      </c>
      <c r="AK488" s="665"/>
      <c r="AL488" s="632" t="str">
        <f t="shared" ref="AL488:BB488" si="1505">IF(AL486="","",AL485*AL486*AL487)</f>
        <v/>
      </c>
      <c r="AM488" s="632" t="str">
        <f t="shared" si="1505"/>
        <v/>
      </c>
      <c r="AN488" s="632" t="str">
        <f t="shared" si="1505"/>
        <v/>
      </c>
      <c r="AO488" s="632" t="str">
        <f t="shared" si="1505"/>
        <v/>
      </c>
      <c r="AP488" s="632" t="str">
        <f t="shared" si="1505"/>
        <v/>
      </c>
      <c r="AQ488" s="632" t="str">
        <f t="shared" si="1505"/>
        <v/>
      </c>
      <c r="AR488" s="632" t="str">
        <f t="shared" si="1505"/>
        <v/>
      </c>
      <c r="AS488" s="632" t="str">
        <f t="shared" si="1505"/>
        <v/>
      </c>
      <c r="AT488" s="632" t="str">
        <f t="shared" si="1505"/>
        <v/>
      </c>
      <c r="AU488" s="632" t="str">
        <f t="shared" si="1505"/>
        <v/>
      </c>
      <c r="AV488" s="632" t="str">
        <f t="shared" si="1505"/>
        <v/>
      </c>
      <c r="AW488" s="632" t="str">
        <f t="shared" si="1505"/>
        <v/>
      </c>
      <c r="AX488" s="632" t="str">
        <f t="shared" si="1505"/>
        <v/>
      </c>
      <c r="AY488" s="632" t="str">
        <f t="shared" si="1505"/>
        <v/>
      </c>
      <c r="AZ488" s="632" t="str">
        <f t="shared" si="1505"/>
        <v/>
      </c>
      <c r="BA488" s="632" t="str">
        <f t="shared" si="1505"/>
        <v/>
      </c>
      <c r="BB488" s="632" t="str">
        <f t="shared" si="1505"/>
        <v/>
      </c>
      <c r="BC488" s="665"/>
      <c r="BD488" s="632" t="str">
        <f t="shared" ref="BD488:BT488" si="1506">IF(BD486="","",BD485*BD486*BD487)</f>
        <v/>
      </c>
      <c r="BE488" s="632" t="str">
        <f t="shared" si="1506"/>
        <v/>
      </c>
      <c r="BF488" s="632" t="str">
        <f t="shared" si="1506"/>
        <v/>
      </c>
      <c r="BG488" s="632" t="str">
        <f t="shared" si="1506"/>
        <v/>
      </c>
      <c r="BH488" s="632" t="str">
        <f t="shared" si="1506"/>
        <v/>
      </c>
      <c r="BI488" s="632" t="str">
        <f t="shared" si="1506"/>
        <v/>
      </c>
      <c r="BJ488" s="632" t="str">
        <f t="shared" si="1506"/>
        <v/>
      </c>
      <c r="BK488" s="632" t="str">
        <f t="shared" si="1506"/>
        <v/>
      </c>
      <c r="BL488" s="632" t="str">
        <f t="shared" si="1506"/>
        <v/>
      </c>
      <c r="BM488" s="632" t="str">
        <f t="shared" si="1506"/>
        <v/>
      </c>
      <c r="BN488" s="632" t="str">
        <f t="shared" si="1506"/>
        <v/>
      </c>
      <c r="BO488" s="632" t="str">
        <f t="shared" si="1506"/>
        <v/>
      </c>
      <c r="BP488" s="632" t="str">
        <f t="shared" si="1506"/>
        <v/>
      </c>
      <c r="BQ488" s="632" t="str">
        <f t="shared" si="1506"/>
        <v/>
      </c>
      <c r="BR488" s="632" t="str">
        <f t="shared" si="1506"/>
        <v/>
      </c>
      <c r="BS488" s="632" t="str">
        <f t="shared" si="1506"/>
        <v/>
      </c>
      <c r="BT488" s="632" t="str">
        <f t="shared" si="1506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85"/>
        <v/>
      </c>
      <c r="CA488" s="600" t="str">
        <f t="shared" si="1286"/>
        <v/>
      </c>
      <c r="CB488" s="600" t="str">
        <f t="shared" si="1287"/>
        <v/>
      </c>
      <c r="CC488" s="691" t="str">
        <f t="shared" si="128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481"/>
        <v/>
      </c>
      <c r="CF488" s="1339" t="str">
        <f t="shared" si="1481"/>
        <v/>
      </c>
      <c r="CG488" s="1339" t="str">
        <f t="shared" si="1481"/>
        <v/>
      </c>
      <c r="CH488" s="1339" t="str">
        <f t="shared" si="1481"/>
        <v/>
      </c>
      <c r="CI488" s="1339" t="str">
        <f t="shared" si="1481"/>
        <v/>
      </c>
      <c r="CJ488" s="1339" t="str">
        <f t="shared" si="1481"/>
        <v/>
      </c>
      <c r="CK488" s="1340" t="str">
        <f t="shared" si="1481"/>
        <v/>
      </c>
      <c r="CL488" s="1340" t="str">
        <f t="shared" si="1481"/>
        <v/>
      </c>
      <c r="CM488" s="1340" t="str">
        <f t="shared" si="1481"/>
        <v/>
      </c>
      <c r="CN488" s="1339" t="str">
        <f t="shared" si="1481"/>
        <v/>
      </c>
      <c r="CO488" s="1339" t="str">
        <f t="shared" si="1481"/>
        <v/>
      </c>
      <c r="CP488" s="1339" t="str">
        <f t="shared" si="1481"/>
        <v/>
      </c>
      <c r="CQ488" s="1339" t="str">
        <f t="shared" si="1481"/>
        <v/>
      </c>
      <c r="CR488" s="1339" t="str">
        <f t="shared" si="1481"/>
        <v/>
      </c>
      <c r="CS488" s="1338" t="str">
        <f t="shared" si="1481"/>
        <v/>
      </c>
      <c r="CT488" s="1341" t="str">
        <f t="shared" si="1481"/>
        <v/>
      </c>
      <c r="CU488" s="552" t="str">
        <f t="shared" si="1482"/>
        <v/>
      </c>
      <c r="CV488" s="553" t="str">
        <f t="shared" si="1483"/>
        <v/>
      </c>
      <c r="CW488" s="554" t="str">
        <f t="shared" si="1484"/>
        <v/>
      </c>
      <c r="CX488" s="554" t="str">
        <f t="shared" si="1485"/>
        <v/>
      </c>
      <c r="CY488" s="554" t="str">
        <f t="shared" si="1486"/>
        <v/>
      </c>
      <c r="CZ488" s="554" t="str">
        <f t="shared" si="1487"/>
        <v/>
      </c>
      <c r="DA488" s="554" t="str">
        <f t="shared" si="1488"/>
        <v/>
      </c>
      <c r="DB488" s="555" t="str">
        <f t="shared" si="1489"/>
        <v/>
      </c>
      <c r="DC488" s="555" t="str">
        <f t="shared" si="1490"/>
        <v/>
      </c>
      <c r="DD488" s="555" t="str">
        <f t="shared" si="1491"/>
        <v/>
      </c>
      <c r="DE488" s="554" t="str">
        <f t="shared" si="1492"/>
        <v/>
      </c>
      <c r="DF488" s="554" t="str">
        <f t="shared" si="1493"/>
        <v/>
      </c>
      <c r="DG488" s="554" t="str">
        <f t="shared" si="1494"/>
        <v/>
      </c>
      <c r="DH488" s="554" t="str">
        <f t="shared" si="1495"/>
        <v/>
      </c>
      <c r="DI488" s="554" t="str">
        <f t="shared" si="1496"/>
        <v/>
      </c>
      <c r="DJ488" s="553" t="str">
        <f t="shared" si="1497"/>
        <v/>
      </c>
      <c r="DK488" s="552" t="str">
        <f t="shared" si="1498"/>
        <v/>
      </c>
      <c r="DL488" s="656">
        <f t="shared" si="1499"/>
        <v>0</v>
      </c>
      <c r="DM488" s="106">
        <f t="shared" si="1500"/>
        <v>0</v>
      </c>
      <c r="DN488" s="106">
        <f t="shared" si="1501"/>
        <v>0</v>
      </c>
      <c r="DO488" s="106">
        <f t="shared" si="1502"/>
        <v>0</v>
      </c>
      <c r="DP488" s="486"/>
      <c r="DQ488" s="1126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$G$1 &amp; "/kg"</f>
        <v>kcal/kg</v>
      </c>
      <c r="B489" s="765">
        <f>3630*$K$1</f>
        <v>3630</v>
      </c>
      <c r="C489" s="765">
        <f t="shared" ref="C489:R489" si="1507">3630*$K$1</f>
        <v>3630</v>
      </c>
      <c r="D489" s="765">
        <f t="shared" si="1507"/>
        <v>3630</v>
      </c>
      <c r="E489" s="765">
        <f t="shared" si="1507"/>
        <v>3630</v>
      </c>
      <c r="F489" s="765">
        <f t="shared" si="1507"/>
        <v>3630</v>
      </c>
      <c r="G489" s="765">
        <f t="shared" si="1507"/>
        <v>3630</v>
      </c>
      <c r="H489" s="765">
        <f t="shared" si="1507"/>
        <v>3630</v>
      </c>
      <c r="I489" s="765">
        <f t="shared" si="1507"/>
        <v>3630</v>
      </c>
      <c r="J489" s="765">
        <f t="shared" si="1507"/>
        <v>3630</v>
      </c>
      <c r="K489" s="765">
        <f t="shared" si="1507"/>
        <v>3630</v>
      </c>
      <c r="L489" s="765">
        <f t="shared" si="1507"/>
        <v>3630</v>
      </c>
      <c r="M489" s="765">
        <f t="shared" si="1507"/>
        <v>3630</v>
      </c>
      <c r="N489" s="765">
        <f t="shared" si="1507"/>
        <v>3630</v>
      </c>
      <c r="O489" s="765">
        <f t="shared" si="1507"/>
        <v>3630</v>
      </c>
      <c r="P489" s="765">
        <f t="shared" si="1507"/>
        <v>3630</v>
      </c>
      <c r="Q489" s="765">
        <f t="shared" si="1507"/>
        <v>3630</v>
      </c>
      <c r="R489" s="765">
        <f t="shared" si="1507"/>
        <v>3630</v>
      </c>
      <c r="S489" s="759"/>
      <c r="T489" s="765">
        <f>3630*$K$1</f>
        <v>3630</v>
      </c>
      <c r="U489" s="765">
        <f t="shared" ref="U489:AJ489" si="1508">3630*$K$1</f>
        <v>3630</v>
      </c>
      <c r="V489" s="765">
        <f t="shared" si="1508"/>
        <v>3630</v>
      </c>
      <c r="W489" s="765">
        <f t="shared" si="1508"/>
        <v>3630</v>
      </c>
      <c r="X489" s="765">
        <f t="shared" si="1508"/>
        <v>3630</v>
      </c>
      <c r="Y489" s="765">
        <f t="shared" si="1508"/>
        <v>3630</v>
      </c>
      <c r="Z489" s="765">
        <f t="shared" si="1508"/>
        <v>3630</v>
      </c>
      <c r="AA489" s="765">
        <f t="shared" si="1508"/>
        <v>3630</v>
      </c>
      <c r="AB489" s="765">
        <f t="shared" si="1508"/>
        <v>3630</v>
      </c>
      <c r="AC489" s="765">
        <f t="shared" si="1508"/>
        <v>3630</v>
      </c>
      <c r="AD489" s="765">
        <f t="shared" si="1508"/>
        <v>3630</v>
      </c>
      <c r="AE489" s="765">
        <f t="shared" si="1508"/>
        <v>3630</v>
      </c>
      <c r="AF489" s="765">
        <f t="shared" si="1508"/>
        <v>3630</v>
      </c>
      <c r="AG489" s="765">
        <f t="shared" si="1508"/>
        <v>3630</v>
      </c>
      <c r="AH489" s="765">
        <f t="shared" si="1508"/>
        <v>3630</v>
      </c>
      <c r="AI489" s="765">
        <f t="shared" si="1508"/>
        <v>3630</v>
      </c>
      <c r="AJ489" s="765">
        <f t="shared" si="1508"/>
        <v>3630</v>
      </c>
      <c r="AK489" s="759"/>
      <c r="AL489" s="765">
        <f>3630*$K$1</f>
        <v>3630</v>
      </c>
      <c r="AM489" s="765">
        <f t="shared" ref="AM489:BB489" si="1509">3630*$K$1</f>
        <v>3630</v>
      </c>
      <c r="AN489" s="765">
        <f t="shared" si="1509"/>
        <v>3630</v>
      </c>
      <c r="AO489" s="765">
        <f t="shared" si="1509"/>
        <v>3630</v>
      </c>
      <c r="AP489" s="765">
        <f t="shared" si="1509"/>
        <v>3630</v>
      </c>
      <c r="AQ489" s="765">
        <f t="shared" si="1509"/>
        <v>3630</v>
      </c>
      <c r="AR489" s="765">
        <f t="shared" si="1509"/>
        <v>3630</v>
      </c>
      <c r="AS489" s="765">
        <f t="shared" si="1509"/>
        <v>3630</v>
      </c>
      <c r="AT489" s="765">
        <f t="shared" si="1509"/>
        <v>3630</v>
      </c>
      <c r="AU489" s="765">
        <f t="shared" si="1509"/>
        <v>3630</v>
      </c>
      <c r="AV489" s="765">
        <f t="shared" si="1509"/>
        <v>3630</v>
      </c>
      <c r="AW489" s="765">
        <f t="shared" si="1509"/>
        <v>3630</v>
      </c>
      <c r="AX489" s="765">
        <f t="shared" si="1509"/>
        <v>3630</v>
      </c>
      <c r="AY489" s="765">
        <f t="shared" si="1509"/>
        <v>3630</v>
      </c>
      <c r="AZ489" s="765">
        <f t="shared" si="1509"/>
        <v>3630</v>
      </c>
      <c r="BA489" s="765">
        <f t="shared" si="1509"/>
        <v>3630</v>
      </c>
      <c r="BB489" s="765">
        <f t="shared" si="1509"/>
        <v>3630</v>
      </c>
      <c r="BC489" s="759"/>
      <c r="BD489" s="765">
        <f>3630*$K$1</f>
        <v>3630</v>
      </c>
      <c r="BE489" s="765">
        <f t="shared" ref="BE489:BY489" si="1510">3630*$K$1</f>
        <v>3630</v>
      </c>
      <c r="BF489" s="765">
        <f t="shared" si="1510"/>
        <v>3630</v>
      </c>
      <c r="BG489" s="765">
        <f t="shared" si="1510"/>
        <v>3630</v>
      </c>
      <c r="BH489" s="765">
        <f t="shared" si="1510"/>
        <v>3630</v>
      </c>
      <c r="BI489" s="765">
        <f t="shared" si="1510"/>
        <v>3630</v>
      </c>
      <c r="BJ489" s="765">
        <f t="shared" si="1510"/>
        <v>3630</v>
      </c>
      <c r="BK489" s="765">
        <f t="shared" si="1510"/>
        <v>3630</v>
      </c>
      <c r="BL489" s="765">
        <f t="shared" si="1510"/>
        <v>3630</v>
      </c>
      <c r="BM489" s="765">
        <f t="shared" si="1510"/>
        <v>3630</v>
      </c>
      <c r="BN489" s="765">
        <f t="shared" si="1510"/>
        <v>3630</v>
      </c>
      <c r="BO489" s="765">
        <f t="shared" si="1510"/>
        <v>3630</v>
      </c>
      <c r="BP489" s="765">
        <f t="shared" si="1510"/>
        <v>3630</v>
      </c>
      <c r="BQ489" s="765">
        <f t="shared" si="1510"/>
        <v>3630</v>
      </c>
      <c r="BR489" s="765">
        <f t="shared" si="1510"/>
        <v>3630</v>
      </c>
      <c r="BS489" s="765">
        <f t="shared" si="1510"/>
        <v>3630</v>
      </c>
      <c r="BT489" s="765">
        <f t="shared" si="1510"/>
        <v>3630</v>
      </c>
      <c r="BU489" s="759"/>
      <c r="BV489" s="765">
        <f t="shared" si="1510"/>
        <v>3630</v>
      </c>
      <c r="BW489" s="765">
        <f t="shared" si="1510"/>
        <v>3630</v>
      </c>
      <c r="BX489" s="765">
        <f t="shared" si="1510"/>
        <v>3630</v>
      </c>
      <c r="BY489" s="765">
        <f t="shared" si="1510"/>
        <v>3630</v>
      </c>
      <c r="BZ489" s="600">
        <f t="shared" si="1285"/>
        <v>3630</v>
      </c>
      <c r="CA489" s="600">
        <f t="shared" si="1286"/>
        <v>3630</v>
      </c>
      <c r="CB489" s="600">
        <f t="shared" si="1287"/>
        <v>3630</v>
      </c>
      <c r="CC489" s="691">
        <f t="shared" si="128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481"/>
        <v>3630</v>
      </c>
      <c r="CF489" s="1339">
        <f t="shared" si="1481"/>
        <v>3630</v>
      </c>
      <c r="CG489" s="1339">
        <f t="shared" si="1481"/>
        <v>3630</v>
      </c>
      <c r="CH489" s="1339">
        <f t="shared" si="1481"/>
        <v>3630</v>
      </c>
      <c r="CI489" s="1339">
        <f t="shared" si="1481"/>
        <v>3630</v>
      </c>
      <c r="CJ489" s="1339">
        <f t="shared" si="1481"/>
        <v>3630</v>
      </c>
      <c r="CK489" s="1340">
        <f t="shared" si="1481"/>
        <v>3630</v>
      </c>
      <c r="CL489" s="1340">
        <f t="shared" si="1481"/>
        <v>3630</v>
      </c>
      <c r="CM489" s="1340">
        <f t="shared" si="1481"/>
        <v>3630</v>
      </c>
      <c r="CN489" s="1339">
        <f t="shared" si="1481"/>
        <v>3630</v>
      </c>
      <c r="CO489" s="1339">
        <f t="shared" si="1481"/>
        <v>3630</v>
      </c>
      <c r="CP489" s="1339">
        <f t="shared" si="1481"/>
        <v>3630</v>
      </c>
      <c r="CQ489" s="1339">
        <f t="shared" si="1481"/>
        <v>3630</v>
      </c>
      <c r="CR489" s="1339">
        <f t="shared" si="1481"/>
        <v>3630</v>
      </c>
      <c r="CS489" s="1338">
        <f t="shared" si="1481"/>
        <v>3630</v>
      </c>
      <c r="CT489" s="1341">
        <f t="shared" si="1481"/>
        <v>3630</v>
      </c>
      <c r="CU489" s="552">
        <f t="shared" si="1482"/>
        <v>3630</v>
      </c>
      <c r="CV489" s="553">
        <f t="shared" si="1483"/>
        <v>3630</v>
      </c>
      <c r="CW489" s="554">
        <f t="shared" si="1484"/>
        <v>3630</v>
      </c>
      <c r="CX489" s="554">
        <f t="shared" si="1485"/>
        <v>3630</v>
      </c>
      <c r="CY489" s="554">
        <f t="shared" si="1486"/>
        <v>3630</v>
      </c>
      <c r="CZ489" s="554">
        <f t="shared" si="1487"/>
        <v>3630</v>
      </c>
      <c r="DA489" s="554">
        <f t="shared" si="1488"/>
        <v>3630</v>
      </c>
      <c r="DB489" s="555">
        <f t="shared" si="1489"/>
        <v>3630</v>
      </c>
      <c r="DC489" s="555">
        <f t="shared" si="1490"/>
        <v>3630</v>
      </c>
      <c r="DD489" s="555">
        <f t="shared" si="1491"/>
        <v>3630</v>
      </c>
      <c r="DE489" s="554">
        <f t="shared" si="1492"/>
        <v>3630</v>
      </c>
      <c r="DF489" s="554">
        <f t="shared" si="1493"/>
        <v>3630</v>
      </c>
      <c r="DG489" s="554">
        <f t="shared" si="1494"/>
        <v>3630</v>
      </c>
      <c r="DH489" s="554">
        <f t="shared" si="1495"/>
        <v>3630</v>
      </c>
      <c r="DI489" s="554">
        <f t="shared" si="1496"/>
        <v>3630</v>
      </c>
      <c r="DJ489" s="553">
        <f t="shared" si="1497"/>
        <v>3630</v>
      </c>
      <c r="DK489" s="552">
        <f t="shared" si="1498"/>
        <v>3630</v>
      </c>
      <c r="DL489" s="656">
        <f t="shared" si="1499"/>
        <v>17</v>
      </c>
      <c r="DM489" s="106">
        <f t="shared" si="1500"/>
        <v>17</v>
      </c>
      <c r="DN489" s="106">
        <f t="shared" si="1501"/>
        <v>17</v>
      </c>
      <c r="DO489" s="106">
        <f t="shared" si="1502"/>
        <v>17</v>
      </c>
      <c r="DP489" s="486"/>
      <c r="DQ489" s="1126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$G$1 &amp; " (%)"</f>
        <v>kcal (%)</v>
      </c>
      <c r="B490" s="635" t="str">
        <f t="shared" ref="B490:R490" si="1511">IF(B488="","",B488*B489/B$46/365/$F$1)</f>
        <v/>
      </c>
      <c r="C490" s="635" t="str">
        <f t="shared" si="1511"/>
        <v/>
      </c>
      <c r="D490" s="635" t="str">
        <f t="shared" si="1511"/>
        <v/>
      </c>
      <c r="E490" s="635" t="str">
        <f t="shared" si="1511"/>
        <v/>
      </c>
      <c r="F490" s="635" t="str">
        <f t="shared" si="1511"/>
        <v/>
      </c>
      <c r="G490" s="635" t="str">
        <f t="shared" si="1511"/>
        <v/>
      </c>
      <c r="H490" s="635" t="str">
        <f t="shared" si="1511"/>
        <v/>
      </c>
      <c r="I490" s="635" t="str">
        <f t="shared" si="1511"/>
        <v/>
      </c>
      <c r="J490" s="635" t="str">
        <f t="shared" si="1511"/>
        <v/>
      </c>
      <c r="K490" s="635" t="str">
        <f t="shared" si="1511"/>
        <v/>
      </c>
      <c r="L490" s="635" t="str">
        <f t="shared" si="1511"/>
        <v/>
      </c>
      <c r="M490" s="635" t="str">
        <f t="shared" si="1511"/>
        <v/>
      </c>
      <c r="N490" s="635" t="str">
        <f t="shared" si="1511"/>
        <v/>
      </c>
      <c r="O490" s="635" t="str">
        <f t="shared" si="1511"/>
        <v/>
      </c>
      <c r="P490" s="635" t="str">
        <f t="shared" si="1511"/>
        <v/>
      </c>
      <c r="Q490" s="635" t="str">
        <f t="shared" si="1511"/>
        <v/>
      </c>
      <c r="R490" s="635" t="str">
        <f t="shared" si="1511"/>
        <v/>
      </c>
      <c r="S490" s="655"/>
      <c r="T490" s="635" t="str">
        <f t="shared" ref="T490:AJ490" si="1512">IF(T488="","",T488*T489/T$46/365/$F$1)</f>
        <v/>
      </c>
      <c r="U490" s="635" t="str">
        <f t="shared" si="1512"/>
        <v/>
      </c>
      <c r="V490" s="635" t="str">
        <f t="shared" si="1512"/>
        <v/>
      </c>
      <c r="W490" s="635" t="str">
        <f t="shared" si="1512"/>
        <v/>
      </c>
      <c r="X490" s="635" t="str">
        <f t="shared" si="1512"/>
        <v/>
      </c>
      <c r="Y490" s="635" t="str">
        <f t="shared" si="1512"/>
        <v/>
      </c>
      <c r="Z490" s="635" t="str">
        <f t="shared" si="1512"/>
        <v/>
      </c>
      <c r="AA490" s="635" t="str">
        <f t="shared" si="1512"/>
        <v/>
      </c>
      <c r="AB490" s="635" t="str">
        <f t="shared" si="1512"/>
        <v/>
      </c>
      <c r="AC490" s="635" t="str">
        <f t="shared" si="1512"/>
        <v/>
      </c>
      <c r="AD490" s="635" t="str">
        <f t="shared" si="1512"/>
        <v/>
      </c>
      <c r="AE490" s="635" t="str">
        <f t="shared" si="1512"/>
        <v/>
      </c>
      <c r="AF490" s="635" t="str">
        <f t="shared" si="1512"/>
        <v/>
      </c>
      <c r="AG490" s="635" t="str">
        <f t="shared" si="1512"/>
        <v/>
      </c>
      <c r="AH490" s="635" t="str">
        <f t="shared" si="1512"/>
        <v/>
      </c>
      <c r="AI490" s="635" t="str">
        <f t="shared" si="1512"/>
        <v/>
      </c>
      <c r="AJ490" s="635" t="str">
        <f t="shared" si="1512"/>
        <v/>
      </c>
      <c r="AK490" s="655"/>
      <c r="AL490" s="635" t="str">
        <f t="shared" ref="AL490:BB490" si="1513">IF(AL488="","",AL488*AL489/AL$46/365/$F$1)</f>
        <v/>
      </c>
      <c r="AM490" s="635" t="str">
        <f t="shared" si="1513"/>
        <v/>
      </c>
      <c r="AN490" s="635" t="str">
        <f t="shared" si="1513"/>
        <v/>
      </c>
      <c r="AO490" s="635" t="str">
        <f t="shared" si="1513"/>
        <v/>
      </c>
      <c r="AP490" s="635" t="str">
        <f t="shared" si="1513"/>
        <v/>
      </c>
      <c r="AQ490" s="635" t="str">
        <f t="shared" si="1513"/>
        <v/>
      </c>
      <c r="AR490" s="635" t="str">
        <f t="shared" si="1513"/>
        <v/>
      </c>
      <c r="AS490" s="635" t="str">
        <f t="shared" si="1513"/>
        <v/>
      </c>
      <c r="AT490" s="635" t="str">
        <f t="shared" si="1513"/>
        <v/>
      </c>
      <c r="AU490" s="635" t="str">
        <f t="shared" si="1513"/>
        <v/>
      </c>
      <c r="AV490" s="635" t="str">
        <f t="shared" si="1513"/>
        <v/>
      </c>
      <c r="AW490" s="635" t="str">
        <f t="shared" si="1513"/>
        <v/>
      </c>
      <c r="AX490" s="635" t="str">
        <f t="shared" si="1513"/>
        <v/>
      </c>
      <c r="AY490" s="635" t="str">
        <f t="shared" si="1513"/>
        <v/>
      </c>
      <c r="AZ490" s="635" t="str">
        <f t="shared" si="1513"/>
        <v/>
      </c>
      <c r="BA490" s="635" t="str">
        <f t="shared" si="1513"/>
        <v/>
      </c>
      <c r="BB490" s="635" t="str">
        <f t="shared" si="1513"/>
        <v/>
      </c>
      <c r="BC490" s="655"/>
      <c r="BD490" s="635" t="str">
        <f t="shared" ref="BD490:BT490" si="1514">IF(BD488="","",BD488*BD489/BD$46/365/$F$1)</f>
        <v/>
      </c>
      <c r="BE490" s="635" t="str">
        <f t="shared" si="1514"/>
        <v/>
      </c>
      <c r="BF490" s="635" t="str">
        <f t="shared" si="1514"/>
        <v/>
      </c>
      <c r="BG490" s="635" t="str">
        <f t="shared" si="1514"/>
        <v/>
      </c>
      <c r="BH490" s="635" t="str">
        <f t="shared" si="1514"/>
        <v/>
      </c>
      <c r="BI490" s="635" t="str">
        <f t="shared" si="1514"/>
        <v/>
      </c>
      <c r="BJ490" s="635" t="str">
        <f t="shared" si="1514"/>
        <v/>
      </c>
      <c r="BK490" s="635" t="str">
        <f t="shared" si="1514"/>
        <v/>
      </c>
      <c r="BL490" s="635" t="str">
        <f t="shared" si="1514"/>
        <v/>
      </c>
      <c r="BM490" s="635" t="str">
        <f t="shared" si="1514"/>
        <v/>
      </c>
      <c r="BN490" s="635" t="str">
        <f t="shared" si="1514"/>
        <v/>
      </c>
      <c r="BO490" s="635" t="str">
        <f t="shared" si="1514"/>
        <v/>
      </c>
      <c r="BP490" s="635" t="str">
        <f t="shared" si="1514"/>
        <v/>
      </c>
      <c r="BQ490" s="635" t="str">
        <f t="shared" si="1514"/>
        <v/>
      </c>
      <c r="BR490" s="635" t="str">
        <f t="shared" si="1514"/>
        <v/>
      </c>
      <c r="BS490" s="635" t="str">
        <f t="shared" si="1514"/>
        <v/>
      </c>
      <c r="BT490" s="635" t="str">
        <f t="shared" si="1514"/>
        <v/>
      </c>
      <c r="BU490" s="655"/>
      <c r="BV490" s="635" t="str">
        <f>IF(BV488="","",BV488*BV489/BV$46/365/$F$1)</f>
        <v/>
      </c>
      <c r="BW490" s="635" t="str">
        <f>IF(BW488="","",BW488*BW489/BW$46/365/$F$1)</f>
        <v/>
      </c>
      <c r="BX490" s="635" t="str">
        <f>IF(BX488="","",BX488*BX489/BX$46/365/$F$1)</f>
        <v/>
      </c>
      <c r="BY490" s="635" t="str">
        <f>IF(BY488="","",BY488*BY489/BY$46/365/$F$1)</f>
        <v/>
      </c>
      <c r="BZ490" s="625" t="str">
        <f>IF(DL490&lt;3,"",(SUM(B490:R490)-MIN(B490:R490)-MAX(B490:R490))/(DL490-2))</f>
        <v/>
      </c>
      <c r="CA490" s="625" t="str">
        <f t="shared" si="1286"/>
        <v/>
      </c>
      <c r="CB490" s="625" t="str">
        <f t="shared" si="1287"/>
        <v/>
      </c>
      <c r="CC490" s="625" t="str">
        <f t="shared" si="128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481"/>
        <v/>
      </c>
      <c r="CF490" s="1344" t="str">
        <f t="shared" si="1481"/>
        <v/>
      </c>
      <c r="CG490" s="1344" t="str">
        <f t="shared" si="1481"/>
        <v/>
      </c>
      <c r="CH490" s="1344" t="str">
        <f t="shared" si="1481"/>
        <v/>
      </c>
      <c r="CI490" s="1344" t="str">
        <f t="shared" si="1481"/>
        <v/>
      </c>
      <c r="CJ490" s="1344" t="str">
        <f t="shared" si="1481"/>
        <v/>
      </c>
      <c r="CK490" s="1345" t="str">
        <f t="shared" si="1481"/>
        <v/>
      </c>
      <c r="CL490" s="1345" t="str">
        <f t="shared" si="1481"/>
        <v/>
      </c>
      <c r="CM490" s="1345" t="str">
        <f t="shared" si="1481"/>
        <v/>
      </c>
      <c r="CN490" s="1344" t="str">
        <f t="shared" si="1481"/>
        <v/>
      </c>
      <c r="CO490" s="1344" t="str">
        <f t="shared" si="1481"/>
        <v/>
      </c>
      <c r="CP490" s="1344" t="str">
        <f t="shared" si="1481"/>
        <v/>
      </c>
      <c r="CQ490" s="1344" t="str">
        <f t="shared" si="1481"/>
        <v/>
      </c>
      <c r="CR490" s="1344" t="str">
        <f t="shared" si="1481"/>
        <v/>
      </c>
      <c r="CS490" s="1343" t="str">
        <f t="shared" si="1481"/>
        <v/>
      </c>
      <c r="CT490" s="1346" t="str">
        <f t="shared" si="1481"/>
        <v/>
      </c>
      <c r="CU490" s="540" t="str">
        <f t="shared" si="1482"/>
        <v/>
      </c>
      <c r="CV490" s="541" t="str">
        <f t="shared" si="1483"/>
        <v/>
      </c>
      <c r="CW490" s="542" t="str">
        <f t="shared" si="1484"/>
        <v/>
      </c>
      <c r="CX490" s="542" t="str">
        <f t="shared" si="1485"/>
        <v/>
      </c>
      <c r="CY490" s="542" t="str">
        <f t="shared" si="1486"/>
        <v/>
      </c>
      <c r="CZ490" s="542" t="str">
        <f t="shared" si="1487"/>
        <v/>
      </c>
      <c r="DA490" s="542" t="str">
        <f t="shared" si="1488"/>
        <v/>
      </c>
      <c r="DB490" s="543" t="str">
        <f t="shared" si="1489"/>
        <v/>
      </c>
      <c r="DC490" s="543" t="str">
        <f t="shared" si="1490"/>
        <v/>
      </c>
      <c r="DD490" s="543" t="str">
        <f t="shared" si="1491"/>
        <v/>
      </c>
      <c r="DE490" s="542" t="str">
        <f t="shared" si="1492"/>
        <v/>
      </c>
      <c r="DF490" s="542" t="str">
        <f t="shared" si="1493"/>
        <v/>
      </c>
      <c r="DG490" s="542" t="str">
        <f t="shared" si="1494"/>
        <v/>
      </c>
      <c r="DH490" s="542" t="str">
        <f t="shared" si="1495"/>
        <v/>
      </c>
      <c r="DI490" s="542" t="str">
        <f t="shared" si="1496"/>
        <v/>
      </c>
      <c r="DJ490" s="541" t="str">
        <f t="shared" si="1497"/>
        <v/>
      </c>
      <c r="DK490" s="540" t="str">
        <f t="shared" si="1498"/>
        <v/>
      </c>
      <c r="DL490" s="656">
        <f t="shared" si="1499"/>
        <v>0</v>
      </c>
      <c r="DM490" s="106">
        <f t="shared" si="1500"/>
        <v>0</v>
      </c>
      <c r="DN490" s="106">
        <f t="shared" si="1501"/>
        <v>0</v>
      </c>
      <c r="DO490" s="106">
        <f t="shared" si="1502"/>
        <v>0</v>
      </c>
      <c r="DP490" s="486"/>
      <c r="DQ490" s="1126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278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85"/>
        <v/>
      </c>
      <c r="CA491" s="600" t="str">
        <f t="shared" si="1286"/>
        <v/>
      </c>
      <c r="CB491" s="600" t="str">
        <f t="shared" si="1287"/>
        <v/>
      </c>
      <c r="CC491" s="691" t="str">
        <f t="shared" si="1288"/>
        <v/>
      </c>
      <c r="CD491" s="1337" t="str">
        <f t="shared" ref="CD491:CS492" si="1515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515"/>
        <v/>
      </c>
      <c r="CF491" s="1339" t="str">
        <f t="shared" si="1515"/>
        <v/>
      </c>
      <c r="CG491" s="1339" t="str">
        <f t="shared" si="1515"/>
        <v/>
      </c>
      <c r="CH491" s="1339" t="str">
        <f t="shared" si="1515"/>
        <v/>
      </c>
      <c r="CI491" s="1339" t="str">
        <f t="shared" si="1515"/>
        <v/>
      </c>
      <c r="CJ491" s="1339" t="str">
        <f t="shared" si="1515"/>
        <v/>
      </c>
      <c r="CK491" s="1340" t="str">
        <f t="shared" si="1515"/>
        <v/>
      </c>
      <c r="CL491" s="1340" t="str">
        <f t="shared" si="1515"/>
        <v/>
      </c>
      <c r="CM491" s="1340" t="str">
        <f t="shared" si="1515"/>
        <v/>
      </c>
      <c r="CN491" s="1339" t="str">
        <f t="shared" si="1515"/>
        <v/>
      </c>
      <c r="CO491" s="1339" t="str">
        <f t="shared" si="1515"/>
        <v/>
      </c>
      <c r="CP491" s="1339" t="str">
        <f t="shared" si="1515"/>
        <v/>
      </c>
      <c r="CQ491" s="1339" t="str">
        <f t="shared" si="1515"/>
        <v/>
      </c>
      <c r="CR491" s="1339" t="str">
        <f t="shared" si="1515"/>
        <v/>
      </c>
      <c r="CS491" s="1338" t="str">
        <f t="shared" si="1515"/>
        <v/>
      </c>
      <c r="CT491" s="1341" t="str">
        <f t="shared" ref="CE491:CT492" si="1516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2" t="str">
        <f t="shared" si="1482"/>
        <v/>
      </c>
      <c r="CV491" s="553" t="str">
        <f t="shared" si="1483"/>
        <v/>
      </c>
      <c r="CW491" s="554" t="str">
        <f t="shared" si="1484"/>
        <v/>
      </c>
      <c r="CX491" s="554" t="str">
        <f t="shared" si="1485"/>
        <v/>
      </c>
      <c r="CY491" s="554" t="str">
        <f t="shared" si="1486"/>
        <v/>
      </c>
      <c r="CZ491" s="554" t="str">
        <f t="shared" si="1487"/>
        <v/>
      </c>
      <c r="DA491" s="554" t="str">
        <f t="shared" si="1488"/>
        <v/>
      </c>
      <c r="DB491" s="555" t="str">
        <f t="shared" si="1489"/>
        <v/>
      </c>
      <c r="DC491" s="555" t="str">
        <f t="shared" si="1490"/>
        <v/>
      </c>
      <c r="DD491" s="555" t="str">
        <f t="shared" si="1491"/>
        <v/>
      </c>
      <c r="DE491" s="554" t="str">
        <f t="shared" si="1492"/>
        <v/>
      </c>
      <c r="DF491" s="554" t="str">
        <f t="shared" si="1493"/>
        <v/>
      </c>
      <c r="DG491" s="554" t="str">
        <f t="shared" si="1494"/>
        <v/>
      </c>
      <c r="DH491" s="554" t="str">
        <f t="shared" si="1495"/>
        <v/>
      </c>
      <c r="DI491" s="554" t="str">
        <f t="shared" si="1496"/>
        <v/>
      </c>
      <c r="DJ491" s="553" t="str">
        <f t="shared" si="1497"/>
        <v/>
      </c>
      <c r="DK491" s="552" t="str">
        <f t="shared" si="1498"/>
        <v/>
      </c>
      <c r="DL491" s="656">
        <f t="shared" si="1499"/>
        <v>0</v>
      </c>
      <c r="DM491" s="106">
        <f t="shared" si="1500"/>
        <v>0</v>
      </c>
      <c r="DN491" s="106">
        <f t="shared" si="1501"/>
        <v>0</v>
      </c>
      <c r="DO491" s="106">
        <f t="shared" si="1502"/>
        <v>0</v>
      </c>
      <c r="DP491" s="486"/>
      <c r="DQ491" s="1126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279</v>
      </c>
      <c r="B492" s="632" t="str">
        <f>IF(B491="","",B486*B487*B491)</f>
        <v/>
      </c>
      <c r="C492" s="632" t="str">
        <f t="shared" ref="C492:R492" si="1517">IF(C491="","",C486*C487*C491)</f>
        <v/>
      </c>
      <c r="D492" s="632" t="str">
        <f t="shared" si="1517"/>
        <v/>
      </c>
      <c r="E492" s="632" t="str">
        <f t="shared" si="1517"/>
        <v/>
      </c>
      <c r="F492" s="632" t="str">
        <f t="shared" si="1517"/>
        <v/>
      </c>
      <c r="G492" s="632" t="str">
        <f t="shared" si="1517"/>
        <v/>
      </c>
      <c r="H492" s="632" t="str">
        <f t="shared" si="1517"/>
        <v/>
      </c>
      <c r="I492" s="632" t="str">
        <f t="shared" si="1517"/>
        <v/>
      </c>
      <c r="J492" s="632" t="str">
        <f t="shared" si="1517"/>
        <v/>
      </c>
      <c r="K492" s="632" t="str">
        <f t="shared" si="1517"/>
        <v/>
      </c>
      <c r="L492" s="632" t="str">
        <f t="shared" si="1517"/>
        <v/>
      </c>
      <c r="M492" s="632" t="str">
        <f t="shared" si="1517"/>
        <v/>
      </c>
      <c r="N492" s="632" t="str">
        <f t="shared" si="1517"/>
        <v/>
      </c>
      <c r="O492" s="632" t="str">
        <f t="shared" si="1517"/>
        <v/>
      </c>
      <c r="P492" s="632" t="str">
        <f t="shared" si="1517"/>
        <v/>
      </c>
      <c r="Q492" s="632" t="str">
        <f t="shared" si="1517"/>
        <v/>
      </c>
      <c r="R492" s="632" t="str">
        <f t="shared" si="1517"/>
        <v/>
      </c>
      <c r="S492" s="665"/>
      <c r="T492" s="632" t="str">
        <f>IF(T491="","",T486*T487*T491)</f>
        <v/>
      </c>
      <c r="U492" s="632" t="str">
        <f t="shared" ref="U492:AJ492" si="1518">IF(U491="","",U486*U487*U491)</f>
        <v/>
      </c>
      <c r="V492" s="632" t="str">
        <f t="shared" si="1518"/>
        <v/>
      </c>
      <c r="W492" s="632" t="str">
        <f t="shared" si="1518"/>
        <v/>
      </c>
      <c r="X492" s="632" t="str">
        <f t="shared" si="1518"/>
        <v/>
      </c>
      <c r="Y492" s="632" t="str">
        <f t="shared" si="1518"/>
        <v/>
      </c>
      <c r="Z492" s="632" t="str">
        <f t="shared" si="1518"/>
        <v/>
      </c>
      <c r="AA492" s="632" t="str">
        <f t="shared" si="1518"/>
        <v/>
      </c>
      <c r="AB492" s="632" t="str">
        <f t="shared" si="1518"/>
        <v/>
      </c>
      <c r="AC492" s="632" t="str">
        <f t="shared" si="1518"/>
        <v/>
      </c>
      <c r="AD492" s="632" t="str">
        <f t="shared" si="1518"/>
        <v/>
      </c>
      <c r="AE492" s="632" t="str">
        <f t="shared" si="1518"/>
        <v/>
      </c>
      <c r="AF492" s="632" t="str">
        <f t="shared" si="1518"/>
        <v/>
      </c>
      <c r="AG492" s="632" t="str">
        <f t="shared" si="1518"/>
        <v/>
      </c>
      <c r="AH492" s="632" t="str">
        <f t="shared" si="1518"/>
        <v/>
      </c>
      <c r="AI492" s="632" t="str">
        <f t="shared" si="1518"/>
        <v/>
      </c>
      <c r="AJ492" s="632" t="str">
        <f t="shared" si="1518"/>
        <v/>
      </c>
      <c r="AK492" s="665"/>
      <c r="AL492" s="632" t="str">
        <f>IF(AL491="","",AL486*AL487*AL491)</f>
        <v/>
      </c>
      <c r="AM492" s="632" t="str">
        <f t="shared" ref="AM492:BB492" si="1519">IF(AM491="","",AM486*AM487*AM491)</f>
        <v/>
      </c>
      <c r="AN492" s="632" t="str">
        <f t="shared" si="1519"/>
        <v/>
      </c>
      <c r="AO492" s="632" t="str">
        <f t="shared" si="1519"/>
        <v/>
      </c>
      <c r="AP492" s="632" t="str">
        <f t="shared" si="1519"/>
        <v/>
      </c>
      <c r="AQ492" s="632" t="str">
        <f t="shared" si="1519"/>
        <v/>
      </c>
      <c r="AR492" s="632" t="str">
        <f t="shared" si="1519"/>
        <v/>
      </c>
      <c r="AS492" s="632" t="str">
        <f t="shared" si="1519"/>
        <v/>
      </c>
      <c r="AT492" s="632" t="str">
        <f t="shared" si="1519"/>
        <v/>
      </c>
      <c r="AU492" s="632" t="str">
        <f t="shared" si="1519"/>
        <v/>
      </c>
      <c r="AV492" s="632" t="str">
        <f t="shared" si="1519"/>
        <v/>
      </c>
      <c r="AW492" s="632" t="str">
        <f t="shared" si="1519"/>
        <v/>
      </c>
      <c r="AX492" s="632" t="str">
        <f t="shared" si="1519"/>
        <v/>
      </c>
      <c r="AY492" s="632" t="str">
        <f t="shared" si="1519"/>
        <v/>
      </c>
      <c r="AZ492" s="632" t="str">
        <f t="shared" si="1519"/>
        <v/>
      </c>
      <c r="BA492" s="632" t="str">
        <f t="shared" si="1519"/>
        <v/>
      </c>
      <c r="BB492" s="632" t="str">
        <f t="shared" si="1519"/>
        <v/>
      </c>
      <c r="BC492" s="665"/>
      <c r="BD492" s="632" t="str">
        <f>IF(BD491="","",BD486*BD487*BD491)</f>
        <v/>
      </c>
      <c r="BE492" s="632" t="str">
        <f t="shared" ref="BE492:BT492" si="1520">IF(BE491="","",BE486*BE487*BE491)</f>
        <v/>
      </c>
      <c r="BF492" s="632" t="str">
        <f t="shared" si="1520"/>
        <v/>
      </c>
      <c r="BG492" s="632" t="str">
        <f t="shared" si="1520"/>
        <v/>
      </c>
      <c r="BH492" s="632" t="str">
        <f t="shared" si="1520"/>
        <v/>
      </c>
      <c r="BI492" s="632" t="str">
        <f t="shared" si="1520"/>
        <v/>
      </c>
      <c r="BJ492" s="632" t="str">
        <f t="shared" si="1520"/>
        <v/>
      </c>
      <c r="BK492" s="632" t="str">
        <f t="shared" si="1520"/>
        <v/>
      </c>
      <c r="BL492" s="632" t="str">
        <f t="shared" si="1520"/>
        <v/>
      </c>
      <c r="BM492" s="632" t="str">
        <f t="shared" si="1520"/>
        <v/>
      </c>
      <c r="BN492" s="632" t="str">
        <f t="shared" si="1520"/>
        <v/>
      </c>
      <c r="BO492" s="632" t="str">
        <f t="shared" si="1520"/>
        <v/>
      </c>
      <c r="BP492" s="632" t="str">
        <f t="shared" si="1520"/>
        <v/>
      </c>
      <c r="BQ492" s="632" t="str">
        <f t="shared" si="1520"/>
        <v/>
      </c>
      <c r="BR492" s="632" t="str">
        <f t="shared" si="1520"/>
        <v/>
      </c>
      <c r="BS492" s="632" t="str">
        <f t="shared" si="1520"/>
        <v/>
      </c>
      <c r="BT492" s="632" t="str">
        <f t="shared" si="1520"/>
        <v/>
      </c>
      <c r="BU492" s="665"/>
      <c r="BV492" s="632" t="str">
        <f>IF(BV491="","",BV486*BV487*BV491)</f>
        <v/>
      </c>
      <c r="BW492" s="632" t="str">
        <f t="shared" ref="BW492:BY492" si="1521">IF(BW491="","",BW486*BW487*BW491)</f>
        <v/>
      </c>
      <c r="BX492" s="632" t="str">
        <f t="shared" si="1521"/>
        <v/>
      </c>
      <c r="BY492" s="632" t="str">
        <f t="shared" si="1521"/>
        <v/>
      </c>
      <c r="BZ492" s="600" t="str">
        <f t="shared" si="1285"/>
        <v/>
      </c>
      <c r="CA492" s="600" t="str">
        <f t="shared" si="1286"/>
        <v/>
      </c>
      <c r="CB492" s="600" t="str">
        <f t="shared" si="1287"/>
        <v/>
      </c>
      <c r="CC492" s="691" t="str">
        <f t="shared" si="1288"/>
        <v/>
      </c>
      <c r="CD492" s="1337" t="str">
        <f t="shared" si="1515"/>
        <v/>
      </c>
      <c r="CE492" s="1338" t="str">
        <f t="shared" si="1516"/>
        <v/>
      </c>
      <c r="CF492" s="1339" t="str">
        <f t="shared" si="1516"/>
        <v/>
      </c>
      <c r="CG492" s="1339" t="str">
        <f t="shared" si="1516"/>
        <v/>
      </c>
      <c r="CH492" s="1339" t="str">
        <f t="shared" si="1516"/>
        <v/>
      </c>
      <c r="CI492" s="1339" t="str">
        <f t="shared" si="1516"/>
        <v/>
      </c>
      <c r="CJ492" s="1339" t="str">
        <f t="shared" si="1516"/>
        <v/>
      </c>
      <c r="CK492" s="1340" t="str">
        <f t="shared" si="1516"/>
        <v/>
      </c>
      <c r="CL492" s="1340" t="str">
        <f t="shared" si="1516"/>
        <v/>
      </c>
      <c r="CM492" s="1340" t="str">
        <f t="shared" si="1516"/>
        <v/>
      </c>
      <c r="CN492" s="1339" t="str">
        <f t="shared" si="1516"/>
        <v/>
      </c>
      <c r="CO492" s="1339" t="str">
        <f t="shared" si="1516"/>
        <v/>
      </c>
      <c r="CP492" s="1339" t="str">
        <f t="shared" si="1516"/>
        <v/>
      </c>
      <c r="CQ492" s="1339" t="str">
        <f t="shared" si="1516"/>
        <v/>
      </c>
      <c r="CR492" s="1339" t="str">
        <f t="shared" si="1516"/>
        <v/>
      </c>
      <c r="CS492" s="1338" t="str">
        <f t="shared" si="1516"/>
        <v/>
      </c>
      <c r="CT492" s="1341" t="str">
        <f t="shared" si="1516"/>
        <v/>
      </c>
      <c r="CU492" s="552" t="str">
        <f t="shared" si="1482"/>
        <v/>
      </c>
      <c r="CV492" s="553" t="str">
        <f t="shared" si="1483"/>
        <v/>
      </c>
      <c r="CW492" s="554" t="str">
        <f t="shared" si="1484"/>
        <v/>
      </c>
      <c r="CX492" s="554" t="str">
        <f t="shared" si="1485"/>
        <v/>
      </c>
      <c r="CY492" s="554" t="str">
        <f t="shared" si="1486"/>
        <v/>
      </c>
      <c r="CZ492" s="554" t="str">
        <f t="shared" si="1487"/>
        <v/>
      </c>
      <c r="DA492" s="554" t="str">
        <f t="shared" si="1488"/>
        <v/>
      </c>
      <c r="DB492" s="555" t="str">
        <f t="shared" si="1489"/>
        <v/>
      </c>
      <c r="DC492" s="555" t="str">
        <f t="shared" si="1490"/>
        <v/>
      </c>
      <c r="DD492" s="555" t="str">
        <f t="shared" si="1491"/>
        <v/>
      </c>
      <c r="DE492" s="554" t="str">
        <f t="shared" si="1492"/>
        <v/>
      </c>
      <c r="DF492" s="554" t="str">
        <f t="shared" si="1493"/>
        <v/>
      </c>
      <c r="DG492" s="554" t="str">
        <f t="shared" si="1494"/>
        <v/>
      </c>
      <c r="DH492" s="554" t="str">
        <f t="shared" si="1495"/>
        <v/>
      </c>
      <c r="DI492" s="554" t="str">
        <f t="shared" si="1496"/>
        <v/>
      </c>
      <c r="DJ492" s="553" t="str">
        <f t="shared" si="1497"/>
        <v/>
      </c>
      <c r="DK492" s="552" t="str">
        <f t="shared" si="1498"/>
        <v/>
      </c>
      <c r="DL492" s="656">
        <f t="shared" si="1499"/>
        <v>0</v>
      </c>
      <c r="DM492" s="106">
        <f t="shared" si="1500"/>
        <v>0</v>
      </c>
      <c r="DN492" s="106">
        <f t="shared" si="1501"/>
        <v>0</v>
      </c>
      <c r="DO492" s="106">
        <f t="shared" si="1502"/>
        <v>0</v>
      </c>
      <c r="DP492" s="486"/>
      <c r="DQ492" s="1485" t="str">
        <f>'Exp factors'!$I$45</f>
        <v>other</v>
      </c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507" t="s">
        <v>710</v>
      </c>
      <c r="B493" s="644" t="s">
        <v>705</v>
      </c>
      <c r="C493" s="644" t="s">
        <v>705</v>
      </c>
      <c r="D493" s="644" t="s">
        <v>705</v>
      </c>
      <c r="E493" s="644" t="s">
        <v>705</v>
      </c>
      <c r="F493" s="644" t="s">
        <v>705</v>
      </c>
      <c r="G493" s="644" t="s">
        <v>705</v>
      </c>
      <c r="H493" s="644" t="s">
        <v>705</v>
      </c>
      <c r="I493" s="644" t="s">
        <v>705</v>
      </c>
      <c r="J493" s="644" t="s">
        <v>705</v>
      </c>
      <c r="K493" s="644" t="s">
        <v>705</v>
      </c>
      <c r="L493" s="644" t="s">
        <v>705</v>
      </c>
      <c r="M493" s="644" t="s">
        <v>705</v>
      </c>
      <c r="N493" s="644" t="s">
        <v>705</v>
      </c>
      <c r="O493" s="644" t="s">
        <v>705</v>
      </c>
      <c r="P493" s="644" t="s">
        <v>705</v>
      </c>
      <c r="Q493" s="644" t="s">
        <v>705</v>
      </c>
      <c r="R493" s="644" t="s">
        <v>705</v>
      </c>
      <c r="S493" s="707"/>
      <c r="T493" s="644" t="s">
        <v>705</v>
      </c>
      <c r="U493" s="644" t="s">
        <v>705</v>
      </c>
      <c r="V493" s="644" t="s">
        <v>705</v>
      </c>
      <c r="W493" s="644" t="s">
        <v>705</v>
      </c>
      <c r="X493" s="644" t="s">
        <v>705</v>
      </c>
      <c r="Y493" s="644" t="s">
        <v>705</v>
      </c>
      <c r="Z493" s="644" t="s">
        <v>705</v>
      </c>
      <c r="AA493" s="644" t="s">
        <v>705</v>
      </c>
      <c r="AB493" s="644" t="s">
        <v>705</v>
      </c>
      <c r="AC493" s="644" t="s">
        <v>705</v>
      </c>
      <c r="AD493" s="644" t="s">
        <v>705</v>
      </c>
      <c r="AE493" s="644" t="s">
        <v>705</v>
      </c>
      <c r="AF493" s="644" t="s">
        <v>705</v>
      </c>
      <c r="AG493" s="644" t="s">
        <v>705</v>
      </c>
      <c r="AH493" s="644" t="s">
        <v>705</v>
      </c>
      <c r="AI493" s="644" t="s">
        <v>705</v>
      </c>
      <c r="AJ493" s="644" t="s">
        <v>705</v>
      </c>
      <c r="AK493" s="707"/>
      <c r="AL493" s="644" t="s">
        <v>705</v>
      </c>
      <c r="AM493" s="644" t="s">
        <v>705</v>
      </c>
      <c r="AN493" s="644" t="s">
        <v>705</v>
      </c>
      <c r="AO493" s="644" t="s">
        <v>767</v>
      </c>
      <c r="AP493" s="644" t="s">
        <v>705</v>
      </c>
      <c r="AQ493" s="644" t="s">
        <v>705</v>
      </c>
      <c r="AR493" s="644" t="s">
        <v>705</v>
      </c>
      <c r="AS493" s="644" t="s">
        <v>705</v>
      </c>
      <c r="AT493" s="644" t="s">
        <v>705</v>
      </c>
      <c r="AU493" s="644" t="s">
        <v>705</v>
      </c>
      <c r="AV493" s="644" t="s">
        <v>705</v>
      </c>
      <c r="AW493" s="644" t="s">
        <v>705</v>
      </c>
      <c r="AX493" s="644" t="s">
        <v>705</v>
      </c>
      <c r="AY493" s="644" t="s">
        <v>705</v>
      </c>
      <c r="AZ493" s="644" t="s">
        <v>705</v>
      </c>
      <c r="BA493" s="644" t="s">
        <v>705</v>
      </c>
      <c r="BB493" s="644" t="s">
        <v>705</v>
      </c>
      <c r="BC493" s="707"/>
      <c r="BD493" s="644" t="s">
        <v>705</v>
      </c>
      <c r="BE493" s="644" t="s">
        <v>705</v>
      </c>
      <c r="BF493" s="644" t="s">
        <v>705</v>
      </c>
      <c r="BG493" s="644" t="s">
        <v>705</v>
      </c>
      <c r="BH493" s="644" t="s">
        <v>705</v>
      </c>
      <c r="BI493" s="644" t="s">
        <v>705</v>
      </c>
      <c r="BJ493" s="644" t="s">
        <v>705</v>
      </c>
      <c r="BK493" s="644" t="s">
        <v>705</v>
      </c>
      <c r="BL493" s="644" t="s">
        <v>705</v>
      </c>
      <c r="BM493" s="644" t="s">
        <v>705</v>
      </c>
      <c r="BN493" s="644" t="s">
        <v>705</v>
      </c>
      <c r="BO493" s="644" t="s">
        <v>705</v>
      </c>
      <c r="BP493" s="644" t="s">
        <v>705</v>
      </c>
      <c r="BQ493" s="644" t="s">
        <v>705</v>
      </c>
      <c r="BR493" s="644" t="s">
        <v>705</v>
      </c>
      <c r="BS493" s="644" t="s">
        <v>705</v>
      </c>
      <c r="BT493" s="644" t="s">
        <v>705</v>
      </c>
      <c r="BU493" s="631"/>
      <c r="BV493" s="644" t="s">
        <v>705</v>
      </c>
      <c r="BW493" s="644" t="s">
        <v>705</v>
      </c>
      <c r="BX493" s="644" t="s">
        <v>705</v>
      </c>
      <c r="BY493" s="644" t="s">
        <v>705</v>
      </c>
      <c r="BZ493" s="592" t="str">
        <f t="shared" si="1285"/>
        <v/>
      </c>
      <c r="CA493" s="592" t="str">
        <f t="shared" si="1286"/>
        <v/>
      </c>
      <c r="CB493" s="592" t="str">
        <f t="shared" si="1287"/>
        <v/>
      </c>
      <c r="CC493" s="690" t="str">
        <f t="shared" si="128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256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0.8</v>
      </c>
      <c r="Z494" s="227">
        <v>0.7</v>
      </c>
      <c r="AA494" s="227">
        <v>0.7</v>
      </c>
      <c r="AB494" s="227">
        <v>0.8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1</v>
      </c>
      <c r="AP494" s="227">
        <v>0.7</v>
      </c>
      <c r="AQ494" s="227">
        <v>0.7</v>
      </c>
      <c r="AR494" s="227">
        <v>0.7</v>
      </c>
      <c r="AS494" s="227">
        <v>0.8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0.8</v>
      </c>
      <c r="BE494" s="227">
        <v>0.7</v>
      </c>
      <c r="BF494" s="227">
        <v>0.7</v>
      </c>
      <c r="BG494" s="227">
        <v>0.7</v>
      </c>
      <c r="BH494" s="227">
        <v>0.8</v>
      </c>
      <c r="BI494" s="227">
        <v>0.8</v>
      </c>
      <c r="BJ494" s="227">
        <v>0.8</v>
      </c>
      <c r="BK494" s="227">
        <v>0.8</v>
      </c>
      <c r="BL494" s="227">
        <v>0.8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1</v>
      </c>
      <c r="BY494" s="227">
        <v>1</v>
      </c>
      <c r="BZ494" s="600">
        <f t="shared" si="1285"/>
        <v>0.69999999999999984</v>
      </c>
      <c r="CA494" s="600">
        <f t="shared" si="1286"/>
        <v>0.70666666666666644</v>
      </c>
      <c r="CB494" s="600">
        <f t="shared" si="1287"/>
        <v>0.70666666666666644</v>
      </c>
      <c r="CC494" s="691">
        <f t="shared" si="1288"/>
        <v>0.73333333333333295</v>
      </c>
      <c r="CD494" s="1337">
        <f t="shared" ref="CD494:CS494" si="152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522"/>
        <v>0.7</v>
      </c>
      <c r="CF494" s="1339">
        <f t="shared" si="1522"/>
        <v>0.7</v>
      </c>
      <c r="CG494" s="1339">
        <f t="shared" si="1522"/>
        <v>0.7</v>
      </c>
      <c r="CH494" s="1339">
        <f t="shared" si="1522"/>
        <v>0.7</v>
      </c>
      <c r="CI494" s="1339">
        <f t="shared" si="1522"/>
        <v>0.7</v>
      </c>
      <c r="CJ494" s="1339">
        <f t="shared" si="1522"/>
        <v>0.7</v>
      </c>
      <c r="CK494" s="1340">
        <f t="shared" si="1522"/>
        <v>0.7</v>
      </c>
      <c r="CL494" s="1340">
        <f t="shared" si="1522"/>
        <v>0.7</v>
      </c>
      <c r="CM494" s="1340">
        <f t="shared" si="1522"/>
        <v>0.7</v>
      </c>
      <c r="CN494" s="1339">
        <f t="shared" si="1522"/>
        <v>0.7</v>
      </c>
      <c r="CO494" s="1339">
        <f t="shared" si="1522"/>
        <v>0.8</v>
      </c>
      <c r="CP494" s="1339">
        <f t="shared" si="1522"/>
        <v>0.8</v>
      </c>
      <c r="CQ494" s="1339">
        <f t="shared" si="1522"/>
        <v>0.8</v>
      </c>
      <c r="CR494" s="1339">
        <f t="shared" si="1522"/>
        <v>0.8</v>
      </c>
      <c r="CS494" s="1338">
        <f t="shared" si="1522"/>
        <v>0.8</v>
      </c>
      <c r="CT494" s="1341">
        <f t="shared" ref="CE494:CT499" si="152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0.8</v>
      </c>
      <c r="CU494" s="552">
        <f t="shared" ref="CU494:CU557" si="152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3">
        <f t="shared" ref="CV494:CV557" si="152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4">
        <f t="shared" ref="CW494:CW557" si="152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4">
        <f t="shared" ref="CX494:CX557" si="152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4">
        <f t="shared" ref="CY494:CY557" si="152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4">
        <f t="shared" ref="CZ494:CZ557" si="152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4">
        <f t="shared" ref="DA494:DA557" si="153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5">
        <f t="shared" ref="DB494:DB557" si="153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5">
        <f t="shared" ref="DC494:DC557" si="153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5">
        <f t="shared" ref="DD494:DD557" si="153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4">
        <f t="shared" ref="DE494:DE557" si="153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4">
        <f t="shared" ref="DF494:DF557" si="153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0.8</v>
      </c>
      <c r="DG494" s="554">
        <f t="shared" ref="DG494:DG557" si="153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0.8</v>
      </c>
      <c r="DH494" s="554">
        <f t="shared" ref="DH494:DH557" si="153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0.8</v>
      </c>
      <c r="DI494" s="554">
        <f t="shared" ref="DI494:DI557" si="153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0.8</v>
      </c>
      <c r="DJ494" s="553">
        <f t="shared" ref="DJ494:DJ557" si="153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0.8</v>
      </c>
      <c r="DK494" s="552">
        <f t="shared" ref="DK494:DK557" si="154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0.8</v>
      </c>
      <c r="DL494" s="656">
        <f t="shared" ref="DL494:DL519" si="1541">COUNT(B494:R494)</f>
        <v>17</v>
      </c>
      <c r="DM494" s="106">
        <f t="shared" ref="DM494:DM519" si="1542">COUNT(T494:AJ494)</f>
        <v>17</v>
      </c>
      <c r="DN494" s="106">
        <f t="shared" ref="DN494:DN519" si="1543">COUNT(AL494:BB494)</f>
        <v>17</v>
      </c>
      <c r="DO494" s="106">
        <f t="shared" ref="DO494:DO519" si="1544">COUNT(BD494:BT494)</f>
        <v>17</v>
      </c>
      <c r="DP494" s="486"/>
      <c r="DQ494" s="1126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276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>
        <v>1</v>
      </c>
      <c r="Z495" s="227"/>
      <c r="AA495" s="227"/>
      <c r="AB495" s="227">
        <v>1</v>
      </c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>
        <v>4</v>
      </c>
      <c r="AP495" s="227"/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16</v>
      </c>
      <c r="BE495" s="227"/>
      <c r="BF495" s="227">
        <v>60</v>
      </c>
      <c r="BG495" s="227">
        <v>148.57</v>
      </c>
      <c r="BH495" s="227">
        <v>10</v>
      </c>
      <c r="BI495" s="227">
        <v>70</v>
      </c>
      <c r="BJ495" s="227">
        <v>72</v>
      </c>
      <c r="BK495" s="227">
        <v>3</v>
      </c>
      <c r="BL495" s="227">
        <v>4.33</v>
      </c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4</v>
      </c>
      <c r="BY495" s="227">
        <v>10</v>
      </c>
      <c r="BZ495" s="600" t="str">
        <f t="shared" si="1285"/>
        <v/>
      </c>
      <c r="CA495" s="600" t="str">
        <f t="shared" si="1286"/>
        <v/>
      </c>
      <c r="CB495" s="600" t="str">
        <f t="shared" si="1287"/>
        <v/>
      </c>
      <c r="CC495" s="691">
        <f t="shared" si="1288"/>
        <v>38.721666666666664</v>
      </c>
      <c r="CD495" s="1337" t="str">
        <f t="shared" ref="CD495:CD525" si="154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523"/>
        <v/>
      </c>
      <c r="CF495" s="1339" t="str">
        <f t="shared" si="1523"/>
        <v/>
      </c>
      <c r="CG495" s="1339" t="str">
        <f t="shared" si="1523"/>
        <v/>
      </c>
      <c r="CH495" s="1339" t="str">
        <f t="shared" si="1523"/>
        <v/>
      </c>
      <c r="CI495" s="1339">
        <f t="shared" si="1523"/>
        <v>3</v>
      </c>
      <c r="CJ495" s="1339">
        <f t="shared" si="1523"/>
        <v>4.33</v>
      </c>
      <c r="CK495" s="1340">
        <f t="shared" si="1523"/>
        <v>10</v>
      </c>
      <c r="CL495" s="1340">
        <f t="shared" si="1523"/>
        <v>16</v>
      </c>
      <c r="CM495" s="1340">
        <f t="shared" si="1523"/>
        <v>60</v>
      </c>
      <c r="CN495" s="1339">
        <f t="shared" si="1523"/>
        <v>70</v>
      </c>
      <c r="CO495" s="1339">
        <f t="shared" si="1523"/>
        <v>72</v>
      </c>
      <c r="CP495" s="1339">
        <f t="shared" si="1523"/>
        <v>148.57</v>
      </c>
      <c r="CQ495" s="1339" t="str">
        <f t="shared" si="1523"/>
        <v/>
      </c>
      <c r="CR495" s="1339" t="str">
        <f t="shared" si="1523"/>
        <v/>
      </c>
      <c r="CS495" s="1338" t="str">
        <f t="shared" si="1523"/>
        <v/>
      </c>
      <c r="CT495" s="1341" t="str">
        <f t="shared" si="1523"/>
        <v/>
      </c>
      <c r="CU495" s="552" t="str">
        <f t="shared" si="1524"/>
        <v/>
      </c>
      <c r="CV495" s="553" t="str">
        <f t="shared" si="1525"/>
        <v/>
      </c>
      <c r="CW495" s="554" t="str">
        <f t="shared" si="1526"/>
        <v/>
      </c>
      <c r="CX495" s="554" t="str">
        <f t="shared" si="1527"/>
        <v/>
      </c>
      <c r="CY495" s="554" t="str">
        <f t="shared" si="1528"/>
        <v/>
      </c>
      <c r="CZ495" s="554">
        <f t="shared" si="1529"/>
        <v>3</v>
      </c>
      <c r="DA495" s="554">
        <f t="shared" si="1530"/>
        <v>4.33</v>
      </c>
      <c r="DB495" s="555">
        <f t="shared" si="1531"/>
        <v>10</v>
      </c>
      <c r="DC495" s="555">
        <f t="shared" si="1532"/>
        <v>16</v>
      </c>
      <c r="DD495" s="555">
        <f t="shared" si="1533"/>
        <v>60</v>
      </c>
      <c r="DE495" s="554">
        <f t="shared" si="1534"/>
        <v>70</v>
      </c>
      <c r="DF495" s="554">
        <f t="shared" si="1535"/>
        <v>72</v>
      </c>
      <c r="DG495" s="554">
        <f t="shared" si="1536"/>
        <v>148.57</v>
      </c>
      <c r="DH495" s="554" t="str">
        <f t="shared" si="1537"/>
        <v/>
      </c>
      <c r="DI495" s="554" t="str">
        <f t="shared" si="1538"/>
        <v/>
      </c>
      <c r="DJ495" s="553" t="str">
        <f t="shared" si="1539"/>
        <v/>
      </c>
      <c r="DK495" s="552" t="str">
        <f t="shared" si="1540"/>
        <v/>
      </c>
      <c r="DL495" s="656">
        <f t="shared" si="1541"/>
        <v>0</v>
      </c>
      <c r="DM495" s="106">
        <f t="shared" si="1542"/>
        <v>2</v>
      </c>
      <c r="DN495" s="106">
        <f t="shared" si="1543"/>
        <v>2</v>
      </c>
      <c r="DO495" s="106">
        <f t="shared" si="1544"/>
        <v>8</v>
      </c>
      <c r="DP495" s="486"/>
      <c r="DQ495" s="1126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>
        <v>6</v>
      </c>
      <c r="Z496" s="227"/>
      <c r="AA496" s="227"/>
      <c r="AB496" s="227">
        <v>6</v>
      </c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>
        <v>12</v>
      </c>
      <c r="AP496" s="227"/>
      <c r="AQ496" s="227"/>
      <c r="AR496" s="227"/>
      <c r="AS496" s="227">
        <v>6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>
        <v>12</v>
      </c>
      <c r="BJ496" s="227">
        <v>12</v>
      </c>
      <c r="BK496" s="227">
        <v>12</v>
      </c>
      <c r="BL496" s="227">
        <v>12</v>
      </c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6</v>
      </c>
      <c r="BY496" s="227">
        <v>12</v>
      </c>
      <c r="BZ496" s="600" t="str">
        <f t="shared" si="1285"/>
        <v/>
      </c>
      <c r="CA496" s="600" t="str">
        <f t="shared" si="1286"/>
        <v/>
      </c>
      <c r="CB496" s="600" t="str">
        <f t="shared" si="1287"/>
        <v/>
      </c>
      <c r="CC496" s="691">
        <f t="shared" si="1288"/>
        <v>12</v>
      </c>
      <c r="CD496" s="1337" t="str">
        <f t="shared" si="1545"/>
        <v/>
      </c>
      <c r="CE496" s="1338" t="str">
        <f t="shared" si="1523"/>
        <v/>
      </c>
      <c r="CF496" s="1339" t="str">
        <f t="shared" si="1523"/>
        <v/>
      </c>
      <c r="CG496" s="1339" t="str">
        <f t="shared" si="1523"/>
        <v/>
      </c>
      <c r="CH496" s="1339" t="str">
        <f t="shared" si="1523"/>
        <v/>
      </c>
      <c r="CI496" s="1339">
        <f t="shared" si="1523"/>
        <v>12</v>
      </c>
      <c r="CJ496" s="1339">
        <f t="shared" si="1523"/>
        <v>12</v>
      </c>
      <c r="CK496" s="1340">
        <f t="shared" si="1523"/>
        <v>12</v>
      </c>
      <c r="CL496" s="1340">
        <f t="shared" si="1523"/>
        <v>12</v>
      </c>
      <c r="CM496" s="1340">
        <f t="shared" si="1523"/>
        <v>12</v>
      </c>
      <c r="CN496" s="1339">
        <f t="shared" si="1523"/>
        <v>12</v>
      </c>
      <c r="CO496" s="1339">
        <f t="shared" si="1523"/>
        <v>12</v>
      </c>
      <c r="CP496" s="1339">
        <f t="shared" si="1523"/>
        <v>12</v>
      </c>
      <c r="CQ496" s="1339" t="str">
        <f t="shared" si="1523"/>
        <v/>
      </c>
      <c r="CR496" s="1339" t="str">
        <f t="shared" si="1523"/>
        <v/>
      </c>
      <c r="CS496" s="1338" t="str">
        <f t="shared" si="1523"/>
        <v/>
      </c>
      <c r="CT496" s="1341" t="str">
        <f t="shared" si="1523"/>
        <v/>
      </c>
      <c r="CU496" s="552" t="str">
        <f t="shared" si="1524"/>
        <v/>
      </c>
      <c r="CV496" s="553" t="str">
        <f t="shared" si="1525"/>
        <v/>
      </c>
      <c r="CW496" s="554" t="str">
        <f t="shared" si="1526"/>
        <v/>
      </c>
      <c r="CX496" s="554" t="str">
        <f t="shared" si="1527"/>
        <v/>
      </c>
      <c r="CY496" s="554" t="str">
        <f t="shared" si="1528"/>
        <v/>
      </c>
      <c r="CZ496" s="554">
        <f t="shared" si="1529"/>
        <v>12</v>
      </c>
      <c r="DA496" s="554">
        <f t="shared" si="1530"/>
        <v>12</v>
      </c>
      <c r="DB496" s="555">
        <f t="shared" si="1531"/>
        <v>12</v>
      </c>
      <c r="DC496" s="555">
        <f t="shared" si="1532"/>
        <v>12</v>
      </c>
      <c r="DD496" s="555">
        <f t="shared" si="1533"/>
        <v>12</v>
      </c>
      <c r="DE496" s="554">
        <f t="shared" si="1534"/>
        <v>12</v>
      </c>
      <c r="DF496" s="554">
        <f t="shared" si="1535"/>
        <v>12</v>
      </c>
      <c r="DG496" s="554">
        <f t="shared" si="1536"/>
        <v>12</v>
      </c>
      <c r="DH496" s="554" t="str">
        <f t="shared" si="1537"/>
        <v/>
      </c>
      <c r="DI496" s="554" t="str">
        <f t="shared" si="1538"/>
        <v/>
      </c>
      <c r="DJ496" s="553" t="str">
        <f t="shared" si="1539"/>
        <v/>
      </c>
      <c r="DK496" s="552" t="str">
        <f t="shared" si="1540"/>
        <v/>
      </c>
      <c r="DL496" s="656">
        <f t="shared" si="1541"/>
        <v>0</v>
      </c>
      <c r="DM496" s="106">
        <f t="shared" si="1542"/>
        <v>2</v>
      </c>
      <c r="DN496" s="106">
        <f t="shared" si="1543"/>
        <v>2</v>
      </c>
      <c r="DO496" s="106">
        <f t="shared" si="1544"/>
        <v>8</v>
      </c>
      <c r="DP496" s="486"/>
      <c r="DQ496" s="1126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257</v>
      </c>
      <c r="B497" s="632" t="str">
        <f t="shared" ref="B497:R497" si="1546">IF(B495="","",B494*B495*B496)</f>
        <v/>
      </c>
      <c r="C497" s="632" t="str">
        <f t="shared" si="1546"/>
        <v/>
      </c>
      <c r="D497" s="632" t="str">
        <f t="shared" si="1546"/>
        <v/>
      </c>
      <c r="E497" s="632" t="str">
        <f t="shared" si="1546"/>
        <v/>
      </c>
      <c r="F497" s="632" t="str">
        <f t="shared" si="1546"/>
        <v/>
      </c>
      <c r="G497" s="632" t="str">
        <f t="shared" si="1546"/>
        <v/>
      </c>
      <c r="H497" s="632" t="str">
        <f t="shared" si="1546"/>
        <v/>
      </c>
      <c r="I497" s="632" t="str">
        <f t="shared" si="1546"/>
        <v/>
      </c>
      <c r="J497" s="632" t="str">
        <f t="shared" si="1546"/>
        <v/>
      </c>
      <c r="K497" s="632" t="str">
        <f t="shared" si="1546"/>
        <v/>
      </c>
      <c r="L497" s="632" t="str">
        <f t="shared" si="1546"/>
        <v/>
      </c>
      <c r="M497" s="632" t="str">
        <f t="shared" si="1546"/>
        <v/>
      </c>
      <c r="N497" s="632" t="str">
        <f t="shared" si="1546"/>
        <v/>
      </c>
      <c r="O497" s="632" t="str">
        <f t="shared" si="1546"/>
        <v/>
      </c>
      <c r="P497" s="632" t="str">
        <f t="shared" si="1546"/>
        <v/>
      </c>
      <c r="Q497" s="632" t="str">
        <f t="shared" si="1546"/>
        <v/>
      </c>
      <c r="R497" s="632" t="str">
        <f t="shared" si="1546"/>
        <v/>
      </c>
      <c r="S497" s="665"/>
      <c r="T497" s="632" t="str">
        <f t="shared" ref="T497:AJ497" si="1547">IF(T495="","",T494*T495*T496)</f>
        <v/>
      </c>
      <c r="U497" s="632" t="str">
        <f t="shared" si="1547"/>
        <v/>
      </c>
      <c r="V497" s="632" t="str">
        <f t="shared" si="1547"/>
        <v/>
      </c>
      <c r="W497" s="632" t="str">
        <f t="shared" si="1547"/>
        <v/>
      </c>
      <c r="X497" s="632" t="str">
        <f t="shared" si="1547"/>
        <v/>
      </c>
      <c r="Y497" s="632">
        <f t="shared" si="1547"/>
        <v>4.8000000000000007</v>
      </c>
      <c r="Z497" s="632" t="str">
        <f t="shared" si="1547"/>
        <v/>
      </c>
      <c r="AA497" s="632" t="str">
        <f t="shared" si="1547"/>
        <v/>
      </c>
      <c r="AB497" s="632">
        <f t="shared" si="1547"/>
        <v>4.8000000000000007</v>
      </c>
      <c r="AC497" s="632" t="str">
        <f t="shared" si="1547"/>
        <v/>
      </c>
      <c r="AD497" s="632" t="str">
        <f t="shared" si="1547"/>
        <v/>
      </c>
      <c r="AE497" s="632" t="str">
        <f t="shared" si="1547"/>
        <v/>
      </c>
      <c r="AF497" s="632" t="str">
        <f t="shared" si="1547"/>
        <v/>
      </c>
      <c r="AG497" s="632" t="str">
        <f t="shared" si="1547"/>
        <v/>
      </c>
      <c r="AH497" s="632" t="str">
        <f t="shared" si="1547"/>
        <v/>
      </c>
      <c r="AI497" s="632" t="str">
        <f t="shared" si="1547"/>
        <v/>
      </c>
      <c r="AJ497" s="632" t="str">
        <f t="shared" si="1547"/>
        <v/>
      </c>
      <c r="AK497" s="665"/>
      <c r="AL497" s="632" t="str">
        <f t="shared" ref="AL497:BB497" si="1548">IF(AL495="","",AL494*AL495*AL496)</f>
        <v/>
      </c>
      <c r="AM497" s="632" t="str">
        <f t="shared" si="1548"/>
        <v/>
      </c>
      <c r="AN497" s="632" t="str">
        <f t="shared" si="1548"/>
        <v/>
      </c>
      <c r="AO497" s="632">
        <f t="shared" si="1548"/>
        <v>48</v>
      </c>
      <c r="AP497" s="632" t="str">
        <f t="shared" si="1548"/>
        <v/>
      </c>
      <c r="AQ497" s="632" t="str">
        <f t="shared" si="1548"/>
        <v/>
      </c>
      <c r="AR497" s="632" t="str">
        <f t="shared" si="1548"/>
        <v/>
      </c>
      <c r="AS497" s="632">
        <f t="shared" si="1548"/>
        <v>57.600000000000009</v>
      </c>
      <c r="AT497" s="632" t="str">
        <f t="shared" si="1548"/>
        <v/>
      </c>
      <c r="AU497" s="632" t="str">
        <f t="shared" si="1548"/>
        <v/>
      </c>
      <c r="AV497" s="632" t="str">
        <f t="shared" si="1548"/>
        <v/>
      </c>
      <c r="AW497" s="632" t="str">
        <f t="shared" si="1548"/>
        <v/>
      </c>
      <c r="AX497" s="632" t="str">
        <f t="shared" si="1548"/>
        <v/>
      </c>
      <c r="AY497" s="632" t="str">
        <f t="shared" si="1548"/>
        <v/>
      </c>
      <c r="AZ497" s="632" t="str">
        <f t="shared" si="1548"/>
        <v/>
      </c>
      <c r="BA497" s="632" t="str">
        <f t="shared" si="1548"/>
        <v/>
      </c>
      <c r="BB497" s="632" t="str">
        <f t="shared" si="1548"/>
        <v/>
      </c>
      <c r="BC497" s="665"/>
      <c r="BD497" s="632">
        <f t="shared" ref="BD497:BT497" si="1549">IF(BD495="","",BD494*BD495*BD496)</f>
        <v>153.60000000000002</v>
      </c>
      <c r="BE497" s="632" t="str">
        <f t="shared" si="1549"/>
        <v/>
      </c>
      <c r="BF497" s="632">
        <f t="shared" si="1549"/>
        <v>504</v>
      </c>
      <c r="BG497" s="632">
        <f t="shared" si="1549"/>
        <v>1247.9879999999998</v>
      </c>
      <c r="BH497" s="632">
        <f t="shared" si="1549"/>
        <v>96</v>
      </c>
      <c r="BI497" s="632">
        <f t="shared" si="1549"/>
        <v>672</v>
      </c>
      <c r="BJ497" s="632">
        <f t="shared" si="1549"/>
        <v>691.2</v>
      </c>
      <c r="BK497" s="632">
        <f t="shared" si="1549"/>
        <v>28.800000000000004</v>
      </c>
      <c r="BL497" s="632">
        <f t="shared" si="1549"/>
        <v>41.568000000000005</v>
      </c>
      <c r="BM497" s="632" t="str">
        <f t="shared" si="1549"/>
        <v/>
      </c>
      <c r="BN497" s="632" t="str">
        <f t="shared" si="1549"/>
        <v/>
      </c>
      <c r="BO497" s="632" t="str">
        <f t="shared" si="1549"/>
        <v/>
      </c>
      <c r="BP497" s="632" t="str">
        <f t="shared" si="1549"/>
        <v/>
      </c>
      <c r="BQ497" s="632" t="str">
        <f t="shared" si="1549"/>
        <v/>
      </c>
      <c r="BR497" s="632" t="str">
        <f t="shared" si="1549"/>
        <v/>
      </c>
      <c r="BS497" s="632" t="str">
        <f t="shared" si="1549"/>
        <v/>
      </c>
      <c r="BT497" s="632" t="str">
        <f t="shared" si="1549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24</v>
      </c>
      <c r="BY497" s="632">
        <f>IF(BY495="","",BY494*BY495*BY496)</f>
        <v>120</v>
      </c>
      <c r="BZ497" s="600" t="str">
        <f t="shared" si="1285"/>
        <v/>
      </c>
      <c r="CA497" s="600" t="str">
        <f t="shared" si="1286"/>
        <v/>
      </c>
      <c r="CB497" s="600" t="str">
        <f t="shared" si="1287"/>
        <v/>
      </c>
      <c r="CC497" s="691">
        <f t="shared" si="1288"/>
        <v>359.72800000000001</v>
      </c>
      <c r="CD497" s="1337" t="str">
        <f t="shared" si="1545"/>
        <v/>
      </c>
      <c r="CE497" s="1338" t="str">
        <f t="shared" si="1523"/>
        <v/>
      </c>
      <c r="CF497" s="1339" t="str">
        <f t="shared" si="1523"/>
        <v/>
      </c>
      <c r="CG497" s="1339" t="str">
        <f t="shared" si="1523"/>
        <v/>
      </c>
      <c r="CH497" s="1339" t="str">
        <f t="shared" si="1523"/>
        <v/>
      </c>
      <c r="CI497" s="1339">
        <f t="shared" si="1523"/>
        <v>28.800000000000004</v>
      </c>
      <c r="CJ497" s="1339">
        <f t="shared" si="1523"/>
        <v>41.568000000000005</v>
      </c>
      <c r="CK497" s="1340">
        <f t="shared" si="1523"/>
        <v>96</v>
      </c>
      <c r="CL497" s="1340">
        <f t="shared" si="1523"/>
        <v>153.60000000000002</v>
      </c>
      <c r="CM497" s="1340">
        <f t="shared" si="1523"/>
        <v>504</v>
      </c>
      <c r="CN497" s="1339">
        <f t="shared" si="1523"/>
        <v>672</v>
      </c>
      <c r="CO497" s="1339">
        <f t="shared" si="1523"/>
        <v>691.2</v>
      </c>
      <c r="CP497" s="1339">
        <f t="shared" si="1523"/>
        <v>1247.9879999999998</v>
      </c>
      <c r="CQ497" s="1339" t="str">
        <f t="shared" si="1523"/>
        <v/>
      </c>
      <c r="CR497" s="1339" t="str">
        <f t="shared" si="1523"/>
        <v/>
      </c>
      <c r="CS497" s="1338" t="str">
        <f t="shared" si="1523"/>
        <v/>
      </c>
      <c r="CT497" s="1341" t="str">
        <f t="shared" si="1523"/>
        <v/>
      </c>
      <c r="CU497" s="552" t="str">
        <f t="shared" si="1524"/>
        <v/>
      </c>
      <c r="CV497" s="553" t="str">
        <f t="shared" si="1525"/>
        <v/>
      </c>
      <c r="CW497" s="554" t="str">
        <f t="shared" si="1526"/>
        <v/>
      </c>
      <c r="CX497" s="554" t="str">
        <f t="shared" si="1527"/>
        <v/>
      </c>
      <c r="CY497" s="554" t="str">
        <f t="shared" si="1528"/>
        <v/>
      </c>
      <c r="CZ497" s="554">
        <f t="shared" si="1529"/>
        <v>28.800000000000004</v>
      </c>
      <c r="DA497" s="554">
        <f t="shared" si="1530"/>
        <v>41.568000000000005</v>
      </c>
      <c r="DB497" s="555">
        <f t="shared" si="1531"/>
        <v>96</v>
      </c>
      <c r="DC497" s="555">
        <f t="shared" si="1532"/>
        <v>153.60000000000002</v>
      </c>
      <c r="DD497" s="555">
        <f t="shared" si="1533"/>
        <v>504</v>
      </c>
      <c r="DE497" s="554">
        <f t="shared" si="1534"/>
        <v>672</v>
      </c>
      <c r="DF497" s="554">
        <f t="shared" si="1535"/>
        <v>691.2</v>
      </c>
      <c r="DG497" s="554">
        <f t="shared" si="1536"/>
        <v>1247.9879999999998</v>
      </c>
      <c r="DH497" s="554" t="str">
        <f t="shared" si="1537"/>
        <v/>
      </c>
      <c r="DI497" s="554" t="str">
        <f t="shared" si="1538"/>
        <v/>
      </c>
      <c r="DJ497" s="553" t="str">
        <f t="shared" si="1539"/>
        <v/>
      </c>
      <c r="DK497" s="552" t="str">
        <f t="shared" si="1540"/>
        <v/>
      </c>
      <c r="DL497" s="656">
        <f t="shared" si="1541"/>
        <v>0</v>
      </c>
      <c r="DM497" s="106">
        <f t="shared" si="1542"/>
        <v>2</v>
      </c>
      <c r="DN497" s="106">
        <f t="shared" si="1543"/>
        <v>2</v>
      </c>
      <c r="DO497" s="106">
        <f t="shared" si="1544"/>
        <v>8</v>
      </c>
      <c r="DP497" s="486"/>
      <c r="DQ497" s="1126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$G$1 &amp; "/kg"</f>
        <v>kcal/kg</v>
      </c>
      <c r="B498" s="765">
        <f>2640*$K$1</f>
        <v>2640</v>
      </c>
      <c r="C498" s="765">
        <f t="shared" ref="C498:R498" si="1550">2640*$K$1</f>
        <v>2640</v>
      </c>
      <c r="D498" s="765">
        <f t="shared" si="1550"/>
        <v>2640</v>
      </c>
      <c r="E498" s="765">
        <f t="shared" si="1550"/>
        <v>2640</v>
      </c>
      <c r="F498" s="765">
        <f t="shared" si="1550"/>
        <v>2640</v>
      </c>
      <c r="G498" s="765">
        <f t="shared" si="1550"/>
        <v>2640</v>
      </c>
      <c r="H498" s="765">
        <f t="shared" si="1550"/>
        <v>2640</v>
      </c>
      <c r="I498" s="765">
        <f t="shared" si="1550"/>
        <v>2640</v>
      </c>
      <c r="J498" s="765">
        <f t="shared" si="1550"/>
        <v>2640</v>
      </c>
      <c r="K498" s="765">
        <f t="shared" si="1550"/>
        <v>2640</v>
      </c>
      <c r="L498" s="765">
        <f t="shared" si="1550"/>
        <v>2640</v>
      </c>
      <c r="M498" s="765">
        <f t="shared" si="1550"/>
        <v>2640</v>
      </c>
      <c r="N498" s="765">
        <f t="shared" si="1550"/>
        <v>2640</v>
      </c>
      <c r="O498" s="765">
        <f t="shared" si="1550"/>
        <v>2640</v>
      </c>
      <c r="P498" s="765">
        <f t="shared" si="1550"/>
        <v>2640</v>
      </c>
      <c r="Q498" s="765">
        <f t="shared" si="1550"/>
        <v>2640</v>
      </c>
      <c r="R498" s="765">
        <f t="shared" si="1550"/>
        <v>2640</v>
      </c>
      <c r="S498" s="759"/>
      <c r="T498" s="765">
        <f>2640*$K$1</f>
        <v>2640</v>
      </c>
      <c r="U498" s="765">
        <f t="shared" ref="U498:AJ498" si="1551">2640*$K$1</f>
        <v>2640</v>
      </c>
      <c r="V498" s="765">
        <f t="shared" si="1551"/>
        <v>2640</v>
      </c>
      <c r="W498" s="765">
        <f t="shared" si="1551"/>
        <v>2640</v>
      </c>
      <c r="X498" s="765">
        <f t="shared" si="1551"/>
        <v>2640</v>
      </c>
      <c r="Y498" s="765">
        <f t="shared" si="1551"/>
        <v>2640</v>
      </c>
      <c r="Z498" s="765">
        <f t="shared" si="1551"/>
        <v>2640</v>
      </c>
      <c r="AA498" s="765">
        <f t="shared" si="1551"/>
        <v>2640</v>
      </c>
      <c r="AB498" s="765">
        <f t="shared" si="1551"/>
        <v>2640</v>
      </c>
      <c r="AC498" s="765">
        <f t="shared" si="1551"/>
        <v>2640</v>
      </c>
      <c r="AD498" s="765">
        <f t="shared" si="1551"/>
        <v>2640</v>
      </c>
      <c r="AE498" s="765">
        <f t="shared" si="1551"/>
        <v>2640</v>
      </c>
      <c r="AF498" s="765">
        <f t="shared" si="1551"/>
        <v>2640</v>
      </c>
      <c r="AG498" s="765">
        <f t="shared" si="1551"/>
        <v>2640</v>
      </c>
      <c r="AH498" s="765">
        <f t="shared" si="1551"/>
        <v>2640</v>
      </c>
      <c r="AI498" s="765">
        <f t="shared" si="1551"/>
        <v>2640</v>
      </c>
      <c r="AJ498" s="765">
        <f t="shared" si="1551"/>
        <v>2640</v>
      </c>
      <c r="AK498" s="759"/>
      <c r="AL498" s="765">
        <f>2640*$K$1</f>
        <v>2640</v>
      </c>
      <c r="AM498" s="765">
        <f t="shared" ref="AM498:BB498" si="1552">2640*$K$1</f>
        <v>2640</v>
      </c>
      <c r="AN498" s="765">
        <f t="shared" si="1552"/>
        <v>2640</v>
      </c>
      <c r="AO498" s="765">
        <f t="shared" si="1552"/>
        <v>2640</v>
      </c>
      <c r="AP498" s="765">
        <f t="shared" si="1552"/>
        <v>2640</v>
      </c>
      <c r="AQ498" s="765">
        <f t="shared" si="1552"/>
        <v>2640</v>
      </c>
      <c r="AR498" s="765">
        <f t="shared" si="1552"/>
        <v>2640</v>
      </c>
      <c r="AS498" s="765">
        <f t="shared" si="1552"/>
        <v>2640</v>
      </c>
      <c r="AT498" s="765">
        <f t="shared" si="1552"/>
        <v>2640</v>
      </c>
      <c r="AU498" s="765">
        <f t="shared" si="1552"/>
        <v>2640</v>
      </c>
      <c r="AV498" s="765">
        <f t="shared" si="1552"/>
        <v>2640</v>
      </c>
      <c r="AW498" s="765">
        <f t="shared" si="1552"/>
        <v>2640</v>
      </c>
      <c r="AX498" s="765">
        <f t="shared" si="1552"/>
        <v>2640</v>
      </c>
      <c r="AY498" s="765">
        <f t="shared" si="1552"/>
        <v>2640</v>
      </c>
      <c r="AZ498" s="765">
        <f t="shared" si="1552"/>
        <v>2640</v>
      </c>
      <c r="BA498" s="765">
        <f t="shared" si="1552"/>
        <v>2640</v>
      </c>
      <c r="BB498" s="765">
        <f t="shared" si="1552"/>
        <v>2640</v>
      </c>
      <c r="BC498" s="759"/>
      <c r="BD498" s="765">
        <f>2640*$K$1</f>
        <v>2640</v>
      </c>
      <c r="BE498" s="765">
        <f t="shared" ref="BE498:BY498" si="1553">2640*$K$1</f>
        <v>2640</v>
      </c>
      <c r="BF498" s="765">
        <f t="shared" si="1553"/>
        <v>2640</v>
      </c>
      <c r="BG498" s="765">
        <f t="shared" si="1553"/>
        <v>2640</v>
      </c>
      <c r="BH498" s="765">
        <f t="shared" si="1553"/>
        <v>2640</v>
      </c>
      <c r="BI498" s="765">
        <f t="shared" si="1553"/>
        <v>2640</v>
      </c>
      <c r="BJ498" s="765">
        <f t="shared" si="1553"/>
        <v>2640</v>
      </c>
      <c r="BK498" s="765">
        <f t="shared" si="1553"/>
        <v>2640</v>
      </c>
      <c r="BL498" s="765">
        <f t="shared" si="1553"/>
        <v>2640</v>
      </c>
      <c r="BM498" s="765">
        <f t="shared" si="1553"/>
        <v>2640</v>
      </c>
      <c r="BN498" s="765">
        <f t="shared" si="1553"/>
        <v>2640</v>
      </c>
      <c r="BO498" s="765">
        <f t="shared" si="1553"/>
        <v>2640</v>
      </c>
      <c r="BP498" s="765">
        <f t="shared" si="1553"/>
        <v>2640</v>
      </c>
      <c r="BQ498" s="765">
        <f t="shared" si="1553"/>
        <v>2640</v>
      </c>
      <c r="BR498" s="765">
        <f t="shared" si="1553"/>
        <v>2640</v>
      </c>
      <c r="BS498" s="765">
        <f t="shared" si="1553"/>
        <v>2640</v>
      </c>
      <c r="BT498" s="765">
        <f t="shared" si="1553"/>
        <v>2640</v>
      </c>
      <c r="BU498" s="759"/>
      <c r="BV498" s="765">
        <f t="shared" si="1553"/>
        <v>2640</v>
      </c>
      <c r="BW498" s="765">
        <f t="shared" si="1553"/>
        <v>2640</v>
      </c>
      <c r="BX498" s="765">
        <f t="shared" si="1553"/>
        <v>2640</v>
      </c>
      <c r="BY498" s="765">
        <f t="shared" si="1553"/>
        <v>2640</v>
      </c>
      <c r="BZ498" s="600">
        <f t="shared" si="1285"/>
        <v>2640</v>
      </c>
      <c r="CA498" s="600">
        <f t="shared" si="1286"/>
        <v>2640</v>
      </c>
      <c r="CB498" s="600">
        <f t="shared" si="1287"/>
        <v>2640</v>
      </c>
      <c r="CC498" s="691">
        <f t="shared" si="1288"/>
        <v>2640</v>
      </c>
      <c r="CD498" s="1337">
        <f t="shared" si="1545"/>
        <v>2640</v>
      </c>
      <c r="CE498" s="1338">
        <f t="shared" si="1523"/>
        <v>2640</v>
      </c>
      <c r="CF498" s="1339">
        <f t="shared" si="1523"/>
        <v>2640</v>
      </c>
      <c r="CG498" s="1339">
        <f t="shared" si="1523"/>
        <v>2640</v>
      </c>
      <c r="CH498" s="1339">
        <f t="shared" si="1523"/>
        <v>2640</v>
      </c>
      <c r="CI498" s="1339">
        <f t="shared" si="1523"/>
        <v>2640</v>
      </c>
      <c r="CJ498" s="1339">
        <f t="shared" si="1523"/>
        <v>2640</v>
      </c>
      <c r="CK498" s="1340">
        <f t="shared" si="1523"/>
        <v>2640</v>
      </c>
      <c r="CL498" s="1340">
        <f t="shared" si="1523"/>
        <v>2640</v>
      </c>
      <c r="CM498" s="1340">
        <f t="shared" si="1523"/>
        <v>2640</v>
      </c>
      <c r="CN498" s="1339">
        <f t="shared" si="1523"/>
        <v>2640</v>
      </c>
      <c r="CO498" s="1339">
        <f t="shared" si="1523"/>
        <v>2640</v>
      </c>
      <c r="CP498" s="1339">
        <f t="shared" si="1523"/>
        <v>2640</v>
      </c>
      <c r="CQ498" s="1339">
        <f t="shared" si="1523"/>
        <v>2640</v>
      </c>
      <c r="CR498" s="1339">
        <f t="shared" si="1523"/>
        <v>2640</v>
      </c>
      <c r="CS498" s="1338">
        <f t="shared" si="1523"/>
        <v>2640</v>
      </c>
      <c r="CT498" s="1341">
        <f t="shared" si="1523"/>
        <v>2640</v>
      </c>
      <c r="CU498" s="552">
        <f t="shared" si="1524"/>
        <v>2640</v>
      </c>
      <c r="CV498" s="553">
        <f t="shared" si="1525"/>
        <v>2640</v>
      </c>
      <c r="CW498" s="554">
        <f t="shared" si="1526"/>
        <v>2640</v>
      </c>
      <c r="CX498" s="554">
        <f t="shared" si="1527"/>
        <v>2640</v>
      </c>
      <c r="CY498" s="554">
        <f t="shared" si="1528"/>
        <v>2640</v>
      </c>
      <c r="CZ498" s="554">
        <f t="shared" si="1529"/>
        <v>2640</v>
      </c>
      <c r="DA498" s="554">
        <f t="shared" si="1530"/>
        <v>2640</v>
      </c>
      <c r="DB498" s="555">
        <f t="shared" si="1531"/>
        <v>2640</v>
      </c>
      <c r="DC498" s="555">
        <f t="shared" si="1532"/>
        <v>2640</v>
      </c>
      <c r="DD498" s="555">
        <f t="shared" si="1533"/>
        <v>2640</v>
      </c>
      <c r="DE498" s="554">
        <f t="shared" si="1534"/>
        <v>2640</v>
      </c>
      <c r="DF498" s="554">
        <f t="shared" si="1535"/>
        <v>2640</v>
      </c>
      <c r="DG498" s="554">
        <f t="shared" si="1536"/>
        <v>2640</v>
      </c>
      <c r="DH498" s="554">
        <f t="shared" si="1537"/>
        <v>2640</v>
      </c>
      <c r="DI498" s="554">
        <f t="shared" si="1538"/>
        <v>2640</v>
      </c>
      <c r="DJ498" s="553">
        <f t="shared" si="1539"/>
        <v>2640</v>
      </c>
      <c r="DK498" s="552">
        <f t="shared" si="1540"/>
        <v>2640</v>
      </c>
      <c r="DL498" s="656">
        <f t="shared" si="1541"/>
        <v>17</v>
      </c>
      <c r="DM498" s="106">
        <f t="shared" si="1542"/>
        <v>17</v>
      </c>
      <c r="DN498" s="106">
        <f t="shared" si="1543"/>
        <v>17</v>
      </c>
      <c r="DO498" s="106">
        <f t="shared" si="1544"/>
        <v>17</v>
      </c>
      <c r="DP498" s="486"/>
      <c r="DQ498" s="1126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$G$1 &amp; " (%)"</f>
        <v>kcal (%)</v>
      </c>
      <c r="B499" s="635" t="str">
        <f t="shared" ref="B499:R499" si="1554">IF(B497="","",B497*B498/B$46/365/$F$1)</f>
        <v/>
      </c>
      <c r="C499" s="635" t="str">
        <f t="shared" si="1554"/>
        <v/>
      </c>
      <c r="D499" s="635" t="str">
        <f t="shared" si="1554"/>
        <v/>
      </c>
      <c r="E499" s="635" t="str">
        <f t="shared" si="1554"/>
        <v/>
      </c>
      <c r="F499" s="635" t="str">
        <f t="shared" si="1554"/>
        <v/>
      </c>
      <c r="G499" s="635" t="str">
        <f t="shared" si="1554"/>
        <v/>
      </c>
      <c r="H499" s="635" t="str">
        <f t="shared" si="1554"/>
        <v/>
      </c>
      <c r="I499" s="635" t="str">
        <f t="shared" si="1554"/>
        <v/>
      </c>
      <c r="J499" s="635" t="str">
        <f t="shared" si="1554"/>
        <v/>
      </c>
      <c r="K499" s="635" t="str">
        <f t="shared" si="1554"/>
        <v/>
      </c>
      <c r="L499" s="635" t="str">
        <f t="shared" si="1554"/>
        <v/>
      </c>
      <c r="M499" s="635" t="str">
        <f t="shared" si="1554"/>
        <v/>
      </c>
      <c r="N499" s="635" t="str">
        <f t="shared" si="1554"/>
        <v/>
      </c>
      <c r="O499" s="635" t="str">
        <f t="shared" si="1554"/>
        <v/>
      </c>
      <c r="P499" s="635" t="str">
        <f t="shared" si="1554"/>
        <v/>
      </c>
      <c r="Q499" s="635" t="str">
        <f t="shared" si="1554"/>
        <v/>
      </c>
      <c r="R499" s="635" t="str">
        <f t="shared" si="1554"/>
        <v/>
      </c>
      <c r="S499" s="655"/>
      <c r="T499" s="635" t="str">
        <f t="shared" ref="T499:AJ499" si="1555">IF(T497="","",T497*T498/T$46/365/$F$1)</f>
        <v/>
      </c>
      <c r="U499" s="635" t="str">
        <f t="shared" si="1555"/>
        <v/>
      </c>
      <c r="V499" s="635" t="str">
        <f t="shared" si="1555"/>
        <v/>
      </c>
      <c r="W499" s="635" t="str">
        <f t="shared" si="1555"/>
        <v/>
      </c>
      <c r="X499" s="635" t="str">
        <f t="shared" si="1555"/>
        <v/>
      </c>
      <c r="Y499" s="635">
        <f t="shared" si="1555"/>
        <v>1.6532289628180042E-3</v>
      </c>
      <c r="Z499" s="635" t="str">
        <f t="shared" si="1555"/>
        <v/>
      </c>
      <c r="AA499" s="635" t="str">
        <f t="shared" si="1555"/>
        <v/>
      </c>
      <c r="AB499" s="635">
        <f t="shared" si="1555"/>
        <v>2.361755661168577E-3</v>
      </c>
      <c r="AC499" s="635" t="str">
        <f t="shared" si="1555"/>
        <v/>
      </c>
      <c r="AD499" s="635" t="str">
        <f t="shared" si="1555"/>
        <v/>
      </c>
      <c r="AE499" s="635" t="str">
        <f t="shared" si="1555"/>
        <v/>
      </c>
      <c r="AF499" s="635" t="str">
        <f t="shared" si="1555"/>
        <v/>
      </c>
      <c r="AG499" s="635" t="str">
        <f t="shared" si="1555"/>
        <v/>
      </c>
      <c r="AH499" s="635" t="str">
        <f t="shared" si="1555"/>
        <v/>
      </c>
      <c r="AI499" s="635" t="str">
        <f t="shared" si="1555"/>
        <v/>
      </c>
      <c r="AJ499" s="635" t="str">
        <f t="shared" si="1555"/>
        <v/>
      </c>
      <c r="AK499" s="655"/>
      <c r="AL499" s="635" t="str">
        <f t="shared" ref="AL499:BB499" si="1556">IF(AL497="","",AL497*AL498/AL$46/365/$F$1)</f>
        <v/>
      </c>
      <c r="AM499" s="635" t="str">
        <f t="shared" si="1556"/>
        <v/>
      </c>
      <c r="AN499" s="635" t="str">
        <f t="shared" si="1556"/>
        <v/>
      </c>
      <c r="AO499" s="635">
        <f t="shared" si="1556"/>
        <v>1.1021526418786693E-2</v>
      </c>
      <c r="AP499" s="635" t="str">
        <f t="shared" si="1556"/>
        <v/>
      </c>
      <c r="AQ499" s="635" t="str">
        <f t="shared" si="1556"/>
        <v/>
      </c>
      <c r="AR499" s="635" t="str">
        <f t="shared" si="1556"/>
        <v/>
      </c>
      <c r="AS499" s="635">
        <f t="shared" si="1556"/>
        <v>1.6532289628180041E-2</v>
      </c>
      <c r="AT499" s="635" t="str">
        <f t="shared" si="1556"/>
        <v/>
      </c>
      <c r="AU499" s="635" t="str">
        <f t="shared" si="1556"/>
        <v/>
      </c>
      <c r="AV499" s="635" t="str">
        <f t="shared" si="1556"/>
        <v/>
      </c>
      <c r="AW499" s="635" t="str">
        <f t="shared" si="1556"/>
        <v/>
      </c>
      <c r="AX499" s="635" t="str">
        <f t="shared" si="1556"/>
        <v/>
      </c>
      <c r="AY499" s="635" t="str">
        <f t="shared" si="1556"/>
        <v/>
      </c>
      <c r="AZ499" s="635" t="str">
        <f t="shared" si="1556"/>
        <v/>
      </c>
      <c r="BA499" s="635" t="str">
        <f t="shared" si="1556"/>
        <v/>
      </c>
      <c r="BB499" s="635" t="str">
        <f t="shared" si="1556"/>
        <v/>
      </c>
      <c r="BC499" s="655"/>
      <c r="BD499" s="635">
        <f t="shared" ref="BD499:BT499" si="1557">IF(BD497="","",BD497*BD498/BD$46/365/$F$1)</f>
        <v>5.2903326810176135E-2</v>
      </c>
      <c r="BE499" s="635" t="str">
        <f t="shared" si="1557"/>
        <v/>
      </c>
      <c r="BF499" s="635">
        <f t="shared" si="1557"/>
        <v>8.6794520547945203E-2</v>
      </c>
      <c r="BG499" s="635">
        <f t="shared" si="1557"/>
        <v>0.2387974429223744</v>
      </c>
      <c r="BH499" s="635">
        <f t="shared" si="1557"/>
        <v>1.5029354207436398E-2</v>
      </c>
      <c r="BI499" s="635">
        <f t="shared" si="1557"/>
        <v>0.14465753424657535</v>
      </c>
      <c r="BJ499" s="635">
        <f t="shared" si="1557"/>
        <v>0.2380649706457926</v>
      </c>
      <c r="BK499" s="635">
        <f t="shared" si="1557"/>
        <v>8.2661448140900207E-3</v>
      </c>
      <c r="BL499" s="635">
        <f t="shared" si="1557"/>
        <v>1.4316962818003915E-2</v>
      </c>
      <c r="BM499" s="635" t="str">
        <f t="shared" si="1557"/>
        <v/>
      </c>
      <c r="BN499" s="635" t="str">
        <f t="shared" si="1557"/>
        <v/>
      </c>
      <c r="BO499" s="635" t="str">
        <f t="shared" si="1557"/>
        <v/>
      </c>
      <c r="BP499" s="635" t="str">
        <f t="shared" si="1557"/>
        <v/>
      </c>
      <c r="BQ499" s="635" t="str">
        <f t="shared" si="1557"/>
        <v/>
      </c>
      <c r="BR499" s="635" t="str">
        <f t="shared" si="1557"/>
        <v/>
      </c>
      <c r="BS499" s="635" t="str">
        <f t="shared" si="1557"/>
        <v/>
      </c>
      <c r="BT499" s="635" t="str">
        <f t="shared" si="1557"/>
        <v/>
      </c>
      <c r="BU499" s="655"/>
      <c r="BV499" s="635" t="str">
        <f>IF(BV497="","",BV497*BV498/BV$46/365/$F$1)</f>
        <v/>
      </c>
      <c r="BW499" s="635" t="str">
        <f>IF(BW497="","",BW497*BW498/BW$46/365/$F$1)</f>
        <v/>
      </c>
      <c r="BX499" s="635">
        <f>IF(BX497="","",BX497*BX498/BX$46/365/$F$1)</f>
        <v>8.2661448140900189E-3</v>
      </c>
      <c r="BY499" s="635">
        <f>IF(BY497="","",BY497*BY498/BY$46/365/$F$1)</f>
        <v>4.1330724070450103E-2</v>
      </c>
      <c r="BZ499" s="625" t="str">
        <f>IF(DL499&lt;3,"",(SUM(B499:R499)-MIN(B499:R499)-MAX(B499:R499))/(DL499-2))</f>
        <v/>
      </c>
      <c r="CA499" s="625" t="str">
        <f t="shared" si="1286"/>
        <v/>
      </c>
      <c r="CB499" s="625" t="str">
        <f t="shared" si="1287"/>
        <v/>
      </c>
      <c r="CC499" s="625">
        <f t="shared" si="1288"/>
        <v>9.1961111545988281E-2</v>
      </c>
      <c r="CD499" s="1342" t="str">
        <f t="shared" si="1545"/>
        <v/>
      </c>
      <c r="CE499" s="1343" t="str">
        <f t="shared" si="1523"/>
        <v/>
      </c>
      <c r="CF499" s="1344" t="str">
        <f t="shared" si="1523"/>
        <v/>
      </c>
      <c r="CG499" s="1344" t="str">
        <f t="shared" si="1523"/>
        <v/>
      </c>
      <c r="CH499" s="1344" t="str">
        <f t="shared" si="1523"/>
        <v/>
      </c>
      <c r="CI499" s="1344">
        <f t="shared" si="1523"/>
        <v>8.2661448140900207E-3</v>
      </c>
      <c r="CJ499" s="1344">
        <f t="shared" si="1523"/>
        <v>1.4316962818003915E-2</v>
      </c>
      <c r="CK499" s="1345">
        <f t="shared" si="1523"/>
        <v>1.5029354207436398E-2</v>
      </c>
      <c r="CL499" s="1345">
        <f t="shared" si="1523"/>
        <v>5.2903326810176135E-2</v>
      </c>
      <c r="CM499" s="1345">
        <f t="shared" si="1523"/>
        <v>8.6794520547945203E-2</v>
      </c>
      <c r="CN499" s="1344">
        <f t="shared" si="1523"/>
        <v>0.14465753424657535</v>
      </c>
      <c r="CO499" s="1344">
        <f t="shared" si="1523"/>
        <v>0.2380649706457926</v>
      </c>
      <c r="CP499" s="1344">
        <f t="shared" si="1523"/>
        <v>0.2387974429223744</v>
      </c>
      <c r="CQ499" s="1344" t="str">
        <f t="shared" si="1523"/>
        <v/>
      </c>
      <c r="CR499" s="1344" t="str">
        <f t="shared" si="1523"/>
        <v/>
      </c>
      <c r="CS499" s="1343" t="str">
        <f t="shared" si="1523"/>
        <v/>
      </c>
      <c r="CT499" s="1346" t="str">
        <f t="shared" si="1523"/>
        <v/>
      </c>
      <c r="CU499" s="540" t="str">
        <f t="shared" si="1524"/>
        <v/>
      </c>
      <c r="CV499" s="541" t="str">
        <f t="shared" si="1525"/>
        <v/>
      </c>
      <c r="CW499" s="542" t="str">
        <f t="shared" si="1526"/>
        <v/>
      </c>
      <c r="CX499" s="542" t="str">
        <f t="shared" si="1527"/>
        <v/>
      </c>
      <c r="CY499" s="542" t="str">
        <f t="shared" si="1528"/>
        <v/>
      </c>
      <c r="CZ499" s="542">
        <f t="shared" si="1529"/>
        <v>8.2661448140900207E-3</v>
      </c>
      <c r="DA499" s="542">
        <f t="shared" si="1530"/>
        <v>1.4316962818003915E-2</v>
      </c>
      <c r="DB499" s="543">
        <f t="shared" si="1531"/>
        <v>1.5029354207436398E-2</v>
      </c>
      <c r="DC499" s="543">
        <f t="shared" si="1532"/>
        <v>5.2903326810176135E-2</v>
      </c>
      <c r="DD499" s="543">
        <f t="shared" si="1533"/>
        <v>8.6794520547945203E-2</v>
      </c>
      <c r="DE499" s="542">
        <f t="shared" si="1534"/>
        <v>0.14465753424657535</v>
      </c>
      <c r="DF499" s="542">
        <f t="shared" si="1535"/>
        <v>0.2380649706457926</v>
      </c>
      <c r="DG499" s="542">
        <f t="shared" si="1536"/>
        <v>0.2387974429223744</v>
      </c>
      <c r="DH499" s="542" t="str">
        <f t="shared" si="1537"/>
        <v/>
      </c>
      <c r="DI499" s="542" t="str">
        <f t="shared" si="1538"/>
        <v/>
      </c>
      <c r="DJ499" s="541" t="str">
        <f t="shared" si="1539"/>
        <v/>
      </c>
      <c r="DK499" s="540" t="str">
        <f t="shared" si="1540"/>
        <v/>
      </c>
      <c r="DL499" s="656">
        <f t="shared" si="1541"/>
        <v>0</v>
      </c>
      <c r="DM499" s="106">
        <f t="shared" si="1542"/>
        <v>2</v>
      </c>
      <c r="DN499" s="106">
        <f t="shared" si="1543"/>
        <v>2</v>
      </c>
      <c r="DO499" s="106">
        <f t="shared" si="1544"/>
        <v>8</v>
      </c>
      <c r="DP499" s="486"/>
      <c r="DQ499" s="1126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1481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>
        <v>6</v>
      </c>
      <c r="Z500" s="323"/>
      <c r="AA500" s="323"/>
      <c r="AB500" s="323">
        <v>5</v>
      </c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>
        <v>8.5</v>
      </c>
      <c r="AP500" s="323"/>
      <c r="AQ500" s="323"/>
      <c r="AR500" s="323"/>
      <c r="AS500" s="323">
        <v>7.5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6</v>
      </c>
      <c r="BE500" s="323"/>
      <c r="BF500" s="323">
        <v>6</v>
      </c>
      <c r="BG500" s="323">
        <v>4.375</v>
      </c>
      <c r="BH500" s="323">
        <v>5</v>
      </c>
      <c r="BI500" s="323">
        <v>5</v>
      </c>
      <c r="BJ500" s="323">
        <v>6</v>
      </c>
      <c r="BK500" s="323">
        <v>4</v>
      </c>
      <c r="BL500" s="323">
        <v>5.2</v>
      </c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>
        <v>5</v>
      </c>
      <c r="BY500" s="323">
        <v>5</v>
      </c>
      <c r="BZ500" s="600" t="str">
        <f t="shared" si="1285"/>
        <v/>
      </c>
      <c r="CA500" s="600" t="str">
        <f t="shared" si="1286"/>
        <v/>
      </c>
      <c r="CB500" s="600" t="str">
        <f t="shared" si="1287"/>
        <v/>
      </c>
      <c r="CC500" s="691">
        <f t="shared" si="1288"/>
        <v>5.2625000000000002</v>
      </c>
      <c r="CD500" s="1337" t="str">
        <f t="shared" si="1545"/>
        <v/>
      </c>
      <c r="CE500" s="1338" t="str">
        <f t="shared" ref="CE500:CS500" si="155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558"/>
        <v/>
      </c>
      <c r="CG500" s="1339" t="str">
        <f t="shared" si="1558"/>
        <v/>
      </c>
      <c r="CH500" s="1339" t="str">
        <f t="shared" si="1558"/>
        <v/>
      </c>
      <c r="CI500" s="1339">
        <f t="shared" si="1558"/>
        <v>4</v>
      </c>
      <c r="CJ500" s="1339">
        <f t="shared" si="1558"/>
        <v>4.375</v>
      </c>
      <c r="CK500" s="1340">
        <f t="shared" si="1558"/>
        <v>5</v>
      </c>
      <c r="CL500" s="1340">
        <f t="shared" si="1558"/>
        <v>5</v>
      </c>
      <c r="CM500" s="1340">
        <f t="shared" si="1558"/>
        <v>5.2</v>
      </c>
      <c r="CN500" s="1339">
        <f t="shared" si="1558"/>
        <v>6</v>
      </c>
      <c r="CO500" s="1339">
        <f t="shared" si="1558"/>
        <v>6</v>
      </c>
      <c r="CP500" s="1339">
        <f t="shared" si="1558"/>
        <v>6</v>
      </c>
      <c r="CQ500" s="1339" t="str">
        <f t="shared" si="1558"/>
        <v/>
      </c>
      <c r="CR500" s="1339" t="str">
        <f t="shared" si="1558"/>
        <v/>
      </c>
      <c r="CS500" s="1338" t="str">
        <f t="shared" si="1558"/>
        <v/>
      </c>
      <c r="CT500" s="1341" t="str">
        <f t="shared" ref="CE500:CT505" si="155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2" t="str">
        <f t="shared" si="1524"/>
        <v/>
      </c>
      <c r="CV500" s="553" t="str">
        <f t="shared" si="1525"/>
        <v/>
      </c>
      <c r="CW500" s="554" t="str">
        <f t="shared" si="1526"/>
        <v/>
      </c>
      <c r="CX500" s="554" t="str">
        <f t="shared" si="1527"/>
        <v/>
      </c>
      <c r="CY500" s="554" t="str">
        <f t="shared" si="1528"/>
        <v/>
      </c>
      <c r="CZ500" s="554">
        <f t="shared" si="1529"/>
        <v>4</v>
      </c>
      <c r="DA500" s="554">
        <f t="shared" si="1530"/>
        <v>4.375</v>
      </c>
      <c r="DB500" s="555">
        <f t="shared" si="1531"/>
        <v>5</v>
      </c>
      <c r="DC500" s="555">
        <f t="shared" si="1532"/>
        <v>5</v>
      </c>
      <c r="DD500" s="555">
        <f t="shared" si="1533"/>
        <v>5.2</v>
      </c>
      <c r="DE500" s="554">
        <f t="shared" si="1534"/>
        <v>6</v>
      </c>
      <c r="DF500" s="554">
        <f t="shared" si="1535"/>
        <v>6</v>
      </c>
      <c r="DG500" s="554">
        <f t="shared" si="1536"/>
        <v>6</v>
      </c>
      <c r="DH500" s="554" t="str">
        <f t="shared" si="1537"/>
        <v/>
      </c>
      <c r="DI500" s="554" t="str">
        <f t="shared" si="1538"/>
        <v/>
      </c>
      <c r="DJ500" s="553" t="str">
        <f t="shared" si="1539"/>
        <v/>
      </c>
      <c r="DK500" s="552" t="str">
        <f t="shared" si="1540"/>
        <v/>
      </c>
      <c r="DL500" s="656">
        <f t="shared" si="1541"/>
        <v>0</v>
      </c>
      <c r="DM500" s="106">
        <f t="shared" si="1542"/>
        <v>2</v>
      </c>
      <c r="DN500" s="106">
        <f t="shared" si="1543"/>
        <v>2</v>
      </c>
      <c r="DO500" s="106">
        <f t="shared" si="1544"/>
        <v>8</v>
      </c>
      <c r="DP500" s="486"/>
      <c r="DQ500" s="1126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279</v>
      </c>
      <c r="B501" s="632" t="str">
        <f t="shared" ref="B501:R501" si="1560">IF(B500="","",B495*B500*B496)</f>
        <v/>
      </c>
      <c r="C501" s="632" t="str">
        <f t="shared" si="1560"/>
        <v/>
      </c>
      <c r="D501" s="632" t="str">
        <f t="shared" si="1560"/>
        <v/>
      </c>
      <c r="E501" s="632" t="str">
        <f t="shared" si="1560"/>
        <v/>
      </c>
      <c r="F501" s="632" t="str">
        <f t="shared" si="1560"/>
        <v/>
      </c>
      <c r="G501" s="632" t="str">
        <f t="shared" si="1560"/>
        <v/>
      </c>
      <c r="H501" s="632" t="str">
        <f t="shared" si="1560"/>
        <v/>
      </c>
      <c r="I501" s="632" t="str">
        <f t="shared" si="1560"/>
        <v/>
      </c>
      <c r="J501" s="632" t="str">
        <f t="shared" si="1560"/>
        <v/>
      </c>
      <c r="K501" s="632" t="str">
        <f t="shared" si="1560"/>
        <v/>
      </c>
      <c r="L501" s="632" t="str">
        <f t="shared" si="1560"/>
        <v/>
      </c>
      <c r="M501" s="632" t="str">
        <f t="shared" si="1560"/>
        <v/>
      </c>
      <c r="N501" s="632" t="str">
        <f t="shared" si="1560"/>
        <v/>
      </c>
      <c r="O501" s="632" t="str">
        <f t="shared" si="1560"/>
        <v/>
      </c>
      <c r="P501" s="632" t="str">
        <f t="shared" si="1560"/>
        <v/>
      </c>
      <c r="Q501" s="632" t="str">
        <f t="shared" si="1560"/>
        <v/>
      </c>
      <c r="R501" s="632" t="str">
        <f t="shared" si="1560"/>
        <v/>
      </c>
      <c r="S501" s="665"/>
      <c r="T501" s="632" t="str">
        <f t="shared" ref="T501:AJ501" si="1561">IF(T500="","",T495*T500*T496)</f>
        <v/>
      </c>
      <c r="U501" s="632" t="str">
        <f t="shared" si="1561"/>
        <v/>
      </c>
      <c r="V501" s="632" t="str">
        <f t="shared" si="1561"/>
        <v/>
      </c>
      <c r="W501" s="632" t="str">
        <f t="shared" si="1561"/>
        <v/>
      </c>
      <c r="X501" s="632" t="str">
        <f t="shared" si="1561"/>
        <v/>
      </c>
      <c r="Y501" s="632">
        <f t="shared" si="1561"/>
        <v>36</v>
      </c>
      <c r="Z501" s="632" t="str">
        <f t="shared" si="1561"/>
        <v/>
      </c>
      <c r="AA501" s="632" t="str">
        <f t="shared" si="1561"/>
        <v/>
      </c>
      <c r="AB501" s="632">
        <f t="shared" si="1561"/>
        <v>30</v>
      </c>
      <c r="AC501" s="632" t="str">
        <f t="shared" si="1561"/>
        <v/>
      </c>
      <c r="AD501" s="632" t="str">
        <f t="shared" si="1561"/>
        <v/>
      </c>
      <c r="AE501" s="632" t="str">
        <f t="shared" si="1561"/>
        <v/>
      </c>
      <c r="AF501" s="632" t="str">
        <f t="shared" si="1561"/>
        <v/>
      </c>
      <c r="AG501" s="632" t="str">
        <f t="shared" si="1561"/>
        <v/>
      </c>
      <c r="AH501" s="632" t="str">
        <f t="shared" si="1561"/>
        <v/>
      </c>
      <c r="AI501" s="632" t="str">
        <f t="shared" si="1561"/>
        <v/>
      </c>
      <c r="AJ501" s="632" t="str">
        <f t="shared" si="1561"/>
        <v/>
      </c>
      <c r="AK501" s="665"/>
      <c r="AL501" s="632" t="str">
        <f t="shared" ref="AL501:BB501" si="1562">IF(AL500="","",AL495*AL500*AL496)</f>
        <v/>
      </c>
      <c r="AM501" s="632" t="str">
        <f t="shared" si="1562"/>
        <v/>
      </c>
      <c r="AN501" s="632" t="str">
        <f t="shared" si="1562"/>
        <v/>
      </c>
      <c r="AO501" s="632">
        <f t="shared" si="1562"/>
        <v>408</v>
      </c>
      <c r="AP501" s="632" t="str">
        <f t="shared" si="1562"/>
        <v/>
      </c>
      <c r="AQ501" s="632" t="str">
        <f t="shared" si="1562"/>
        <v/>
      </c>
      <c r="AR501" s="632" t="str">
        <f t="shared" si="1562"/>
        <v/>
      </c>
      <c r="AS501" s="632">
        <f t="shared" si="1562"/>
        <v>540</v>
      </c>
      <c r="AT501" s="632" t="str">
        <f t="shared" si="1562"/>
        <v/>
      </c>
      <c r="AU501" s="632" t="str">
        <f t="shared" si="1562"/>
        <v/>
      </c>
      <c r="AV501" s="632" t="str">
        <f t="shared" si="1562"/>
        <v/>
      </c>
      <c r="AW501" s="632" t="str">
        <f t="shared" si="1562"/>
        <v/>
      </c>
      <c r="AX501" s="632" t="str">
        <f t="shared" si="1562"/>
        <v/>
      </c>
      <c r="AY501" s="632" t="str">
        <f t="shared" si="1562"/>
        <v/>
      </c>
      <c r="AZ501" s="632" t="str">
        <f t="shared" si="1562"/>
        <v/>
      </c>
      <c r="BA501" s="632" t="str">
        <f t="shared" si="1562"/>
        <v/>
      </c>
      <c r="BB501" s="632" t="str">
        <f t="shared" si="1562"/>
        <v/>
      </c>
      <c r="BC501" s="665"/>
      <c r="BD501" s="632">
        <f t="shared" ref="BD501:BT501" si="1563">IF(BD500="","",BD495*BD500*BD496)</f>
        <v>1152</v>
      </c>
      <c r="BE501" s="632" t="str">
        <f t="shared" si="1563"/>
        <v/>
      </c>
      <c r="BF501" s="632">
        <f t="shared" si="1563"/>
        <v>4320</v>
      </c>
      <c r="BG501" s="632">
        <f t="shared" si="1563"/>
        <v>7799.9249999999993</v>
      </c>
      <c r="BH501" s="632">
        <f t="shared" si="1563"/>
        <v>600</v>
      </c>
      <c r="BI501" s="632">
        <f t="shared" si="1563"/>
        <v>4200</v>
      </c>
      <c r="BJ501" s="632">
        <f t="shared" si="1563"/>
        <v>5184</v>
      </c>
      <c r="BK501" s="632">
        <f t="shared" si="1563"/>
        <v>144</v>
      </c>
      <c r="BL501" s="632">
        <f t="shared" si="1563"/>
        <v>270.19200000000001</v>
      </c>
      <c r="BM501" s="632" t="str">
        <f t="shared" si="1563"/>
        <v/>
      </c>
      <c r="BN501" s="632" t="str">
        <f t="shared" si="1563"/>
        <v/>
      </c>
      <c r="BO501" s="632" t="str">
        <f t="shared" si="1563"/>
        <v/>
      </c>
      <c r="BP501" s="632" t="str">
        <f t="shared" si="1563"/>
        <v/>
      </c>
      <c r="BQ501" s="632" t="str">
        <f t="shared" si="1563"/>
        <v/>
      </c>
      <c r="BR501" s="632" t="str">
        <f t="shared" si="1563"/>
        <v/>
      </c>
      <c r="BS501" s="632" t="str">
        <f t="shared" si="1563"/>
        <v/>
      </c>
      <c r="BT501" s="632" t="str">
        <f t="shared" si="1563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120</v>
      </c>
      <c r="BY501" s="632">
        <f>IF(BY500="","",BY495*BY500*BY496)</f>
        <v>600</v>
      </c>
      <c r="BZ501" s="600" t="str">
        <f t="shared" si="1285"/>
        <v/>
      </c>
      <c r="CA501" s="600" t="str">
        <f t="shared" si="1286"/>
        <v/>
      </c>
      <c r="CB501" s="600" t="str">
        <f t="shared" si="1287"/>
        <v/>
      </c>
      <c r="CC501" s="691">
        <f t="shared" si="1288"/>
        <v>2621.0319999999997</v>
      </c>
      <c r="CD501" s="1337" t="str">
        <f t="shared" si="1545"/>
        <v/>
      </c>
      <c r="CE501" s="1338" t="str">
        <f t="shared" si="1559"/>
        <v/>
      </c>
      <c r="CF501" s="1339" t="str">
        <f t="shared" si="1559"/>
        <v/>
      </c>
      <c r="CG501" s="1339" t="str">
        <f t="shared" si="1559"/>
        <v/>
      </c>
      <c r="CH501" s="1339" t="str">
        <f t="shared" si="1559"/>
        <v/>
      </c>
      <c r="CI501" s="1339">
        <f t="shared" si="1559"/>
        <v>144</v>
      </c>
      <c r="CJ501" s="1339">
        <f t="shared" si="1559"/>
        <v>270.19200000000001</v>
      </c>
      <c r="CK501" s="1340">
        <f t="shared" si="1559"/>
        <v>600</v>
      </c>
      <c r="CL501" s="1340">
        <f t="shared" si="1559"/>
        <v>1152</v>
      </c>
      <c r="CM501" s="1340">
        <f t="shared" si="1559"/>
        <v>4200</v>
      </c>
      <c r="CN501" s="1339">
        <f t="shared" si="1559"/>
        <v>4320</v>
      </c>
      <c r="CO501" s="1339">
        <f t="shared" si="1559"/>
        <v>5184</v>
      </c>
      <c r="CP501" s="1339">
        <f t="shared" si="1559"/>
        <v>7799.9249999999993</v>
      </c>
      <c r="CQ501" s="1339" t="str">
        <f t="shared" si="1559"/>
        <v/>
      </c>
      <c r="CR501" s="1339" t="str">
        <f t="shared" si="1559"/>
        <v/>
      </c>
      <c r="CS501" s="1338" t="str">
        <f t="shared" si="1559"/>
        <v/>
      </c>
      <c r="CT501" s="1341" t="str">
        <f t="shared" si="1559"/>
        <v/>
      </c>
      <c r="CU501" s="552" t="str">
        <f t="shared" si="1524"/>
        <v/>
      </c>
      <c r="CV501" s="553" t="str">
        <f t="shared" si="1525"/>
        <v/>
      </c>
      <c r="CW501" s="554" t="str">
        <f t="shared" si="1526"/>
        <v/>
      </c>
      <c r="CX501" s="554" t="str">
        <f t="shared" si="1527"/>
        <v/>
      </c>
      <c r="CY501" s="554" t="str">
        <f t="shared" si="1528"/>
        <v/>
      </c>
      <c r="CZ501" s="554">
        <f t="shared" si="1529"/>
        <v>144</v>
      </c>
      <c r="DA501" s="554">
        <f t="shared" si="1530"/>
        <v>270.19200000000001</v>
      </c>
      <c r="DB501" s="555">
        <f t="shared" si="1531"/>
        <v>600</v>
      </c>
      <c r="DC501" s="555">
        <f t="shared" si="1532"/>
        <v>1152</v>
      </c>
      <c r="DD501" s="555">
        <f t="shared" si="1533"/>
        <v>4200</v>
      </c>
      <c r="DE501" s="554">
        <f t="shared" si="1534"/>
        <v>4320</v>
      </c>
      <c r="DF501" s="554">
        <f t="shared" si="1535"/>
        <v>5184</v>
      </c>
      <c r="DG501" s="554">
        <f t="shared" si="1536"/>
        <v>7799.9249999999993</v>
      </c>
      <c r="DH501" s="554" t="str">
        <f t="shared" si="1537"/>
        <v/>
      </c>
      <c r="DI501" s="554" t="str">
        <f t="shared" si="1538"/>
        <v/>
      </c>
      <c r="DJ501" s="553" t="str">
        <f t="shared" si="1539"/>
        <v/>
      </c>
      <c r="DK501" s="552" t="str">
        <f t="shared" si="1540"/>
        <v/>
      </c>
      <c r="DL501" s="656">
        <f t="shared" si="1541"/>
        <v>0</v>
      </c>
      <c r="DM501" s="106">
        <f t="shared" si="1542"/>
        <v>2</v>
      </c>
      <c r="DN501" s="106">
        <f t="shared" si="1543"/>
        <v>2</v>
      </c>
      <c r="DO501" s="106">
        <f t="shared" si="1544"/>
        <v>8</v>
      </c>
      <c r="DP501" s="486"/>
      <c r="DQ501" s="1484" t="str">
        <f>'Exp factors'!$I$46</f>
        <v>des</v>
      </c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507" t="s">
        <v>713</v>
      </c>
      <c r="B502" s="681"/>
      <c r="C502" s="323"/>
      <c r="D502" s="323"/>
      <c r="E502" s="323">
        <v>10</v>
      </c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>
        <v>3</v>
      </c>
      <c r="V502" s="323">
        <v>33.33</v>
      </c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>
        <v>18</v>
      </c>
      <c r="AN502" s="323"/>
      <c r="AO502" s="323"/>
      <c r="AP502" s="323"/>
      <c r="AQ502" s="323"/>
      <c r="AR502" s="323"/>
      <c r="AS502" s="323"/>
      <c r="AT502" s="323">
        <v>25</v>
      </c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>
        <v>450</v>
      </c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>
        <v>1</v>
      </c>
      <c r="BW502" s="323">
        <v>3</v>
      </c>
      <c r="BX502" s="323">
        <v>18</v>
      </c>
      <c r="BY502" s="323"/>
      <c r="BZ502" s="600" t="str">
        <f t="shared" si="1285"/>
        <v/>
      </c>
      <c r="CA502" s="600" t="str">
        <f t="shared" si="1286"/>
        <v/>
      </c>
      <c r="CB502" s="600" t="str">
        <f t="shared" si="1287"/>
        <v/>
      </c>
      <c r="CC502" s="691" t="str">
        <f t="shared" si="1288"/>
        <v/>
      </c>
      <c r="CD502" s="1337" t="str">
        <f t="shared" si="1545"/>
        <v/>
      </c>
      <c r="CE502" s="1338" t="str">
        <f t="shared" si="1559"/>
        <v/>
      </c>
      <c r="CF502" s="1339" t="str">
        <f t="shared" si="1559"/>
        <v/>
      </c>
      <c r="CG502" s="1339" t="str">
        <f t="shared" si="1559"/>
        <v/>
      </c>
      <c r="CH502" s="1339" t="str">
        <f t="shared" si="1559"/>
        <v/>
      </c>
      <c r="CI502" s="1339" t="str">
        <f t="shared" si="1559"/>
        <v/>
      </c>
      <c r="CJ502" s="1339" t="str">
        <f t="shared" si="1559"/>
        <v/>
      </c>
      <c r="CK502" s="1340" t="str">
        <f t="shared" si="1559"/>
        <v/>
      </c>
      <c r="CL502" s="1340">
        <f t="shared" si="1559"/>
        <v>450</v>
      </c>
      <c r="CM502" s="1340" t="str">
        <f t="shared" si="1559"/>
        <v/>
      </c>
      <c r="CN502" s="1339" t="str">
        <f t="shared" si="1559"/>
        <v/>
      </c>
      <c r="CO502" s="1339" t="str">
        <f t="shared" si="1559"/>
        <v/>
      </c>
      <c r="CP502" s="1339" t="str">
        <f t="shared" si="1559"/>
        <v/>
      </c>
      <c r="CQ502" s="1339" t="str">
        <f t="shared" si="1559"/>
        <v/>
      </c>
      <c r="CR502" s="1339" t="str">
        <f t="shared" si="1559"/>
        <v/>
      </c>
      <c r="CS502" s="1338" t="str">
        <f t="shared" si="1559"/>
        <v/>
      </c>
      <c r="CT502" s="1341" t="str">
        <f t="shared" si="1559"/>
        <v/>
      </c>
      <c r="CU502" s="552" t="str">
        <f t="shared" si="1524"/>
        <v/>
      </c>
      <c r="CV502" s="553" t="str">
        <f t="shared" si="1525"/>
        <v/>
      </c>
      <c r="CW502" s="554" t="str">
        <f t="shared" si="1526"/>
        <v/>
      </c>
      <c r="CX502" s="554" t="str">
        <f t="shared" si="1527"/>
        <v/>
      </c>
      <c r="CY502" s="554" t="str">
        <f t="shared" si="1528"/>
        <v/>
      </c>
      <c r="CZ502" s="554" t="str">
        <f t="shared" si="1529"/>
        <v/>
      </c>
      <c r="DA502" s="554" t="str">
        <f t="shared" si="1530"/>
        <v/>
      </c>
      <c r="DB502" s="555" t="str">
        <f t="shared" si="1531"/>
        <v/>
      </c>
      <c r="DC502" s="555">
        <f t="shared" si="1532"/>
        <v>450</v>
      </c>
      <c r="DD502" s="555" t="str">
        <f t="shared" si="1533"/>
        <v/>
      </c>
      <c r="DE502" s="554" t="str">
        <f t="shared" si="1534"/>
        <v/>
      </c>
      <c r="DF502" s="554" t="str">
        <f t="shared" si="1535"/>
        <v/>
      </c>
      <c r="DG502" s="554" t="str">
        <f t="shared" si="1536"/>
        <v/>
      </c>
      <c r="DH502" s="554" t="str">
        <f t="shared" si="1537"/>
        <v/>
      </c>
      <c r="DI502" s="554" t="str">
        <f t="shared" si="1538"/>
        <v/>
      </c>
      <c r="DJ502" s="553" t="str">
        <f t="shared" si="1539"/>
        <v/>
      </c>
      <c r="DK502" s="552" t="str">
        <f t="shared" si="1540"/>
        <v/>
      </c>
      <c r="DL502" s="656">
        <f t="shared" si="1541"/>
        <v>1</v>
      </c>
      <c r="DM502" s="106">
        <f t="shared" si="1542"/>
        <v>2</v>
      </c>
      <c r="DN502" s="106">
        <f t="shared" si="1543"/>
        <v>2</v>
      </c>
      <c r="DO502" s="106">
        <f t="shared" si="1544"/>
        <v>1</v>
      </c>
      <c r="DP502" s="486"/>
      <c r="DQ502" s="1126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282</v>
      </c>
      <c r="B503" s="681"/>
      <c r="C503" s="323"/>
      <c r="D503" s="323"/>
      <c r="E503" s="323">
        <v>12</v>
      </c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>
        <v>12</v>
      </c>
      <c r="V503" s="323">
        <v>3</v>
      </c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>
        <v>15</v>
      </c>
      <c r="AN503" s="323"/>
      <c r="AO503" s="323"/>
      <c r="AP503" s="323"/>
      <c r="AQ503" s="323"/>
      <c r="AR503" s="323"/>
      <c r="AS503" s="323"/>
      <c r="AT503" s="323">
        <v>12</v>
      </c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>
        <v>1</v>
      </c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/>
      <c r="BZ503" s="600" t="str">
        <f t="shared" si="1285"/>
        <v/>
      </c>
      <c r="CA503" s="600" t="str">
        <f t="shared" si="1286"/>
        <v/>
      </c>
      <c r="CB503" s="600" t="str">
        <f t="shared" si="1287"/>
        <v/>
      </c>
      <c r="CC503" s="691" t="str">
        <f t="shared" si="1288"/>
        <v/>
      </c>
      <c r="CD503" s="1337" t="str">
        <f t="shared" si="1545"/>
        <v/>
      </c>
      <c r="CE503" s="1338" t="str">
        <f t="shared" si="1559"/>
        <v/>
      </c>
      <c r="CF503" s="1339" t="str">
        <f t="shared" si="1559"/>
        <v/>
      </c>
      <c r="CG503" s="1339" t="str">
        <f t="shared" si="1559"/>
        <v/>
      </c>
      <c r="CH503" s="1339" t="str">
        <f t="shared" si="1559"/>
        <v/>
      </c>
      <c r="CI503" s="1339" t="str">
        <f t="shared" si="1559"/>
        <v/>
      </c>
      <c r="CJ503" s="1339" t="str">
        <f t="shared" si="1559"/>
        <v/>
      </c>
      <c r="CK503" s="1340" t="str">
        <f t="shared" si="1559"/>
        <v/>
      </c>
      <c r="CL503" s="1340">
        <f t="shared" si="1559"/>
        <v>1</v>
      </c>
      <c r="CM503" s="1340" t="str">
        <f t="shared" si="1559"/>
        <v/>
      </c>
      <c r="CN503" s="1339" t="str">
        <f t="shared" si="1559"/>
        <v/>
      </c>
      <c r="CO503" s="1339" t="str">
        <f t="shared" si="1559"/>
        <v/>
      </c>
      <c r="CP503" s="1339" t="str">
        <f t="shared" si="1559"/>
        <v/>
      </c>
      <c r="CQ503" s="1339" t="str">
        <f t="shared" si="1559"/>
        <v/>
      </c>
      <c r="CR503" s="1339" t="str">
        <f t="shared" si="1559"/>
        <v/>
      </c>
      <c r="CS503" s="1338" t="str">
        <f t="shared" si="1559"/>
        <v/>
      </c>
      <c r="CT503" s="1341" t="str">
        <f t="shared" si="1559"/>
        <v/>
      </c>
      <c r="CU503" s="552" t="str">
        <f t="shared" si="1524"/>
        <v/>
      </c>
      <c r="CV503" s="553" t="str">
        <f t="shared" si="1525"/>
        <v/>
      </c>
      <c r="CW503" s="554" t="str">
        <f t="shared" si="1526"/>
        <v/>
      </c>
      <c r="CX503" s="554" t="str">
        <f t="shared" si="1527"/>
        <v/>
      </c>
      <c r="CY503" s="554" t="str">
        <f t="shared" si="1528"/>
        <v/>
      </c>
      <c r="CZ503" s="554" t="str">
        <f t="shared" si="1529"/>
        <v/>
      </c>
      <c r="DA503" s="554" t="str">
        <f t="shared" si="1530"/>
        <v/>
      </c>
      <c r="DB503" s="555" t="str">
        <f t="shared" si="1531"/>
        <v/>
      </c>
      <c r="DC503" s="555">
        <f t="shared" si="1532"/>
        <v>1</v>
      </c>
      <c r="DD503" s="555" t="str">
        <f t="shared" si="1533"/>
        <v/>
      </c>
      <c r="DE503" s="554" t="str">
        <f t="shared" si="1534"/>
        <v/>
      </c>
      <c r="DF503" s="554" t="str">
        <f t="shared" si="1535"/>
        <v/>
      </c>
      <c r="DG503" s="554" t="str">
        <f t="shared" si="1536"/>
        <v/>
      </c>
      <c r="DH503" s="554" t="str">
        <f t="shared" si="1537"/>
        <v/>
      </c>
      <c r="DI503" s="554" t="str">
        <f t="shared" si="1538"/>
        <v/>
      </c>
      <c r="DJ503" s="553" t="str">
        <f t="shared" si="1539"/>
        <v/>
      </c>
      <c r="DK503" s="552" t="str">
        <f t="shared" si="1540"/>
        <v/>
      </c>
      <c r="DL503" s="656">
        <f t="shared" si="1541"/>
        <v>1</v>
      </c>
      <c r="DM503" s="106">
        <f t="shared" si="1542"/>
        <v>2</v>
      </c>
      <c r="DN503" s="106">
        <f t="shared" si="1543"/>
        <v>2</v>
      </c>
      <c r="DO503" s="106">
        <f t="shared" si="1544"/>
        <v>1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 t="shared" ref="C504:R504" si="1564">1140*$K$1</f>
        <v>1140</v>
      </c>
      <c r="D504" s="765">
        <f t="shared" si="1564"/>
        <v>1140</v>
      </c>
      <c r="E504" s="765">
        <f t="shared" si="1564"/>
        <v>1140</v>
      </c>
      <c r="F504" s="765">
        <f t="shared" si="1564"/>
        <v>1140</v>
      </c>
      <c r="G504" s="765">
        <f t="shared" si="1564"/>
        <v>1140</v>
      </c>
      <c r="H504" s="765">
        <f t="shared" si="1564"/>
        <v>1140</v>
      </c>
      <c r="I504" s="765">
        <f t="shared" si="1564"/>
        <v>1140</v>
      </c>
      <c r="J504" s="765">
        <f t="shared" si="1564"/>
        <v>1140</v>
      </c>
      <c r="K504" s="765">
        <f t="shared" si="1564"/>
        <v>1140</v>
      </c>
      <c r="L504" s="765">
        <f t="shared" si="1564"/>
        <v>1140</v>
      </c>
      <c r="M504" s="765">
        <f t="shared" si="1564"/>
        <v>1140</v>
      </c>
      <c r="N504" s="765">
        <f t="shared" si="1564"/>
        <v>1140</v>
      </c>
      <c r="O504" s="765">
        <f t="shared" si="1564"/>
        <v>1140</v>
      </c>
      <c r="P504" s="765">
        <f t="shared" si="1564"/>
        <v>1140</v>
      </c>
      <c r="Q504" s="765">
        <f t="shared" si="1564"/>
        <v>1140</v>
      </c>
      <c r="R504" s="765">
        <f t="shared" si="1564"/>
        <v>1140</v>
      </c>
      <c r="S504" s="759"/>
      <c r="T504" s="765">
        <f>1140*$K$1</f>
        <v>1140</v>
      </c>
      <c r="U504" s="765">
        <f t="shared" ref="U504:AJ504" si="1565">1140*$K$1</f>
        <v>1140</v>
      </c>
      <c r="V504" s="765">
        <f t="shared" si="1565"/>
        <v>1140</v>
      </c>
      <c r="W504" s="765">
        <f t="shared" si="1565"/>
        <v>1140</v>
      </c>
      <c r="X504" s="765">
        <f t="shared" si="1565"/>
        <v>1140</v>
      </c>
      <c r="Y504" s="765">
        <f t="shared" si="1565"/>
        <v>1140</v>
      </c>
      <c r="Z504" s="765">
        <f t="shared" si="1565"/>
        <v>1140</v>
      </c>
      <c r="AA504" s="765">
        <f t="shared" si="1565"/>
        <v>1140</v>
      </c>
      <c r="AB504" s="765">
        <f t="shared" si="1565"/>
        <v>1140</v>
      </c>
      <c r="AC504" s="765">
        <f t="shared" si="1565"/>
        <v>1140</v>
      </c>
      <c r="AD504" s="765">
        <f t="shared" si="1565"/>
        <v>1140</v>
      </c>
      <c r="AE504" s="765">
        <f t="shared" si="1565"/>
        <v>1140</v>
      </c>
      <c r="AF504" s="765">
        <f t="shared" si="1565"/>
        <v>1140</v>
      </c>
      <c r="AG504" s="765">
        <f t="shared" si="1565"/>
        <v>1140</v>
      </c>
      <c r="AH504" s="765">
        <f t="shared" si="1565"/>
        <v>1140</v>
      </c>
      <c r="AI504" s="765">
        <f t="shared" si="1565"/>
        <v>1140</v>
      </c>
      <c r="AJ504" s="765">
        <f t="shared" si="1565"/>
        <v>1140</v>
      </c>
      <c r="AK504" s="759"/>
      <c r="AL504" s="765">
        <f>1140*$K$1</f>
        <v>1140</v>
      </c>
      <c r="AM504" s="765">
        <f t="shared" ref="AM504:BB504" si="1566">1140*$K$1</f>
        <v>1140</v>
      </c>
      <c r="AN504" s="765">
        <f t="shared" si="1566"/>
        <v>1140</v>
      </c>
      <c r="AO504" s="765">
        <f t="shared" si="1566"/>
        <v>1140</v>
      </c>
      <c r="AP504" s="765">
        <f t="shared" si="1566"/>
        <v>1140</v>
      </c>
      <c r="AQ504" s="765">
        <f t="shared" si="1566"/>
        <v>1140</v>
      </c>
      <c r="AR504" s="765">
        <f t="shared" si="1566"/>
        <v>1140</v>
      </c>
      <c r="AS504" s="765">
        <f t="shared" si="1566"/>
        <v>1140</v>
      </c>
      <c r="AT504" s="765">
        <f t="shared" si="1566"/>
        <v>1140</v>
      </c>
      <c r="AU504" s="765">
        <f t="shared" si="1566"/>
        <v>1140</v>
      </c>
      <c r="AV504" s="765">
        <f t="shared" si="1566"/>
        <v>1140</v>
      </c>
      <c r="AW504" s="765">
        <f t="shared" si="1566"/>
        <v>1140</v>
      </c>
      <c r="AX504" s="765">
        <f t="shared" si="1566"/>
        <v>1140</v>
      </c>
      <c r="AY504" s="765">
        <f t="shared" si="1566"/>
        <v>1140</v>
      </c>
      <c r="AZ504" s="765">
        <f t="shared" si="1566"/>
        <v>1140</v>
      </c>
      <c r="BA504" s="765">
        <f t="shared" si="1566"/>
        <v>1140</v>
      </c>
      <c r="BB504" s="765">
        <f t="shared" si="1566"/>
        <v>1140</v>
      </c>
      <c r="BC504" s="759"/>
      <c r="BD504" s="765">
        <f>1140*$K$1</f>
        <v>1140</v>
      </c>
      <c r="BE504" s="765">
        <f t="shared" ref="BE504:BY504" si="1567">1140*$K$1</f>
        <v>1140</v>
      </c>
      <c r="BF504" s="765">
        <f t="shared" si="1567"/>
        <v>1140</v>
      </c>
      <c r="BG504" s="765">
        <f t="shared" si="1567"/>
        <v>1140</v>
      </c>
      <c r="BH504" s="765">
        <f t="shared" si="1567"/>
        <v>1140</v>
      </c>
      <c r="BI504" s="765">
        <f t="shared" si="1567"/>
        <v>1140</v>
      </c>
      <c r="BJ504" s="765">
        <f t="shared" si="1567"/>
        <v>1140</v>
      </c>
      <c r="BK504" s="765">
        <f t="shared" si="1567"/>
        <v>1140</v>
      </c>
      <c r="BL504" s="765">
        <f t="shared" si="1567"/>
        <v>1140</v>
      </c>
      <c r="BM504" s="765">
        <f t="shared" si="1567"/>
        <v>1140</v>
      </c>
      <c r="BN504" s="765">
        <f t="shared" si="1567"/>
        <v>1140</v>
      </c>
      <c r="BO504" s="765">
        <f t="shared" si="1567"/>
        <v>1140</v>
      </c>
      <c r="BP504" s="765">
        <f t="shared" si="1567"/>
        <v>1140</v>
      </c>
      <c r="BQ504" s="765">
        <f t="shared" si="1567"/>
        <v>1140</v>
      </c>
      <c r="BR504" s="765">
        <f t="shared" si="1567"/>
        <v>1140</v>
      </c>
      <c r="BS504" s="765">
        <f t="shared" si="1567"/>
        <v>1140</v>
      </c>
      <c r="BT504" s="765">
        <f t="shared" si="1567"/>
        <v>1140</v>
      </c>
      <c r="BU504" s="759"/>
      <c r="BV504" s="765">
        <f t="shared" si="1567"/>
        <v>1140</v>
      </c>
      <c r="BW504" s="765">
        <f t="shared" si="1567"/>
        <v>1140</v>
      </c>
      <c r="BX504" s="765">
        <f t="shared" si="1567"/>
        <v>1140</v>
      </c>
      <c r="BY504" s="765">
        <f t="shared" si="1567"/>
        <v>1140</v>
      </c>
      <c r="BZ504" s="600">
        <f t="shared" si="1285"/>
        <v>1140</v>
      </c>
      <c r="CA504" s="600">
        <f t="shared" si="1286"/>
        <v>1140</v>
      </c>
      <c r="CB504" s="600">
        <f t="shared" si="1287"/>
        <v>1140</v>
      </c>
      <c r="CC504" s="691">
        <f t="shared" si="1288"/>
        <v>1140</v>
      </c>
      <c r="CD504" s="1337">
        <f t="shared" si="1545"/>
        <v>1140</v>
      </c>
      <c r="CE504" s="1338">
        <f t="shared" si="1559"/>
        <v>1140</v>
      </c>
      <c r="CF504" s="1339">
        <f t="shared" si="1559"/>
        <v>1140</v>
      </c>
      <c r="CG504" s="1339">
        <f t="shared" si="1559"/>
        <v>1140</v>
      </c>
      <c r="CH504" s="1339">
        <f t="shared" si="1559"/>
        <v>1140</v>
      </c>
      <c r="CI504" s="1339">
        <f t="shared" si="1559"/>
        <v>1140</v>
      </c>
      <c r="CJ504" s="1339">
        <f t="shared" si="1559"/>
        <v>1140</v>
      </c>
      <c r="CK504" s="1340">
        <f t="shared" si="1559"/>
        <v>1140</v>
      </c>
      <c r="CL504" s="1340">
        <f t="shared" si="1559"/>
        <v>1140</v>
      </c>
      <c r="CM504" s="1340">
        <f t="shared" si="1559"/>
        <v>1140</v>
      </c>
      <c r="CN504" s="1339">
        <f t="shared" si="1559"/>
        <v>1140</v>
      </c>
      <c r="CO504" s="1339">
        <f t="shared" si="1559"/>
        <v>1140</v>
      </c>
      <c r="CP504" s="1339">
        <f t="shared" si="1559"/>
        <v>1140</v>
      </c>
      <c r="CQ504" s="1339">
        <f t="shared" si="1559"/>
        <v>1140</v>
      </c>
      <c r="CR504" s="1339">
        <f t="shared" si="1559"/>
        <v>1140</v>
      </c>
      <c r="CS504" s="1338">
        <f t="shared" si="1559"/>
        <v>1140</v>
      </c>
      <c r="CT504" s="1341">
        <f t="shared" si="1559"/>
        <v>1140</v>
      </c>
      <c r="CU504" s="552">
        <f t="shared" si="1524"/>
        <v>1140</v>
      </c>
      <c r="CV504" s="553">
        <f t="shared" si="1525"/>
        <v>1140</v>
      </c>
      <c r="CW504" s="554">
        <f t="shared" si="1526"/>
        <v>1140</v>
      </c>
      <c r="CX504" s="554">
        <f t="shared" si="1527"/>
        <v>1140</v>
      </c>
      <c r="CY504" s="554">
        <f t="shared" si="1528"/>
        <v>1140</v>
      </c>
      <c r="CZ504" s="554">
        <f t="shared" si="1529"/>
        <v>1140</v>
      </c>
      <c r="DA504" s="554">
        <f t="shared" si="1530"/>
        <v>1140</v>
      </c>
      <c r="DB504" s="555">
        <f t="shared" si="1531"/>
        <v>1140</v>
      </c>
      <c r="DC504" s="555">
        <f t="shared" si="1532"/>
        <v>1140</v>
      </c>
      <c r="DD504" s="555">
        <f t="shared" si="1533"/>
        <v>1140</v>
      </c>
      <c r="DE504" s="554">
        <f t="shared" si="1534"/>
        <v>1140</v>
      </c>
      <c r="DF504" s="554">
        <f t="shared" si="1535"/>
        <v>1140</v>
      </c>
      <c r="DG504" s="554">
        <f t="shared" si="1536"/>
        <v>1140</v>
      </c>
      <c r="DH504" s="554">
        <f t="shared" si="1537"/>
        <v>1140</v>
      </c>
      <c r="DI504" s="554">
        <f t="shared" si="1538"/>
        <v>1140</v>
      </c>
      <c r="DJ504" s="553">
        <f t="shared" si="1539"/>
        <v>1140</v>
      </c>
      <c r="DK504" s="552">
        <f t="shared" si="1540"/>
        <v>1140</v>
      </c>
      <c r="DL504" s="656">
        <f t="shared" si="1541"/>
        <v>17</v>
      </c>
      <c r="DM504" s="106">
        <f t="shared" si="1542"/>
        <v>17</v>
      </c>
      <c r="DN504" s="106">
        <f t="shared" si="1543"/>
        <v>17</v>
      </c>
      <c r="DO504" s="106">
        <f t="shared" si="1544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$G$1 &amp; " (%)"</f>
        <v>kcal (%)</v>
      </c>
      <c r="B505" s="769" t="str">
        <f t="shared" ref="B505:R505" si="1568">IF(B502="","",B502*B503*B504/B$46/365/$F$1)</f>
        <v/>
      </c>
      <c r="C505" s="635" t="str">
        <f t="shared" si="1568"/>
        <v/>
      </c>
      <c r="D505" s="769" t="str">
        <f t="shared" si="1568"/>
        <v/>
      </c>
      <c r="E505" s="635">
        <f t="shared" si="1568"/>
        <v>1.9830397912589694E-2</v>
      </c>
      <c r="F505" s="769" t="str">
        <f t="shared" si="1568"/>
        <v/>
      </c>
      <c r="G505" s="635" t="str">
        <f t="shared" si="1568"/>
        <v/>
      </c>
      <c r="H505" s="769" t="str">
        <f t="shared" si="1568"/>
        <v/>
      </c>
      <c r="I505" s="635" t="str">
        <f t="shared" si="1568"/>
        <v/>
      </c>
      <c r="J505" s="769" t="str">
        <f t="shared" si="1568"/>
        <v/>
      </c>
      <c r="K505" s="769" t="str">
        <f t="shared" si="1568"/>
        <v/>
      </c>
      <c r="L505" s="769" t="str">
        <f t="shared" si="1568"/>
        <v/>
      </c>
      <c r="M505" s="769" t="str">
        <f t="shared" si="1568"/>
        <v/>
      </c>
      <c r="N505" s="769" t="str">
        <f t="shared" si="1568"/>
        <v/>
      </c>
      <c r="O505" s="769" t="str">
        <f t="shared" si="1568"/>
        <v/>
      </c>
      <c r="P505" s="769" t="str">
        <f t="shared" si="1568"/>
        <v/>
      </c>
      <c r="Q505" s="769" t="str">
        <f t="shared" si="1568"/>
        <v/>
      </c>
      <c r="R505" s="769" t="str">
        <f t="shared" si="1568"/>
        <v/>
      </c>
      <c r="S505" s="655"/>
      <c r="T505" s="769" t="str">
        <f t="shared" ref="T505:AJ505" si="1569">IF(T502="","",T502*T503*T504/T$46/365/$F$1)</f>
        <v/>
      </c>
      <c r="U505" s="635">
        <f t="shared" si="1569"/>
        <v>8.923679060665362E-3</v>
      </c>
      <c r="V505" s="635">
        <f t="shared" si="1569"/>
        <v>1.3519373776908022E-2</v>
      </c>
      <c r="W505" s="635" t="str">
        <f t="shared" si="1569"/>
        <v/>
      </c>
      <c r="X505" s="635" t="str">
        <f t="shared" si="1569"/>
        <v/>
      </c>
      <c r="Y505" s="635" t="str">
        <f t="shared" si="1569"/>
        <v/>
      </c>
      <c r="Z505" s="635" t="str">
        <f t="shared" si="1569"/>
        <v/>
      </c>
      <c r="AA505" s="635" t="str">
        <f t="shared" si="1569"/>
        <v/>
      </c>
      <c r="AB505" s="635" t="str">
        <f t="shared" si="1569"/>
        <v/>
      </c>
      <c r="AC505" s="635" t="str">
        <f t="shared" si="1569"/>
        <v/>
      </c>
      <c r="AD505" s="635" t="str">
        <f t="shared" si="1569"/>
        <v/>
      </c>
      <c r="AE505" s="635" t="str">
        <f t="shared" si="1569"/>
        <v/>
      </c>
      <c r="AF505" s="635" t="str">
        <f t="shared" si="1569"/>
        <v/>
      </c>
      <c r="AG505" s="635" t="str">
        <f t="shared" si="1569"/>
        <v/>
      </c>
      <c r="AH505" s="635" t="str">
        <f t="shared" si="1569"/>
        <v/>
      </c>
      <c r="AI505" s="635" t="str">
        <f t="shared" si="1569"/>
        <v/>
      </c>
      <c r="AJ505" s="635" t="str">
        <f t="shared" si="1569"/>
        <v/>
      </c>
      <c r="AK505" s="655"/>
      <c r="AL505" s="635" t="str">
        <f t="shared" ref="AL505:AT505" si="1570">IF(AL502="","",AL502*AL503*AL504/AL$46/365/$F$1)</f>
        <v/>
      </c>
      <c r="AM505" s="635">
        <f t="shared" si="1570"/>
        <v>4.0156555772994131E-2</v>
      </c>
      <c r="AN505" s="635" t="str">
        <f t="shared" si="1570"/>
        <v/>
      </c>
      <c r="AO505" s="635" t="str">
        <f t="shared" si="1570"/>
        <v/>
      </c>
      <c r="AP505" s="635" t="str">
        <f t="shared" si="1570"/>
        <v/>
      </c>
      <c r="AQ505" s="635" t="str">
        <f t="shared" si="1570"/>
        <v/>
      </c>
      <c r="AR505" s="635" t="str">
        <f t="shared" si="1570"/>
        <v/>
      </c>
      <c r="AS505" s="635" t="str">
        <f t="shared" si="1570"/>
        <v/>
      </c>
      <c r="AT505" s="635">
        <f t="shared" si="1570"/>
        <v>4.4618395303326806E-2</v>
      </c>
      <c r="AU505" s="635"/>
      <c r="AV505" s="635"/>
      <c r="AW505" s="635" t="str">
        <f t="shared" ref="AW505:BB505" si="1571">IF(AW502="","",AW502*AW503*AW504/AW$46/365/$F$1)</f>
        <v/>
      </c>
      <c r="AX505" s="635" t="str">
        <f t="shared" si="1571"/>
        <v/>
      </c>
      <c r="AY505" s="635" t="str">
        <f t="shared" si="1571"/>
        <v/>
      </c>
      <c r="AZ505" s="635" t="str">
        <f t="shared" si="1571"/>
        <v/>
      </c>
      <c r="BA505" s="635" t="str">
        <f t="shared" si="1571"/>
        <v/>
      </c>
      <c r="BB505" s="635" t="str">
        <f t="shared" si="1571"/>
        <v/>
      </c>
      <c r="BC505" s="655"/>
      <c r="BD505" s="635" t="str">
        <f>IF(BD502="","",BD502*BD503*BD504/BD$46/365/$F$1)</f>
        <v/>
      </c>
      <c r="BE505" s="635" t="str">
        <f>IF(BE502="","",BE502*BE503*BE504/BE$46/365/$F$1)</f>
        <v/>
      </c>
      <c r="BF505" s="635">
        <f>IF(BF502="","",BF502*BF503*BF504/BF$46/365/$F$1)</f>
        <v>3.346379647749511E-2</v>
      </c>
      <c r="BG505" s="635" t="str">
        <f>IF(BG502="","",BG502*BG503*BG504/BG$46/365/$F$1)</f>
        <v/>
      </c>
      <c r="BH505" s="635"/>
      <c r="BI505" s="635"/>
      <c r="BJ505" s="635" t="str">
        <f t="shared" ref="BJ505:BT505" si="1572">IF(BJ502="","",BJ502*BJ503*BJ504/BJ$46/365/$F$1)</f>
        <v/>
      </c>
      <c r="BK505" s="635" t="str">
        <f t="shared" si="1572"/>
        <v/>
      </c>
      <c r="BL505" s="635" t="str">
        <f t="shared" si="1572"/>
        <v/>
      </c>
      <c r="BM505" s="635" t="str">
        <f t="shared" si="1572"/>
        <v/>
      </c>
      <c r="BN505" s="635" t="str">
        <f t="shared" si="1572"/>
        <v/>
      </c>
      <c r="BO505" s="635" t="str">
        <f t="shared" si="1572"/>
        <v/>
      </c>
      <c r="BP505" s="635" t="str">
        <f t="shared" si="1572"/>
        <v/>
      </c>
      <c r="BQ505" s="635" t="str">
        <f t="shared" si="1572"/>
        <v/>
      </c>
      <c r="BR505" s="635" t="str">
        <f t="shared" si="1572"/>
        <v/>
      </c>
      <c r="BS505" s="635" t="str">
        <f t="shared" si="1572"/>
        <v/>
      </c>
      <c r="BT505" s="635" t="str">
        <f t="shared" si="1572"/>
        <v/>
      </c>
      <c r="BU505" s="655"/>
      <c r="BV505" s="635">
        <f>IF(BV502="","",BV502*BV503*BV504/BV$46/365/$F$1)</f>
        <v>2.5496225887615318E-3</v>
      </c>
      <c r="BW505" s="635">
        <f>IF(BW502="","",BW502*BW503*BW504/BW$46/365/$F$1)</f>
        <v>5.949119373776908E-3</v>
      </c>
      <c r="BX505" s="635">
        <f>IF(BX502="","",BX502*BX503*BX504/BX$46/365/$F$1)</f>
        <v>3.2125244618395304E-2</v>
      </c>
      <c r="BY505" s="635" t="str">
        <f>IF(BY502="","",BY502*BY503*BY504/BY$46/365/$F$1)</f>
        <v/>
      </c>
      <c r="BZ505" s="625" t="str">
        <f>IF(DL505&lt;3,"",(SUM(B505:R505)-MIN(B505:R505)-MAX(B505:R505))/(DL505-2))</f>
        <v/>
      </c>
      <c r="CA505" s="625" t="str">
        <f t="shared" si="1286"/>
        <v/>
      </c>
      <c r="CB505" s="625" t="str">
        <f t="shared" si="1287"/>
        <v/>
      </c>
      <c r="CC505" s="625" t="str">
        <f t="shared" si="1288"/>
        <v/>
      </c>
      <c r="CD505" s="1342" t="str">
        <f t="shared" si="1545"/>
        <v/>
      </c>
      <c r="CE505" s="1343" t="str">
        <f t="shared" si="1559"/>
        <v/>
      </c>
      <c r="CF505" s="1344" t="str">
        <f t="shared" si="1559"/>
        <v/>
      </c>
      <c r="CG505" s="1344" t="str">
        <f t="shared" si="1559"/>
        <v/>
      </c>
      <c r="CH505" s="1344" t="str">
        <f t="shared" si="1559"/>
        <v/>
      </c>
      <c r="CI505" s="1344" t="str">
        <f t="shared" si="1559"/>
        <v/>
      </c>
      <c r="CJ505" s="1344" t="str">
        <f t="shared" si="1559"/>
        <v/>
      </c>
      <c r="CK505" s="1345" t="str">
        <f t="shared" si="1559"/>
        <v/>
      </c>
      <c r="CL505" s="1345">
        <f t="shared" si="1559"/>
        <v>3.346379647749511E-2</v>
      </c>
      <c r="CM505" s="1345" t="str">
        <f t="shared" si="1559"/>
        <v/>
      </c>
      <c r="CN505" s="1344" t="str">
        <f t="shared" si="1559"/>
        <v/>
      </c>
      <c r="CO505" s="1344" t="str">
        <f t="shared" si="1559"/>
        <v/>
      </c>
      <c r="CP505" s="1344" t="str">
        <f t="shared" si="1559"/>
        <v/>
      </c>
      <c r="CQ505" s="1344" t="str">
        <f t="shared" si="1559"/>
        <v/>
      </c>
      <c r="CR505" s="1344" t="str">
        <f t="shared" si="1559"/>
        <v/>
      </c>
      <c r="CS505" s="1343" t="str">
        <f t="shared" si="1559"/>
        <v/>
      </c>
      <c r="CT505" s="1346" t="str">
        <f t="shared" si="1559"/>
        <v/>
      </c>
      <c r="CU505" s="540" t="str">
        <f t="shared" si="1524"/>
        <v/>
      </c>
      <c r="CV505" s="541" t="str">
        <f t="shared" si="1525"/>
        <v/>
      </c>
      <c r="CW505" s="542" t="str">
        <f t="shared" si="1526"/>
        <v/>
      </c>
      <c r="CX505" s="542" t="str">
        <f t="shared" si="1527"/>
        <v/>
      </c>
      <c r="CY505" s="542" t="str">
        <f t="shared" si="1528"/>
        <v/>
      </c>
      <c r="CZ505" s="542" t="str">
        <f t="shared" si="1529"/>
        <v/>
      </c>
      <c r="DA505" s="542" t="str">
        <f t="shared" si="1530"/>
        <v/>
      </c>
      <c r="DB505" s="543" t="str">
        <f t="shared" si="1531"/>
        <v/>
      </c>
      <c r="DC505" s="543">
        <f t="shared" si="1532"/>
        <v>3.346379647749511E-2</v>
      </c>
      <c r="DD505" s="543" t="str">
        <f t="shared" si="1533"/>
        <v/>
      </c>
      <c r="DE505" s="542" t="str">
        <f t="shared" si="1534"/>
        <v/>
      </c>
      <c r="DF505" s="542" t="str">
        <f t="shared" si="1535"/>
        <v/>
      </c>
      <c r="DG505" s="542" t="str">
        <f t="shared" si="1536"/>
        <v/>
      </c>
      <c r="DH505" s="542" t="str">
        <f t="shared" si="1537"/>
        <v/>
      </c>
      <c r="DI505" s="542" t="str">
        <f t="shared" si="1538"/>
        <v/>
      </c>
      <c r="DJ505" s="541" t="str">
        <f t="shared" si="1539"/>
        <v/>
      </c>
      <c r="DK505" s="540" t="str">
        <f t="shared" si="1540"/>
        <v/>
      </c>
      <c r="DL505" s="656">
        <f t="shared" si="1541"/>
        <v>1</v>
      </c>
      <c r="DM505" s="106">
        <f t="shared" si="1542"/>
        <v>2</v>
      </c>
      <c r="DN505" s="106">
        <f t="shared" si="1543"/>
        <v>2</v>
      </c>
      <c r="DO505" s="106">
        <f t="shared" si="1544"/>
        <v>1</v>
      </c>
      <c r="DP505" s="486"/>
      <c r="DQ505" s="1126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281</v>
      </c>
      <c r="B506" s="646"/>
      <c r="C506" s="644"/>
      <c r="D506" s="644"/>
      <c r="E506" s="644">
        <v>2</v>
      </c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>
        <v>5</v>
      </c>
      <c r="V506" s="644">
        <v>2.4</v>
      </c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>
        <v>0</v>
      </c>
      <c r="AM506" s="644">
        <v>0.83330000000000004</v>
      </c>
      <c r="AN506" s="644"/>
      <c r="AO506" s="644"/>
      <c r="AP506" s="644"/>
      <c r="AQ506" s="644"/>
      <c r="AR506" s="644"/>
      <c r="AS506" s="644"/>
      <c r="AT506" s="644">
        <v>3</v>
      </c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>
        <v>0.8</v>
      </c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>
        <v>2</v>
      </c>
      <c r="BW506" s="644">
        <v>2</v>
      </c>
      <c r="BX506" s="644">
        <v>2</v>
      </c>
      <c r="BY506" s="644"/>
      <c r="BZ506" s="600" t="str">
        <f t="shared" si="1285"/>
        <v/>
      </c>
      <c r="CA506" s="600" t="str">
        <f t="shared" si="1286"/>
        <v/>
      </c>
      <c r="CB506" s="600">
        <f t="shared" si="1287"/>
        <v>0.83329999999999993</v>
      </c>
      <c r="CC506" s="691" t="str">
        <f t="shared" si="1288"/>
        <v/>
      </c>
      <c r="CD506" s="1337" t="str">
        <f t="shared" si="1545"/>
        <v/>
      </c>
      <c r="CE506" s="1338" t="str">
        <f t="shared" ref="CE506:CS506" si="157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573"/>
        <v/>
      </c>
      <c r="CG506" s="1339" t="str">
        <f t="shared" si="1573"/>
        <v/>
      </c>
      <c r="CH506" s="1339" t="str">
        <f t="shared" si="1573"/>
        <v/>
      </c>
      <c r="CI506" s="1339" t="str">
        <f t="shared" si="1573"/>
        <v/>
      </c>
      <c r="CJ506" s="1339" t="str">
        <f t="shared" si="1573"/>
        <v/>
      </c>
      <c r="CK506" s="1340" t="str">
        <f t="shared" si="1573"/>
        <v/>
      </c>
      <c r="CL506" s="1340">
        <f t="shared" si="1573"/>
        <v>0.8</v>
      </c>
      <c r="CM506" s="1340" t="str">
        <f t="shared" si="1573"/>
        <v/>
      </c>
      <c r="CN506" s="1339" t="str">
        <f t="shared" si="1573"/>
        <v/>
      </c>
      <c r="CO506" s="1339" t="str">
        <f t="shared" si="1573"/>
        <v/>
      </c>
      <c r="CP506" s="1339" t="str">
        <f t="shared" si="1573"/>
        <v/>
      </c>
      <c r="CQ506" s="1339" t="str">
        <f t="shared" si="1573"/>
        <v/>
      </c>
      <c r="CR506" s="1339" t="str">
        <f t="shared" si="1573"/>
        <v/>
      </c>
      <c r="CS506" s="1338" t="str">
        <f t="shared" si="1573"/>
        <v/>
      </c>
      <c r="CT506" s="1341" t="str">
        <f t="shared" ref="CE506:CT510" si="157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2" t="str">
        <f t="shared" si="1524"/>
        <v/>
      </c>
      <c r="CV506" s="553" t="str">
        <f t="shared" si="1525"/>
        <v/>
      </c>
      <c r="CW506" s="554" t="str">
        <f t="shared" si="1526"/>
        <v/>
      </c>
      <c r="CX506" s="554" t="str">
        <f t="shared" si="1527"/>
        <v/>
      </c>
      <c r="CY506" s="554" t="str">
        <f t="shared" si="1528"/>
        <v/>
      </c>
      <c r="CZ506" s="554" t="str">
        <f t="shared" si="1529"/>
        <v/>
      </c>
      <c r="DA506" s="554" t="str">
        <f t="shared" si="1530"/>
        <v/>
      </c>
      <c r="DB506" s="555" t="str">
        <f t="shared" si="1531"/>
        <v/>
      </c>
      <c r="DC506" s="555">
        <f t="shared" si="1532"/>
        <v>0.8</v>
      </c>
      <c r="DD506" s="555" t="str">
        <f t="shared" si="1533"/>
        <v/>
      </c>
      <c r="DE506" s="554" t="str">
        <f t="shared" si="1534"/>
        <v/>
      </c>
      <c r="DF506" s="554" t="str">
        <f t="shared" si="1535"/>
        <v/>
      </c>
      <c r="DG506" s="554" t="str">
        <f t="shared" si="1536"/>
        <v/>
      </c>
      <c r="DH506" s="554" t="str">
        <f t="shared" si="1537"/>
        <v/>
      </c>
      <c r="DI506" s="554" t="str">
        <f t="shared" si="1538"/>
        <v/>
      </c>
      <c r="DJ506" s="553" t="str">
        <f t="shared" si="1539"/>
        <v/>
      </c>
      <c r="DK506" s="552" t="str">
        <f t="shared" si="1540"/>
        <v/>
      </c>
      <c r="DL506" s="656">
        <f t="shared" si="1541"/>
        <v>1</v>
      </c>
      <c r="DM506" s="106">
        <f t="shared" si="1542"/>
        <v>2</v>
      </c>
      <c r="DN506" s="106">
        <f t="shared" si="1543"/>
        <v>3</v>
      </c>
      <c r="DO506" s="106">
        <f t="shared" si="1544"/>
        <v>1</v>
      </c>
      <c r="DP506" s="486"/>
      <c r="DQ506" s="1126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279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75">IF(D506="","",D502*D503*D506)</f>
        <v/>
      </c>
      <c r="E507" s="632">
        <f t="shared" si="1575"/>
        <v>240</v>
      </c>
      <c r="F507" s="632" t="str">
        <f t="shared" si="1575"/>
        <v/>
      </c>
      <c r="G507" s="632" t="str">
        <f t="shared" si="1575"/>
        <v/>
      </c>
      <c r="H507" s="632" t="str">
        <f t="shared" si="1575"/>
        <v/>
      </c>
      <c r="I507" s="632" t="str">
        <f t="shared" si="1575"/>
        <v/>
      </c>
      <c r="J507" s="632" t="str">
        <f t="shared" si="1575"/>
        <v/>
      </c>
      <c r="K507" s="632" t="str">
        <f t="shared" si="1575"/>
        <v/>
      </c>
      <c r="L507" s="632" t="str">
        <f t="shared" si="1575"/>
        <v/>
      </c>
      <c r="M507" s="632" t="str">
        <f t="shared" si="1575"/>
        <v/>
      </c>
      <c r="N507" s="632" t="str">
        <f t="shared" si="1575"/>
        <v/>
      </c>
      <c r="O507" s="632" t="str">
        <f t="shared" si="1575"/>
        <v/>
      </c>
      <c r="P507" s="632" t="str">
        <f t="shared" si="1575"/>
        <v/>
      </c>
      <c r="Q507" s="632" t="str">
        <f t="shared" si="1575"/>
        <v/>
      </c>
      <c r="R507" s="632" t="str">
        <f t="shared" si="1575"/>
        <v/>
      </c>
      <c r="S507" s="770"/>
      <c r="T507" s="632" t="str">
        <f>IF(T506="","",T502*T506*T503)</f>
        <v/>
      </c>
      <c r="U507" s="632">
        <f>IF(U506="","",U502*U506*U503)</f>
        <v>180</v>
      </c>
      <c r="V507" s="632">
        <f t="shared" ref="V507:AJ507" si="1576">IF(V506="","",V502*V503*V506)</f>
        <v>239.97599999999997</v>
      </c>
      <c r="W507" s="632" t="str">
        <f t="shared" si="1576"/>
        <v/>
      </c>
      <c r="X507" s="632" t="str">
        <f t="shared" si="1576"/>
        <v/>
      </c>
      <c r="Y507" s="632" t="str">
        <f t="shared" si="1576"/>
        <v/>
      </c>
      <c r="Z507" s="632" t="str">
        <f t="shared" si="1576"/>
        <v/>
      </c>
      <c r="AA507" s="632" t="str">
        <f t="shared" si="1576"/>
        <v/>
      </c>
      <c r="AB507" s="632" t="str">
        <f t="shared" si="1576"/>
        <v/>
      </c>
      <c r="AC507" s="632" t="str">
        <f t="shared" si="1576"/>
        <v/>
      </c>
      <c r="AD507" s="632" t="str">
        <f t="shared" si="1576"/>
        <v/>
      </c>
      <c r="AE507" s="632" t="str">
        <f t="shared" si="1576"/>
        <v/>
      </c>
      <c r="AF507" s="632" t="str">
        <f t="shared" si="1576"/>
        <v/>
      </c>
      <c r="AG507" s="632" t="str">
        <f t="shared" si="1576"/>
        <v/>
      </c>
      <c r="AH507" s="632" t="str">
        <f t="shared" si="1576"/>
        <v/>
      </c>
      <c r="AI507" s="632" t="str">
        <f t="shared" si="1576"/>
        <v/>
      </c>
      <c r="AJ507" s="632" t="str">
        <f t="shared" si="1576"/>
        <v/>
      </c>
      <c r="AK507" s="770"/>
      <c r="AL507" s="632">
        <f>IF(AL506="","",AL502*AL506*AL503)</f>
        <v>0</v>
      </c>
      <c r="AM507" s="632">
        <f>IF(AM506="","",AM502*AM506*AM503)</f>
        <v>224.99100000000001</v>
      </c>
      <c r="AN507" s="632" t="str">
        <f t="shared" ref="AN507:BB507" si="1577">IF(AN506="","",AN502*AN503*AN506)</f>
        <v/>
      </c>
      <c r="AO507" s="632" t="str">
        <f t="shared" si="1577"/>
        <v/>
      </c>
      <c r="AP507" s="632" t="str">
        <f t="shared" si="1577"/>
        <v/>
      </c>
      <c r="AQ507" s="632" t="str">
        <f t="shared" si="1577"/>
        <v/>
      </c>
      <c r="AR507" s="632" t="str">
        <f t="shared" si="1577"/>
        <v/>
      </c>
      <c r="AS507" s="632" t="str">
        <f t="shared" si="1577"/>
        <v/>
      </c>
      <c r="AT507" s="632">
        <f t="shared" si="1577"/>
        <v>900</v>
      </c>
      <c r="AU507" s="632" t="str">
        <f t="shared" si="1577"/>
        <v/>
      </c>
      <c r="AV507" s="632" t="str">
        <f t="shared" si="1577"/>
        <v/>
      </c>
      <c r="AW507" s="632" t="str">
        <f t="shared" si="1577"/>
        <v/>
      </c>
      <c r="AX507" s="632" t="str">
        <f t="shared" si="1577"/>
        <v/>
      </c>
      <c r="AY507" s="632" t="str">
        <f t="shared" si="1577"/>
        <v/>
      </c>
      <c r="AZ507" s="632" t="str">
        <f t="shared" si="1577"/>
        <v/>
      </c>
      <c r="BA507" s="632" t="str">
        <f t="shared" si="1577"/>
        <v/>
      </c>
      <c r="BB507" s="632" t="str">
        <f t="shared" si="1577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>
        <f t="shared" ref="BF507:BT507" si="1578">IF(BF506="","",BF502*BF503*BF506)</f>
        <v>360</v>
      </c>
      <c r="BG507" s="632" t="str">
        <f t="shared" si="1578"/>
        <v/>
      </c>
      <c r="BH507" s="632" t="str">
        <f t="shared" si="1578"/>
        <v/>
      </c>
      <c r="BI507" s="632" t="str">
        <f t="shared" si="1578"/>
        <v/>
      </c>
      <c r="BJ507" s="632" t="str">
        <f t="shared" si="1578"/>
        <v/>
      </c>
      <c r="BK507" s="632" t="str">
        <f t="shared" si="1578"/>
        <v/>
      </c>
      <c r="BL507" s="632" t="str">
        <f t="shared" si="1578"/>
        <v/>
      </c>
      <c r="BM507" s="632" t="str">
        <f t="shared" si="1578"/>
        <v/>
      </c>
      <c r="BN507" s="632" t="str">
        <f t="shared" si="1578"/>
        <v/>
      </c>
      <c r="BO507" s="632" t="str">
        <f t="shared" si="1578"/>
        <v/>
      </c>
      <c r="BP507" s="632" t="str">
        <f t="shared" si="1578"/>
        <v/>
      </c>
      <c r="BQ507" s="632" t="str">
        <f t="shared" si="1578"/>
        <v/>
      </c>
      <c r="BR507" s="632" t="str">
        <f t="shared" si="1578"/>
        <v/>
      </c>
      <c r="BS507" s="632" t="str">
        <f t="shared" si="1578"/>
        <v/>
      </c>
      <c r="BT507" s="632" t="str">
        <f t="shared" si="1578"/>
        <v/>
      </c>
      <c r="BU507" s="770"/>
      <c r="BV507" s="632">
        <f>IF(BV506="","",BV502*BV506*BV503)</f>
        <v>24</v>
      </c>
      <c r="BW507" s="632">
        <f>IF(BW506="","",BW502*BW506*BW503)</f>
        <v>72</v>
      </c>
      <c r="BX507" s="632">
        <f>IF(BX506="","",BX502*BX503*BX506)</f>
        <v>432</v>
      </c>
      <c r="BY507" s="632" t="str">
        <f>IF(BY506="","",BY502*BY503*BY506)</f>
        <v/>
      </c>
      <c r="BZ507" s="600" t="str">
        <f t="shared" si="1285"/>
        <v/>
      </c>
      <c r="CA507" s="600" t="str">
        <f t="shared" si="1286"/>
        <v/>
      </c>
      <c r="CB507" s="600">
        <f t="shared" si="1287"/>
        <v>224.99099999999999</v>
      </c>
      <c r="CC507" s="691" t="str">
        <f t="shared" si="1288"/>
        <v/>
      </c>
      <c r="CD507" s="1337" t="str">
        <f t="shared" si="1545"/>
        <v/>
      </c>
      <c r="CE507" s="1338" t="str">
        <f t="shared" si="1574"/>
        <v/>
      </c>
      <c r="CF507" s="1339" t="str">
        <f t="shared" si="1574"/>
        <v/>
      </c>
      <c r="CG507" s="1339" t="str">
        <f t="shared" si="1574"/>
        <v/>
      </c>
      <c r="CH507" s="1339" t="str">
        <f t="shared" si="1574"/>
        <v/>
      </c>
      <c r="CI507" s="1339" t="str">
        <f t="shared" si="1574"/>
        <v/>
      </c>
      <c r="CJ507" s="1339" t="str">
        <f t="shared" si="1574"/>
        <v/>
      </c>
      <c r="CK507" s="1340" t="str">
        <f t="shared" si="1574"/>
        <v/>
      </c>
      <c r="CL507" s="1340">
        <f t="shared" si="1574"/>
        <v>360</v>
      </c>
      <c r="CM507" s="1340" t="str">
        <f t="shared" si="1574"/>
        <v/>
      </c>
      <c r="CN507" s="1339" t="str">
        <f t="shared" si="1574"/>
        <v/>
      </c>
      <c r="CO507" s="1339" t="str">
        <f t="shared" si="1574"/>
        <v/>
      </c>
      <c r="CP507" s="1339" t="str">
        <f t="shared" si="1574"/>
        <v/>
      </c>
      <c r="CQ507" s="1339" t="str">
        <f t="shared" si="1574"/>
        <v/>
      </c>
      <c r="CR507" s="1339" t="str">
        <f t="shared" si="1574"/>
        <v/>
      </c>
      <c r="CS507" s="1338" t="str">
        <f t="shared" si="1574"/>
        <v/>
      </c>
      <c r="CT507" s="1341" t="str">
        <f t="shared" si="1574"/>
        <v/>
      </c>
      <c r="CU507" s="552" t="str">
        <f t="shared" si="1524"/>
        <v/>
      </c>
      <c r="CV507" s="553" t="str">
        <f t="shared" si="1525"/>
        <v/>
      </c>
      <c r="CW507" s="554" t="str">
        <f t="shared" si="1526"/>
        <v/>
      </c>
      <c r="CX507" s="554" t="str">
        <f t="shared" si="1527"/>
        <v/>
      </c>
      <c r="CY507" s="554" t="str">
        <f t="shared" si="1528"/>
        <v/>
      </c>
      <c r="CZ507" s="554" t="str">
        <f t="shared" si="1529"/>
        <v/>
      </c>
      <c r="DA507" s="554" t="str">
        <f t="shared" si="1530"/>
        <v/>
      </c>
      <c r="DB507" s="555" t="str">
        <f t="shared" si="1531"/>
        <v/>
      </c>
      <c r="DC507" s="555">
        <f t="shared" si="1532"/>
        <v>360</v>
      </c>
      <c r="DD507" s="555" t="str">
        <f t="shared" si="1533"/>
        <v/>
      </c>
      <c r="DE507" s="554" t="str">
        <f t="shared" si="1534"/>
        <v/>
      </c>
      <c r="DF507" s="554" t="str">
        <f t="shared" si="1535"/>
        <v/>
      </c>
      <c r="DG507" s="554" t="str">
        <f t="shared" si="1536"/>
        <v/>
      </c>
      <c r="DH507" s="554" t="str">
        <f t="shared" si="1537"/>
        <v/>
      </c>
      <c r="DI507" s="554" t="str">
        <f t="shared" si="1538"/>
        <v/>
      </c>
      <c r="DJ507" s="553" t="str">
        <f t="shared" si="1539"/>
        <v/>
      </c>
      <c r="DK507" s="552" t="str">
        <f t="shared" si="1540"/>
        <v/>
      </c>
      <c r="DL507" s="656">
        <f t="shared" si="1541"/>
        <v>1</v>
      </c>
      <c r="DM507" s="106">
        <f t="shared" si="1542"/>
        <v>2</v>
      </c>
      <c r="DN507" s="106">
        <f t="shared" si="1543"/>
        <v>3</v>
      </c>
      <c r="DO507" s="106">
        <f t="shared" si="1544"/>
        <v>1</v>
      </c>
      <c r="DP507" s="486"/>
      <c r="DQ507" s="1484" t="str">
        <f>'Exp factors'!$I$47</f>
        <v>des</v>
      </c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509" t="s">
        <v>714</v>
      </c>
      <c r="B508" s="681"/>
      <c r="C508" s="323"/>
      <c r="D508" s="323"/>
      <c r="E508" s="323">
        <v>1</v>
      </c>
      <c r="F508" s="323">
        <v>1</v>
      </c>
      <c r="G508" s="323">
        <v>1.5</v>
      </c>
      <c r="H508" s="323"/>
      <c r="I508" s="323"/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/>
      <c r="U508" s="323"/>
      <c r="V508" s="323">
        <v>1</v>
      </c>
      <c r="W508" s="323"/>
      <c r="X508" s="323"/>
      <c r="Y508" s="323"/>
      <c r="Z508" s="323">
        <v>1</v>
      </c>
      <c r="AA508" s="323"/>
      <c r="AB508" s="323">
        <v>2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2</v>
      </c>
      <c r="AM508" s="323"/>
      <c r="AN508" s="323"/>
      <c r="AO508" s="323">
        <v>4</v>
      </c>
      <c r="AP508" s="323">
        <v>4</v>
      </c>
      <c r="AQ508" s="323">
        <v>4</v>
      </c>
      <c r="AR508" s="323">
        <v>2</v>
      </c>
      <c r="AS508" s="323"/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2</v>
      </c>
      <c r="BF508" s="323">
        <v>60</v>
      </c>
      <c r="BG508" s="323">
        <v>20</v>
      </c>
      <c r="BH508" s="323">
        <v>8.6660000000000004</v>
      </c>
      <c r="BI508" s="323">
        <v>12</v>
      </c>
      <c r="BJ508" s="323">
        <v>4</v>
      </c>
      <c r="BK508" s="323">
        <v>4</v>
      </c>
      <c r="BL508" s="323">
        <v>1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>
        <v>1</v>
      </c>
      <c r="BW508" s="323">
        <v>1</v>
      </c>
      <c r="BX508" s="323">
        <v>2</v>
      </c>
      <c r="BY508" s="323">
        <v>4</v>
      </c>
      <c r="BZ508" s="600">
        <f t="shared" si="1285"/>
        <v>1</v>
      </c>
      <c r="CA508" s="600">
        <f t="shared" si="1286"/>
        <v>1</v>
      </c>
      <c r="CB508" s="600">
        <f t="shared" si="1287"/>
        <v>3</v>
      </c>
      <c r="CC508" s="691">
        <f t="shared" si="1288"/>
        <v>7.8094285714285707</v>
      </c>
      <c r="CD508" s="1337" t="str">
        <f t="shared" si="1545"/>
        <v/>
      </c>
      <c r="CE508" s="1338" t="str">
        <f t="shared" si="1574"/>
        <v/>
      </c>
      <c r="CF508" s="1339" t="str">
        <f t="shared" si="1574"/>
        <v/>
      </c>
      <c r="CG508" s="1339" t="str">
        <f t="shared" si="1574"/>
        <v/>
      </c>
      <c r="CH508" s="1339">
        <f t="shared" si="1574"/>
        <v>1</v>
      </c>
      <c r="CI508" s="1339">
        <f t="shared" si="1574"/>
        <v>2</v>
      </c>
      <c r="CJ508" s="1339">
        <f t="shared" si="1574"/>
        <v>4</v>
      </c>
      <c r="CK508" s="1340">
        <f t="shared" si="1574"/>
        <v>4</v>
      </c>
      <c r="CL508" s="1340">
        <f t="shared" si="1574"/>
        <v>4</v>
      </c>
      <c r="CM508" s="1340">
        <f t="shared" si="1574"/>
        <v>8.6660000000000004</v>
      </c>
      <c r="CN508" s="1339">
        <f t="shared" si="1574"/>
        <v>12</v>
      </c>
      <c r="CO508" s="1339">
        <f t="shared" si="1574"/>
        <v>20</v>
      </c>
      <c r="CP508" s="1339">
        <f t="shared" si="1574"/>
        <v>60</v>
      </c>
      <c r="CQ508" s="1339" t="str">
        <f t="shared" si="1574"/>
        <v/>
      </c>
      <c r="CR508" s="1339" t="str">
        <f t="shared" si="1574"/>
        <v/>
      </c>
      <c r="CS508" s="1338" t="str">
        <f t="shared" si="1574"/>
        <v/>
      </c>
      <c r="CT508" s="1341" t="str">
        <f t="shared" si="1574"/>
        <v/>
      </c>
      <c r="CU508" s="552" t="str">
        <f t="shared" si="1524"/>
        <v/>
      </c>
      <c r="CV508" s="553" t="str">
        <f t="shared" si="1525"/>
        <v/>
      </c>
      <c r="CW508" s="554" t="str">
        <f t="shared" si="1526"/>
        <v/>
      </c>
      <c r="CX508" s="554" t="str">
        <f t="shared" si="1527"/>
        <v/>
      </c>
      <c r="CY508" s="554">
        <f t="shared" si="1528"/>
        <v>1</v>
      </c>
      <c r="CZ508" s="554">
        <f t="shared" si="1529"/>
        <v>2</v>
      </c>
      <c r="DA508" s="554">
        <f t="shared" si="1530"/>
        <v>4</v>
      </c>
      <c r="DB508" s="555">
        <f t="shared" si="1531"/>
        <v>4</v>
      </c>
      <c r="DC508" s="555">
        <f t="shared" si="1532"/>
        <v>4</v>
      </c>
      <c r="DD508" s="555">
        <f t="shared" si="1533"/>
        <v>8.6660000000000004</v>
      </c>
      <c r="DE508" s="554">
        <f t="shared" si="1534"/>
        <v>12</v>
      </c>
      <c r="DF508" s="554">
        <f t="shared" si="1535"/>
        <v>20</v>
      </c>
      <c r="DG508" s="554">
        <f t="shared" si="1536"/>
        <v>60</v>
      </c>
      <c r="DH508" s="554" t="str">
        <f t="shared" si="1537"/>
        <v/>
      </c>
      <c r="DI508" s="554" t="str">
        <f t="shared" si="1538"/>
        <v/>
      </c>
      <c r="DJ508" s="553" t="str">
        <f t="shared" si="1539"/>
        <v/>
      </c>
      <c r="DK508" s="552" t="str">
        <f t="shared" si="1540"/>
        <v/>
      </c>
      <c r="DL508" s="656">
        <f t="shared" si="1541"/>
        <v>4</v>
      </c>
      <c r="DM508" s="106">
        <f t="shared" si="1542"/>
        <v>3</v>
      </c>
      <c r="DN508" s="106">
        <f t="shared" si="1543"/>
        <v>6</v>
      </c>
      <c r="DO508" s="106">
        <f t="shared" si="1544"/>
        <v>9</v>
      </c>
      <c r="DP508" s="486"/>
      <c r="DQ508" s="1126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282</v>
      </c>
      <c r="B509" s="646"/>
      <c r="C509" s="644"/>
      <c r="D509" s="644"/>
      <c r="E509" s="644">
        <v>12</v>
      </c>
      <c r="F509" s="644">
        <v>12</v>
      </c>
      <c r="G509" s="644">
        <v>12</v>
      </c>
      <c r="H509" s="644"/>
      <c r="I509" s="644"/>
      <c r="J509" s="644">
        <v>10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/>
      <c r="U509" s="644"/>
      <c r="V509" s="644">
        <v>12</v>
      </c>
      <c r="W509" s="644"/>
      <c r="X509" s="644"/>
      <c r="Y509" s="644"/>
      <c r="Z509" s="644">
        <v>6</v>
      </c>
      <c r="AA509" s="644"/>
      <c r="AB509" s="644">
        <v>12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12</v>
      </c>
      <c r="AM509" s="644"/>
      <c r="AN509" s="644"/>
      <c r="AO509" s="644">
        <v>12</v>
      </c>
      <c r="AP509" s="644">
        <v>12</v>
      </c>
      <c r="AQ509" s="644">
        <v>10</v>
      </c>
      <c r="AR509" s="644">
        <v>12</v>
      </c>
      <c r="AS509" s="644"/>
      <c r="AT509" s="644">
        <v>24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12</v>
      </c>
      <c r="BE509" s="644">
        <v>12</v>
      </c>
      <c r="BF509" s="644">
        <v>1</v>
      </c>
      <c r="BG509" s="644">
        <v>12</v>
      </c>
      <c r="BH509" s="644">
        <v>12</v>
      </c>
      <c r="BI509" s="644">
        <v>1</v>
      </c>
      <c r="BJ509" s="644">
        <v>12</v>
      </c>
      <c r="BK509" s="644">
        <v>12</v>
      </c>
      <c r="BL509" s="644">
        <v>52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85"/>
        <v>12</v>
      </c>
      <c r="CA509" s="600">
        <f t="shared" si="1286"/>
        <v>12</v>
      </c>
      <c r="CB509" s="600">
        <f t="shared" si="1287"/>
        <v>12</v>
      </c>
      <c r="CC509" s="691">
        <f t="shared" si="1288"/>
        <v>10.428571428571429</v>
      </c>
      <c r="CD509" s="1337" t="str">
        <f t="shared" si="1545"/>
        <v/>
      </c>
      <c r="CE509" s="1338" t="str">
        <f t="shared" si="1574"/>
        <v/>
      </c>
      <c r="CF509" s="1339" t="str">
        <f t="shared" si="1574"/>
        <v/>
      </c>
      <c r="CG509" s="1339" t="str">
        <f t="shared" si="1574"/>
        <v/>
      </c>
      <c r="CH509" s="1339">
        <f t="shared" si="1574"/>
        <v>1</v>
      </c>
      <c r="CI509" s="1339">
        <f t="shared" si="1574"/>
        <v>1</v>
      </c>
      <c r="CJ509" s="1339">
        <f t="shared" si="1574"/>
        <v>12</v>
      </c>
      <c r="CK509" s="1340">
        <f t="shared" si="1574"/>
        <v>12</v>
      </c>
      <c r="CL509" s="1340">
        <f t="shared" si="1574"/>
        <v>12</v>
      </c>
      <c r="CM509" s="1340">
        <f t="shared" si="1574"/>
        <v>12</v>
      </c>
      <c r="CN509" s="1339">
        <f t="shared" si="1574"/>
        <v>12</v>
      </c>
      <c r="CO509" s="1339">
        <f t="shared" si="1574"/>
        <v>12</v>
      </c>
      <c r="CP509" s="1339">
        <f t="shared" si="1574"/>
        <v>52</v>
      </c>
      <c r="CQ509" s="1339" t="str">
        <f t="shared" si="1574"/>
        <v/>
      </c>
      <c r="CR509" s="1339" t="str">
        <f t="shared" si="1574"/>
        <v/>
      </c>
      <c r="CS509" s="1338" t="str">
        <f t="shared" si="1574"/>
        <v/>
      </c>
      <c r="CT509" s="1341" t="str">
        <f t="shared" si="1574"/>
        <v/>
      </c>
      <c r="CU509" s="552" t="str">
        <f t="shared" si="1524"/>
        <v/>
      </c>
      <c r="CV509" s="553" t="str">
        <f t="shared" si="1525"/>
        <v/>
      </c>
      <c r="CW509" s="554" t="str">
        <f t="shared" si="1526"/>
        <v/>
      </c>
      <c r="CX509" s="554" t="str">
        <f t="shared" si="1527"/>
        <v/>
      </c>
      <c r="CY509" s="554">
        <f t="shared" si="1528"/>
        <v>1</v>
      </c>
      <c r="CZ509" s="554">
        <f t="shared" si="1529"/>
        <v>1</v>
      </c>
      <c r="DA509" s="554">
        <f t="shared" si="1530"/>
        <v>12</v>
      </c>
      <c r="DB509" s="555">
        <f t="shared" si="1531"/>
        <v>12</v>
      </c>
      <c r="DC509" s="555">
        <f t="shared" si="1532"/>
        <v>12</v>
      </c>
      <c r="DD509" s="555">
        <f t="shared" si="1533"/>
        <v>12</v>
      </c>
      <c r="DE509" s="554">
        <f t="shared" si="1534"/>
        <v>12</v>
      </c>
      <c r="DF509" s="554">
        <f t="shared" si="1535"/>
        <v>12</v>
      </c>
      <c r="DG509" s="554">
        <f t="shared" si="1536"/>
        <v>52</v>
      </c>
      <c r="DH509" s="554" t="str">
        <f t="shared" si="1537"/>
        <v/>
      </c>
      <c r="DI509" s="554" t="str">
        <f t="shared" si="1538"/>
        <v/>
      </c>
      <c r="DJ509" s="553" t="str">
        <f t="shared" si="1539"/>
        <v/>
      </c>
      <c r="DK509" s="552" t="str">
        <f t="shared" si="1540"/>
        <v/>
      </c>
      <c r="DL509" s="656">
        <f t="shared" si="1541"/>
        <v>4</v>
      </c>
      <c r="DM509" s="106">
        <f t="shared" si="1542"/>
        <v>3</v>
      </c>
      <c r="DN509" s="106">
        <f t="shared" si="1543"/>
        <v>6</v>
      </c>
      <c r="DO509" s="106">
        <f t="shared" si="1544"/>
        <v>9</v>
      </c>
      <c r="DP509" s="486"/>
      <c r="DQ509" s="1126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$G$1 &amp; "/kg"</f>
        <v>kcal/kg</v>
      </c>
      <c r="B510" s="765">
        <f t="shared" ref="B510:K510" si="1579">4000*$K$1</f>
        <v>4000</v>
      </c>
      <c r="C510" s="765">
        <f t="shared" si="1579"/>
        <v>4000</v>
      </c>
      <c r="D510" s="765">
        <f t="shared" si="1579"/>
        <v>4000</v>
      </c>
      <c r="E510" s="765">
        <f t="shared" si="1579"/>
        <v>4000</v>
      </c>
      <c r="F510" s="765">
        <f t="shared" si="1579"/>
        <v>4000</v>
      </c>
      <c r="G510" s="765">
        <f t="shared" si="1579"/>
        <v>4000</v>
      </c>
      <c r="H510" s="765">
        <f t="shared" si="1579"/>
        <v>4000</v>
      </c>
      <c r="I510" s="765">
        <f t="shared" si="1579"/>
        <v>4000</v>
      </c>
      <c r="J510" s="765">
        <f t="shared" si="1579"/>
        <v>4000</v>
      </c>
      <c r="K510" s="765">
        <f t="shared" si="1579"/>
        <v>4000</v>
      </c>
      <c r="L510" s="765">
        <f>4000*$K$1</f>
        <v>4000</v>
      </c>
      <c r="M510" s="765">
        <f t="shared" ref="M510:R510" si="1580">4000*$K$1</f>
        <v>4000</v>
      </c>
      <c r="N510" s="765">
        <f t="shared" si="1580"/>
        <v>4000</v>
      </c>
      <c r="O510" s="765">
        <f t="shared" si="1580"/>
        <v>4000</v>
      </c>
      <c r="P510" s="765">
        <f t="shared" si="1580"/>
        <v>4000</v>
      </c>
      <c r="Q510" s="765">
        <f t="shared" si="1580"/>
        <v>4000</v>
      </c>
      <c r="R510" s="765">
        <f t="shared" si="1580"/>
        <v>4000</v>
      </c>
      <c r="S510" s="605"/>
      <c r="T510" s="765">
        <f t="shared" ref="T510:AC510" si="1581">4000*$K$1</f>
        <v>4000</v>
      </c>
      <c r="U510" s="765">
        <f t="shared" si="1581"/>
        <v>4000</v>
      </c>
      <c r="V510" s="765">
        <f t="shared" si="1581"/>
        <v>4000</v>
      </c>
      <c r="W510" s="765">
        <f t="shared" si="1581"/>
        <v>4000</v>
      </c>
      <c r="X510" s="765">
        <f t="shared" si="1581"/>
        <v>4000</v>
      </c>
      <c r="Y510" s="765">
        <f t="shared" si="1581"/>
        <v>4000</v>
      </c>
      <c r="Z510" s="765">
        <v>4000</v>
      </c>
      <c r="AA510" s="765">
        <f t="shared" si="1581"/>
        <v>4000</v>
      </c>
      <c r="AB510" s="765">
        <f t="shared" si="1581"/>
        <v>4000</v>
      </c>
      <c r="AC510" s="765">
        <f t="shared" si="1581"/>
        <v>4000</v>
      </c>
      <c r="AD510" s="765">
        <f>4000*$K$1</f>
        <v>4000</v>
      </c>
      <c r="AE510" s="765">
        <f t="shared" ref="AE510:AJ510" si="1582">4000*$K$1</f>
        <v>4000</v>
      </c>
      <c r="AF510" s="765">
        <f t="shared" si="1582"/>
        <v>4000</v>
      </c>
      <c r="AG510" s="765">
        <f t="shared" si="1582"/>
        <v>4000</v>
      </c>
      <c r="AH510" s="765">
        <f t="shared" si="1582"/>
        <v>4000</v>
      </c>
      <c r="AI510" s="765">
        <f t="shared" si="1582"/>
        <v>4000</v>
      </c>
      <c r="AJ510" s="765">
        <f t="shared" si="1582"/>
        <v>4000</v>
      </c>
      <c r="AK510" s="605"/>
      <c r="AL510" s="765">
        <f t="shared" ref="AL510:AU510" si="1583">4000*$K$1</f>
        <v>4000</v>
      </c>
      <c r="AM510" s="765">
        <v>4000</v>
      </c>
      <c r="AN510" s="765">
        <f t="shared" si="1583"/>
        <v>4000</v>
      </c>
      <c r="AO510" s="765">
        <f t="shared" si="1583"/>
        <v>4000</v>
      </c>
      <c r="AP510" s="765">
        <f t="shared" si="1583"/>
        <v>4000</v>
      </c>
      <c r="AQ510" s="765">
        <f t="shared" si="1583"/>
        <v>4000</v>
      </c>
      <c r="AR510" s="765">
        <f t="shared" si="1583"/>
        <v>4000</v>
      </c>
      <c r="AS510" s="765">
        <f t="shared" si="1583"/>
        <v>4000</v>
      </c>
      <c r="AT510" s="765">
        <f t="shared" si="1583"/>
        <v>4000</v>
      </c>
      <c r="AU510" s="765">
        <f t="shared" si="1583"/>
        <v>4000</v>
      </c>
      <c r="AV510" s="765">
        <f>4000*$K$1</f>
        <v>4000</v>
      </c>
      <c r="AW510" s="765">
        <f t="shared" ref="AW510:BB510" si="1584">4000*$K$1</f>
        <v>4000</v>
      </c>
      <c r="AX510" s="765">
        <f t="shared" si="1584"/>
        <v>4000</v>
      </c>
      <c r="AY510" s="765">
        <f t="shared" si="1584"/>
        <v>4000</v>
      </c>
      <c r="AZ510" s="765">
        <f t="shared" si="1584"/>
        <v>4000</v>
      </c>
      <c r="BA510" s="765">
        <f t="shared" si="1584"/>
        <v>4000</v>
      </c>
      <c r="BB510" s="765">
        <f t="shared" si="1584"/>
        <v>4000</v>
      </c>
      <c r="BC510" s="759"/>
      <c r="BD510" s="765">
        <f t="shared" ref="BD510:BM510" si="1585">4000*$K$1</f>
        <v>4000</v>
      </c>
      <c r="BE510" s="765">
        <f t="shared" si="1585"/>
        <v>4000</v>
      </c>
      <c r="BF510" s="765">
        <f t="shared" si="1585"/>
        <v>4000</v>
      </c>
      <c r="BG510" s="765">
        <f t="shared" si="1585"/>
        <v>4000</v>
      </c>
      <c r="BH510" s="765">
        <f t="shared" si="1585"/>
        <v>4000</v>
      </c>
      <c r="BI510" s="765">
        <f t="shared" si="1585"/>
        <v>4000</v>
      </c>
      <c r="BJ510" s="765">
        <f t="shared" si="1585"/>
        <v>4000</v>
      </c>
      <c r="BK510" s="765">
        <f t="shared" si="1585"/>
        <v>4000</v>
      </c>
      <c r="BL510" s="765">
        <f t="shared" si="1585"/>
        <v>4000</v>
      </c>
      <c r="BM510" s="765">
        <f t="shared" si="1585"/>
        <v>4000</v>
      </c>
      <c r="BN510" s="765">
        <f>4000*$K$1</f>
        <v>4000</v>
      </c>
      <c r="BO510" s="765">
        <f t="shared" ref="BO510:BY510" si="1586">4000*$K$1</f>
        <v>4000</v>
      </c>
      <c r="BP510" s="765">
        <f t="shared" si="1586"/>
        <v>4000</v>
      </c>
      <c r="BQ510" s="765">
        <f t="shared" si="1586"/>
        <v>4000</v>
      </c>
      <c r="BR510" s="765">
        <f t="shared" si="1586"/>
        <v>4000</v>
      </c>
      <c r="BS510" s="765">
        <f t="shared" si="1586"/>
        <v>4000</v>
      </c>
      <c r="BT510" s="765">
        <f t="shared" si="1586"/>
        <v>4000</v>
      </c>
      <c r="BU510" s="759"/>
      <c r="BV510" s="765">
        <f t="shared" si="1586"/>
        <v>4000</v>
      </c>
      <c r="BW510" s="765">
        <f t="shared" si="1586"/>
        <v>4000</v>
      </c>
      <c r="BX510" s="765">
        <f t="shared" si="1586"/>
        <v>4000</v>
      </c>
      <c r="BY510" s="765">
        <f t="shared" si="1586"/>
        <v>4000</v>
      </c>
      <c r="BZ510" s="600">
        <f t="shared" si="1285"/>
        <v>4000</v>
      </c>
      <c r="CA510" s="600">
        <f t="shared" si="1286"/>
        <v>4000</v>
      </c>
      <c r="CB510" s="600">
        <f t="shared" si="1287"/>
        <v>4000</v>
      </c>
      <c r="CC510" s="691">
        <f t="shared" si="1288"/>
        <v>4000</v>
      </c>
      <c r="CD510" s="1337">
        <f t="shared" si="1545"/>
        <v>4000</v>
      </c>
      <c r="CE510" s="1338">
        <f t="shared" si="1574"/>
        <v>4000</v>
      </c>
      <c r="CF510" s="1339">
        <f t="shared" si="1574"/>
        <v>4000</v>
      </c>
      <c r="CG510" s="1339">
        <f t="shared" si="1574"/>
        <v>4000</v>
      </c>
      <c r="CH510" s="1339">
        <f t="shared" si="1574"/>
        <v>4000</v>
      </c>
      <c r="CI510" s="1339">
        <f t="shared" si="1574"/>
        <v>4000</v>
      </c>
      <c r="CJ510" s="1339">
        <f t="shared" si="1574"/>
        <v>4000</v>
      </c>
      <c r="CK510" s="1340">
        <f t="shared" si="1574"/>
        <v>4000</v>
      </c>
      <c r="CL510" s="1340">
        <f t="shared" si="1574"/>
        <v>4000</v>
      </c>
      <c r="CM510" s="1340">
        <f t="shared" si="1574"/>
        <v>4000</v>
      </c>
      <c r="CN510" s="1339">
        <f t="shared" si="1574"/>
        <v>4000</v>
      </c>
      <c r="CO510" s="1339">
        <f t="shared" si="1574"/>
        <v>4000</v>
      </c>
      <c r="CP510" s="1339">
        <f t="shared" si="1574"/>
        <v>4000</v>
      </c>
      <c r="CQ510" s="1339">
        <f t="shared" si="1574"/>
        <v>4000</v>
      </c>
      <c r="CR510" s="1339">
        <f t="shared" si="1574"/>
        <v>4000</v>
      </c>
      <c r="CS510" s="1338">
        <f t="shared" si="1574"/>
        <v>4000</v>
      </c>
      <c r="CT510" s="1341">
        <f t="shared" si="1574"/>
        <v>4000</v>
      </c>
      <c r="CU510" s="552">
        <f t="shared" si="1524"/>
        <v>4000</v>
      </c>
      <c r="CV510" s="553">
        <f t="shared" si="1525"/>
        <v>4000</v>
      </c>
      <c r="CW510" s="554">
        <f t="shared" si="1526"/>
        <v>4000</v>
      </c>
      <c r="CX510" s="554">
        <f t="shared" si="1527"/>
        <v>4000</v>
      </c>
      <c r="CY510" s="554">
        <f t="shared" si="1528"/>
        <v>4000</v>
      </c>
      <c r="CZ510" s="554">
        <f t="shared" si="1529"/>
        <v>4000</v>
      </c>
      <c r="DA510" s="554">
        <f t="shared" si="1530"/>
        <v>4000</v>
      </c>
      <c r="DB510" s="555">
        <f t="shared" si="1531"/>
        <v>4000</v>
      </c>
      <c r="DC510" s="555">
        <f t="shared" si="1532"/>
        <v>4000</v>
      </c>
      <c r="DD510" s="555">
        <f t="shared" si="1533"/>
        <v>4000</v>
      </c>
      <c r="DE510" s="554">
        <f t="shared" si="1534"/>
        <v>4000</v>
      </c>
      <c r="DF510" s="554">
        <f t="shared" si="1535"/>
        <v>4000</v>
      </c>
      <c r="DG510" s="554">
        <f t="shared" si="1536"/>
        <v>4000</v>
      </c>
      <c r="DH510" s="554">
        <f t="shared" si="1537"/>
        <v>4000</v>
      </c>
      <c r="DI510" s="554">
        <f t="shared" si="1538"/>
        <v>4000</v>
      </c>
      <c r="DJ510" s="553">
        <f t="shared" si="1539"/>
        <v>4000</v>
      </c>
      <c r="DK510" s="552">
        <f t="shared" si="1540"/>
        <v>4000</v>
      </c>
      <c r="DL510" s="656">
        <f t="shared" si="1541"/>
        <v>17</v>
      </c>
      <c r="DM510" s="106">
        <f t="shared" si="1542"/>
        <v>17</v>
      </c>
      <c r="DN510" s="106">
        <f t="shared" si="1543"/>
        <v>17</v>
      </c>
      <c r="DO510" s="106">
        <f t="shared" si="1544"/>
        <v>17</v>
      </c>
      <c r="DP510" s="486"/>
      <c r="DQ510" s="1126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$G$1 &amp; " (%)"</f>
        <v>kcal (%)</v>
      </c>
      <c r="B511" s="769" t="str">
        <f t="shared" ref="B511:R511" si="1587">IF(B508="","",B508*B509*B510/B$46/365/$F$1)</f>
        <v/>
      </c>
      <c r="C511" s="635" t="str">
        <f t="shared" si="1587"/>
        <v/>
      </c>
      <c r="D511" s="769" t="str">
        <f t="shared" si="1587"/>
        <v/>
      </c>
      <c r="E511" s="635">
        <f t="shared" si="1587"/>
        <v>6.9580343552946289E-3</v>
      </c>
      <c r="F511" s="769">
        <f t="shared" si="1587"/>
        <v>6.2622309197651656E-3</v>
      </c>
      <c r="G511" s="635">
        <f t="shared" si="1587"/>
        <v>9.3933463796477493E-3</v>
      </c>
      <c r="H511" s="635" t="str">
        <f t="shared" si="1587"/>
        <v/>
      </c>
      <c r="I511" s="769" t="str">
        <f t="shared" si="1587"/>
        <v/>
      </c>
      <c r="J511" s="769">
        <f t="shared" si="1587"/>
        <v>7.4550368092442462E-3</v>
      </c>
      <c r="K511" s="635" t="str">
        <f t="shared" si="1587"/>
        <v/>
      </c>
      <c r="L511" s="769" t="str">
        <f t="shared" si="1587"/>
        <v/>
      </c>
      <c r="M511" s="635" t="str">
        <f t="shared" si="1587"/>
        <v/>
      </c>
      <c r="N511" s="769" t="str">
        <f t="shared" si="1587"/>
        <v/>
      </c>
      <c r="O511" s="635" t="str">
        <f t="shared" si="1587"/>
        <v/>
      </c>
      <c r="P511" s="769" t="str">
        <f t="shared" si="1587"/>
        <v/>
      </c>
      <c r="Q511" s="635" t="str">
        <f t="shared" si="1587"/>
        <v/>
      </c>
      <c r="R511" s="769" t="str">
        <f t="shared" si="1587"/>
        <v/>
      </c>
      <c r="S511" s="591"/>
      <c r="T511" s="635" t="str">
        <f t="shared" ref="T511:AJ511" si="1588">IF(T508="","",T508*T509*T510/T$46/365/$F$1)</f>
        <v/>
      </c>
      <c r="U511" s="635" t="str">
        <f t="shared" si="1588"/>
        <v/>
      </c>
      <c r="V511" s="635">
        <f t="shared" si="1588"/>
        <v>5.6929371997865158E-3</v>
      </c>
      <c r="W511" s="635" t="str">
        <f t="shared" si="1588"/>
        <v/>
      </c>
      <c r="X511" s="635" t="str">
        <f t="shared" si="1588"/>
        <v/>
      </c>
      <c r="Y511" s="635" t="str">
        <f t="shared" si="1588"/>
        <v/>
      </c>
      <c r="Z511" s="635">
        <f t="shared" si="1588"/>
        <v>3.1311154598825828E-3</v>
      </c>
      <c r="AA511" s="635" t="str">
        <f t="shared" si="1588"/>
        <v/>
      </c>
      <c r="AB511" s="635">
        <f t="shared" si="1588"/>
        <v>1.789208834218619E-2</v>
      </c>
      <c r="AC511" s="635" t="str">
        <f t="shared" si="1588"/>
        <v/>
      </c>
      <c r="AD511" s="635" t="str">
        <f t="shared" si="1588"/>
        <v/>
      </c>
      <c r="AE511" s="635" t="str">
        <f t="shared" si="1588"/>
        <v/>
      </c>
      <c r="AF511" s="635" t="str">
        <f t="shared" si="1588"/>
        <v/>
      </c>
      <c r="AG511" s="635" t="str">
        <f t="shared" si="1588"/>
        <v/>
      </c>
      <c r="AH511" s="635" t="str">
        <f t="shared" si="1588"/>
        <v/>
      </c>
      <c r="AI511" s="635" t="str">
        <f t="shared" si="1588"/>
        <v/>
      </c>
      <c r="AJ511" s="635" t="str">
        <f t="shared" si="1588"/>
        <v/>
      </c>
      <c r="AK511" s="591"/>
      <c r="AL511" s="635">
        <f t="shared" ref="AL511:BB511" si="1589">IF(AL508="","",AL508*AL509*AL510/AL$46/365/$F$1)</f>
        <v>1.0437051532941943E-2</v>
      </c>
      <c r="AM511" s="635" t="str">
        <f t="shared" si="1589"/>
        <v/>
      </c>
      <c r="AN511" s="635" t="str">
        <f t="shared" si="1589"/>
        <v/>
      </c>
      <c r="AO511" s="635">
        <f t="shared" si="1589"/>
        <v>1.6699282452707111E-2</v>
      </c>
      <c r="AP511" s="635">
        <f t="shared" si="1589"/>
        <v>2.5048923679060663E-2</v>
      </c>
      <c r="AQ511" s="635">
        <f t="shared" si="1589"/>
        <v>2.6092628832354858E-2</v>
      </c>
      <c r="AR511" s="635">
        <f t="shared" si="1589"/>
        <v>6.2622309197651656E-3</v>
      </c>
      <c r="AS511" s="635" t="str">
        <f t="shared" si="1589"/>
        <v/>
      </c>
      <c r="AT511" s="635">
        <f t="shared" si="1589"/>
        <v>1.2524461839530331E-2</v>
      </c>
      <c r="AU511" s="635" t="str">
        <f t="shared" si="1589"/>
        <v/>
      </c>
      <c r="AV511" s="635" t="str">
        <f t="shared" si="1589"/>
        <v/>
      </c>
      <c r="AW511" s="635" t="str">
        <f t="shared" si="1589"/>
        <v/>
      </c>
      <c r="AX511" s="635" t="str">
        <f t="shared" si="1589"/>
        <v/>
      </c>
      <c r="AY511" s="635" t="str">
        <f t="shared" si="1589"/>
        <v/>
      </c>
      <c r="AZ511" s="635" t="str">
        <f t="shared" si="1589"/>
        <v/>
      </c>
      <c r="BA511" s="635" t="str">
        <f t="shared" si="1589"/>
        <v/>
      </c>
      <c r="BB511" s="635" t="str">
        <f t="shared" si="1589"/>
        <v/>
      </c>
      <c r="BC511" s="655"/>
      <c r="BD511" s="635">
        <f t="shared" ref="BD511:BT511" si="1590">IF(BD508="","",BD508*BD509*BD510/BD$46/365/$F$1)</f>
        <v>2.5048923679060663E-2</v>
      </c>
      <c r="BE511" s="635">
        <f t="shared" si="1590"/>
        <v>3.1311154598825828E-3</v>
      </c>
      <c r="BF511" s="635">
        <f t="shared" si="1590"/>
        <v>1.5655577299412918E-2</v>
      </c>
      <c r="BG511" s="635">
        <f t="shared" si="1590"/>
        <v>6.9580343552946289E-2</v>
      </c>
      <c r="BH511" s="635">
        <f t="shared" si="1590"/>
        <v>2.466749688667497E-2</v>
      </c>
      <c r="BI511" s="635">
        <f t="shared" si="1590"/>
        <v>3.9138943248532296E-3</v>
      </c>
      <c r="BJ511" s="635">
        <f t="shared" si="1590"/>
        <v>2.5048923679060663E-2</v>
      </c>
      <c r="BK511" s="635">
        <f t="shared" si="1590"/>
        <v>2.0874103065883887E-2</v>
      </c>
      <c r="BL511" s="635">
        <f t="shared" si="1590"/>
        <v>2.7136333985649054E-2</v>
      </c>
      <c r="BM511" s="635" t="str">
        <f t="shared" si="1590"/>
        <v/>
      </c>
      <c r="BN511" s="635" t="str">
        <f t="shared" si="1590"/>
        <v/>
      </c>
      <c r="BO511" s="635" t="str">
        <f t="shared" si="1590"/>
        <v/>
      </c>
      <c r="BP511" s="635" t="str">
        <f t="shared" si="1590"/>
        <v/>
      </c>
      <c r="BQ511" s="635" t="str">
        <f t="shared" si="1590"/>
        <v/>
      </c>
      <c r="BR511" s="635" t="str">
        <f t="shared" si="1590"/>
        <v/>
      </c>
      <c r="BS511" s="635" t="str">
        <f t="shared" si="1590"/>
        <v/>
      </c>
      <c r="BT511" s="635" t="str">
        <f t="shared" si="1590"/>
        <v/>
      </c>
      <c r="BU511" s="655"/>
      <c r="BV511" s="635">
        <f>IF(BV508="","",BV508*BV509*BV510/BV$46/365/$F$1)</f>
        <v>8.9460441710930948E-3</v>
      </c>
      <c r="BW511" s="635">
        <f>IF(BW508="","",BW508*BW509*BW510/BW$46/365/$F$1)</f>
        <v>6.9580343552946289E-3</v>
      </c>
      <c r="BX511" s="635">
        <f>IF(BX508="","",BX508*BX509*BX510/BX$46/365/$F$1)</f>
        <v>1.2524461839530331E-2</v>
      </c>
      <c r="BY511" s="635">
        <f>IF(BY508="","",BY508*BY509*BY510/BY$46/365/$F$1)</f>
        <v>2.5048923679060663E-2</v>
      </c>
      <c r="BZ511" s="625">
        <f>IF(DL511&lt;3,"",(SUM(B511:R511)-MIN(B511:R511)-MAX(B511:R511))/(DL511-2))</f>
        <v>7.2065355822694367E-3</v>
      </c>
      <c r="CA511" s="625">
        <f t="shared" si="1286"/>
        <v>5.6929371997865158E-3</v>
      </c>
      <c r="CB511" s="625">
        <f t="shared" si="1287"/>
        <v>1.6177429876060013E-2</v>
      </c>
      <c r="CC511" s="625">
        <f t="shared" si="1288"/>
        <v>2.0335036131513627E-2</v>
      </c>
      <c r="CD511" s="1342" t="str">
        <f t="shared" si="1545"/>
        <v/>
      </c>
      <c r="CE511" s="1343" t="str">
        <f t="shared" ref="CE511:CT517" si="159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591"/>
        <v/>
      </c>
      <c r="CG511" s="1344" t="str">
        <f t="shared" si="1591"/>
        <v/>
      </c>
      <c r="CH511" s="1344">
        <f t="shared" si="1591"/>
        <v>3.1311154598825828E-3</v>
      </c>
      <c r="CI511" s="1344">
        <f t="shared" si="1591"/>
        <v>3.9138943248532296E-3</v>
      </c>
      <c r="CJ511" s="1344">
        <f t="shared" si="1591"/>
        <v>1.5655577299412918E-2</v>
      </c>
      <c r="CK511" s="1345">
        <f t="shared" si="1591"/>
        <v>2.0874103065883887E-2</v>
      </c>
      <c r="CL511" s="1345">
        <f t="shared" si="1591"/>
        <v>2.466749688667497E-2</v>
      </c>
      <c r="CM511" s="1345">
        <f t="shared" si="1591"/>
        <v>2.5048923679060663E-2</v>
      </c>
      <c r="CN511" s="1344">
        <f t="shared" si="1591"/>
        <v>2.5048923679060663E-2</v>
      </c>
      <c r="CO511" s="1344">
        <f t="shared" si="1591"/>
        <v>2.7136333985649054E-2</v>
      </c>
      <c r="CP511" s="1344">
        <f t="shared" si="1591"/>
        <v>6.9580343552946289E-2</v>
      </c>
      <c r="CQ511" s="1344" t="str">
        <f t="shared" si="1591"/>
        <v/>
      </c>
      <c r="CR511" s="1344" t="str">
        <f t="shared" si="1591"/>
        <v/>
      </c>
      <c r="CS511" s="1343" t="str">
        <f t="shared" si="1591"/>
        <v/>
      </c>
      <c r="CT511" s="1346" t="str">
        <f t="shared" si="1591"/>
        <v/>
      </c>
      <c r="CU511" s="540" t="str">
        <f t="shared" si="1524"/>
        <v/>
      </c>
      <c r="CV511" s="541" t="str">
        <f t="shared" si="1525"/>
        <v/>
      </c>
      <c r="CW511" s="542" t="str">
        <f t="shared" si="1526"/>
        <v/>
      </c>
      <c r="CX511" s="542" t="str">
        <f t="shared" si="1527"/>
        <v/>
      </c>
      <c r="CY511" s="542">
        <f t="shared" si="1528"/>
        <v>3.1311154598825828E-3</v>
      </c>
      <c r="CZ511" s="542">
        <f t="shared" si="1529"/>
        <v>3.9138943248532296E-3</v>
      </c>
      <c r="DA511" s="542">
        <f t="shared" si="1530"/>
        <v>1.5655577299412918E-2</v>
      </c>
      <c r="DB511" s="543">
        <f t="shared" si="1531"/>
        <v>2.0874103065883887E-2</v>
      </c>
      <c r="DC511" s="543">
        <f t="shared" si="1532"/>
        <v>2.466749688667497E-2</v>
      </c>
      <c r="DD511" s="543">
        <f t="shared" si="1533"/>
        <v>2.5048923679060663E-2</v>
      </c>
      <c r="DE511" s="542">
        <f t="shared" si="1534"/>
        <v>2.5048923679060663E-2</v>
      </c>
      <c r="DF511" s="542">
        <f t="shared" si="1535"/>
        <v>2.7136333985649054E-2</v>
      </c>
      <c r="DG511" s="542">
        <f t="shared" si="1536"/>
        <v>6.9580343552946289E-2</v>
      </c>
      <c r="DH511" s="542" t="str">
        <f t="shared" si="1537"/>
        <v/>
      </c>
      <c r="DI511" s="542" t="str">
        <f t="shared" si="1538"/>
        <v/>
      </c>
      <c r="DJ511" s="541" t="str">
        <f t="shared" si="1539"/>
        <v/>
      </c>
      <c r="DK511" s="540" t="str">
        <f t="shared" si="1540"/>
        <v/>
      </c>
      <c r="DL511" s="656">
        <f t="shared" si="1541"/>
        <v>4</v>
      </c>
      <c r="DM511" s="106">
        <f t="shared" si="1542"/>
        <v>3</v>
      </c>
      <c r="DN511" s="106">
        <f t="shared" si="1543"/>
        <v>6</v>
      </c>
      <c r="DO511" s="106">
        <f t="shared" si="1544"/>
        <v>9</v>
      </c>
      <c r="DP511" s="486"/>
      <c r="DQ511" s="1126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281</v>
      </c>
      <c r="B512" s="646"/>
      <c r="C512" s="644"/>
      <c r="D512" s="644"/>
      <c r="E512" s="644">
        <v>8</v>
      </c>
      <c r="F512" s="644">
        <v>8</v>
      </c>
      <c r="G512" s="644">
        <v>7</v>
      </c>
      <c r="H512" s="644"/>
      <c r="I512" s="644"/>
      <c r="J512" s="644">
        <v>8.5</v>
      </c>
      <c r="K512" s="644"/>
      <c r="L512" s="644"/>
      <c r="M512" s="644"/>
      <c r="N512" s="644"/>
      <c r="O512" s="644"/>
      <c r="P512" s="644"/>
      <c r="Q512" s="644"/>
      <c r="R512" s="644"/>
      <c r="S512" s="657"/>
      <c r="T512" s="644"/>
      <c r="U512" s="644"/>
      <c r="V512" s="644">
        <v>8</v>
      </c>
      <c r="W512" s="644"/>
      <c r="X512" s="644"/>
      <c r="Y512" s="644"/>
      <c r="Z512" s="644">
        <v>3.5</v>
      </c>
      <c r="AA512" s="644"/>
      <c r="AB512" s="644">
        <v>6.5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10</v>
      </c>
      <c r="AM512" s="644"/>
      <c r="AN512" s="644"/>
      <c r="AO512" s="644">
        <v>6</v>
      </c>
      <c r="AP512" s="644">
        <v>3.5</v>
      </c>
      <c r="AQ512" s="644">
        <v>6.5</v>
      </c>
      <c r="AR512" s="644">
        <v>8</v>
      </c>
      <c r="AS512" s="644"/>
      <c r="AT512" s="644">
        <v>8.5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6</v>
      </c>
      <c r="BE512" s="644">
        <v>10</v>
      </c>
      <c r="BF512" s="644">
        <v>7</v>
      </c>
      <c r="BG512" s="644">
        <v>6.75</v>
      </c>
      <c r="BH512" s="644">
        <v>10</v>
      </c>
      <c r="BI512" s="644">
        <v>7</v>
      </c>
      <c r="BJ512" s="644">
        <v>8</v>
      </c>
      <c r="BK512" s="644">
        <v>7</v>
      </c>
      <c r="BL512" s="644">
        <v>9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>
        <v>8</v>
      </c>
      <c r="BW512" s="644">
        <v>8</v>
      </c>
      <c r="BX512" s="644">
        <v>8</v>
      </c>
      <c r="BY512" s="644">
        <v>8</v>
      </c>
      <c r="BZ512" s="600">
        <f t="shared" si="1285"/>
        <v>8</v>
      </c>
      <c r="CA512" s="600">
        <f t="shared" si="1286"/>
        <v>6.5</v>
      </c>
      <c r="CB512" s="600">
        <f t="shared" si="1287"/>
        <v>7.25</v>
      </c>
      <c r="CC512" s="691">
        <f t="shared" si="1288"/>
        <v>7.8214285714285712</v>
      </c>
      <c r="CD512" s="1337" t="str">
        <f t="shared" si="1545"/>
        <v/>
      </c>
      <c r="CE512" s="1338" t="str">
        <f t="shared" ref="CE512:CS512" si="159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592"/>
        <v/>
      </c>
      <c r="CG512" s="1339" t="str">
        <f t="shared" si="1592"/>
        <v/>
      </c>
      <c r="CH512" s="1339">
        <f t="shared" si="1592"/>
        <v>6</v>
      </c>
      <c r="CI512" s="1339">
        <f t="shared" si="1592"/>
        <v>6.75</v>
      </c>
      <c r="CJ512" s="1339">
        <f t="shared" si="1592"/>
        <v>7</v>
      </c>
      <c r="CK512" s="1340">
        <f t="shared" si="1592"/>
        <v>7</v>
      </c>
      <c r="CL512" s="1340">
        <f t="shared" si="1592"/>
        <v>7</v>
      </c>
      <c r="CM512" s="1340">
        <f t="shared" si="1592"/>
        <v>8</v>
      </c>
      <c r="CN512" s="1339">
        <f t="shared" si="1592"/>
        <v>9</v>
      </c>
      <c r="CO512" s="1339">
        <f t="shared" si="1592"/>
        <v>10</v>
      </c>
      <c r="CP512" s="1339">
        <f t="shared" si="1592"/>
        <v>10</v>
      </c>
      <c r="CQ512" s="1339" t="str">
        <f t="shared" si="1592"/>
        <v/>
      </c>
      <c r="CR512" s="1339" t="str">
        <f t="shared" si="1592"/>
        <v/>
      </c>
      <c r="CS512" s="1338" t="str">
        <f t="shared" si="1592"/>
        <v/>
      </c>
      <c r="CT512" s="1341" t="str">
        <f t="shared" si="1591"/>
        <v/>
      </c>
      <c r="CU512" s="552" t="str">
        <f t="shared" si="1524"/>
        <v/>
      </c>
      <c r="CV512" s="553" t="str">
        <f t="shared" si="1525"/>
        <v/>
      </c>
      <c r="CW512" s="554" t="str">
        <f t="shared" si="1526"/>
        <v/>
      </c>
      <c r="CX512" s="554" t="str">
        <f t="shared" si="1527"/>
        <v/>
      </c>
      <c r="CY512" s="554">
        <f t="shared" si="1528"/>
        <v>6</v>
      </c>
      <c r="CZ512" s="554">
        <f t="shared" si="1529"/>
        <v>6.75</v>
      </c>
      <c r="DA512" s="554">
        <f t="shared" si="1530"/>
        <v>7</v>
      </c>
      <c r="DB512" s="555">
        <f t="shared" si="1531"/>
        <v>7</v>
      </c>
      <c r="DC512" s="555">
        <f t="shared" si="1532"/>
        <v>7</v>
      </c>
      <c r="DD512" s="555">
        <f t="shared" si="1533"/>
        <v>8</v>
      </c>
      <c r="DE512" s="554">
        <f t="shared" si="1534"/>
        <v>9</v>
      </c>
      <c r="DF512" s="554">
        <f t="shared" si="1535"/>
        <v>10</v>
      </c>
      <c r="DG512" s="554">
        <f t="shared" si="1536"/>
        <v>10</v>
      </c>
      <c r="DH512" s="554" t="str">
        <f t="shared" si="1537"/>
        <v/>
      </c>
      <c r="DI512" s="554" t="str">
        <f t="shared" si="1538"/>
        <v/>
      </c>
      <c r="DJ512" s="553" t="str">
        <f t="shared" si="1539"/>
        <v/>
      </c>
      <c r="DK512" s="552" t="str">
        <f t="shared" si="1540"/>
        <v/>
      </c>
      <c r="DL512" s="656">
        <f t="shared" si="1541"/>
        <v>4</v>
      </c>
      <c r="DM512" s="106">
        <f t="shared" si="1542"/>
        <v>3</v>
      </c>
      <c r="DN512" s="106">
        <f t="shared" si="1543"/>
        <v>6</v>
      </c>
      <c r="DO512" s="106">
        <f t="shared" si="1544"/>
        <v>9</v>
      </c>
      <c r="DP512" s="486"/>
      <c r="DQ512" s="1126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279</v>
      </c>
      <c r="B513" s="764" t="str">
        <f t="shared" ref="B513:R513" si="1593">IF(B512="","",B508*B509*B512)</f>
        <v/>
      </c>
      <c r="C513" s="764" t="str">
        <f t="shared" si="1593"/>
        <v/>
      </c>
      <c r="D513" s="764" t="str">
        <f t="shared" si="1593"/>
        <v/>
      </c>
      <c r="E513" s="764">
        <f t="shared" si="1593"/>
        <v>96</v>
      </c>
      <c r="F513" s="764">
        <f t="shared" si="1593"/>
        <v>96</v>
      </c>
      <c r="G513" s="764">
        <f t="shared" si="1593"/>
        <v>126</v>
      </c>
      <c r="H513" s="764" t="str">
        <f t="shared" si="1593"/>
        <v/>
      </c>
      <c r="I513" s="764" t="str">
        <f t="shared" si="1593"/>
        <v/>
      </c>
      <c r="J513" s="764">
        <f t="shared" si="1593"/>
        <v>85</v>
      </c>
      <c r="K513" s="764" t="str">
        <f t="shared" si="1593"/>
        <v/>
      </c>
      <c r="L513" s="764" t="str">
        <f t="shared" si="1593"/>
        <v/>
      </c>
      <c r="M513" s="764" t="str">
        <f t="shared" si="1593"/>
        <v/>
      </c>
      <c r="N513" s="764" t="str">
        <f t="shared" si="1593"/>
        <v/>
      </c>
      <c r="O513" s="764" t="str">
        <f t="shared" si="1593"/>
        <v/>
      </c>
      <c r="P513" s="764" t="str">
        <f t="shared" si="1593"/>
        <v/>
      </c>
      <c r="Q513" s="764" t="str">
        <f t="shared" si="1593"/>
        <v/>
      </c>
      <c r="R513" s="764" t="str">
        <f t="shared" si="1593"/>
        <v/>
      </c>
      <c r="S513" s="770"/>
      <c r="T513" s="764" t="str">
        <f t="shared" ref="T513:AJ513" si="1594">IF(T512="","",T508*T509*T512)</f>
        <v/>
      </c>
      <c r="U513" s="764" t="str">
        <f t="shared" si="1594"/>
        <v/>
      </c>
      <c r="V513" s="764">
        <f t="shared" si="1594"/>
        <v>96</v>
      </c>
      <c r="W513" s="764" t="str">
        <f t="shared" si="1594"/>
        <v/>
      </c>
      <c r="X513" s="764" t="str">
        <f t="shared" si="1594"/>
        <v/>
      </c>
      <c r="Y513" s="764" t="str">
        <f t="shared" si="1594"/>
        <v/>
      </c>
      <c r="Z513" s="764">
        <f t="shared" si="1594"/>
        <v>21</v>
      </c>
      <c r="AA513" s="764" t="str">
        <f t="shared" si="1594"/>
        <v/>
      </c>
      <c r="AB513" s="764">
        <f t="shared" si="1594"/>
        <v>156</v>
      </c>
      <c r="AC513" s="764" t="str">
        <f t="shared" si="1594"/>
        <v/>
      </c>
      <c r="AD513" s="764" t="str">
        <f t="shared" si="1594"/>
        <v/>
      </c>
      <c r="AE513" s="764" t="str">
        <f t="shared" si="1594"/>
        <v/>
      </c>
      <c r="AF513" s="764" t="str">
        <f t="shared" si="1594"/>
        <v/>
      </c>
      <c r="AG513" s="764" t="str">
        <f t="shared" si="1594"/>
        <v/>
      </c>
      <c r="AH513" s="764" t="str">
        <f t="shared" si="1594"/>
        <v/>
      </c>
      <c r="AI513" s="764" t="str">
        <f t="shared" si="1594"/>
        <v/>
      </c>
      <c r="AJ513" s="764" t="str">
        <f t="shared" si="1594"/>
        <v/>
      </c>
      <c r="AK513" s="770"/>
      <c r="AL513" s="764">
        <f t="shared" ref="AL513:BB513" si="1595">IF(AL512="","",AL508*AL509*AL512)</f>
        <v>240</v>
      </c>
      <c r="AM513" s="764" t="str">
        <f t="shared" si="1595"/>
        <v/>
      </c>
      <c r="AN513" s="764" t="str">
        <f t="shared" si="1595"/>
        <v/>
      </c>
      <c r="AO513" s="764">
        <f t="shared" si="1595"/>
        <v>288</v>
      </c>
      <c r="AP513" s="764">
        <f t="shared" si="1595"/>
        <v>168</v>
      </c>
      <c r="AQ513" s="764">
        <f t="shared" si="1595"/>
        <v>260</v>
      </c>
      <c r="AR513" s="764">
        <f t="shared" si="1595"/>
        <v>192</v>
      </c>
      <c r="AS513" s="764" t="str">
        <f t="shared" si="1595"/>
        <v/>
      </c>
      <c r="AT513" s="764">
        <f t="shared" si="1595"/>
        <v>204</v>
      </c>
      <c r="AU513" s="764" t="str">
        <f t="shared" si="1595"/>
        <v/>
      </c>
      <c r="AV513" s="764" t="str">
        <f t="shared" si="1595"/>
        <v/>
      </c>
      <c r="AW513" s="764" t="str">
        <f t="shared" si="1595"/>
        <v/>
      </c>
      <c r="AX513" s="764" t="str">
        <f t="shared" si="1595"/>
        <v/>
      </c>
      <c r="AY513" s="764" t="str">
        <f t="shared" si="1595"/>
        <v/>
      </c>
      <c r="AZ513" s="764" t="str">
        <f t="shared" si="1595"/>
        <v/>
      </c>
      <c r="BA513" s="764" t="str">
        <f t="shared" si="1595"/>
        <v/>
      </c>
      <c r="BB513" s="764" t="str">
        <f t="shared" si="1595"/>
        <v/>
      </c>
      <c r="BC513" s="770"/>
      <c r="BD513" s="764">
        <f t="shared" ref="BD513:BT513" si="1596">IF(BD512="","",BD508*BD509*BD512)</f>
        <v>288</v>
      </c>
      <c r="BE513" s="764">
        <f t="shared" si="1596"/>
        <v>240</v>
      </c>
      <c r="BF513" s="764">
        <f t="shared" si="1596"/>
        <v>420</v>
      </c>
      <c r="BG513" s="764">
        <f t="shared" si="1596"/>
        <v>1620</v>
      </c>
      <c r="BH513" s="764">
        <f t="shared" si="1596"/>
        <v>1039.92</v>
      </c>
      <c r="BI513" s="764">
        <f t="shared" si="1596"/>
        <v>84</v>
      </c>
      <c r="BJ513" s="764">
        <f t="shared" si="1596"/>
        <v>384</v>
      </c>
      <c r="BK513" s="764">
        <f t="shared" si="1596"/>
        <v>336</v>
      </c>
      <c r="BL513" s="764">
        <f t="shared" si="1596"/>
        <v>468</v>
      </c>
      <c r="BM513" s="764" t="str">
        <f t="shared" si="1596"/>
        <v/>
      </c>
      <c r="BN513" s="764" t="str">
        <f t="shared" si="1596"/>
        <v/>
      </c>
      <c r="BO513" s="764" t="str">
        <f t="shared" si="1596"/>
        <v/>
      </c>
      <c r="BP513" s="764" t="str">
        <f t="shared" si="1596"/>
        <v/>
      </c>
      <c r="BQ513" s="764" t="str">
        <f t="shared" si="1596"/>
        <v/>
      </c>
      <c r="BR513" s="764" t="str">
        <f t="shared" si="1596"/>
        <v/>
      </c>
      <c r="BS513" s="764" t="str">
        <f t="shared" si="1596"/>
        <v/>
      </c>
      <c r="BT513" s="764" t="str">
        <f t="shared" si="1596"/>
        <v/>
      </c>
      <c r="BU513" s="770"/>
      <c r="BV513" s="764">
        <f>IF(BV512="","",BV508*BV509*BV512)</f>
        <v>96</v>
      </c>
      <c r="BW513" s="764">
        <f>IF(BW512="","",BW508*BW509*BW512)</f>
        <v>96</v>
      </c>
      <c r="BX513" s="764">
        <f>IF(BX512="","",BX508*BX509*BX512)</f>
        <v>192</v>
      </c>
      <c r="BY513" s="764">
        <f>IF(BY512="","",BY508*BY509*BY512)</f>
        <v>384</v>
      </c>
      <c r="BZ513" s="600">
        <f t="shared" si="1285"/>
        <v>96</v>
      </c>
      <c r="CA513" s="600">
        <f t="shared" si="1286"/>
        <v>96</v>
      </c>
      <c r="CB513" s="600">
        <f t="shared" si="1287"/>
        <v>224</v>
      </c>
      <c r="CC513" s="691">
        <f t="shared" si="1288"/>
        <v>453.70285714285717</v>
      </c>
      <c r="CD513" s="1337" t="str">
        <f t="shared" si="1545"/>
        <v/>
      </c>
      <c r="CE513" s="1338" t="str">
        <f t="shared" si="1591"/>
        <v/>
      </c>
      <c r="CF513" s="1339" t="str">
        <f t="shared" si="1591"/>
        <v/>
      </c>
      <c r="CG513" s="1339" t="str">
        <f t="shared" si="1591"/>
        <v/>
      </c>
      <c r="CH513" s="1339">
        <f t="shared" si="1591"/>
        <v>84</v>
      </c>
      <c r="CI513" s="1339">
        <f t="shared" si="1591"/>
        <v>240</v>
      </c>
      <c r="CJ513" s="1339">
        <f t="shared" si="1591"/>
        <v>288</v>
      </c>
      <c r="CK513" s="1340">
        <f t="shared" si="1591"/>
        <v>336</v>
      </c>
      <c r="CL513" s="1340">
        <f t="shared" si="1591"/>
        <v>384</v>
      </c>
      <c r="CM513" s="1340">
        <f t="shared" si="1591"/>
        <v>420</v>
      </c>
      <c r="CN513" s="1339">
        <f t="shared" si="1591"/>
        <v>468</v>
      </c>
      <c r="CO513" s="1339">
        <f t="shared" si="1591"/>
        <v>1039.92</v>
      </c>
      <c r="CP513" s="1339">
        <f t="shared" si="1591"/>
        <v>1620</v>
      </c>
      <c r="CQ513" s="1339" t="str">
        <f t="shared" si="1591"/>
        <v/>
      </c>
      <c r="CR513" s="1339" t="str">
        <f t="shared" si="1591"/>
        <v/>
      </c>
      <c r="CS513" s="1338" t="str">
        <f t="shared" si="1591"/>
        <v/>
      </c>
      <c r="CT513" s="1341" t="str">
        <f t="shared" si="1591"/>
        <v/>
      </c>
      <c r="CU513" s="552" t="str">
        <f t="shared" si="1524"/>
        <v/>
      </c>
      <c r="CV513" s="553" t="str">
        <f t="shared" si="1525"/>
        <v/>
      </c>
      <c r="CW513" s="554" t="str">
        <f t="shared" si="1526"/>
        <v/>
      </c>
      <c r="CX513" s="554" t="str">
        <f t="shared" si="1527"/>
        <v/>
      </c>
      <c r="CY513" s="554">
        <f t="shared" si="1528"/>
        <v>84</v>
      </c>
      <c r="CZ513" s="554">
        <f t="shared" si="1529"/>
        <v>240</v>
      </c>
      <c r="DA513" s="554">
        <f t="shared" si="1530"/>
        <v>288</v>
      </c>
      <c r="DB513" s="555">
        <f t="shared" si="1531"/>
        <v>336</v>
      </c>
      <c r="DC513" s="555">
        <f t="shared" si="1532"/>
        <v>384</v>
      </c>
      <c r="DD513" s="555">
        <f t="shared" si="1533"/>
        <v>420</v>
      </c>
      <c r="DE513" s="554">
        <f t="shared" si="1534"/>
        <v>468</v>
      </c>
      <c r="DF513" s="554">
        <f t="shared" si="1535"/>
        <v>1039.92</v>
      </c>
      <c r="DG513" s="554">
        <f t="shared" si="1536"/>
        <v>1620</v>
      </c>
      <c r="DH513" s="554" t="str">
        <f t="shared" si="1537"/>
        <v/>
      </c>
      <c r="DI513" s="554" t="str">
        <f t="shared" si="1538"/>
        <v/>
      </c>
      <c r="DJ513" s="553" t="str">
        <f t="shared" si="1539"/>
        <v/>
      </c>
      <c r="DK513" s="552" t="str">
        <f t="shared" si="1540"/>
        <v/>
      </c>
      <c r="DL513" s="656">
        <f t="shared" si="1541"/>
        <v>4</v>
      </c>
      <c r="DM513" s="106">
        <f t="shared" si="1542"/>
        <v>3</v>
      </c>
      <c r="DN513" s="106">
        <f t="shared" si="1543"/>
        <v>6</v>
      </c>
      <c r="DO513" s="106">
        <f t="shared" si="1544"/>
        <v>9</v>
      </c>
      <c r="DP513" s="696"/>
      <c r="DQ513" s="1486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510" t="s">
        <v>283</v>
      </c>
      <c r="B514" s="681"/>
      <c r="C514" s="323">
        <v>0.75</v>
      </c>
      <c r="D514" s="323">
        <v>0.8</v>
      </c>
      <c r="E514" s="323">
        <v>0.8</v>
      </c>
      <c r="F514" s="323">
        <v>1.6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0.6</v>
      </c>
      <c r="U514" s="323"/>
      <c r="V514" s="323">
        <v>1.6</v>
      </c>
      <c r="W514" s="323"/>
      <c r="X514" s="323"/>
      <c r="Y514" s="323">
        <v>0.75</v>
      </c>
      <c r="Z514" s="323">
        <v>1.5</v>
      </c>
      <c r="AA514" s="323"/>
      <c r="AB514" s="323">
        <v>0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>
        <v>2</v>
      </c>
      <c r="AM514" s="323">
        <v>0.75</v>
      </c>
      <c r="AN514" s="323">
        <v>2</v>
      </c>
      <c r="AO514" s="323"/>
      <c r="AP514" s="323">
        <v>1.625</v>
      </c>
      <c r="AQ514" s="323">
        <v>12</v>
      </c>
      <c r="AR514" s="323">
        <v>8</v>
      </c>
      <c r="AS514" s="323"/>
      <c r="AT514" s="323">
        <v>0.75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1</v>
      </c>
      <c r="BE514" s="323">
        <v>0.5</v>
      </c>
      <c r="BF514" s="323">
        <v>60</v>
      </c>
      <c r="BG514" s="323">
        <v>20</v>
      </c>
      <c r="BH514" s="323">
        <v>10</v>
      </c>
      <c r="BI514" s="323">
        <v>10</v>
      </c>
      <c r="BJ514" s="323">
        <v>5</v>
      </c>
      <c r="BK514" s="323">
        <v>2.5</v>
      </c>
      <c r="BL514" s="323">
        <v>0.75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>
        <v>1</v>
      </c>
      <c r="BW514" s="323">
        <v>1</v>
      </c>
      <c r="BX514" s="323">
        <v>2</v>
      </c>
      <c r="BY514" s="323">
        <v>5</v>
      </c>
      <c r="BZ514" s="600">
        <f t="shared" si="1285"/>
        <v>0.78333333333333333</v>
      </c>
      <c r="CA514" s="600">
        <f t="shared" si="1286"/>
        <v>0.95000000000000007</v>
      </c>
      <c r="CB514" s="600">
        <f t="shared" si="1287"/>
        <v>2.875</v>
      </c>
      <c r="CC514" s="691">
        <f t="shared" si="1288"/>
        <v>7.0357142857142856</v>
      </c>
      <c r="CD514" s="1337" t="str">
        <f t="shared" si="1545"/>
        <v/>
      </c>
      <c r="CE514" s="1338" t="str">
        <f t="shared" si="1591"/>
        <v/>
      </c>
      <c r="CF514" s="1339" t="str">
        <f t="shared" si="1591"/>
        <v/>
      </c>
      <c r="CG514" s="1339" t="str">
        <f t="shared" si="1591"/>
        <v/>
      </c>
      <c r="CH514" s="1339">
        <f t="shared" si="1591"/>
        <v>0.5</v>
      </c>
      <c r="CI514" s="1339">
        <f t="shared" si="1591"/>
        <v>0.75</v>
      </c>
      <c r="CJ514" s="1339">
        <f t="shared" si="1591"/>
        <v>1</v>
      </c>
      <c r="CK514" s="1340">
        <f t="shared" si="1591"/>
        <v>2.5</v>
      </c>
      <c r="CL514" s="1340">
        <f t="shared" si="1591"/>
        <v>5</v>
      </c>
      <c r="CM514" s="1340">
        <f t="shared" si="1591"/>
        <v>10</v>
      </c>
      <c r="CN514" s="1339">
        <f t="shared" si="1591"/>
        <v>10</v>
      </c>
      <c r="CO514" s="1339">
        <f t="shared" si="1591"/>
        <v>20</v>
      </c>
      <c r="CP514" s="1339">
        <f t="shared" si="1591"/>
        <v>60</v>
      </c>
      <c r="CQ514" s="1339" t="str">
        <f t="shared" si="1591"/>
        <v/>
      </c>
      <c r="CR514" s="1339" t="str">
        <f t="shared" si="1591"/>
        <v/>
      </c>
      <c r="CS514" s="1338" t="str">
        <f t="shared" si="1591"/>
        <v/>
      </c>
      <c r="CT514" s="1341" t="str">
        <f t="shared" si="1591"/>
        <v/>
      </c>
      <c r="CU514" s="552" t="str">
        <f t="shared" si="1524"/>
        <v/>
      </c>
      <c r="CV514" s="553" t="str">
        <f t="shared" si="1525"/>
        <v/>
      </c>
      <c r="CW514" s="554" t="str">
        <f t="shared" si="1526"/>
        <v/>
      </c>
      <c r="CX514" s="554" t="str">
        <f t="shared" si="1527"/>
        <v/>
      </c>
      <c r="CY514" s="554">
        <f t="shared" si="1528"/>
        <v>0.5</v>
      </c>
      <c r="CZ514" s="554">
        <f t="shared" si="1529"/>
        <v>0.75</v>
      </c>
      <c r="DA514" s="554">
        <f t="shared" si="1530"/>
        <v>1</v>
      </c>
      <c r="DB514" s="555">
        <f t="shared" si="1531"/>
        <v>2.5</v>
      </c>
      <c r="DC514" s="555">
        <f t="shared" si="1532"/>
        <v>5</v>
      </c>
      <c r="DD514" s="555">
        <f t="shared" si="1533"/>
        <v>10</v>
      </c>
      <c r="DE514" s="554">
        <f t="shared" si="1534"/>
        <v>10</v>
      </c>
      <c r="DF514" s="554">
        <f t="shared" si="1535"/>
        <v>20</v>
      </c>
      <c r="DG514" s="554">
        <f t="shared" si="1536"/>
        <v>60</v>
      </c>
      <c r="DH514" s="554" t="str">
        <f t="shared" si="1537"/>
        <v/>
      </c>
      <c r="DI514" s="554" t="str">
        <f t="shared" si="1538"/>
        <v/>
      </c>
      <c r="DJ514" s="553" t="str">
        <f t="shared" si="1539"/>
        <v/>
      </c>
      <c r="DK514" s="552" t="str">
        <f t="shared" si="1540"/>
        <v/>
      </c>
      <c r="DL514" s="656">
        <f t="shared" si="1541"/>
        <v>5</v>
      </c>
      <c r="DM514" s="106">
        <f t="shared" si="1542"/>
        <v>5</v>
      </c>
      <c r="DN514" s="106">
        <f t="shared" si="1543"/>
        <v>7</v>
      </c>
      <c r="DO514" s="106">
        <f t="shared" si="1544"/>
        <v>9</v>
      </c>
      <c r="DP514" s="486"/>
      <c r="DQ514" s="1126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282</v>
      </c>
      <c r="B515" s="681"/>
      <c r="C515" s="323">
        <v>4</v>
      </c>
      <c r="D515" s="323">
        <v>12</v>
      </c>
      <c r="E515" s="323">
        <v>12</v>
      </c>
      <c r="F515" s="323">
        <v>52</v>
      </c>
      <c r="G515" s="323"/>
      <c r="H515" s="323"/>
      <c r="I515" s="323"/>
      <c r="J515" s="323">
        <v>8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52</v>
      </c>
      <c r="U515" s="323"/>
      <c r="V515" s="323">
        <v>52</v>
      </c>
      <c r="W515" s="323"/>
      <c r="X515" s="323"/>
      <c r="Y515" s="323">
        <v>24</v>
      </c>
      <c r="Z515" s="323">
        <v>6</v>
      </c>
      <c r="AA515" s="323"/>
      <c r="AB515" s="323">
        <v>0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48</v>
      </c>
      <c r="AN515" s="323">
        <v>1</v>
      </c>
      <c r="AO515" s="323"/>
      <c r="AP515" s="323">
        <v>12</v>
      </c>
      <c r="AQ515" s="323">
        <v>1</v>
      </c>
      <c r="AR515" s="323">
        <v>12</v>
      </c>
      <c r="AS515" s="323"/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12</v>
      </c>
      <c r="BE515" s="323">
        <v>48</v>
      </c>
      <c r="BF515" s="323">
        <v>1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26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85"/>
        <v>10.666666666666666</v>
      </c>
      <c r="CA515" s="600">
        <f t="shared" si="1286"/>
        <v>27.333333333333332</v>
      </c>
      <c r="CB515" s="600">
        <f t="shared" si="1287"/>
        <v>9.8000000000000007</v>
      </c>
      <c r="CC515" s="691">
        <f t="shared" si="1288"/>
        <v>14</v>
      </c>
      <c r="CD515" s="1337" t="str">
        <f t="shared" si="1545"/>
        <v/>
      </c>
      <c r="CE515" s="1338" t="str">
        <f t="shared" si="1591"/>
        <v/>
      </c>
      <c r="CF515" s="1339" t="str">
        <f t="shared" si="1591"/>
        <v/>
      </c>
      <c r="CG515" s="1339" t="str">
        <f t="shared" si="1591"/>
        <v/>
      </c>
      <c r="CH515" s="1339">
        <f t="shared" si="1591"/>
        <v>1</v>
      </c>
      <c r="CI515" s="1339">
        <f t="shared" si="1591"/>
        <v>12</v>
      </c>
      <c r="CJ515" s="1339">
        <f t="shared" si="1591"/>
        <v>12</v>
      </c>
      <c r="CK515" s="1340">
        <f t="shared" si="1591"/>
        <v>12</v>
      </c>
      <c r="CL515" s="1340">
        <f t="shared" si="1591"/>
        <v>12</v>
      </c>
      <c r="CM515" s="1340">
        <f t="shared" si="1591"/>
        <v>12</v>
      </c>
      <c r="CN515" s="1339">
        <f t="shared" si="1591"/>
        <v>12</v>
      </c>
      <c r="CO515" s="1339">
        <f t="shared" si="1591"/>
        <v>26</v>
      </c>
      <c r="CP515" s="1339">
        <f t="shared" si="1591"/>
        <v>48</v>
      </c>
      <c r="CQ515" s="1339" t="str">
        <f t="shared" si="1591"/>
        <v/>
      </c>
      <c r="CR515" s="1339" t="str">
        <f t="shared" si="1591"/>
        <v/>
      </c>
      <c r="CS515" s="1338" t="str">
        <f t="shared" si="1591"/>
        <v/>
      </c>
      <c r="CT515" s="1341" t="str">
        <f t="shared" si="1591"/>
        <v/>
      </c>
      <c r="CU515" s="552" t="str">
        <f t="shared" si="1524"/>
        <v/>
      </c>
      <c r="CV515" s="553" t="str">
        <f t="shared" si="1525"/>
        <v/>
      </c>
      <c r="CW515" s="554" t="str">
        <f t="shared" si="1526"/>
        <v/>
      </c>
      <c r="CX515" s="554" t="str">
        <f t="shared" si="1527"/>
        <v/>
      </c>
      <c r="CY515" s="554">
        <f t="shared" si="1528"/>
        <v>1</v>
      </c>
      <c r="CZ515" s="554">
        <f t="shared" si="1529"/>
        <v>12</v>
      </c>
      <c r="DA515" s="554">
        <f t="shared" si="1530"/>
        <v>12</v>
      </c>
      <c r="DB515" s="555">
        <f t="shared" si="1531"/>
        <v>12</v>
      </c>
      <c r="DC515" s="555">
        <f t="shared" si="1532"/>
        <v>12</v>
      </c>
      <c r="DD515" s="555">
        <f t="shared" si="1533"/>
        <v>12</v>
      </c>
      <c r="DE515" s="554">
        <f t="shared" si="1534"/>
        <v>12</v>
      </c>
      <c r="DF515" s="554">
        <f t="shared" si="1535"/>
        <v>26</v>
      </c>
      <c r="DG515" s="554">
        <f t="shared" si="1536"/>
        <v>48</v>
      </c>
      <c r="DH515" s="554" t="str">
        <f t="shared" si="1537"/>
        <v/>
      </c>
      <c r="DI515" s="554" t="str">
        <f t="shared" si="1538"/>
        <v/>
      </c>
      <c r="DJ515" s="553" t="str">
        <f t="shared" si="1539"/>
        <v/>
      </c>
      <c r="DK515" s="552" t="str">
        <f t="shared" si="1540"/>
        <v/>
      </c>
      <c r="DL515" s="656">
        <f t="shared" si="1541"/>
        <v>5</v>
      </c>
      <c r="DM515" s="106">
        <f t="shared" si="1542"/>
        <v>5</v>
      </c>
      <c r="DN515" s="106">
        <f t="shared" si="1543"/>
        <v>7</v>
      </c>
      <c r="DO515" s="106">
        <f t="shared" si="1544"/>
        <v>9</v>
      </c>
      <c r="DP515" s="486"/>
      <c r="DQ515" s="1126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$G$1 &amp; "/kg"</f>
        <v>kcal/kg</v>
      </c>
      <c r="B516" s="765">
        <f t="shared" ref="B516:R516" si="1597">9000*$K$1</f>
        <v>9000</v>
      </c>
      <c r="C516" s="765">
        <f t="shared" si="1597"/>
        <v>9000</v>
      </c>
      <c r="D516" s="765">
        <f t="shared" si="1597"/>
        <v>9000</v>
      </c>
      <c r="E516" s="765">
        <f t="shared" si="1597"/>
        <v>9000</v>
      </c>
      <c r="F516" s="765">
        <f t="shared" si="1597"/>
        <v>9000</v>
      </c>
      <c r="G516" s="765">
        <f t="shared" si="1597"/>
        <v>9000</v>
      </c>
      <c r="H516" s="765">
        <f t="shared" si="1597"/>
        <v>9000</v>
      </c>
      <c r="I516" s="765">
        <f t="shared" si="1597"/>
        <v>9000</v>
      </c>
      <c r="J516" s="765">
        <f t="shared" si="1597"/>
        <v>9000</v>
      </c>
      <c r="K516" s="765">
        <f t="shared" si="1597"/>
        <v>9000</v>
      </c>
      <c r="L516" s="765">
        <f t="shared" si="1597"/>
        <v>9000</v>
      </c>
      <c r="M516" s="765">
        <f t="shared" si="1597"/>
        <v>9000</v>
      </c>
      <c r="N516" s="765">
        <f t="shared" si="1597"/>
        <v>9000</v>
      </c>
      <c r="O516" s="765">
        <f t="shared" si="1597"/>
        <v>9000</v>
      </c>
      <c r="P516" s="765">
        <f t="shared" si="1597"/>
        <v>9000</v>
      </c>
      <c r="Q516" s="765">
        <f t="shared" si="1597"/>
        <v>9000</v>
      </c>
      <c r="R516" s="765">
        <f t="shared" si="1597"/>
        <v>9000</v>
      </c>
      <c r="S516" s="759"/>
      <c r="T516" s="765">
        <f t="shared" ref="T516:AJ516" si="1598">9000*$K$1</f>
        <v>9000</v>
      </c>
      <c r="U516" s="765">
        <f t="shared" si="1598"/>
        <v>9000</v>
      </c>
      <c r="V516" s="765">
        <f t="shared" si="1598"/>
        <v>9000</v>
      </c>
      <c r="W516" s="765">
        <f t="shared" si="1598"/>
        <v>9000</v>
      </c>
      <c r="X516" s="765">
        <f t="shared" si="1598"/>
        <v>9000</v>
      </c>
      <c r="Y516" s="765">
        <f t="shared" si="1598"/>
        <v>9000</v>
      </c>
      <c r="Z516" s="765">
        <f t="shared" si="1598"/>
        <v>9000</v>
      </c>
      <c r="AA516" s="765">
        <f t="shared" si="1598"/>
        <v>9000</v>
      </c>
      <c r="AB516" s="765">
        <f t="shared" si="1598"/>
        <v>9000</v>
      </c>
      <c r="AC516" s="765">
        <f t="shared" si="1598"/>
        <v>9000</v>
      </c>
      <c r="AD516" s="765">
        <f t="shared" si="1598"/>
        <v>9000</v>
      </c>
      <c r="AE516" s="765">
        <f t="shared" si="1598"/>
        <v>9000</v>
      </c>
      <c r="AF516" s="765">
        <f t="shared" si="1598"/>
        <v>9000</v>
      </c>
      <c r="AG516" s="765">
        <f t="shared" si="1598"/>
        <v>9000</v>
      </c>
      <c r="AH516" s="765">
        <f t="shared" si="1598"/>
        <v>9000</v>
      </c>
      <c r="AI516" s="765">
        <f t="shared" si="1598"/>
        <v>9000</v>
      </c>
      <c r="AJ516" s="765">
        <f t="shared" si="1598"/>
        <v>9000</v>
      </c>
      <c r="AK516" s="759"/>
      <c r="AL516" s="765">
        <f t="shared" ref="AL516:BB516" si="1599">9000*$K$1</f>
        <v>9000</v>
      </c>
      <c r="AM516" s="765">
        <f t="shared" si="1599"/>
        <v>9000</v>
      </c>
      <c r="AN516" s="765">
        <f t="shared" si="1599"/>
        <v>9000</v>
      </c>
      <c r="AO516" s="765">
        <f t="shared" si="1599"/>
        <v>9000</v>
      </c>
      <c r="AP516" s="765">
        <f t="shared" si="1599"/>
        <v>9000</v>
      </c>
      <c r="AQ516" s="765">
        <f t="shared" si="1599"/>
        <v>9000</v>
      </c>
      <c r="AR516" s="765">
        <f t="shared" si="1599"/>
        <v>9000</v>
      </c>
      <c r="AS516" s="765">
        <f t="shared" si="1599"/>
        <v>9000</v>
      </c>
      <c r="AT516" s="765">
        <f t="shared" si="1599"/>
        <v>9000</v>
      </c>
      <c r="AU516" s="765">
        <f t="shared" si="1599"/>
        <v>9000</v>
      </c>
      <c r="AV516" s="765">
        <f t="shared" si="1599"/>
        <v>9000</v>
      </c>
      <c r="AW516" s="765">
        <f t="shared" si="1599"/>
        <v>9000</v>
      </c>
      <c r="AX516" s="765">
        <f t="shared" si="1599"/>
        <v>9000</v>
      </c>
      <c r="AY516" s="765">
        <f t="shared" si="1599"/>
        <v>9000</v>
      </c>
      <c r="AZ516" s="765">
        <f t="shared" si="1599"/>
        <v>9000</v>
      </c>
      <c r="BA516" s="765">
        <f t="shared" si="1599"/>
        <v>9000</v>
      </c>
      <c r="BB516" s="765">
        <f t="shared" si="1599"/>
        <v>9000</v>
      </c>
      <c r="BC516" s="759"/>
      <c r="BD516" s="765">
        <f t="shared" ref="BD516:BT516" si="1600">9000*$K$1</f>
        <v>9000</v>
      </c>
      <c r="BE516" s="765">
        <f t="shared" si="1600"/>
        <v>9000</v>
      </c>
      <c r="BF516" s="765">
        <f t="shared" si="1600"/>
        <v>9000</v>
      </c>
      <c r="BG516" s="765">
        <f t="shared" si="1600"/>
        <v>9000</v>
      </c>
      <c r="BH516" s="765">
        <f t="shared" si="1600"/>
        <v>9000</v>
      </c>
      <c r="BI516" s="765">
        <f t="shared" si="1600"/>
        <v>9000</v>
      </c>
      <c r="BJ516" s="765">
        <f t="shared" si="1600"/>
        <v>9000</v>
      </c>
      <c r="BK516" s="765">
        <f t="shared" si="1600"/>
        <v>9000</v>
      </c>
      <c r="BL516" s="765">
        <f t="shared" si="1600"/>
        <v>9000</v>
      </c>
      <c r="BM516" s="765">
        <f t="shared" si="1600"/>
        <v>9000</v>
      </c>
      <c r="BN516" s="765">
        <f t="shared" si="1600"/>
        <v>9000</v>
      </c>
      <c r="BO516" s="765">
        <f t="shared" si="1600"/>
        <v>9000</v>
      </c>
      <c r="BP516" s="765">
        <f t="shared" si="1600"/>
        <v>9000</v>
      </c>
      <c r="BQ516" s="765">
        <f t="shared" si="1600"/>
        <v>9000</v>
      </c>
      <c r="BR516" s="765">
        <f t="shared" si="1600"/>
        <v>9000</v>
      </c>
      <c r="BS516" s="765">
        <f t="shared" si="1600"/>
        <v>9000</v>
      </c>
      <c r="BT516" s="765">
        <f t="shared" si="1600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85"/>
        <v>9000</v>
      </c>
      <c r="CA516" s="600">
        <f t="shared" si="1286"/>
        <v>9000</v>
      </c>
      <c r="CB516" s="600">
        <f t="shared" si="1287"/>
        <v>9000</v>
      </c>
      <c r="CC516" s="691">
        <f t="shared" si="1288"/>
        <v>9000</v>
      </c>
      <c r="CD516" s="1337">
        <f t="shared" si="1545"/>
        <v>9000</v>
      </c>
      <c r="CE516" s="1338">
        <f t="shared" si="1591"/>
        <v>9000</v>
      </c>
      <c r="CF516" s="1339">
        <f t="shared" si="1591"/>
        <v>9000</v>
      </c>
      <c r="CG516" s="1339">
        <f t="shared" si="1591"/>
        <v>9000</v>
      </c>
      <c r="CH516" s="1339">
        <f t="shared" si="1591"/>
        <v>9000</v>
      </c>
      <c r="CI516" s="1339">
        <f t="shared" si="1591"/>
        <v>9000</v>
      </c>
      <c r="CJ516" s="1339">
        <f t="shared" si="1591"/>
        <v>9000</v>
      </c>
      <c r="CK516" s="1340">
        <f t="shared" si="1591"/>
        <v>9000</v>
      </c>
      <c r="CL516" s="1340">
        <f t="shared" si="1591"/>
        <v>9000</v>
      </c>
      <c r="CM516" s="1340">
        <f t="shared" si="1591"/>
        <v>9000</v>
      </c>
      <c r="CN516" s="1339">
        <f t="shared" si="1591"/>
        <v>9000</v>
      </c>
      <c r="CO516" s="1339">
        <f t="shared" si="1591"/>
        <v>9000</v>
      </c>
      <c r="CP516" s="1339">
        <f t="shared" si="1591"/>
        <v>9000</v>
      </c>
      <c r="CQ516" s="1339">
        <f t="shared" si="1591"/>
        <v>9000</v>
      </c>
      <c r="CR516" s="1339">
        <f t="shared" si="1591"/>
        <v>9000</v>
      </c>
      <c r="CS516" s="1338">
        <f t="shared" si="1591"/>
        <v>9000</v>
      </c>
      <c r="CT516" s="1341">
        <f t="shared" si="1591"/>
        <v>9000</v>
      </c>
      <c r="CU516" s="552">
        <f t="shared" si="1524"/>
        <v>9000</v>
      </c>
      <c r="CV516" s="553">
        <f t="shared" si="1525"/>
        <v>9000</v>
      </c>
      <c r="CW516" s="554">
        <f t="shared" si="1526"/>
        <v>9000</v>
      </c>
      <c r="CX516" s="554">
        <f t="shared" si="1527"/>
        <v>9000</v>
      </c>
      <c r="CY516" s="554">
        <f t="shared" si="1528"/>
        <v>9000</v>
      </c>
      <c r="CZ516" s="554">
        <f t="shared" si="1529"/>
        <v>9000</v>
      </c>
      <c r="DA516" s="554">
        <f t="shared" si="1530"/>
        <v>9000</v>
      </c>
      <c r="DB516" s="555">
        <f t="shared" si="1531"/>
        <v>9000</v>
      </c>
      <c r="DC516" s="555">
        <f t="shared" si="1532"/>
        <v>9000</v>
      </c>
      <c r="DD516" s="555">
        <f t="shared" si="1533"/>
        <v>9000</v>
      </c>
      <c r="DE516" s="554">
        <f t="shared" si="1534"/>
        <v>9000</v>
      </c>
      <c r="DF516" s="554">
        <f t="shared" si="1535"/>
        <v>9000</v>
      </c>
      <c r="DG516" s="554">
        <f t="shared" si="1536"/>
        <v>9000</v>
      </c>
      <c r="DH516" s="554">
        <f t="shared" si="1537"/>
        <v>9000</v>
      </c>
      <c r="DI516" s="554">
        <f t="shared" si="1538"/>
        <v>9000</v>
      </c>
      <c r="DJ516" s="553">
        <f t="shared" si="1539"/>
        <v>9000</v>
      </c>
      <c r="DK516" s="552">
        <f t="shared" si="1540"/>
        <v>9000</v>
      </c>
      <c r="DL516" s="656">
        <f t="shared" si="1541"/>
        <v>17</v>
      </c>
      <c r="DM516" s="106">
        <f t="shared" si="1542"/>
        <v>17</v>
      </c>
      <c r="DN516" s="106">
        <f t="shared" si="1543"/>
        <v>17</v>
      </c>
      <c r="DO516" s="106">
        <f t="shared" si="1544"/>
        <v>17</v>
      </c>
      <c r="DP516" s="486"/>
      <c r="DQ516" s="1126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$G$1 &amp; " (%)"</f>
        <v>kcal (%)</v>
      </c>
      <c r="B517" s="769" t="str">
        <f t="shared" ref="B517:R517" si="1601">IF(B514="","",B514*B515*B516/B$46/365/$F$1)</f>
        <v/>
      </c>
      <c r="C517" s="635">
        <f t="shared" si="1601"/>
        <v>3.5225048923679062E-3</v>
      </c>
      <c r="D517" s="769">
        <f t="shared" si="1601"/>
        <v>1.4090019569471627E-2</v>
      </c>
      <c r="E517" s="635">
        <f t="shared" si="1601"/>
        <v>1.2524461839530335E-2</v>
      </c>
      <c r="F517" s="769">
        <f t="shared" si="1601"/>
        <v>9.7690802348336589E-2</v>
      </c>
      <c r="G517" s="635" t="str">
        <f t="shared" si="1601"/>
        <v/>
      </c>
      <c r="H517" s="769" t="str">
        <f t="shared" si="1601"/>
        <v/>
      </c>
      <c r="I517" s="635" t="str">
        <f t="shared" si="1601"/>
        <v/>
      </c>
      <c r="J517" s="769">
        <f t="shared" si="1601"/>
        <v>1.0064299692479732E-2</v>
      </c>
      <c r="K517" s="635" t="str">
        <f t="shared" si="1601"/>
        <v/>
      </c>
      <c r="L517" s="769" t="str">
        <f t="shared" si="1601"/>
        <v/>
      </c>
      <c r="M517" s="635" t="str">
        <f t="shared" si="1601"/>
        <v/>
      </c>
      <c r="N517" s="769" t="str">
        <f t="shared" si="1601"/>
        <v/>
      </c>
      <c r="O517" s="635" t="str">
        <f t="shared" si="1601"/>
        <v/>
      </c>
      <c r="P517" s="769" t="str">
        <f t="shared" si="1601"/>
        <v/>
      </c>
      <c r="Q517" s="635" t="str">
        <f t="shared" si="1601"/>
        <v/>
      </c>
      <c r="R517" s="769" t="str">
        <f t="shared" si="1601"/>
        <v/>
      </c>
      <c r="S517" s="655"/>
      <c r="T517" s="769">
        <f t="shared" ref="T517:AJ517" si="1602">IF(T514="","",T514*T515*T516/T$46/365/$F$1)</f>
        <v>3.6634050880626226E-2</v>
      </c>
      <c r="U517" s="635" t="str">
        <f t="shared" si="1602"/>
        <v/>
      </c>
      <c r="V517" s="769">
        <f t="shared" si="1602"/>
        <v>8.8809820316669633E-2</v>
      </c>
      <c r="W517" s="635" t="str">
        <f t="shared" si="1602"/>
        <v/>
      </c>
      <c r="X517" s="769" t="str">
        <f t="shared" si="1602"/>
        <v/>
      </c>
      <c r="Y517" s="635">
        <f t="shared" si="1602"/>
        <v>2.1135029354207437E-2</v>
      </c>
      <c r="Z517" s="769">
        <f t="shared" si="1602"/>
        <v>1.0567514677103719E-2</v>
      </c>
      <c r="AA517" s="635" t="str">
        <f t="shared" si="1602"/>
        <v/>
      </c>
      <c r="AB517" s="769">
        <f t="shared" si="1602"/>
        <v>0</v>
      </c>
      <c r="AC517" s="635" t="str">
        <f t="shared" si="1602"/>
        <v/>
      </c>
      <c r="AD517" s="769" t="str">
        <f t="shared" si="1602"/>
        <v/>
      </c>
      <c r="AE517" s="635" t="str">
        <f t="shared" si="1602"/>
        <v/>
      </c>
      <c r="AF517" s="769" t="str">
        <f t="shared" si="1602"/>
        <v/>
      </c>
      <c r="AG517" s="635" t="str">
        <f t="shared" si="1602"/>
        <v/>
      </c>
      <c r="AH517" s="769" t="str">
        <f t="shared" si="1602"/>
        <v/>
      </c>
      <c r="AI517" s="635" t="str">
        <f t="shared" si="1602"/>
        <v/>
      </c>
      <c r="AJ517" s="769" t="str">
        <f t="shared" si="1602"/>
        <v/>
      </c>
      <c r="AK517" s="655"/>
      <c r="AL517" s="769">
        <f t="shared" ref="AL517:BB517" si="1603">IF(AL514="","",AL514*AL515*AL516/AL$46/365/$F$1)</f>
        <v>2.3483365949119372E-2</v>
      </c>
      <c r="AM517" s="635">
        <f t="shared" si="1603"/>
        <v>4.2270058708414875E-2</v>
      </c>
      <c r="AN517" s="769">
        <f t="shared" si="1603"/>
        <v>2.6092628832354858E-3</v>
      </c>
      <c r="AO517" s="635" t="str">
        <f t="shared" si="1603"/>
        <v/>
      </c>
      <c r="AP517" s="769">
        <f t="shared" si="1603"/>
        <v>2.289628180039139E-2</v>
      </c>
      <c r="AQ517" s="635">
        <f t="shared" si="1603"/>
        <v>1.7612524461839529E-2</v>
      </c>
      <c r="AR517" s="769">
        <f t="shared" si="1603"/>
        <v>5.6360078277886499E-2</v>
      </c>
      <c r="AS517" s="635" t="str">
        <f t="shared" si="1603"/>
        <v/>
      </c>
      <c r="AT517" s="769">
        <f t="shared" si="1603"/>
        <v>1.0567514677103719E-2</v>
      </c>
      <c r="AU517" s="635" t="str">
        <f t="shared" si="1603"/>
        <v/>
      </c>
      <c r="AV517" s="769" t="str">
        <f t="shared" si="1603"/>
        <v/>
      </c>
      <c r="AW517" s="635" t="str">
        <f t="shared" si="1603"/>
        <v/>
      </c>
      <c r="AX517" s="769" t="str">
        <f t="shared" si="1603"/>
        <v/>
      </c>
      <c r="AY517" s="635" t="str">
        <f t="shared" si="1603"/>
        <v/>
      </c>
      <c r="AZ517" s="769" t="str">
        <f t="shared" si="1603"/>
        <v/>
      </c>
      <c r="BA517" s="635" t="str">
        <f t="shared" si="1603"/>
        <v/>
      </c>
      <c r="BB517" s="769" t="str">
        <f t="shared" si="1603"/>
        <v/>
      </c>
      <c r="BC517" s="655"/>
      <c r="BD517" s="769">
        <f t="shared" ref="BD517:BT517" si="1604">IF(BD514="","",BD514*BD515*BD516/BD$46/365/$F$1)</f>
        <v>1.4090019569471625E-2</v>
      </c>
      <c r="BE517" s="769">
        <f t="shared" si="1604"/>
        <v>7.0450097847358124E-3</v>
      </c>
      <c r="BF517" s="635">
        <f t="shared" si="1604"/>
        <v>3.5225048923679059E-2</v>
      </c>
      <c r="BG517" s="769">
        <f t="shared" si="1604"/>
        <v>0.15655577299412915</v>
      </c>
      <c r="BH517" s="635">
        <f t="shared" si="1604"/>
        <v>6.4045543497598278E-2</v>
      </c>
      <c r="BI517" s="769">
        <f t="shared" si="1604"/>
        <v>8.8062622309197647E-2</v>
      </c>
      <c r="BJ517" s="635">
        <f t="shared" si="1604"/>
        <v>7.0450097847358117E-2</v>
      </c>
      <c r="BK517" s="769">
        <f t="shared" si="1604"/>
        <v>2.9354207436399219E-2</v>
      </c>
      <c r="BL517" s="635">
        <f t="shared" si="1604"/>
        <v>2.289628180039139E-2</v>
      </c>
      <c r="BM517" s="769" t="str">
        <f t="shared" si="1604"/>
        <v/>
      </c>
      <c r="BN517" s="635" t="str">
        <f t="shared" si="1604"/>
        <v/>
      </c>
      <c r="BO517" s="769" t="str">
        <f t="shared" si="1604"/>
        <v/>
      </c>
      <c r="BP517" s="635" t="str">
        <f t="shared" si="1604"/>
        <v/>
      </c>
      <c r="BQ517" s="769" t="str">
        <f t="shared" si="1604"/>
        <v/>
      </c>
      <c r="BR517" s="635" t="str">
        <f t="shared" si="1604"/>
        <v/>
      </c>
      <c r="BS517" s="769" t="str">
        <f t="shared" si="1604"/>
        <v/>
      </c>
      <c r="BT517" s="635" t="str">
        <f t="shared" si="1604"/>
        <v/>
      </c>
      <c r="BU517" s="655"/>
      <c r="BV517" s="769">
        <f>IF(BV514="","",BV514*BV515*BV516/BV$46/365/$F$1)</f>
        <v>2.0128599384959464E-2</v>
      </c>
      <c r="BW517" s="635">
        <f>IF(BW514="","",BW514*BW515*BW516/BW$46/365/$F$1)</f>
        <v>1.5655577299412918E-2</v>
      </c>
      <c r="BX517" s="769">
        <f>IF(BX514="","",BX514*BX515*BX516/BX$46/365/$F$1)</f>
        <v>2.818003913894325E-2</v>
      </c>
      <c r="BY517" s="635">
        <f>IF(BY514="","",BY514*BY515*BY516/BY$46/365/$F$1)</f>
        <v>7.0450097847358117E-2</v>
      </c>
      <c r="BZ517" s="625">
        <f>IF(DL517&lt;3,"",(SUM(B517:R517)-MIN(B517:R517)-MAX(B517:R517))/(DL517-2))</f>
        <v>1.2226260367160563E-2</v>
      </c>
      <c r="CA517" s="625">
        <f>IF(DM517&lt;3,"",(SUM(T517:AJ517)-MIN(T517:AJ517)-MAX(T517:AJ517))/(DM517-2))</f>
        <v>2.2778864970645792E-2</v>
      </c>
      <c r="CB517" s="625">
        <f>IF(DN517&lt;3,"",(SUM(AL517:BB517)-MIN(AL517:BB517)-MAX(AL517:BB517))/(DN517-2))</f>
        <v>2.3365949119373775E-2</v>
      </c>
      <c r="CC517" s="625">
        <f>IF(DO517&lt;3,"",(SUM(BD517:BT517)-MIN(BD517:BT517)-MAX(BD517:BT517))/(DO517-2))</f>
        <v>4.6303403054870754E-2</v>
      </c>
      <c r="CD517" s="1342" t="str">
        <f t="shared" si="1545"/>
        <v/>
      </c>
      <c r="CE517" s="1343" t="str">
        <f t="shared" si="1591"/>
        <v/>
      </c>
      <c r="CF517" s="1344" t="str">
        <f t="shared" si="1591"/>
        <v/>
      </c>
      <c r="CG517" s="1344" t="str">
        <f t="shared" si="1591"/>
        <v/>
      </c>
      <c r="CH517" s="1344">
        <f t="shared" si="1591"/>
        <v>7.0450097847358124E-3</v>
      </c>
      <c r="CI517" s="1344">
        <f t="shared" si="1591"/>
        <v>1.4090019569471625E-2</v>
      </c>
      <c r="CJ517" s="1344">
        <f t="shared" si="1591"/>
        <v>2.289628180039139E-2</v>
      </c>
      <c r="CK517" s="1345">
        <f t="shared" si="1591"/>
        <v>2.9354207436399219E-2</v>
      </c>
      <c r="CL517" s="1345">
        <f t="shared" si="1591"/>
        <v>3.5225048923679059E-2</v>
      </c>
      <c r="CM517" s="1345">
        <f t="shared" si="1591"/>
        <v>6.4045543497598278E-2</v>
      </c>
      <c r="CN517" s="1344">
        <f t="shared" si="1591"/>
        <v>7.0450097847358117E-2</v>
      </c>
      <c r="CO517" s="1344">
        <f t="shared" si="1591"/>
        <v>8.8062622309197647E-2</v>
      </c>
      <c r="CP517" s="1344">
        <f t="shared" si="1591"/>
        <v>0.15655577299412915</v>
      </c>
      <c r="CQ517" s="1344" t="str">
        <f t="shared" si="1591"/>
        <v/>
      </c>
      <c r="CR517" s="1344" t="str">
        <f t="shared" si="1591"/>
        <v/>
      </c>
      <c r="CS517" s="1343" t="str">
        <f t="shared" si="1591"/>
        <v/>
      </c>
      <c r="CT517" s="1346" t="str">
        <f t="shared" si="1591"/>
        <v/>
      </c>
      <c r="CU517" s="540" t="str">
        <f t="shared" si="1524"/>
        <v/>
      </c>
      <c r="CV517" s="541" t="str">
        <f t="shared" si="1525"/>
        <v/>
      </c>
      <c r="CW517" s="542" t="str">
        <f t="shared" si="1526"/>
        <v/>
      </c>
      <c r="CX517" s="542" t="str">
        <f t="shared" si="1527"/>
        <v/>
      </c>
      <c r="CY517" s="542">
        <f t="shared" si="1528"/>
        <v>7.0450097847358124E-3</v>
      </c>
      <c r="CZ517" s="542">
        <f t="shared" si="1529"/>
        <v>1.4090019569471625E-2</v>
      </c>
      <c r="DA517" s="542">
        <f t="shared" si="1530"/>
        <v>2.289628180039139E-2</v>
      </c>
      <c r="DB517" s="543">
        <f t="shared" si="1531"/>
        <v>2.9354207436399219E-2</v>
      </c>
      <c r="DC517" s="543">
        <f t="shared" si="1532"/>
        <v>3.5225048923679059E-2</v>
      </c>
      <c r="DD517" s="543">
        <f t="shared" si="1533"/>
        <v>6.4045543497598278E-2</v>
      </c>
      <c r="DE517" s="542">
        <f t="shared" si="1534"/>
        <v>7.0450097847358117E-2</v>
      </c>
      <c r="DF517" s="542">
        <f t="shared" si="1535"/>
        <v>8.8062622309197647E-2</v>
      </c>
      <c r="DG517" s="542">
        <f t="shared" si="1536"/>
        <v>0.15655577299412915</v>
      </c>
      <c r="DH517" s="542" t="str">
        <f t="shared" si="1537"/>
        <v/>
      </c>
      <c r="DI517" s="542" t="str">
        <f t="shared" si="1538"/>
        <v/>
      </c>
      <c r="DJ517" s="541" t="str">
        <f t="shared" si="1539"/>
        <v/>
      </c>
      <c r="DK517" s="540" t="str">
        <f t="shared" si="1540"/>
        <v/>
      </c>
      <c r="DL517" s="656">
        <f t="shared" si="1541"/>
        <v>5</v>
      </c>
      <c r="DM517" s="106">
        <f t="shared" si="1542"/>
        <v>5</v>
      </c>
      <c r="DN517" s="106">
        <f t="shared" si="1543"/>
        <v>7</v>
      </c>
      <c r="DO517" s="106">
        <f t="shared" si="1544"/>
        <v>9</v>
      </c>
      <c r="DP517" s="486"/>
      <c r="DQ517" s="1126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281</v>
      </c>
      <c r="B518" s="681"/>
      <c r="C518" s="323">
        <v>12</v>
      </c>
      <c r="D518" s="323">
        <v>25</v>
      </c>
      <c r="E518" s="323">
        <v>5</v>
      </c>
      <c r="F518" s="323">
        <v>1</v>
      </c>
      <c r="G518" s="323"/>
      <c r="H518" s="323"/>
      <c r="I518" s="323"/>
      <c r="J518" s="323">
        <v>12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5</v>
      </c>
      <c r="U518" s="323"/>
      <c r="V518" s="323">
        <v>5</v>
      </c>
      <c r="W518" s="323"/>
      <c r="X518" s="323"/>
      <c r="Y518" s="323">
        <v>10</v>
      </c>
      <c r="Z518" s="323">
        <v>4</v>
      </c>
      <c r="AA518" s="323"/>
      <c r="AB518" s="323">
        <v>0</v>
      </c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>
        <v>17.5</v>
      </c>
      <c r="AM518" s="323">
        <v>16</v>
      </c>
      <c r="AN518" s="323">
        <v>13.5</v>
      </c>
      <c r="AO518" s="323"/>
      <c r="AP518" s="323">
        <v>10</v>
      </c>
      <c r="AQ518" s="323">
        <v>11.5</v>
      </c>
      <c r="AR518" s="323">
        <v>10</v>
      </c>
      <c r="AS518" s="323"/>
      <c r="AT518" s="323">
        <v>10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15</v>
      </c>
      <c r="BE518" s="323">
        <v>12</v>
      </c>
      <c r="BF518" s="323">
        <v>14</v>
      </c>
      <c r="BG518" s="323">
        <v>10.5</v>
      </c>
      <c r="BH518" s="323">
        <v>11</v>
      </c>
      <c r="BI518" s="323">
        <v>14</v>
      </c>
      <c r="BJ518" s="323">
        <v>6.5</v>
      </c>
      <c r="BK518" s="323">
        <v>12</v>
      </c>
      <c r="BL518" s="323">
        <v>6.5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>
        <v>12</v>
      </c>
      <c r="BW518" s="323">
        <v>12</v>
      </c>
      <c r="BX518" s="323">
        <v>12</v>
      </c>
      <c r="BY518" s="323">
        <v>12</v>
      </c>
      <c r="BZ518" s="600">
        <f t="shared" si="1285"/>
        <v>9.6666666666666661</v>
      </c>
      <c r="CA518" s="600">
        <f t="shared" si="1286"/>
        <v>4.666666666666667</v>
      </c>
      <c r="CB518" s="600">
        <f t="shared" si="1287"/>
        <v>12.2</v>
      </c>
      <c r="CC518" s="691">
        <f t="shared" si="1288"/>
        <v>11.428571428571429</v>
      </c>
      <c r="CD518" s="1337" t="str">
        <f t="shared" si="1545"/>
        <v/>
      </c>
      <c r="CE518" s="1338" t="str">
        <f t="shared" ref="CE518:CS518" si="160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605"/>
        <v/>
      </c>
      <c r="CG518" s="1339" t="str">
        <f t="shared" si="1605"/>
        <v/>
      </c>
      <c r="CH518" s="1339">
        <f t="shared" si="1605"/>
        <v>6.5</v>
      </c>
      <c r="CI518" s="1339">
        <f t="shared" si="1605"/>
        <v>6.5</v>
      </c>
      <c r="CJ518" s="1339">
        <f t="shared" si="1605"/>
        <v>10.5</v>
      </c>
      <c r="CK518" s="1340">
        <f t="shared" si="1605"/>
        <v>11</v>
      </c>
      <c r="CL518" s="1340">
        <f t="shared" si="1605"/>
        <v>12</v>
      </c>
      <c r="CM518" s="1340">
        <f t="shared" si="1605"/>
        <v>12</v>
      </c>
      <c r="CN518" s="1339">
        <f t="shared" si="1605"/>
        <v>14</v>
      </c>
      <c r="CO518" s="1339">
        <f t="shared" si="1605"/>
        <v>14</v>
      </c>
      <c r="CP518" s="1339">
        <f t="shared" si="1605"/>
        <v>15</v>
      </c>
      <c r="CQ518" s="1339" t="str">
        <f t="shared" si="1605"/>
        <v/>
      </c>
      <c r="CR518" s="1339" t="str">
        <f t="shared" si="1605"/>
        <v/>
      </c>
      <c r="CS518" s="1338" t="str">
        <f t="shared" si="1605"/>
        <v/>
      </c>
      <c r="CT518" s="1341" t="str">
        <f t="shared" ref="CE518:CT530" si="160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2" t="str">
        <f t="shared" si="1524"/>
        <v/>
      </c>
      <c r="CV518" s="553" t="str">
        <f t="shared" si="1525"/>
        <v/>
      </c>
      <c r="CW518" s="554" t="str">
        <f t="shared" si="1526"/>
        <v/>
      </c>
      <c r="CX518" s="554" t="str">
        <f t="shared" si="1527"/>
        <v/>
      </c>
      <c r="CY518" s="554">
        <f t="shared" si="1528"/>
        <v>6.5</v>
      </c>
      <c r="CZ518" s="554">
        <f t="shared" si="1529"/>
        <v>6.5</v>
      </c>
      <c r="DA518" s="554">
        <f t="shared" si="1530"/>
        <v>10.5</v>
      </c>
      <c r="DB518" s="555">
        <f t="shared" si="1531"/>
        <v>11</v>
      </c>
      <c r="DC518" s="555">
        <f t="shared" si="1532"/>
        <v>12</v>
      </c>
      <c r="DD518" s="555">
        <f t="shared" si="1533"/>
        <v>12</v>
      </c>
      <c r="DE518" s="554">
        <f t="shared" si="1534"/>
        <v>14</v>
      </c>
      <c r="DF518" s="554">
        <f t="shared" si="1535"/>
        <v>14</v>
      </c>
      <c r="DG518" s="554">
        <f t="shared" si="1536"/>
        <v>15</v>
      </c>
      <c r="DH518" s="554" t="str">
        <f t="shared" si="1537"/>
        <v/>
      </c>
      <c r="DI518" s="554" t="str">
        <f t="shared" si="1538"/>
        <v/>
      </c>
      <c r="DJ518" s="553" t="str">
        <f t="shared" si="1539"/>
        <v/>
      </c>
      <c r="DK518" s="552" t="str">
        <f t="shared" si="1540"/>
        <v/>
      </c>
      <c r="DL518" s="656">
        <f t="shared" si="1541"/>
        <v>5</v>
      </c>
      <c r="DM518" s="106">
        <f t="shared" si="1542"/>
        <v>5</v>
      </c>
      <c r="DN518" s="106">
        <f t="shared" si="1543"/>
        <v>7</v>
      </c>
      <c r="DO518" s="106">
        <f t="shared" si="1544"/>
        <v>9</v>
      </c>
      <c r="DP518" s="486"/>
      <c r="DQ518" s="1126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279</v>
      </c>
      <c r="B519" s="764" t="str">
        <f t="shared" ref="B519:R519" si="1607">IF(B518="","",B514*B515*B518)</f>
        <v/>
      </c>
      <c r="C519" s="764">
        <f t="shared" si="1607"/>
        <v>36</v>
      </c>
      <c r="D519" s="764">
        <f t="shared" si="1607"/>
        <v>240.00000000000003</v>
      </c>
      <c r="E519" s="764">
        <f t="shared" si="1607"/>
        <v>48.000000000000007</v>
      </c>
      <c r="F519" s="764">
        <f t="shared" si="1607"/>
        <v>83.2</v>
      </c>
      <c r="G519" s="764" t="str">
        <f t="shared" si="1607"/>
        <v/>
      </c>
      <c r="H519" s="764" t="str">
        <f t="shared" si="1607"/>
        <v/>
      </c>
      <c r="I519" s="764" t="str">
        <f t="shared" si="1607"/>
        <v/>
      </c>
      <c r="J519" s="764">
        <f t="shared" si="1607"/>
        <v>72</v>
      </c>
      <c r="K519" s="764" t="str">
        <f t="shared" si="1607"/>
        <v/>
      </c>
      <c r="L519" s="764" t="str">
        <f t="shared" si="1607"/>
        <v/>
      </c>
      <c r="M519" s="764" t="str">
        <f t="shared" si="1607"/>
        <v/>
      </c>
      <c r="N519" s="764" t="str">
        <f t="shared" si="1607"/>
        <v/>
      </c>
      <c r="O519" s="764" t="str">
        <f t="shared" si="1607"/>
        <v/>
      </c>
      <c r="P519" s="764" t="str">
        <f t="shared" si="1607"/>
        <v/>
      </c>
      <c r="Q519" s="764" t="str">
        <f t="shared" si="1607"/>
        <v/>
      </c>
      <c r="R519" s="764" t="str">
        <f t="shared" si="1607"/>
        <v/>
      </c>
      <c r="S519" s="770"/>
      <c r="T519" s="764">
        <f t="shared" ref="T519:AJ519" si="1608">IF(T518="","",T514*T515*T518)</f>
        <v>156</v>
      </c>
      <c r="U519" s="764" t="str">
        <f t="shared" si="1608"/>
        <v/>
      </c>
      <c r="V519" s="764">
        <f t="shared" si="1608"/>
        <v>416</v>
      </c>
      <c r="W519" s="764" t="str">
        <f t="shared" si="1608"/>
        <v/>
      </c>
      <c r="X519" s="764" t="str">
        <f t="shared" si="1608"/>
        <v/>
      </c>
      <c r="Y519" s="764">
        <f t="shared" si="1608"/>
        <v>180</v>
      </c>
      <c r="Z519" s="764">
        <f t="shared" si="1608"/>
        <v>36</v>
      </c>
      <c r="AA519" s="764" t="str">
        <f t="shared" si="1608"/>
        <v/>
      </c>
      <c r="AB519" s="764">
        <f t="shared" si="1608"/>
        <v>0</v>
      </c>
      <c r="AC519" s="764" t="str">
        <f t="shared" si="1608"/>
        <v/>
      </c>
      <c r="AD519" s="764" t="str">
        <f t="shared" si="1608"/>
        <v/>
      </c>
      <c r="AE519" s="764" t="str">
        <f t="shared" si="1608"/>
        <v/>
      </c>
      <c r="AF519" s="764" t="str">
        <f t="shared" si="1608"/>
        <v/>
      </c>
      <c r="AG519" s="764" t="str">
        <f t="shared" si="1608"/>
        <v/>
      </c>
      <c r="AH519" s="764" t="str">
        <f t="shared" si="1608"/>
        <v/>
      </c>
      <c r="AI519" s="764" t="str">
        <f t="shared" si="1608"/>
        <v/>
      </c>
      <c r="AJ519" s="764" t="str">
        <f t="shared" si="1608"/>
        <v/>
      </c>
      <c r="AK519" s="770"/>
      <c r="AL519" s="764">
        <f t="shared" ref="AL519:BB519" si="1609">IF(AL518="","",AL514*AL515*AL518)</f>
        <v>420</v>
      </c>
      <c r="AM519" s="764">
        <f t="shared" si="1609"/>
        <v>576</v>
      </c>
      <c r="AN519" s="764">
        <f t="shared" si="1609"/>
        <v>27</v>
      </c>
      <c r="AO519" s="764" t="str">
        <f t="shared" si="1609"/>
        <v/>
      </c>
      <c r="AP519" s="764">
        <f t="shared" si="1609"/>
        <v>195</v>
      </c>
      <c r="AQ519" s="764">
        <f t="shared" si="1609"/>
        <v>138</v>
      </c>
      <c r="AR519" s="764">
        <f t="shared" si="1609"/>
        <v>960</v>
      </c>
      <c r="AS519" s="764" t="str">
        <f t="shared" si="1609"/>
        <v/>
      </c>
      <c r="AT519" s="764">
        <f t="shared" si="1609"/>
        <v>90</v>
      </c>
      <c r="AU519" s="764" t="str">
        <f t="shared" si="1609"/>
        <v/>
      </c>
      <c r="AV519" s="764" t="str">
        <f t="shared" si="1609"/>
        <v/>
      </c>
      <c r="AW519" s="764" t="str">
        <f t="shared" si="1609"/>
        <v/>
      </c>
      <c r="AX519" s="764" t="str">
        <f t="shared" si="1609"/>
        <v/>
      </c>
      <c r="AY519" s="764" t="str">
        <f t="shared" si="1609"/>
        <v/>
      </c>
      <c r="AZ519" s="764" t="str">
        <f t="shared" si="1609"/>
        <v/>
      </c>
      <c r="BA519" s="764" t="str">
        <f t="shared" si="1609"/>
        <v/>
      </c>
      <c r="BB519" s="764" t="str">
        <f t="shared" si="1609"/>
        <v/>
      </c>
      <c r="BC519" s="770"/>
      <c r="BD519" s="764">
        <f t="shared" ref="BD519:BT519" si="1610">IF(BD518="","",BD514*BD515*BD518)</f>
        <v>180</v>
      </c>
      <c r="BE519" s="764">
        <f t="shared" si="1610"/>
        <v>288</v>
      </c>
      <c r="BF519" s="764">
        <f t="shared" si="1610"/>
        <v>840</v>
      </c>
      <c r="BG519" s="764">
        <f t="shared" si="1610"/>
        <v>2520</v>
      </c>
      <c r="BH519" s="764">
        <f t="shared" si="1610"/>
        <v>1320</v>
      </c>
      <c r="BI519" s="764">
        <f t="shared" si="1610"/>
        <v>1680</v>
      </c>
      <c r="BJ519" s="764">
        <f t="shared" si="1610"/>
        <v>390</v>
      </c>
      <c r="BK519" s="764">
        <f t="shared" si="1610"/>
        <v>360</v>
      </c>
      <c r="BL519" s="764">
        <f t="shared" si="1610"/>
        <v>126.75</v>
      </c>
      <c r="BM519" s="764" t="str">
        <f t="shared" si="1610"/>
        <v/>
      </c>
      <c r="BN519" s="764" t="str">
        <f t="shared" si="1610"/>
        <v/>
      </c>
      <c r="BO519" s="764" t="str">
        <f t="shared" si="1610"/>
        <v/>
      </c>
      <c r="BP519" s="764" t="str">
        <f t="shared" si="1610"/>
        <v/>
      </c>
      <c r="BQ519" s="764" t="str">
        <f t="shared" si="1610"/>
        <v/>
      </c>
      <c r="BR519" s="764" t="str">
        <f t="shared" si="1610"/>
        <v/>
      </c>
      <c r="BS519" s="764" t="str">
        <f t="shared" si="1610"/>
        <v/>
      </c>
      <c r="BT519" s="764" t="str">
        <f t="shared" si="1610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288</v>
      </c>
      <c r="BY519" s="764">
        <f>IF(BY518="","",BY514*BY515*BY518)</f>
        <v>720</v>
      </c>
      <c r="BZ519" s="600">
        <f t="shared" si="1285"/>
        <v>67.73333333333332</v>
      </c>
      <c r="CA519" s="600">
        <f t="shared" si="1286"/>
        <v>124</v>
      </c>
      <c r="CB519" s="600">
        <f t="shared" si="1287"/>
        <v>283.8</v>
      </c>
      <c r="CC519" s="691">
        <f t="shared" si="1288"/>
        <v>722.57142857142856</v>
      </c>
      <c r="CD519" s="1337" t="str">
        <f t="shared" si="1545"/>
        <v/>
      </c>
      <c r="CE519" s="1338" t="str">
        <f t="shared" si="1606"/>
        <v/>
      </c>
      <c r="CF519" s="1339" t="str">
        <f t="shared" si="1606"/>
        <v/>
      </c>
      <c r="CG519" s="1339" t="str">
        <f t="shared" si="1606"/>
        <v/>
      </c>
      <c r="CH519" s="1339">
        <f t="shared" si="1606"/>
        <v>126.75</v>
      </c>
      <c r="CI519" s="1339">
        <f t="shared" si="1606"/>
        <v>180</v>
      </c>
      <c r="CJ519" s="1339">
        <f t="shared" si="1606"/>
        <v>288</v>
      </c>
      <c r="CK519" s="1340">
        <f t="shared" si="1606"/>
        <v>360</v>
      </c>
      <c r="CL519" s="1340">
        <f t="shared" si="1606"/>
        <v>390</v>
      </c>
      <c r="CM519" s="1340">
        <f t="shared" si="1606"/>
        <v>840</v>
      </c>
      <c r="CN519" s="1339">
        <f t="shared" si="1606"/>
        <v>1320</v>
      </c>
      <c r="CO519" s="1339">
        <f t="shared" si="1606"/>
        <v>1680</v>
      </c>
      <c r="CP519" s="1339">
        <f t="shared" si="1606"/>
        <v>2520</v>
      </c>
      <c r="CQ519" s="1339" t="str">
        <f t="shared" si="1606"/>
        <v/>
      </c>
      <c r="CR519" s="1339" t="str">
        <f t="shared" si="1606"/>
        <v/>
      </c>
      <c r="CS519" s="1338" t="str">
        <f t="shared" si="1606"/>
        <v/>
      </c>
      <c r="CT519" s="1341" t="str">
        <f t="shared" si="1606"/>
        <v/>
      </c>
      <c r="CU519" s="552" t="str">
        <f t="shared" si="1524"/>
        <v/>
      </c>
      <c r="CV519" s="553" t="str">
        <f t="shared" si="1525"/>
        <v/>
      </c>
      <c r="CW519" s="554" t="str">
        <f t="shared" si="1526"/>
        <v/>
      </c>
      <c r="CX519" s="554" t="str">
        <f t="shared" si="1527"/>
        <v/>
      </c>
      <c r="CY519" s="554">
        <f t="shared" si="1528"/>
        <v>126.75</v>
      </c>
      <c r="CZ519" s="554">
        <f t="shared" si="1529"/>
        <v>180</v>
      </c>
      <c r="DA519" s="554">
        <f t="shared" si="1530"/>
        <v>288</v>
      </c>
      <c r="DB519" s="555">
        <f t="shared" si="1531"/>
        <v>360</v>
      </c>
      <c r="DC519" s="555">
        <f t="shared" si="1532"/>
        <v>390</v>
      </c>
      <c r="DD519" s="555">
        <f t="shared" si="1533"/>
        <v>840</v>
      </c>
      <c r="DE519" s="554">
        <f t="shared" si="1534"/>
        <v>1320</v>
      </c>
      <c r="DF519" s="554">
        <f t="shared" si="1535"/>
        <v>1680</v>
      </c>
      <c r="DG519" s="554">
        <f t="shared" si="1536"/>
        <v>2520</v>
      </c>
      <c r="DH519" s="554" t="str">
        <f t="shared" si="1537"/>
        <v/>
      </c>
      <c r="DI519" s="554" t="str">
        <f t="shared" si="1538"/>
        <v/>
      </c>
      <c r="DJ519" s="553" t="str">
        <f t="shared" si="1539"/>
        <v/>
      </c>
      <c r="DK519" s="552" t="str">
        <f t="shared" si="1540"/>
        <v/>
      </c>
      <c r="DL519" s="656">
        <f t="shared" si="1541"/>
        <v>5</v>
      </c>
      <c r="DM519" s="106">
        <f t="shared" si="1542"/>
        <v>5</v>
      </c>
      <c r="DN519" s="106">
        <f t="shared" si="1543"/>
        <v>7</v>
      </c>
      <c r="DO519" s="106">
        <f t="shared" si="1544"/>
        <v>9</v>
      </c>
      <c r="DP519" s="486"/>
      <c r="DQ519" s="1486" t="str">
        <f>'Exp factors'!$I$49</f>
        <v>mns</v>
      </c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511" t="s">
        <v>284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>
        <v>8.3330000000000002</v>
      </c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611">IF(DL520&lt;3,"",(SUM(B520:R520)-MIN(B520:R520)-MAX(B520:R520))/(DL520-2))</f>
        <v/>
      </c>
      <c r="CA520" s="600" t="str">
        <f t="shared" ref="CA520:CA525" si="1612">IF(DM520&lt;3,"",(SUM(T520:AJ520)-MIN(T520:AJ520)-MAX(T520:AJ520))/(DM520-2))</f>
        <v/>
      </c>
      <c r="CB520" s="600" t="str">
        <f t="shared" ref="CB520:CB525" si="1613">IF(DN520&lt;3,"",(SUM(AL520:BB520)-MIN(AL520:BB520)-MAX(AL520:BB520))/(DN520-2))</f>
        <v/>
      </c>
      <c r="CC520" s="691" t="str">
        <f t="shared" ref="CC520:CC525" si="1614">IF(DO520&lt;3,"",(SUM(BD520:BT520)-MIN(BD520:BT520)-MAX(BD520:BT520))/(DO520-2))</f>
        <v/>
      </c>
      <c r="CD520" s="1337" t="str">
        <f t="shared" si="1545"/>
        <v/>
      </c>
      <c r="CE520" s="1338" t="str">
        <f t="shared" si="1606"/>
        <v/>
      </c>
      <c r="CF520" s="1339" t="str">
        <f t="shared" si="1606"/>
        <v/>
      </c>
      <c r="CG520" s="1339" t="str">
        <f t="shared" si="1606"/>
        <v/>
      </c>
      <c r="CH520" s="1339" t="str">
        <f t="shared" si="1606"/>
        <v/>
      </c>
      <c r="CI520" s="1339" t="str">
        <f t="shared" si="1606"/>
        <v/>
      </c>
      <c r="CJ520" s="1339" t="str">
        <f t="shared" si="1606"/>
        <v/>
      </c>
      <c r="CK520" s="1340" t="str">
        <f t="shared" si="1606"/>
        <v/>
      </c>
      <c r="CL520" s="1340" t="str">
        <f t="shared" si="1606"/>
        <v/>
      </c>
      <c r="CM520" s="1340" t="str">
        <f t="shared" si="1606"/>
        <v/>
      </c>
      <c r="CN520" s="1339" t="str">
        <f t="shared" si="1606"/>
        <v/>
      </c>
      <c r="CO520" s="1339" t="str">
        <f t="shared" si="1606"/>
        <v/>
      </c>
      <c r="CP520" s="1339" t="str">
        <f t="shared" si="1606"/>
        <v/>
      </c>
      <c r="CQ520" s="1339" t="str">
        <f t="shared" si="1606"/>
        <v/>
      </c>
      <c r="CR520" s="1339" t="str">
        <f t="shared" si="1606"/>
        <v/>
      </c>
      <c r="CS520" s="1338" t="str">
        <f t="shared" si="1606"/>
        <v/>
      </c>
      <c r="CT520" s="1341" t="str">
        <f t="shared" si="1606"/>
        <v/>
      </c>
      <c r="CU520" s="552" t="str">
        <f t="shared" si="1524"/>
        <v/>
      </c>
      <c r="CV520" s="553" t="str">
        <f t="shared" si="1525"/>
        <v/>
      </c>
      <c r="CW520" s="554" t="str">
        <f t="shared" si="1526"/>
        <v/>
      </c>
      <c r="CX520" s="554" t="str">
        <f t="shared" si="1527"/>
        <v/>
      </c>
      <c r="CY520" s="554" t="str">
        <f t="shared" si="1528"/>
        <v/>
      </c>
      <c r="CZ520" s="554" t="str">
        <f t="shared" si="1529"/>
        <v/>
      </c>
      <c r="DA520" s="554" t="str">
        <f t="shared" si="1530"/>
        <v/>
      </c>
      <c r="DB520" s="555" t="str">
        <f t="shared" si="1531"/>
        <v/>
      </c>
      <c r="DC520" s="555" t="str">
        <f t="shared" si="1532"/>
        <v/>
      </c>
      <c r="DD520" s="555" t="str">
        <f t="shared" si="1533"/>
        <v/>
      </c>
      <c r="DE520" s="554" t="str">
        <f t="shared" si="1534"/>
        <v/>
      </c>
      <c r="DF520" s="554" t="str">
        <f t="shared" si="1535"/>
        <v/>
      </c>
      <c r="DG520" s="554" t="str">
        <f t="shared" si="1536"/>
        <v/>
      </c>
      <c r="DH520" s="554" t="str">
        <f t="shared" si="1537"/>
        <v/>
      </c>
      <c r="DI520" s="554" t="str">
        <f t="shared" si="1538"/>
        <v/>
      </c>
      <c r="DJ520" s="553" t="str">
        <f t="shared" si="1539"/>
        <v/>
      </c>
      <c r="DK520" s="552" t="str">
        <f t="shared" si="1540"/>
        <v/>
      </c>
      <c r="DL520" s="656">
        <f t="shared" ref="DL520:DL525" si="1615">COUNT(B520:R520)</f>
        <v>0</v>
      </c>
      <c r="DM520" s="106">
        <f t="shared" ref="DM520:DM525" si="1616">COUNT(T520:AJ520)</f>
        <v>1</v>
      </c>
      <c r="DN520" s="106">
        <f t="shared" ref="DN520:DN525" si="1617">COUNT(AL520:BB520)</f>
        <v>0</v>
      </c>
      <c r="DO520" s="106">
        <f t="shared" ref="DO520:DO525" si="1618">COUNT(BD520:BT520)</f>
        <v>0</v>
      </c>
      <c r="DP520" s="486"/>
      <c r="DQ520" s="1126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282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>
        <v>12</v>
      </c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611"/>
        <v/>
      </c>
      <c r="CA521" s="600" t="str">
        <f t="shared" si="1612"/>
        <v/>
      </c>
      <c r="CB521" s="600" t="str">
        <f t="shared" si="1613"/>
        <v/>
      </c>
      <c r="CC521" s="691" t="str">
        <f t="shared" si="1614"/>
        <v/>
      </c>
      <c r="CD521" s="1337" t="str">
        <f t="shared" si="1545"/>
        <v/>
      </c>
      <c r="CE521" s="1338" t="str">
        <f t="shared" si="1606"/>
        <v/>
      </c>
      <c r="CF521" s="1339" t="str">
        <f t="shared" si="1606"/>
        <v/>
      </c>
      <c r="CG521" s="1339" t="str">
        <f t="shared" si="1606"/>
        <v/>
      </c>
      <c r="CH521" s="1339" t="str">
        <f t="shared" si="1606"/>
        <v/>
      </c>
      <c r="CI521" s="1339" t="str">
        <f t="shared" si="1606"/>
        <v/>
      </c>
      <c r="CJ521" s="1339" t="str">
        <f t="shared" si="1606"/>
        <v/>
      </c>
      <c r="CK521" s="1340" t="str">
        <f t="shared" si="1606"/>
        <v/>
      </c>
      <c r="CL521" s="1340" t="str">
        <f t="shared" si="1606"/>
        <v/>
      </c>
      <c r="CM521" s="1340" t="str">
        <f t="shared" si="1606"/>
        <v/>
      </c>
      <c r="CN521" s="1339" t="str">
        <f t="shared" si="1606"/>
        <v/>
      </c>
      <c r="CO521" s="1339" t="str">
        <f t="shared" si="1606"/>
        <v/>
      </c>
      <c r="CP521" s="1339" t="str">
        <f t="shared" si="1606"/>
        <v/>
      </c>
      <c r="CQ521" s="1339" t="str">
        <f t="shared" si="1606"/>
        <v/>
      </c>
      <c r="CR521" s="1339" t="str">
        <f t="shared" si="1606"/>
        <v/>
      </c>
      <c r="CS521" s="1338" t="str">
        <f t="shared" si="1606"/>
        <v/>
      </c>
      <c r="CT521" s="1341" t="str">
        <f t="shared" si="1606"/>
        <v/>
      </c>
      <c r="CU521" s="552" t="str">
        <f t="shared" si="1524"/>
        <v/>
      </c>
      <c r="CV521" s="553" t="str">
        <f t="shared" si="1525"/>
        <v/>
      </c>
      <c r="CW521" s="554" t="str">
        <f t="shared" si="1526"/>
        <v/>
      </c>
      <c r="CX521" s="554" t="str">
        <f t="shared" si="1527"/>
        <v/>
      </c>
      <c r="CY521" s="554" t="str">
        <f t="shared" si="1528"/>
        <v/>
      </c>
      <c r="CZ521" s="554" t="str">
        <f t="shared" si="1529"/>
        <v/>
      </c>
      <c r="DA521" s="554" t="str">
        <f t="shared" si="1530"/>
        <v/>
      </c>
      <c r="DB521" s="555" t="str">
        <f t="shared" si="1531"/>
        <v/>
      </c>
      <c r="DC521" s="555" t="str">
        <f t="shared" si="1532"/>
        <v/>
      </c>
      <c r="DD521" s="555" t="str">
        <f t="shared" si="1533"/>
        <v/>
      </c>
      <c r="DE521" s="554" t="str">
        <f t="shared" si="1534"/>
        <v/>
      </c>
      <c r="DF521" s="554" t="str">
        <f t="shared" si="1535"/>
        <v/>
      </c>
      <c r="DG521" s="554" t="str">
        <f t="shared" si="1536"/>
        <v/>
      </c>
      <c r="DH521" s="554" t="str">
        <f t="shared" si="1537"/>
        <v/>
      </c>
      <c r="DI521" s="554" t="str">
        <f t="shared" si="1538"/>
        <v/>
      </c>
      <c r="DJ521" s="553" t="str">
        <f t="shared" si="1539"/>
        <v/>
      </c>
      <c r="DK521" s="552" t="str">
        <f t="shared" si="1540"/>
        <v/>
      </c>
      <c r="DL521" s="656">
        <f t="shared" si="1615"/>
        <v>0</v>
      </c>
      <c r="DM521" s="106">
        <f t="shared" si="1616"/>
        <v>1</v>
      </c>
      <c r="DN521" s="106">
        <f t="shared" si="1617"/>
        <v>0</v>
      </c>
      <c r="DO521" s="106">
        <f t="shared" si="1618"/>
        <v>0</v>
      </c>
      <c r="DP521" s="486"/>
      <c r="DQ521" s="1126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$G$1 &amp; "/kg"</f>
        <v>kcal/kg</v>
      </c>
      <c r="B522" s="765">
        <f>640*$K$1</f>
        <v>640</v>
      </c>
      <c r="C522" s="765">
        <f t="shared" ref="C522:R522" si="1619">640*$K$1</f>
        <v>640</v>
      </c>
      <c r="D522" s="765">
        <f t="shared" si="1619"/>
        <v>640</v>
      </c>
      <c r="E522" s="765">
        <f t="shared" si="1619"/>
        <v>640</v>
      </c>
      <c r="F522" s="765">
        <f t="shared" si="1619"/>
        <v>640</v>
      </c>
      <c r="G522" s="765">
        <f t="shared" si="1619"/>
        <v>640</v>
      </c>
      <c r="H522" s="765">
        <f t="shared" si="1619"/>
        <v>640</v>
      </c>
      <c r="I522" s="765">
        <f t="shared" si="1619"/>
        <v>640</v>
      </c>
      <c r="J522" s="765">
        <v>640</v>
      </c>
      <c r="K522" s="765">
        <f t="shared" si="1619"/>
        <v>640</v>
      </c>
      <c r="L522" s="765">
        <f t="shared" si="1619"/>
        <v>640</v>
      </c>
      <c r="M522" s="765">
        <f t="shared" si="1619"/>
        <v>640</v>
      </c>
      <c r="N522" s="765">
        <f t="shared" si="1619"/>
        <v>640</v>
      </c>
      <c r="O522" s="765">
        <f t="shared" si="1619"/>
        <v>640</v>
      </c>
      <c r="P522" s="765">
        <f t="shared" si="1619"/>
        <v>640</v>
      </c>
      <c r="Q522" s="765">
        <f t="shared" si="1619"/>
        <v>640</v>
      </c>
      <c r="R522" s="765">
        <f t="shared" si="1619"/>
        <v>640</v>
      </c>
      <c r="S522" s="759"/>
      <c r="T522" s="765">
        <f>640*$K$1</f>
        <v>640</v>
      </c>
      <c r="U522" s="765">
        <f t="shared" ref="U522:AJ522" si="1620">640*$K$1</f>
        <v>640</v>
      </c>
      <c r="V522" s="765">
        <f t="shared" si="1620"/>
        <v>640</v>
      </c>
      <c r="W522" s="765">
        <f t="shared" si="1620"/>
        <v>640</v>
      </c>
      <c r="X522" s="765">
        <f t="shared" si="1620"/>
        <v>640</v>
      </c>
      <c r="Y522" s="765">
        <f t="shared" si="1620"/>
        <v>640</v>
      </c>
      <c r="Z522" s="765">
        <f t="shared" si="1620"/>
        <v>640</v>
      </c>
      <c r="AA522" s="765">
        <f t="shared" si="1620"/>
        <v>640</v>
      </c>
      <c r="AB522" s="765">
        <f t="shared" si="1620"/>
        <v>640</v>
      </c>
      <c r="AC522" s="765">
        <f t="shared" si="1620"/>
        <v>640</v>
      </c>
      <c r="AD522" s="765">
        <f t="shared" si="1620"/>
        <v>640</v>
      </c>
      <c r="AE522" s="765">
        <f t="shared" si="1620"/>
        <v>640</v>
      </c>
      <c r="AF522" s="765">
        <f t="shared" si="1620"/>
        <v>640</v>
      </c>
      <c r="AG522" s="765">
        <f t="shared" si="1620"/>
        <v>640</v>
      </c>
      <c r="AH522" s="765">
        <f t="shared" si="1620"/>
        <v>640</v>
      </c>
      <c r="AI522" s="765">
        <f t="shared" si="1620"/>
        <v>640</v>
      </c>
      <c r="AJ522" s="765">
        <f t="shared" si="1620"/>
        <v>640</v>
      </c>
      <c r="AK522" s="759"/>
      <c r="AL522" s="765">
        <f>640*$K$1</f>
        <v>640</v>
      </c>
      <c r="AM522" s="765">
        <f t="shared" ref="AM522:BB522" si="1621">640*$K$1</f>
        <v>640</v>
      </c>
      <c r="AN522" s="765">
        <f t="shared" si="1621"/>
        <v>640</v>
      </c>
      <c r="AO522" s="765">
        <f t="shared" si="1621"/>
        <v>640</v>
      </c>
      <c r="AP522" s="765">
        <v>640</v>
      </c>
      <c r="AQ522" s="765">
        <f t="shared" si="1621"/>
        <v>640</v>
      </c>
      <c r="AR522" s="765">
        <f t="shared" si="1621"/>
        <v>640</v>
      </c>
      <c r="AS522" s="765">
        <f t="shared" si="1621"/>
        <v>640</v>
      </c>
      <c r="AT522" s="765">
        <f t="shared" si="1621"/>
        <v>640</v>
      </c>
      <c r="AU522" s="765">
        <f t="shared" si="1621"/>
        <v>640</v>
      </c>
      <c r="AV522" s="765">
        <f t="shared" si="1621"/>
        <v>640</v>
      </c>
      <c r="AW522" s="765">
        <f t="shared" si="1621"/>
        <v>640</v>
      </c>
      <c r="AX522" s="765">
        <f t="shared" si="1621"/>
        <v>640</v>
      </c>
      <c r="AY522" s="765">
        <f t="shared" si="1621"/>
        <v>640</v>
      </c>
      <c r="AZ522" s="765">
        <f t="shared" si="1621"/>
        <v>640</v>
      </c>
      <c r="BA522" s="765">
        <f t="shared" si="1621"/>
        <v>640</v>
      </c>
      <c r="BB522" s="765">
        <f t="shared" si="1621"/>
        <v>640</v>
      </c>
      <c r="BC522" s="759"/>
      <c r="BD522" s="765">
        <f>640*$K$1</f>
        <v>640</v>
      </c>
      <c r="BE522" s="765">
        <f t="shared" ref="BE522:BY522" si="1622">640*$K$1</f>
        <v>640</v>
      </c>
      <c r="BF522" s="765">
        <f t="shared" si="1622"/>
        <v>640</v>
      </c>
      <c r="BG522" s="765">
        <f t="shared" si="1622"/>
        <v>640</v>
      </c>
      <c r="BH522" s="765">
        <v>640</v>
      </c>
      <c r="BI522" s="765">
        <f t="shared" si="1622"/>
        <v>640</v>
      </c>
      <c r="BJ522" s="765">
        <f t="shared" si="1622"/>
        <v>640</v>
      </c>
      <c r="BK522" s="765">
        <f t="shared" si="1622"/>
        <v>640</v>
      </c>
      <c r="BL522" s="765">
        <f t="shared" si="1622"/>
        <v>640</v>
      </c>
      <c r="BM522" s="765">
        <f t="shared" si="1622"/>
        <v>640</v>
      </c>
      <c r="BN522" s="765">
        <f t="shared" si="1622"/>
        <v>640</v>
      </c>
      <c r="BO522" s="765">
        <f t="shared" si="1622"/>
        <v>640</v>
      </c>
      <c r="BP522" s="765">
        <f t="shared" si="1622"/>
        <v>640</v>
      </c>
      <c r="BQ522" s="765">
        <f t="shared" si="1622"/>
        <v>640</v>
      </c>
      <c r="BR522" s="765">
        <f t="shared" si="1622"/>
        <v>640</v>
      </c>
      <c r="BS522" s="765">
        <f t="shared" si="1622"/>
        <v>640</v>
      </c>
      <c r="BT522" s="765">
        <f t="shared" si="1622"/>
        <v>640</v>
      </c>
      <c r="BU522" s="759"/>
      <c r="BV522" s="765">
        <f t="shared" si="1622"/>
        <v>640</v>
      </c>
      <c r="BW522" s="765">
        <f t="shared" si="1622"/>
        <v>640</v>
      </c>
      <c r="BX522" s="765">
        <f t="shared" si="1622"/>
        <v>640</v>
      </c>
      <c r="BY522" s="765">
        <f t="shared" si="1622"/>
        <v>640</v>
      </c>
      <c r="BZ522" s="600">
        <f t="shared" si="1611"/>
        <v>640</v>
      </c>
      <c r="CA522" s="600">
        <f t="shared" si="1612"/>
        <v>640</v>
      </c>
      <c r="CB522" s="600">
        <f t="shared" si="1613"/>
        <v>640</v>
      </c>
      <c r="CC522" s="691">
        <f t="shared" si="1614"/>
        <v>640</v>
      </c>
      <c r="CD522" s="1337">
        <f t="shared" si="1545"/>
        <v>640</v>
      </c>
      <c r="CE522" s="1338">
        <f t="shared" ref="CE522:CT525" si="162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623"/>
        <v>640</v>
      </c>
      <c r="CG522" s="1339">
        <f t="shared" si="1623"/>
        <v>640</v>
      </c>
      <c r="CH522" s="1339">
        <f t="shared" si="1623"/>
        <v>640</v>
      </c>
      <c r="CI522" s="1339">
        <f t="shared" si="1623"/>
        <v>640</v>
      </c>
      <c r="CJ522" s="1339">
        <f t="shared" si="1623"/>
        <v>640</v>
      </c>
      <c r="CK522" s="1340">
        <f t="shared" si="1623"/>
        <v>640</v>
      </c>
      <c r="CL522" s="1340">
        <f t="shared" si="1623"/>
        <v>640</v>
      </c>
      <c r="CM522" s="1340">
        <f t="shared" si="1623"/>
        <v>640</v>
      </c>
      <c r="CN522" s="1339">
        <f t="shared" si="1623"/>
        <v>640</v>
      </c>
      <c r="CO522" s="1339">
        <f t="shared" si="1623"/>
        <v>640</v>
      </c>
      <c r="CP522" s="1339">
        <f t="shared" si="1623"/>
        <v>640</v>
      </c>
      <c r="CQ522" s="1339">
        <f t="shared" si="1623"/>
        <v>640</v>
      </c>
      <c r="CR522" s="1339">
        <f t="shared" si="1623"/>
        <v>640</v>
      </c>
      <c r="CS522" s="1338">
        <f t="shared" si="1623"/>
        <v>640</v>
      </c>
      <c r="CT522" s="1341">
        <f t="shared" si="1623"/>
        <v>640</v>
      </c>
      <c r="CU522" s="552">
        <f t="shared" si="1524"/>
        <v>640</v>
      </c>
      <c r="CV522" s="553">
        <f t="shared" si="1525"/>
        <v>640</v>
      </c>
      <c r="CW522" s="554">
        <f t="shared" si="1526"/>
        <v>640</v>
      </c>
      <c r="CX522" s="554">
        <f t="shared" si="1527"/>
        <v>640</v>
      </c>
      <c r="CY522" s="554">
        <f t="shared" si="1528"/>
        <v>640</v>
      </c>
      <c r="CZ522" s="554">
        <f t="shared" si="1529"/>
        <v>640</v>
      </c>
      <c r="DA522" s="554">
        <f t="shared" si="1530"/>
        <v>640</v>
      </c>
      <c r="DB522" s="555">
        <f t="shared" si="1531"/>
        <v>640</v>
      </c>
      <c r="DC522" s="555">
        <f t="shared" si="1532"/>
        <v>640</v>
      </c>
      <c r="DD522" s="555">
        <f t="shared" si="1533"/>
        <v>640</v>
      </c>
      <c r="DE522" s="554">
        <f t="shared" si="1534"/>
        <v>640</v>
      </c>
      <c r="DF522" s="554">
        <f t="shared" si="1535"/>
        <v>640</v>
      </c>
      <c r="DG522" s="554">
        <f t="shared" si="1536"/>
        <v>640</v>
      </c>
      <c r="DH522" s="554">
        <f t="shared" si="1537"/>
        <v>640</v>
      </c>
      <c r="DI522" s="554">
        <f t="shared" si="1538"/>
        <v>640</v>
      </c>
      <c r="DJ522" s="553">
        <f t="shared" si="1539"/>
        <v>640</v>
      </c>
      <c r="DK522" s="552">
        <f t="shared" si="1540"/>
        <v>640</v>
      </c>
      <c r="DL522" s="656">
        <f t="shared" si="1615"/>
        <v>17</v>
      </c>
      <c r="DM522" s="106">
        <f t="shared" si="1616"/>
        <v>17</v>
      </c>
      <c r="DN522" s="106">
        <f t="shared" si="1617"/>
        <v>17</v>
      </c>
      <c r="DO522" s="106">
        <f t="shared" si="1618"/>
        <v>17</v>
      </c>
      <c r="DP522" s="486"/>
      <c r="DQ522" s="1126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$G$1 &amp; " (%)"</f>
        <v>kcal (%)</v>
      </c>
      <c r="B523" s="769" t="str">
        <f t="shared" ref="B523:R523" si="1624">IF(B520="","",B520*B521*B522/B$46/365/$F$1)</f>
        <v/>
      </c>
      <c r="C523" s="635" t="str">
        <f t="shared" si="1624"/>
        <v/>
      </c>
      <c r="D523" s="769" t="str">
        <f t="shared" si="1624"/>
        <v/>
      </c>
      <c r="E523" s="635" t="str">
        <f t="shared" si="1624"/>
        <v/>
      </c>
      <c r="F523" s="769" t="str">
        <f t="shared" si="1624"/>
        <v/>
      </c>
      <c r="G523" s="635" t="str">
        <f t="shared" si="1624"/>
        <v/>
      </c>
      <c r="H523" s="769" t="str">
        <f t="shared" si="1624"/>
        <v/>
      </c>
      <c r="I523" s="635" t="str">
        <f t="shared" si="1624"/>
        <v/>
      </c>
      <c r="J523" s="769" t="str">
        <f t="shared" si="1624"/>
        <v/>
      </c>
      <c r="K523" s="635" t="str">
        <f t="shared" si="1624"/>
        <v/>
      </c>
      <c r="L523" s="769" t="str">
        <f t="shared" si="1624"/>
        <v/>
      </c>
      <c r="M523" s="635" t="str">
        <f t="shared" si="1624"/>
        <v/>
      </c>
      <c r="N523" s="769" t="str">
        <f t="shared" si="1624"/>
        <v/>
      </c>
      <c r="O523" s="635" t="str">
        <f t="shared" si="1624"/>
        <v/>
      </c>
      <c r="P523" s="769" t="str">
        <f t="shared" si="1624"/>
        <v/>
      </c>
      <c r="Q523" s="635" t="str">
        <f t="shared" si="1624"/>
        <v/>
      </c>
      <c r="R523" s="769" t="str">
        <f t="shared" si="1624"/>
        <v/>
      </c>
      <c r="S523" s="655"/>
      <c r="T523" s="769" t="str">
        <f t="shared" ref="T523:AJ523" si="1625">IF(T520="","",T520*T521*T522/T$46/365/$F$1)</f>
        <v/>
      </c>
      <c r="U523" s="635" t="str">
        <f t="shared" si="1625"/>
        <v/>
      </c>
      <c r="V523" s="769" t="str">
        <f t="shared" si="1625"/>
        <v/>
      </c>
      <c r="W523" s="635" t="str">
        <f t="shared" si="1625"/>
        <v/>
      </c>
      <c r="X523" s="769" t="str">
        <f t="shared" si="1625"/>
        <v/>
      </c>
      <c r="Y523" s="635" t="str">
        <f t="shared" si="1625"/>
        <v/>
      </c>
      <c r="Z523" s="769" t="str">
        <f t="shared" si="1625"/>
        <v/>
      </c>
      <c r="AA523" s="635">
        <f t="shared" si="1625"/>
        <v>1.0436634050880626E-2</v>
      </c>
      <c r="AB523" s="769" t="str">
        <f t="shared" si="1625"/>
        <v/>
      </c>
      <c r="AC523" s="635" t="str">
        <f t="shared" si="1625"/>
        <v/>
      </c>
      <c r="AD523" s="769" t="str">
        <f t="shared" si="1625"/>
        <v/>
      </c>
      <c r="AE523" s="635" t="str">
        <f t="shared" si="1625"/>
        <v/>
      </c>
      <c r="AF523" s="769" t="str">
        <f t="shared" si="1625"/>
        <v/>
      </c>
      <c r="AG523" s="635" t="str">
        <f t="shared" si="1625"/>
        <v/>
      </c>
      <c r="AH523" s="769" t="str">
        <f t="shared" si="1625"/>
        <v/>
      </c>
      <c r="AI523" s="635" t="str">
        <f t="shared" si="1625"/>
        <v/>
      </c>
      <c r="AJ523" s="769" t="str">
        <f t="shared" si="1625"/>
        <v/>
      </c>
      <c r="AK523" s="655"/>
      <c r="AL523" s="769" t="str">
        <f t="shared" ref="AL523:BB523" si="1626">IF(AL520="","",AL520*AL521*AL522/AL$46/365/$F$1)</f>
        <v/>
      </c>
      <c r="AM523" s="635" t="str">
        <f t="shared" si="1626"/>
        <v/>
      </c>
      <c r="AN523" s="769" t="str">
        <f t="shared" si="1626"/>
        <v/>
      </c>
      <c r="AO523" s="635" t="str">
        <f t="shared" si="1626"/>
        <v/>
      </c>
      <c r="AP523" s="769" t="str">
        <f t="shared" si="1626"/>
        <v/>
      </c>
      <c r="AQ523" s="635" t="str">
        <f t="shared" si="1626"/>
        <v/>
      </c>
      <c r="AR523" s="769" t="str">
        <f t="shared" si="1626"/>
        <v/>
      </c>
      <c r="AS523" s="635" t="str">
        <f t="shared" si="1626"/>
        <v/>
      </c>
      <c r="AT523" s="769" t="str">
        <f t="shared" si="1626"/>
        <v/>
      </c>
      <c r="AU523" s="635" t="str">
        <f t="shared" si="1626"/>
        <v/>
      </c>
      <c r="AV523" s="769" t="str">
        <f t="shared" si="1626"/>
        <v/>
      </c>
      <c r="AW523" s="635" t="str">
        <f t="shared" si="1626"/>
        <v/>
      </c>
      <c r="AX523" s="769" t="str">
        <f t="shared" si="1626"/>
        <v/>
      </c>
      <c r="AY523" s="635" t="str">
        <f t="shared" si="1626"/>
        <v/>
      </c>
      <c r="AZ523" s="769" t="str">
        <f t="shared" si="1626"/>
        <v/>
      </c>
      <c r="BA523" s="635" t="str">
        <f t="shared" si="1626"/>
        <v/>
      </c>
      <c r="BB523" s="769" t="str">
        <f t="shared" si="1626"/>
        <v/>
      </c>
      <c r="BC523" s="655"/>
      <c r="BD523" s="769" t="str">
        <f t="shared" ref="BD523:BT523" si="1627">IF(BD520="","",BD520*BD521*BD522/BD$46/365/$F$1)</f>
        <v/>
      </c>
      <c r="BE523" s="769" t="str">
        <f t="shared" si="1627"/>
        <v/>
      </c>
      <c r="BF523" s="635" t="str">
        <f t="shared" si="1627"/>
        <v/>
      </c>
      <c r="BG523" s="769" t="str">
        <f t="shared" si="1627"/>
        <v/>
      </c>
      <c r="BH523" s="635" t="str">
        <f t="shared" si="1627"/>
        <v/>
      </c>
      <c r="BI523" s="769" t="str">
        <f t="shared" si="1627"/>
        <v/>
      </c>
      <c r="BJ523" s="635" t="str">
        <f t="shared" si="1627"/>
        <v/>
      </c>
      <c r="BK523" s="769" t="str">
        <f t="shared" si="1627"/>
        <v/>
      </c>
      <c r="BL523" s="635" t="str">
        <f t="shared" si="1627"/>
        <v/>
      </c>
      <c r="BM523" s="769" t="str">
        <f t="shared" si="1627"/>
        <v/>
      </c>
      <c r="BN523" s="635" t="str">
        <f t="shared" si="1627"/>
        <v/>
      </c>
      <c r="BO523" s="769" t="str">
        <f t="shared" si="1627"/>
        <v/>
      </c>
      <c r="BP523" s="635" t="str">
        <f t="shared" si="1627"/>
        <v/>
      </c>
      <c r="BQ523" s="769" t="str">
        <f t="shared" si="1627"/>
        <v/>
      </c>
      <c r="BR523" s="635" t="str">
        <f t="shared" si="1627"/>
        <v/>
      </c>
      <c r="BS523" s="769" t="str">
        <f t="shared" si="1627"/>
        <v/>
      </c>
      <c r="BT523" s="635" t="str">
        <f t="shared" si="1627"/>
        <v/>
      </c>
      <c r="BU523" s="655"/>
      <c r="BV523" s="769" t="str">
        <f>IF(BV520="","",BV520*BV521*BV522/BV$46/365/$F$1)</f>
        <v/>
      </c>
      <c r="BW523" s="635" t="str">
        <f>IF(BW520="","",BW520*BW521*BW522/BW$46/365/$F$1)</f>
        <v/>
      </c>
      <c r="BX523" s="769" t="str">
        <f>IF(BX520="","",BX520*BX521*BX522/BX$46/365/$F$1)</f>
        <v/>
      </c>
      <c r="BY523" s="635" t="str">
        <f>IF(BY520="","",BY520*BY521*BY522/BY$46/365/$F$1)</f>
        <v/>
      </c>
      <c r="BZ523" s="600" t="str">
        <f t="shared" ref="BZ523" si="1628">IF(DL523&lt;3,"",(SUM(B523:R523)-MIN(B523:R523)-MAX(B523:R523))/(DL523-2))</f>
        <v/>
      </c>
      <c r="CA523" s="625" t="str">
        <f t="shared" si="1612"/>
        <v/>
      </c>
      <c r="CB523" s="625" t="str">
        <f t="shared" si="1613"/>
        <v/>
      </c>
      <c r="CC523" s="694" t="str">
        <f t="shared" si="1614"/>
        <v/>
      </c>
      <c r="CD523" s="1342" t="str">
        <f t="shared" si="1545"/>
        <v/>
      </c>
      <c r="CE523" s="1343" t="str">
        <f t="shared" si="1623"/>
        <v/>
      </c>
      <c r="CF523" s="1344" t="str">
        <f t="shared" si="1623"/>
        <v/>
      </c>
      <c r="CG523" s="1344" t="str">
        <f t="shared" si="1623"/>
        <v/>
      </c>
      <c r="CH523" s="1344" t="str">
        <f t="shared" si="1623"/>
        <v/>
      </c>
      <c r="CI523" s="1344" t="str">
        <f t="shared" si="1623"/>
        <v/>
      </c>
      <c r="CJ523" s="1344" t="str">
        <f t="shared" si="1623"/>
        <v/>
      </c>
      <c r="CK523" s="1345" t="str">
        <f t="shared" si="1623"/>
        <v/>
      </c>
      <c r="CL523" s="1345" t="str">
        <f t="shared" si="1623"/>
        <v/>
      </c>
      <c r="CM523" s="1345" t="str">
        <f t="shared" si="1623"/>
        <v/>
      </c>
      <c r="CN523" s="1344" t="str">
        <f t="shared" si="1623"/>
        <v/>
      </c>
      <c r="CO523" s="1344" t="str">
        <f t="shared" si="1623"/>
        <v/>
      </c>
      <c r="CP523" s="1344" t="str">
        <f t="shared" si="1623"/>
        <v/>
      </c>
      <c r="CQ523" s="1344" t="str">
        <f t="shared" si="1623"/>
        <v/>
      </c>
      <c r="CR523" s="1344" t="str">
        <f t="shared" si="1623"/>
        <v/>
      </c>
      <c r="CS523" s="1343" t="str">
        <f t="shared" si="1623"/>
        <v/>
      </c>
      <c r="CT523" s="1346" t="str">
        <f t="shared" si="1623"/>
        <v/>
      </c>
      <c r="CU523" s="552" t="str">
        <f t="shared" si="1524"/>
        <v/>
      </c>
      <c r="CV523" s="553" t="str">
        <f t="shared" si="1525"/>
        <v/>
      </c>
      <c r="CW523" s="554" t="str">
        <f t="shared" si="1526"/>
        <v/>
      </c>
      <c r="CX523" s="554" t="str">
        <f t="shared" si="1527"/>
        <v/>
      </c>
      <c r="CY523" s="554" t="str">
        <f t="shared" si="1528"/>
        <v/>
      </c>
      <c r="CZ523" s="554" t="str">
        <f t="shared" si="1529"/>
        <v/>
      </c>
      <c r="DA523" s="554" t="str">
        <f t="shared" si="1530"/>
        <v/>
      </c>
      <c r="DB523" s="555" t="str">
        <f t="shared" si="1531"/>
        <v/>
      </c>
      <c r="DC523" s="555" t="str">
        <f t="shared" si="1532"/>
        <v/>
      </c>
      <c r="DD523" s="555" t="str">
        <f t="shared" si="1533"/>
        <v/>
      </c>
      <c r="DE523" s="554" t="str">
        <f t="shared" si="1534"/>
        <v/>
      </c>
      <c r="DF523" s="554" t="str">
        <f t="shared" si="1535"/>
        <v/>
      </c>
      <c r="DG523" s="554" t="str">
        <f t="shared" si="1536"/>
        <v/>
      </c>
      <c r="DH523" s="554" t="str">
        <f t="shared" si="1537"/>
        <v/>
      </c>
      <c r="DI523" s="554" t="str">
        <f t="shared" si="1538"/>
        <v/>
      </c>
      <c r="DJ523" s="553" t="str">
        <f t="shared" si="1539"/>
        <v/>
      </c>
      <c r="DK523" s="552" t="str">
        <f t="shared" si="1540"/>
        <v/>
      </c>
      <c r="DL523" s="656">
        <f t="shared" si="1615"/>
        <v>0</v>
      </c>
      <c r="DM523" s="106">
        <f t="shared" si="1616"/>
        <v>1</v>
      </c>
      <c r="DN523" s="106">
        <f t="shared" si="1617"/>
        <v>0</v>
      </c>
      <c r="DO523" s="106">
        <f t="shared" si="1618"/>
        <v>0</v>
      </c>
      <c r="DP523" s="486"/>
      <c r="DQ523" s="1126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281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>
        <v>0.8</v>
      </c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611"/>
        <v/>
      </c>
      <c r="CA524" s="600" t="str">
        <f t="shared" si="1612"/>
        <v/>
      </c>
      <c r="CB524" s="600" t="str">
        <f t="shared" si="1613"/>
        <v/>
      </c>
      <c r="CC524" s="691" t="str">
        <f t="shared" si="1614"/>
        <v/>
      </c>
      <c r="CD524" s="1337" t="str">
        <f t="shared" si="1545"/>
        <v/>
      </c>
      <c r="CE524" s="1338" t="str">
        <f t="shared" si="1623"/>
        <v/>
      </c>
      <c r="CF524" s="1339" t="str">
        <f t="shared" si="1623"/>
        <v/>
      </c>
      <c r="CG524" s="1339" t="str">
        <f t="shared" si="1623"/>
        <v/>
      </c>
      <c r="CH524" s="1339" t="str">
        <f t="shared" si="1623"/>
        <v/>
      </c>
      <c r="CI524" s="1339" t="str">
        <f t="shared" si="1623"/>
        <v/>
      </c>
      <c r="CJ524" s="1339" t="str">
        <f t="shared" si="1623"/>
        <v/>
      </c>
      <c r="CK524" s="1340" t="str">
        <f t="shared" si="1623"/>
        <v/>
      </c>
      <c r="CL524" s="1340" t="str">
        <f t="shared" si="1623"/>
        <v/>
      </c>
      <c r="CM524" s="1340" t="str">
        <f t="shared" si="1623"/>
        <v/>
      </c>
      <c r="CN524" s="1339" t="str">
        <f t="shared" si="1623"/>
        <v/>
      </c>
      <c r="CO524" s="1339" t="str">
        <f t="shared" si="1623"/>
        <v/>
      </c>
      <c r="CP524" s="1339" t="str">
        <f t="shared" si="1623"/>
        <v/>
      </c>
      <c r="CQ524" s="1339" t="str">
        <f t="shared" si="1623"/>
        <v/>
      </c>
      <c r="CR524" s="1339" t="str">
        <f t="shared" si="1623"/>
        <v/>
      </c>
      <c r="CS524" s="1338" t="str">
        <f t="shared" si="1623"/>
        <v/>
      </c>
      <c r="CT524" s="1341" t="str">
        <f t="shared" si="1623"/>
        <v/>
      </c>
      <c r="CU524" s="552" t="str">
        <f t="shared" si="1524"/>
        <v/>
      </c>
      <c r="CV524" s="553" t="str">
        <f t="shared" si="1525"/>
        <v/>
      </c>
      <c r="CW524" s="554" t="str">
        <f t="shared" si="1526"/>
        <v/>
      </c>
      <c r="CX524" s="554" t="str">
        <f t="shared" si="1527"/>
        <v/>
      </c>
      <c r="CY524" s="554" t="str">
        <f t="shared" si="1528"/>
        <v/>
      </c>
      <c r="CZ524" s="554" t="str">
        <f t="shared" si="1529"/>
        <v/>
      </c>
      <c r="DA524" s="554" t="str">
        <f t="shared" si="1530"/>
        <v/>
      </c>
      <c r="DB524" s="555" t="str">
        <f t="shared" si="1531"/>
        <v/>
      </c>
      <c r="DC524" s="555" t="str">
        <f t="shared" si="1532"/>
        <v/>
      </c>
      <c r="DD524" s="555" t="str">
        <f t="shared" si="1533"/>
        <v/>
      </c>
      <c r="DE524" s="554" t="str">
        <f t="shared" si="1534"/>
        <v/>
      </c>
      <c r="DF524" s="554" t="str">
        <f t="shared" si="1535"/>
        <v/>
      </c>
      <c r="DG524" s="554" t="str">
        <f t="shared" si="1536"/>
        <v/>
      </c>
      <c r="DH524" s="554" t="str">
        <f t="shared" si="1537"/>
        <v/>
      </c>
      <c r="DI524" s="554" t="str">
        <f t="shared" si="1538"/>
        <v/>
      </c>
      <c r="DJ524" s="553" t="str">
        <f t="shared" si="1539"/>
        <v/>
      </c>
      <c r="DK524" s="552" t="str">
        <f t="shared" si="1540"/>
        <v/>
      </c>
      <c r="DL524" s="656">
        <f t="shared" si="1615"/>
        <v>0</v>
      </c>
      <c r="DM524" s="106">
        <f t="shared" si="1616"/>
        <v>1</v>
      </c>
      <c r="DN524" s="106">
        <f t="shared" si="1617"/>
        <v>0</v>
      </c>
      <c r="DO524" s="106">
        <f t="shared" si="1618"/>
        <v>0</v>
      </c>
      <c r="DP524" s="486"/>
      <c r="DQ524" s="1126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279</v>
      </c>
      <c r="B525" s="764" t="str">
        <f t="shared" ref="B525:R525" si="1629">IF(B524="","",B520*B521*B524)</f>
        <v/>
      </c>
      <c r="C525" s="764" t="str">
        <f t="shared" si="1629"/>
        <v/>
      </c>
      <c r="D525" s="764" t="str">
        <f t="shared" si="1629"/>
        <v/>
      </c>
      <c r="E525" s="764" t="str">
        <f t="shared" si="1629"/>
        <v/>
      </c>
      <c r="F525" s="764" t="str">
        <f t="shared" si="1629"/>
        <v/>
      </c>
      <c r="G525" s="764" t="str">
        <f t="shared" si="1629"/>
        <v/>
      </c>
      <c r="H525" s="764" t="str">
        <f t="shared" si="1629"/>
        <v/>
      </c>
      <c r="I525" s="764" t="str">
        <f t="shared" si="1629"/>
        <v/>
      </c>
      <c r="J525" s="764" t="str">
        <f t="shared" si="1629"/>
        <v/>
      </c>
      <c r="K525" s="764" t="str">
        <f t="shared" si="1629"/>
        <v/>
      </c>
      <c r="L525" s="764" t="str">
        <f t="shared" si="1629"/>
        <v/>
      </c>
      <c r="M525" s="764" t="str">
        <f t="shared" si="1629"/>
        <v/>
      </c>
      <c r="N525" s="764" t="str">
        <f t="shared" si="1629"/>
        <v/>
      </c>
      <c r="O525" s="764" t="str">
        <f t="shared" si="1629"/>
        <v/>
      </c>
      <c r="P525" s="764" t="str">
        <f t="shared" si="1629"/>
        <v/>
      </c>
      <c r="Q525" s="764" t="str">
        <f t="shared" si="1629"/>
        <v/>
      </c>
      <c r="R525" s="764" t="str">
        <f t="shared" si="1629"/>
        <v/>
      </c>
      <c r="S525" s="770"/>
      <c r="T525" s="764" t="str">
        <f t="shared" ref="T525:AJ525" si="1630">IF(T524="","",T520*T521*T524)</f>
        <v/>
      </c>
      <c r="U525" s="764" t="str">
        <f t="shared" si="1630"/>
        <v/>
      </c>
      <c r="V525" s="764" t="str">
        <f t="shared" si="1630"/>
        <v/>
      </c>
      <c r="W525" s="764" t="str">
        <f t="shared" si="1630"/>
        <v/>
      </c>
      <c r="X525" s="764" t="str">
        <f t="shared" si="1630"/>
        <v/>
      </c>
      <c r="Y525" s="764" t="str">
        <f t="shared" si="1630"/>
        <v/>
      </c>
      <c r="Z525" s="764" t="str">
        <f t="shared" si="1630"/>
        <v/>
      </c>
      <c r="AA525" s="764">
        <f t="shared" si="1630"/>
        <v>79.996800000000007</v>
      </c>
      <c r="AB525" s="764" t="str">
        <f t="shared" si="1630"/>
        <v/>
      </c>
      <c r="AC525" s="764" t="str">
        <f t="shared" si="1630"/>
        <v/>
      </c>
      <c r="AD525" s="764" t="str">
        <f t="shared" si="1630"/>
        <v/>
      </c>
      <c r="AE525" s="764" t="str">
        <f t="shared" si="1630"/>
        <v/>
      </c>
      <c r="AF525" s="764" t="str">
        <f t="shared" si="1630"/>
        <v/>
      </c>
      <c r="AG525" s="764" t="str">
        <f t="shared" si="1630"/>
        <v/>
      </c>
      <c r="AH525" s="764" t="str">
        <f t="shared" si="1630"/>
        <v/>
      </c>
      <c r="AI525" s="764" t="str">
        <f t="shared" si="1630"/>
        <v/>
      </c>
      <c r="AJ525" s="764" t="str">
        <f t="shared" si="1630"/>
        <v/>
      </c>
      <c r="AK525" s="770"/>
      <c r="AL525" s="764" t="str">
        <f t="shared" ref="AL525:BB525" si="1631">IF(AL524="","",AL520*AL521*AL524)</f>
        <v/>
      </c>
      <c r="AM525" s="764" t="str">
        <f t="shared" si="1631"/>
        <v/>
      </c>
      <c r="AN525" s="764" t="str">
        <f t="shared" si="1631"/>
        <v/>
      </c>
      <c r="AO525" s="764" t="str">
        <f t="shared" si="1631"/>
        <v/>
      </c>
      <c r="AP525" s="764" t="str">
        <f t="shared" si="1631"/>
        <v/>
      </c>
      <c r="AQ525" s="764" t="str">
        <f t="shared" si="1631"/>
        <v/>
      </c>
      <c r="AR525" s="764" t="str">
        <f t="shared" si="1631"/>
        <v/>
      </c>
      <c r="AS525" s="764" t="str">
        <f t="shared" si="1631"/>
        <v/>
      </c>
      <c r="AT525" s="764" t="str">
        <f t="shared" si="1631"/>
        <v/>
      </c>
      <c r="AU525" s="764" t="str">
        <f t="shared" si="1631"/>
        <v/>
      </c>
      <c r="AV525" s="764" t="str">
        <f t="shared" si="1631"/>
        <v/>
      </c>
      <c r="AW525" s="764" t="str">
        <f t="shared" si="1631"/>
        <v/>
      </c>
      <c r="AX525" s="764" t="str">
        <f t="shared" si="1631"/>
        <v/>
      </c>
      <c r="AY525" s="764" t="str">
        <f t="shared" si="1631"/>
        <v/>
      </c>
      <c r="AZ525" s="764" t="str">
        <f t="shared" si="1631"/>
        <v/>
      </c>
      <c r="BA525" s="764" t="str">
        <f t="shared" si="1631"/>
        <v/>
      </c>
      <c r="BB525" s="764" t="str">
        <f t="shared" si="1631"/>
        <v/>
      </c>
      <c r="BC525" s="770"/>
      <c r="BD525" s="764" t="str">
        <f t="shared" ref="BD525:BT525" si="1632">IF(BD524="","",BD520*BD521*BD524)</f>
        <v/>
      </c>
      <c r="BE525" s="764" t="str">
        <f t="shared" si="1632"/>
        <v/>
      </c>
      <c r="BF525" s="764" t="str">
        <f t="shared" si="1632"/>
        <v/>
      </c>
      <c r="BG525" s="764" t="str">
        <f t="shared" si="1632"/>
        <v/>
      </c>
      <c r="BH525" s="764" t="str">
        <f t="shared" si="1632"/>
        <v/>
      </c>
      <c r="BI525" s="764" t="str">
        <f t="shared" si="1632"/>
        <v/>
      </c>
      <c r="BJ525" s="764" t="str">
        <f t="shared" si="1632"/>
        <v/>
      </c>
      <c r="BK525" s="764" t="str">
        <f t="shared" si="1632"/>
        <v/>
      </c>
      <c r="BL525" s="764" t="str">
        <f t="shared" si="1632"/>
        <v/>
      </c>
      <c r="BM525" s="764" t="str">
        <f t="shared" si="1632"/>
        <v/>
      </c>
      <c r="BN525" s="764" t="str">
        <f t="shared" si="1632"/>
        <v/>
      </c>
      <c r="BO525" s="764" t="str">
        <f t="shared" si="1632"/>
        <v/>
      </c>
      <c r="BP525" s="764" t="str">
        <f t="shared" si="1632"/>
        <v/>
      </c>
      <c r="BQ525" s="764" t="str">
        <f t="shared" si="1632"/>
        <v/>
      </c>
      <c r="BR525" s="764" t="str">
        <f t="shared" si="1632"/>
        <v/>
      </c>
      <c r="BS525" s="764" t="str">
        <f t="shared" si="1632"/>
        <v/>
      </c>
      <c r="BT525" s="764" t="str">
        <f t="shared" si="1632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611"/>
        <v/>
      </c>
      <c r="CA525" s="600" t="str">
        <f t="shared" si="1612"/>
        <v/>
      </c>
      <c r="CB525" s="600" t="str">
        <f t="shared" si="1613"/>
        <v/>
      </c>
      <c r="CC525" s="691" t="str">
        <f t="shared" si="1614"/>
        <v/>
      </c>
      <c r="CD525" s="1337" t="str">
        <f t="shared" si="1545"/>
        <v/>
      </c>
      <c r="CE525" s="1338" t="str">
        <f t="shared" si="1623"/>
        <v/>
      </c>
      <c r="CF525" s="1339" t="str">
        <f t="shared" si="1623"/>
        <v/>
      </c>
      <c r="CG525" s="1339" t="str">
        <f t="shared" si="1623"/>
        <v/>
      </c>
      <c r="CH525" s="1339" t="str">
        <f t="shared" si="1623"/>
        <v/>
      </c>
      <c r="CI525" s="1339" t="str">
        <f t="shared" si="1623"/>
        <v/>
      </c>
      <c r="CJ525" s="1339" t="str">
        <f t="shared" si="1623"/>
        <v/>
      </c>
      <c r="CK525" s="1340" t="str">
        <f t="shared" si="1623"/>
        <v/>
      </c>
      <c r="CL525" s="1340" t="str">
        <f t="shared" si="1623"/>
        <v/>
      </c>
      <c r="CM525" s="1340" t="str">
        <f t="shared" si="1623"/>
        <v/>
      </c>
      <c r="CN525" s="1339" t="str">
        <f t="shared" si="1623"/>
        <v/>
      </c>
      <c r="CO525" s="1339" t="str">
        <f t="shared" si="1623"/>
        <v/>
      </c>
      <c r="CP525" s="1339" t="str">
        <f t="shared" si="1623"/>
        <v/>
      </c>
      <c r="CQ525" s="1339" t="str">
        <f t="shared" si="1623"/>
        <v/>
      </c>
      <c r="CR525" s="1339" t="str">
        <f t="shared" si="1623"/>
        <v/>
      </c>
      <c r="CS525" s="1338" t="str">
        <f t="shared" si="1623"/>
        <v/>
      </c>
      <c r="CT525" s="1341" t="str">
        <f t="shared" si="1623"/>
        <v/>
      </c>
      <c r="CU525" s="552" t="str">
        <f t="shared" si="1524"/>
        <v/>
      </c>
      <c r="CV525" s="553" t="str">
        <f t="shared" si="1525"/>
        <v/>
      </c>
      <c r="CW525" s="554" t="str">
        <f t="shared" si="1526"/>
        <v/>
      </c>
      <c r="CX525" s="554" t="str">
        <f t="shared" si="1527"/>
        <v/>
      </c>
      <c r="CY525" s="554" t="str">
        <f t="shared" si="1528"/>
        <v/>
      </c>
      <c r="CZ525" s="554" t="str">
        <f t="shared" si="1529"/>
        <v/>
      </c>
      <c r="DA525" s="554" t="str">
        <f t="shared" si="1530"/>
        <v/>
      </c>
      <c r="DB525" s="555" t="str">
        <f t="shared" si="1531"/>
        <v/>
      </c>
      <c r="DC525" s="555" t="str">
        <f t="shared" si="1532"/>
        <v/>
      </c>
      <c r="DD525" s="555" t="str">
        <f t="shared" si="1533"/>
        <v/>
      </c>
      <c r="DE525" s="554" t="str">
        <f t="shared" si="1534"/>
        <v/>
      </c>
      <c r="DF525" s="554" t="str">
        <f t="shared" si="1535"/>
        <v/>
      </c>
      <c r="DG525" s="554" t="str">
        <f t="shared" si="1536"/>
        <v/>
      </c>
      <c r="DH525" s="554" t="str">
        <f t="shared" si="1537"/>
        <v/>
      </c>
      <c r="DI525" s="554" t="str">
        <f t="shared" si="1538"/>
        <v/>
      </c>
      <c r="DJ525" s="553" t="str">
        <f t="shared" si="1539"/>
        <v/>
      </c>
      <c r="DK525" s="552" t="str">
        <f t="shared" si="1540"/>
        <v/>
      </c>
      <c r="DL525" s="656">
        <f t="shared" si="1615"/>
        <v>0</v>
      </c>
      <c r="DM525" s="106">
        <f t="shared" si="1616"/>
        <v>1</v>
      </c>
      <c r="DN525" s="106">
        <f t="shared" si="1617"/>
        <v>0</v>
      </c>
      <c r="DO525" s="106">
        <f t="shared" si="1618"/>
        <v>0</v>
      </c>
      <c r="DP525" s="486"/>
      <c r="DQ525" s="1484" t="str">
        <f>'Exp factors'!$I$50</f>
        <v>des</v>
      </c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511" t="s">
        <v>716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 t="s">
        <v>257</v>
      </c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>
        <v>1</v>
      </c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1</v>
      </c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2" t="str">
        <f t="shared" si="1524"/>
        <v/>
      </c>
      <c r="CV526" s="553" t="str">
        <f t="shared" si="1525"/>
        <v/>
      </c>
      <c r="CW526" s="554" t="str">
        <f t="shared" si="1526"/>
        <v/>
      </c>
      <c r="CX526" s="554" t="str">
        <f t="shared" si="1527"/>
        <v/>
      </c>
      <c r="CY526" s="554" t="str">
        <f t="shared" si="1528"/>
        <v/>
      </c>
      <c r="CZ526" s="554" t="str">
        <f t="shared" si="1529"/>
        <v/>
      </c>
      <c r="DA526" s="554" t="str">
        <f t="shared" si="1530"/>
        <v/>
      </c>
      <c r="DB526" s="555" t="str">
        <f t="shared" si="1531"/>
        <v/>
      </c>
      <c r="DC526" s="555">
        <f t="shared" si="1532"/>
        <v>1</v>
      </c>
      <c r="DD526" s="555" t="str">
        <f t="shared" si="1533"/>
        <v/>
      </c>
      <c r="DE526" s="554" t="str">
        <f t="shared" si="1534"/>
        <v/>
      </c>
      <c r="DF526" s="554" t="str">
        <f t="shared" si="1535"/>
        <v/>
      </c>
      <c r="DG526" s="554" t="str">
        <f t="shared" si="1536"/>
        <v/>
      </c>
      <c r="DH526" s="554" t="str">
        <f t="shared" si="1537"/>
        <v/>
      </c>
      <c r="DI526" s="554" t="str">
        <f t="shared" si="1538"/>
        <v/>
      </c>
      <c r="DJ526" s="553" t="str">
        <f t="shared" si="1539"/>
        <v/>
      </c>
      <c r="DK526" s="552" t="str">
        <f t="shared" si="1540"/>
        <v/>
      </c>
      <c r="DL526" s="656">
        <f t="shared" ref="DL526:DL561" si="1633">COUNT(B526:R526)</f>
        <v>0</v>
      </c>
      <c r="DM526" s="106">
        <f t="shared" ref="DM526:DM561" si="1634">COUNT(T526:AJ526)</f>
        <v>0</v>
      </c>
      <c r="DN526" s="106">
        <f t="shared" ref="DN526:DN561" si="1635">COUNT(AL526:BB526)</f>
        <v>1</v>
      </c>
      <c r="DO526" s="106">
        <f t="shared" ref="DO526:DO561" si="1636">COUNT(BD526:BT526)</f>
        <v>1</v>
      </c>
      <c r="DP526" s="486"/>
      <c r="DQ526" s="903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285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>
        <v>3.7759999999999998</v>
      </c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>
        <v>5</v>
      </c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12</v>
      </c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37">IF(DL527&lt;3,"",(SUM(B527:R527)-MIN(B527:R527)-MAX(B527:R527))/(DL527-2))</f>
        <v/>
      </c>
      <c r="CA527" s="600" t="str">
        <f t="shared" ref="CA527:CA561" si="1638">IF(DM527&lt;3,"",(SUM(T527:AJ527)-MIN(T527:AJ527)-MAX(T527:AJ527))/(DM527-2))</f>
        <v/>
      </c>
      <c r="CB527" s="600" t="str">
        <f t="shared" ref="CB527:CB561" si="1639">IF(DN527&lt;3,"",(SUM(AL527:BB527)-MIN(AL527:BB527)-MAX(AL527:BB527))/(DN527-2))</f>
        <v/>
      </c>
      <c r="CC527" s="691" t="str">
        <f t="shared" ref="CC527:CC561" si="1640">IF(DO527&lt;3,"",(SUM(BD527:BT527)-MIN(BD527:BT527)-MAX(BD527:BT527))/(DO527-2))</f>
        <v/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606"/>
        <v/>
      </c>
      <c r="CF527" s="1339" t="str">
        <f t="shared" si="1606"/>
        <v/>
      </c>
      <c r="CG527" s="1339" t="str">
        <f t="shared" si="1606"/>
        <v/>
      </c>
      <c r="CH527" s="1339" t="str">
        <f t="shared" si="1606"/>
        <v/>
      </c>
      <c r="CI527" s="1339" t="str">
        <f t="shared" si="1606"/>
        <v/>
      </c>
      <c r="CJ527" s="1339" t="str">
        <f t="shared" si="1606"/>
        <v/>
      </c>
      <c r="CK527" s="1340" t="str">
        <f t="shared" si="1606"/>
        <v/>
      </c>
      <c r="CL527" s="1340">
        <f t="shared" si="1606"/>
        <v>12</v>
      </c>
      <c r="CM527" s="1340" t="str">
        <f t="shared" si="1606"/>
        <v/>
      </c>
      <c r="CN527" s="1339" t="str">
        <f t="shared" si="1606"/>
        <v/>
      </c>
      <c r="CO527" s="1339" t="str">
        <f t="shared" si="1606"/>
        <v/>
      </c>
      <c r="CP527" s="1339" t="str">
        <f t="shared" si="1606"/>
        <v/>
      </c>
      <c r="CQ527" s="1339" t="str">
        <f t="shared" si="1606"/>
        <v/>
      </c>
      <c r="CR527" s="1339" t="str">
        <f t="shared" si="1606"/>
        <v/>
      </c>
      <c r="CS527" s="1338" t="str">
        <f t="shared" si="1606"/>
        <v/>
      </c>
      <c r="CT527" s="1341" t="str">
        <f t="shared" si="1606"/>
        <v/>
      </c>
      <c r="CU527" s="552" t="str">
        <f t="shared" si="1524"/>
        <v/>
      </c>
      <c r="CV527" s="553" t="str">
        <f t="shared" si="1525"/>
        <v/>
      </c>
      <c r="CW527" s="554" t="str">
        <f t="shared" si="1526"/>
        <v/>
      </c>
      <c r="CX527" s="554" t="str">
        <f t="shared" si="1527"/>
        <v/>
      </c>
      <c r="CY527" s="554" t="str">
        <f t="shared" si="1528"/>
        <v/>
      </c>
      <c r="CZ527" s="554" t="str">
        <f t="shared" si="1529"/>
        <v/>
      </c>
      <c r="DA527" s="554" t="str">
        <f t="shared" si="1530"/>
        <v/>
      </c>
      <c r="DB527" s="555" t="str">
        <f t="shared" si="1531"/>
        <v/>
      </c>
      <c r="DC527" s="555">
        <f t="shared" si="1532"/>
        <v>12</v>
      </c>
      <c r="DD527" s="555" t="str">
        <f t="shared" si="1533"/>
        <v/>
      </c>
      <c r="DE527" s="554" t="str">
        <f t="shared" si="1534"/>
        <v/>
      </c>
      <c r="DF527" s="554" t="str">
        <f t="shared" si="1535"/>
        <v/>
      </c>
      <c r="DG527" s="554" t="str">
        <f t="shared" si="1536"/>
        <v/>
      </c>
      <c r="DH527" s="554" t="str">
        <f t="shared" si="1537"/>
        <v/>
      </c>
      <c r="DI527" s="554" t="str">
        <f t="shared" si="1538"/>
        <v/>
      </c>
      <c r="DJ527" s="553" t="str">
        <f t="shared" si="1539"/>
        <v/>
      </c>
      <c r="DK527" s="552" t="str">
        <f t="shared" si="1540"/>
        <v/>
      </c>
      <c r="DL527" s="656">
        <f t="shared" si="1633"/>
        <v>0</v>
      </c>
      <c r="DM527" s="106">
        <f t="shared" si="1634"/>
        <v>1</v>
      </c>
      <c r="DN527" s="106">
        <f t="shared" si="1635"/>
        <v>1</v>
      </c>
      <c r="DO527" s="106">
        <f t="shared" si="1636"/>
        <v>1</v>
      </c>
      <c r="DP527" s="486"/>
      <c r="DQ527" s="1126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$G$1 &amp; "/kg"</f>
        <v>kcal/kg</v>
      </c>
      <c r="B528" s="765">
        <f>1580*$K$1</f>
        <v>1580</v>
      </c>
      <c r="C528" s="765">
        <f t="shared" ref="C528:R528" si="1641">1580*$K$1</f>
        <v>1580</v>
      </c>
      <c r="D528" s="765">
        <f t="shared" si="1641"/>
        <v>1580</v>
      </c>
      <c r="E528" s="765">
        <f t="shared" si="1641"/>
        <v>1580</v>
      </c>
      <c r="F528" s="765">
        <f t="shared" si="1641"/>
        <v>1580</v>
      </c>
      <c r="G528" s="765">
        <f t="shared" si="1641"/>
        <v>1580</v>
      </c>
      <c r="H528" s="765">
        <f t="shared" si="1641"/>
        <v>1580</v>
      </c>
      <c r="I528" s="765">
        <f t="shared" si="1641"/>
        <v>1580</v>
      </c>
      <c r="J528" s="765">
        <f t="shared" si="1641"/>
        <v>1580</v>
      </c>
      <c r="K528" s="765">
        <f t="shared" si="1641"/>
        <v>1580</v>
      </c>
      <c r="L528" s="765">
        <f t="shared" si="1641"/>
        <v>1580</v>
      </c>
      <c r="M528" s="765">
        <f t="shared" si="1641"/>
        <v>1580</v>
      </c>
      <c r="N528" s="765">
        <f t="shared" si="1641"/>
        <v>1580</v>
      </c>
      <c r="O528" s="765">
        <f t="shared" si="1641"/>
        <v>1580</v>
      </c>
      <c r="P528" s="765">
        <f t="shared" si="1641"/>
        <v>1580</v>
      </c>
      <c r="Q528" s="765">
        <f t="shared" si="1641"/>
        <v>1580</v>
      </c>
      <c r="R528" s="765">
        <f t="shared" si="1641"/>
        <v>1580</v>
      </c>
      <c r="S528" s="605"/>
      <c r="T528" s="765">
        <f>1580*$K$1</f>
        <v>1580</v>
      </c>
      <c r="U528" s="765">
        <f t="shared" ref="U528:AJ528" si="1642">1580*$K$1</f>
        <v>1580</v>
      </c>
      <c r="V528" s="765">
        <f t="shared" si="1642"/>
        <v>1580</v>
      </c>
      <c r="W528" s="765">
        <f t="shared" si="1642"/>
        <v>1580</v>
      </c>
      <c r="X528" s="765">
        <f t="shared" si="1642"/>
        <v>1580</v>
      </c>
      <c r="Y528" s="765">
        <f t="shared" si="1642"/>
        <v>1580</v>
      </c>
      <c r="Z528" s="765">
        <f t="shared" si="1642"/>
        <v>1580</v>
      </c>
      <c r="AA528" s="765">
        <f t="shared" si="1642"/>
        <v>1580</v>
      </c>
      <c r="AB528" s="765">
        <f t="shared" si="1642"/>
        <v>1580</v>
      </c>
      <c r="AC528" s="765">
        <f t="shared" si="1642"/>
        <v>1580</v>
      </c>
      <c r="AD528" s="765">
        <f t="shared" si="1642"/>
        <v>1580</v>
      </c>
      <c r="AE528" s="765">
        <f t="shared" si="1642"/>
        <v>1580</v>
      </c>
      <c r="AF528" s="765">
        <f t="shared" si="1642"/>
        <v>1580</v>
      </c>
      <c r="AG528" s="765">
        <f t="shared" si="1642"/>
        <v>1580</v>
      </c>
      <c r="AH528" s="765">
        <f t="shared" si="1642"/>
        <v>1580</v>
      </c>
      <c r="AI528" s="765">
        <f t="shared" si="1642"/>
        <v>1580</v>
      </c>
      <c r="AJ528" s="765">
        <f t="shared" si="1642"/>
        <v>1580</v>
      </c>
      <c r="AK528" s="605"/>
      <c r="AL528" s="765">
        <f>1580*$K$1</f>
        <v>1580</v>
      </c>
      <c r="AM528" s="765">
        <f t="shared" ref="AM528:BB528" si="1643">1580*$K$1</f>
        <v>1580</v>
      </c>
      <c r="AN528" s="765">
        <f t="shared" si="1643"/>
        <v>1580</v>
      </c>
      <c r="AO528" s="765">
        <f t="shared" si="1643"/>
        <v>1580</v>
      </c>
      <c r="AP528" s="765">
        <f t="shared" si="1643"/>
        <v>1580</v>
      </c>
      <c r="AQ528" s="765">
        <f t="shared" si="1643"/>
        <v>1580</v>
      </c>
      <c r="AR528" s="765">
        <f t="shared" si="1643"/>
        <v>1580</v>
      </c>
      <c r="AS528" s="765">
        <f t="shared" si="1643"/>
        <v>1580</v>
      </c>
      <c r="AT528" s="765">
        <f t="shared" si="1643"/>
        <v>1580</v>
      </c>
      <c r="AU528" s="765">
        <f t="shared" si="1643"/>
        <v>1580</v>
      </c>
      <c r="AV528" s="765">
        <f t="shared" si="1643"/>
        <v>1580</v>
      </c>
      <c r="AW528" s="765">
        <f t="shared" si="1643"/>
        <v>1580</v>
      </c>
      <c r="AX528" s="765">
        <f t="shared" si="1643"/>
        <v>1580</v>
      </c>
      <c r="AY528" s="765">
        <f t="shared" si="1643"/>
        <v>1580</v>
      </c>
      <c r="AZ528" s="765">
        <f t="shared" si="1643"/>
        <v>1580</v>
      </c>
      <c r="BA528" s="765">
        <f t="shared" si="1643"/>
        <v>1580</v>
      </c>
      <c r="BB528" s="765">
        <f t="shared" si="1643"/>
        <v>1580</v>
      </c>
      <c r="BC528" s="759"/>
      <c r="BD528" s="765">
        <f>1580*$K$1</f>
        <v>1580</v>
      </c>
      <c r="BE528" s="765">
        <f t="shared" ref="BE528:BY528" si="1644">1580*$K$1</f>
        <v>1580</v>
      </c>
      <c r="BF528" s="765">
        <f t="shared" si="1644"/>
        <v>1580</v>
      </c>
      <c r="BG528" s="765">
        <f t="shared" si="1644"/>
        <v>1580</v>
      </c>
      <c r="BH528" s="765">
        <v>1580</v>
      </c>
      <c r="BI528" s="765">
        <f t="shared" si="1644"/>
        <v>1580</v>
      </c>
      <c r="BJ528" s="765">
        <f t="shared" si="1644"/>
        <v>1580</v>
      </c>
      <c r="BK528" s="765">
        <f t="shared" si="1644"/>
        <v>1580</v>
      </c>
      <c r="BL528" s="765">
        <f t="shared" si="1644"/>
        <v>1580</v>
      </c>
      <c r="BM528" s="765">
        <f t="shared" si="1644"/>
        <v>1580</v>
      </c>
      <c r="BN528" s="765">
        <f t="shared" si="1644"/>
        <v>1580</v>
      </c>
      <c r="BO528" s="765">
        <f t="shared" si="1644"/>
        <v>1580</v>
      </c>
      <c r="BP528" s="765">
        <f t="shared" si="1644"/>
        <v>1580</v>
      </c>
      <c r="BQ528" s="765">
        <f t="shared" si="1644"/>
        <v>1580</v>
      </c>
      <c r="BR528" s="765">
        <f t="shared" si="1644"/>
        <v>1580</v>
      </c>
      <c r="BS528" s="765">
        <f t="shared" si="1644"/>
        <v>1580</v>
      </c>
      <c r="BT528" s="765">
        <f t="shared" si="1644"/>
        <v>1580</v>
      </c>
      <c r="BU528" s="759"/>
      <c r="BV528" s="765">
        <f t="shared" si="1644"/>
        <v>1580</v>
      </c>
      <c r="BW528" s="765">
        <f t="shared" si="1644"/>
        <v>1580</v>
      </c>
      <c r="BX528" s="765">
        <f t="shared" si="1644"/>
        <v>1580</v>
      </c>
      <c r="BY528" s="765">
        <f t="shared" si="1644"/>
        <v>1580</v>
      </c>
      <c r="BZ528" s="600">
        <f t="shared" si="1637"/>
        <v>1580</v>
      </c>
      <c r="CA528" s="600">
        <f t="shared" si="1638"/>
        <v>1580</v>
      </c>
      <c r="CB528" s="600">
        <f t="shared" si="1639"/>
        <v>1580</v>
      </c>
      <c r="CC528" s="691">
        <f t="shared" si="1640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606"/>
        <v>1580</v>
      </c>
      <c r="CF528" s="1339">
        <f t="shared" si="1606"/>
        <v>1580</v>
      </c>
      <c r="CG528" s="1339">
        <f t="shared" si="1606"/>
        <v>1580</v>
      </c>
      <c r="CH528" s="1339">
        <f t="shared" si="1606"/>
        <v>1580</v>
      </c>
      <c r="CI528" s="1339">
        <f t="shared" si="1606"/>
        <v>1580</v>
      </c>
      <c r="CJ528" s="1339">
        <f t="shared" si="1606"/>
        <v>1580</v>
      </c>
      <c r="CK528" s="1340">
        <f t="shared" si="1606"/>
        <v>1580</v>
      </c>
      <c r="CL528" s="1340">
        <f t="shared" si="1606"/>
        <v>1580</v>
      </c>
      <c r="CM528" s="1340">
        <f t="shared" si="1606"/>
        <v>1580</v>
      </c>
      <c r="CN528" s="1339">
        <f t="shared" si="1606"/>
        <v>1580</v>
      </c>
      <c r="CO528" s="1339">
        <f t="shared" si="1606"/>
        <v>1580</v>
      </c>
      <c r="CP528" s="1339">
        <f t="shared" si="1606"/>
        <v>1580</v>
      </c>
      <c r="CQ528" s="1339">
        <f t="shared" si="1606"/>
        <v>1580</v>
      </c>
      <c r="CR528" s="1339">
        <f t="shared" si="1606"/>
        <v>1580</v>
      </c>
      <c r="CS528" s="1338">
        <f t="shared" si="1606"/>
        <v>1580</v>
      </c>
      <c r="CT528" s="1341">
        <f t="shared" si="1606"/>
        <v>1580</v>
      </c>
      <c r="CU528" s="552">
        <f t="shared" si="1524"/>
        <v>1580</v>
      </c>
      <c r="CV528" s="553">
        <f t="shared" si="1525"/>
        <v>1580</v>
      </c>
      <c r="CW528" s="554">
        <f t="shared" si="1526"/>
        <v>1580</v>
      </c>
      <c r="CX528" s="554">
        <f t="shared" si="1527"/>
        <v>1580</v>
      </c>
      <c r="CY528" s="554">
        <f t="shared" si="1528"/>
        <v>1580</v>
      </c>
      <c r="CZ528" s="554">
        <f t="shared" si="1529"/>
        <v>1580</v>
      </c>
      <c r="DA528" s="554">
        <f t="shared" si="1530"/>
        <v>1580</v>
      </c>
      <c r="DB528" s="555">
        <f t="shared" si="1531"/>
        <v>1580</v>
      </c>
      <c r="DC528" s="555">
        <f t="shared" si="1532"/>
        <v>1580</v>
      </c>
      <c r="DD528" s="555">
        <f t="shared" si="1533"/>
        <v>1580</v>
      </c>
      <c r="DE528" s="554">
        <f t="shared" si="1534"/>
        <v>1580</v>
      </c>
      <c r="DF528" s="554">
        <f t="shared" si="1535"/>
        <v>1580</v>
      </c>
      <c r="DG528" s="554">
        <f t="shared" si="1536"/>
        <v>1580</v>
      </c>
      <c r="DH528" s="554">
        <f t="shared" si="1537"/>
        <v>1580</v>
      </c>
      <c r="DI528" s="554">
        <f t="shared" si="1538"/>
        <v>1580</v>
      </c>
      <c r="DJ528" s="553">
        <f t="shared" si="1539"/>
        <v>1580</v>
      </c>
      <c r="DK528" s="552">
        <f t="shared" si="1540"/>
        <v>1580</v>
      </c>
      <c r="DL528" s="656">
        <f t="shared" si="1633"/>
        <v>17</v>
      </c>
      <c r="DM528" s="106">
        <f t="shared" si="1634"/>
        <v>17</v>
      </c>
      <c r="DN528" s="106">
        <f t="shared" si="1635"/>
        <v>17</v>
      </c>
      <c r="DO528" s="106">
        <f t="shared" si="1636"/>
        <v>17</v>
      </c>
      <c r="DP528" s="486"/>
      <c r="DQ528" s="1126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$G$1 &amp; " (%)"</f>
        <v>kcal (%)</v>
      </c>
      <c r="B529" s="769" t="str">
        <f t="shared" ref="B529:R529" si="1645">IF(B527="","",B527*B528/B$46/365/$F$1)</f>
        <v/>
      </c>
      <c r="C529" s="769" t="str">
        <f t="shared" si="1645"/>
        <v/>
      </c>
      <c r="D529" s="769" t="str">
        <f t="shared" si="1645"/>
        <v/>
      </c>
      <c r="E529" s="769" t="str">
        <f t="shared" si="1645"/>
        <v/>
      </c>
      <c r="F529" s="769" t="str">
        <f t="shared" si="1645"/>
        <v/>
      </c>
      <c r="G529" s="769" t="str">
        <f t="shared" si="1645"/>
        <v/>
      </c>
      <c r="H529" s="769" t="str">
        <f t="shared" si="1645"/>
        <v/>
      </c>
      <c r="I529" s="769" t="str">
        <f t="shared" si="1645"/>
        <v/>
      </c>
      <c r="J529" s="769" t="str">
        <f t="shared" si="1645"/>
        <v/>
      </c>
      <c r="K529" s="769" t="str">
        <f t="shared" si="1645"/>
        <v/>
      </c>
      <c r="L529" s="769" t="str">
        <f t="shared" si="1645"/>
        <v/>
      </c>
      <c r="M529" s="769" t="str">
        <f t="shared" si="1645"/>
        <v/>
      </c>
      <c r="N529" s="769" t="str">
        <f t="shared" si="1645"/>
        <v/>
      </c>
      <c r="O529" s="769" t="str">
        <f t="shared" si="1645"/>
        <v/>
      </c>
      <c r="P529" s="769" t="str">
        <f t="shared" si="1645"/>
        <v/>
      </c>
      <c r="Q529" s="769" t="str">
        <f t="shared" si="1645"/>
        <v/>
      </c>
      <c r="R529" s="769" t="str">
        <f t="shared" si="1645"/>
        <v/>
      </c>
      <c r="S529" s="591"/>
      <c r="T529" s="769" t="str">
        <f t="shared" ref="T529:AJ529" si="1646">IF(T527="","",T527*T528/T$46/365/$F$1)</f>
        <v/>
      </c>
      <c r="U529" s="769">
        <f t="shared" si="1646"/>
        <v>1.2972559252011307E-3</v>
      </c>
      <c r="V529" s="769" t="str">
        <f t="shared" si="1646"/>
        <v/>
      </c>
      <c r="W529" s="769" t="str">
        <f t="shared" si="1646"/>
        <v/>
      </c>
      <c r="X529" s="769" t="str">
        <f t="shared" si="1646"/>
        <v/>
      </c>
      <c r="Y529" s="769" t="str">
        <f t="shared" si="1646"/>
        <v/>
      </c>
      <c r="Z529" s="769" t="str">
        <f t="shared" si="1646"/>
        <v/>
      </c>
      <c r="AA529" s="769" t="str">
        <f t="shared" si="1646"/>
        <v/>
      </c>
      <c r="AB529" s="769" t="str">
        <f t="shared" si="1646"/>
        <v/>
      </c>
      <c r="AC529" s="769" t="str">
        <f t="shared" si="1646"/>
        <v/>
      </c>
      <c r="AD529" s="769" t="str">
        <f t="shared" si="1646"/>
        <v/>
      </c>
      <c r="AE529" s="769" t="str">
        <f t="shared" si="1646"/>
        <v/>
      </c>
      <c r="AF529" s="769" t="str">
        <f t="shared" si="1646"/>
        <v/>
      </c>
      <c r="AG529" s="769" t="str">
        <f t="shared" si="1646"/>
        <v/>
      </c>
      <c r="AH529" s="769" t="str">
        <f t="shared" si="1646"/>
        <v/>
      </c>
      <c r="AI529" s="769" t="str">
        <f t="shared" si="1646"/>
        <v/>
      </c>
      <c r="AJ529" s="769" t="str">
        <f t="shared" si="1646"/>
        <v/>
      </c>
      <c r="AK529" s="591"/>
      <c r="AL529" s="769" t="str">
        <f t="shared" ref="AL529:BB529" si="1647">IF(AL527="","",AL527*AL528/AL$46/365/$F$1)</f>
        <v/>
      </c>
      <c r="AM529" s="769">
        <f t="shared" si="1647"/>
        <v>1.030658838878017E-3</v>
      </c>
      <c r="AN529" s="769" t="str">
        <f t="shared" si="1647"/>
        <v/>
      </c>
      <c r="AO529" s="769" t="str">
        <f t="shared" si="1647"/>
        <v/>
      </c>
      <c r="AP529" s="769" t="str">
        <f t="shared" si="1647"/>
        <v/>
      </c>
      <c r="AQ529" s="769" t="str">
        <f t="shared" si="1647"/>
        <v/>
      </c>
      <c r="AR529" s="769" t="str">
        <f t="shared" si="1647"/>
        <v/>
      </c>
      <c r="AS529" s="769" t="str">
        <f t="shared" si="1647"/>
        <v/>
      </c>
      <c r="AT529" s="769" t="str">
        <f t="shared" si="1647"/>
        <v/>
      </c>
      <c r="AU529" s="769" t="str">
        <f t="shared" si="1647"/>
        <v/>
      </c>
      <c r="AV529" s="769" t="str">
        <f t="shared" si="1647"/>
        <v/>
      </c>
      <c r="AW529" s="769" t="str">
        <f t="shared" si="1647"/>
        <v/>
      </c>
      <c r="AX529" s="769" t="str">
        <f t="shared" si="1647"/>
        <v/>
      </c>
      <c r="AY529" s="769" t="str">
        <f t="shared" si="1647"/>
        <v/>
      </c>
      <c r="AZ529" s="769" t="str">
        <f t="shared" si="1647"/>
        <v/>
      </c>
      <c r="BA529" s="769" t="str">
        <f t="shared" si="1647"/>
        <v/>
      </c>
      <c r="BB529" s="769" t="str">
        <f t="shared" si="1647"/>
        <v/>
      </c>
      <c r="BC529" s="655"/>
      <c r="BD529" s="769">
        <f t="shared" ref="BD529:BT529" si="1648">IF(BD527="","",BD527*BD528/BD$46/365/$F$1)</f>
        <v>2.4735812133072407E-3</v>
      </c>
      <c r="BE529" s="769" t="str">
        <f t="shared" si="1648"/>
        <v/>
      </c>
      <c r="BF529" s="769" t="str">
        <f t="shared" si="1648"/>
        <v/>
      </c>
      <c r="BG529" s="769" t="str">
        <f t="shared" si="1648"/>
        <v/>
      </c>
      <c r="BH529" s="769" t="str">
        <f t="shared" si="1648"/>
        <v/>
      </c>
      <c r="BI529" s="769" t="str">
        <f t="shared" si="1648"/>
        <v/>
      </c>
      <c r="BJ529" s="769" t="str">
        <f t="shared" si="1648"/>
        <v/>
      </c>
      <c r="BK529" s="769" t="str">
        <f t="shared" si="1648"/>
        <v/>
      </c>
      <c r="BL529" s="769" t="str">
        <f t="shared" si="1648"/>
        <v/>
      </c>
      <c r="BM529" s="769" t="str">
        <f t="shared" si="1648"/>
        <v/>
      </c>
      <c r="BN529" s="769" t="str">
        <f t="shared" si="1648"/>
        <v/>
      </c>
      <c r="BO529" s="769" t="str">
        <f t="shared" si="1648"/>
        <v/>
      </c>
      <c r="BP529" s="769" t="str">
        <f t="shared" si="1648"/>
        <v/>
      </c>
      <c r="BQ529" s="769" t="str">
        <f t="shared" si="1648"/>
        <v/>
      </c>
      <c r="BR529" s="769" t="str">
        <f t="shared" si="1648"/>
        <v/>
      </c>
      <c r="BS529" s="769" t="str">
        <f t="shared" si="1648"/>
        <v/>
      </c>
      <c r="BT529" s="769" t="str">
        <f t="shared" si="1648"/>
        <v/>
      </c>
      <c r="BU529" s="655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00" t="str">
        <f t="shared" ref="BZ529" si="1649">IF(DL529&lt;3,"",(SUM(B529:R529)-MIN(B529:R529)-MAX(B529:R529))/(DL529-2))</f>
        <v/>
      </c>
      <c r="CA529" s="625" t="str">
        <f t="shared" si="1638"/>
        <v/>
      </c>
      <c r="CB529" s="625" t="str">
        <f t="shared" si="1639"/>
        <v/>
      </c>
      <c r="CC529" s="694" t="str">
        <f t="shared" si="1640"/>
        <v/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606"/>
        <v/>
      </c>
      <c r="CF529" s="1344" t="str">
        <f t="shared" si="1606"/>
        <v/>
      </c>
      <c r="CG529" s="1344" t="str">
        <f t="shared" si="1606"/>
        <v/>
      </c>
      <c r="CH529" s="1344" t="str">
        <f t="shared" si="1606"/>
        <v/>
      </c>
      <c r="CI529" s="1344" t="str">
        <f t="shared" si="1606"/>
        <v/>
      </c>
      <c r="CJ529" s="1344" t="str">
        <f t="shared" si="1606"/>
        <v/>
      </c>
      <c r="CK529" s="1345" t="str">
        <f t="shared" si="1606"/>
        <v/>
      </c>
      <c r="CL529" s="1345">
        <f t="shared" si="1606"/>
        <v>2.4735812133072407E-3</v>
      </c>
      <c r="CM529" s="1345" t="str">
        <f t="shared" si="1606"/>
        <v/>
      </c>
      <c r="CN529" s="1344" t="str">
        <f t="shared" si="1606"/>
        <v/>
      </c>
      <c r="CO529" s="1344" t="str">
        <f t="shared" si="1606"/>
        <v/>
      </c>
      <c r="CP529" s="1344" t="str">
        <f t="shared" si="1606"/>
        <v/>
      </c>
      <c r="CQ529" s="1344" t="str">
        <f t="shared" si="1606"/>
        <v/>
      </c>
      <c r="CR529" s="1344" t="str">
        <f t="shared" si="1606"/>
        <v/>
      </c>
      <c r="CS529" s="1343" t="str">
        <f t="shared" si="1606"/>
        <v/>
      </c>
      <c r="CT529" s="1346" t="str">
        <f t="shared" si="1606"/>
        <v/>
      </c>
      <c r="CU529" s="540" t="str">
        <f t="shared" si="1524"/>
        <v/>
      </c>
      <c r="CV529" s="541" t="str">
        <f t="shared" si="1525"/>
        <v/>
      </c>
      <c r="CW529" s="542" t="str">
        <f t="shared" si="1526"/>
        <v/>
      </c>
      <c r="CX529" s="542" t="str">
        <f t="shared" si="1527"/>
        <v/>
      </c>
      <c r="CY529" s="542" t="str">
        <f t="shared" si="1528"/>
        <v/>
      </c>
      <c r="CZ529" s="542" t="str">
        <f t="shared" si="1529"/>
        <v/>
      </c>
      <c r="DA529" s="542" t="str">
        <f t="shared" si="1530"/>
        <v/>
      </c>
      <c r="DB529" s="543" t="str">
        <f t="shared" si="1531"/>
        <v/>
      </c>
      <c r="DC529" s="543">
        <f t="shared" si="1532"/>
        <v>2.4735812133072407E-3</v>
      </c>
      <c r="DD529" s="543" t="str">
        <f t="shared" si="1533"/>
        <v/>
      </c>
      <c r="DE529" s="542" t="str">
        <f t="shared" si="1534"/>
        <v/>
      </c>
      <c r="DF529" s="542" t="str">
        <f t="shared" si="1535"/>
        <v/>
      </c>
      <c r="DG529" s="542" t="str">
        <f t="shared" si="1536"/>
        <v/>
      </c>
      <c r="DH529" s="542" t="str">
        <f t="shared" si="1537"/>
        <v/>
      </c>
      <c r="DI529" s="542" t="str">
        <f t="shared" si="1538"/>
        <v/>
      </c>
      <c r="DJ529" s="541" t="str">
        <f t="shared" si="1539"/>
        <v/>
      </c>
      <c r="DK529" s="540" t="str">
        <f t="shared" si="1540"/>
        <v/>
      </c>
      <c r="DL529" s="656">
        <f t="shared" si="1633"/>
        <v>0</v>
      </c>
      <c r="DM529" s="106">
        <f t="shared" si="1634"/>
        <v>1</v>
      </c>
      <c r="DN529" s="106">
        <f t="shared" si="1635"/>
        <v>1</v>
      </c>
      <c r="DO529" s="106">
        <f t="shared" si="1636"/>
        <v>1</v>
      </c>
      <c r="DP529" s="486"/>
      <c r="DQ529" s="1126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281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>
        <v>17</v>
      </c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>
        <v>17</v>
      </c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17</v>
      </c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37"/>
        <v/>
      </c>
      <c r="CA530" s="600" t="str">
        <f t="shared" si="1638"/>
        <v/>
      </c>
      <c r="CB530" s="600" t="str">
        <f t="shared" si="1639"/>
        <v/>
      </c>
      <c r="CC530" s="691" t="str">
        <f t="shared" si="1640"/>
        <v/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606"/>
        <v/>
      </c>
      <c r="CF530" s="1339" t="str">
        <f t="shared" si="1606"/>
        <v/>
      </c>
      <c r="CG530" s="1339" t="str">
        <f t="shared" si="1606"/>
        <v/>
      </c>
      <c r="CH530" s="1339" t="str">
        <f t="shared" si="1606"/>
        <v/>
      </c>
      <c r="CI530" s="1339" t="str">
        <f t="shared" si="1606"/>
        <v/>
      </c>
      <c r="CJ530" s="1339" t="str">
        <f t="shared" si="1606"/>
        <v/>
      </c>
      <c r="CK530" s="1340" t="str">
        <f t="shared" si="1606"/>
        <v/>
      </c>
      <c r="CL530" s="1340">
        <f t="shared" si="1606"/>
        <v>17</v>
      </c>
      <c r="CM530" s="1340" t="str">
        <f t="shared" si="1606"/>
        <v/>
      </c>
      <c r="CN530" s="1339" t="str">
        <f t="shared" si="1606"/>
        <v/>
      </c>
      <c r="CO530" s="1339" t="str">
        <f t="shared" si="1606"/>
        <v/>
      </c>
      <c r="CP530" s="1339" t="str">
        <f t="shared" si="1606"/>
        <v/>
      </c>
      <c r="CQ530" s="1339" t="str">
        <f t="shared" si="1606"/>
        <v/>
      </c>
      <c r="CR530" s="1339" t="str">
        <f t="shared" si="1606"/>
        <v/>
      </c>
      <c r="CS530" s="1338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650"/>
        <v/>
      </c>
      <c r="CU530" s="552" t="str">
        <f t="shared" si="1524"/>
        <v/>
      </c>
      <c r="CV530" s="553" t="str">
        <f t="shared" si="1525"/>
        <v/>
      </c>
      <c r="CW530" s="554" t="str">
        <f t="shared" si="1526"/>
        <v/>
      </c>
      <c r="CX530" s="554" t="str">
        <f t="shared" si="1527"/>
        <v/>
      </c>
      <c r="CY530" s="554" t="str">
        <f t="shared" si="1528"/>
        <v/>
      </c>
      <c r="CZ530" s="554" t="str">
        <f t="shared" si="1529"/>
        <v/>
      </c>
      <c r="DA530" s="554" t="str">
        <f t="shared" si="1530"/>
        <v/>
      </c>
      <c r="DB530" s="555" t="str">
        <f t="shared" si="1531"/>
        <v/>
      </c>
      <c r="DC530" s="555">
        <f t="shared" si="1532"/>
        <v>17</v>
      </c>
      <c r="DD530" s="555" t="str">
        <f t="shared" si="1533"/>
        <v/>
      </c>
      <c r="DE530" s="554" t="str">
        <f t="shared" si="1534"/>
        <v/>
      </c>
      <c r="DF530" s="554" t="str">
        <f t="shared" si="1535"/>
        <v/>
      </c>
      <c r="DG530" s="554" t="str">
        <f t="shared" si="1536"/>
        <v/>
      </c>
      <c r="DH530" s="554" t="str">
        <f t="shared" si="1537"/>
        <v/>
      </c>
      <c r="DI530" s="554" t="str">
        <f t="shared" si="1538"/>
        <v/>
      </c>
      <c r="DJ530" s="553" t="str">
        <f t="shared" si="1539"/>
        <v/>
      </c>
      <c r="DK530" s="552" t="str">
        <f t="shared" si="1540"/>
        <v/>
      </c>
      <c r="DL530" s="656">
        <f t="shared" si="1633"/>
        <v>0</v>
      </c>
      <c r="DM530" s="106">
        <f t="shared" si="1634"/>
        <v>1</v>
      </c>
      <c r="DN530" s="106">
        <f t="shared" si="1635"/>
        <v>1</v>
      </c>
      <c r="DO530" s="106">
        <f t="shared" si="1636"/>
        <v>1</v>
      </c>
      <c r="DP530" s="486"/>
      <c r="DQ530" s="1126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279</v>
      </c>
      <c r="B531" s="764" t="str">
        <f>IF(B530="","",B527*B530)</f>
        <v/>
      </c>
      <c r="C531" s="764" t="str">
        <f t="shared" ref="C531:R531" si="1651">IF(C530="","",C527*C530)</f>
        <v/>
      </c>
      <c r="D531" s="764" t="str">
        <f t="shared" si="1651"/>
        <v/>
      </c>
      <c r="E531" s="764" t="str">
        <f t="shared" si="1651"/>
        <v/>
      </c>
      <c r="F531" s="764" t="str">
        <f t="shared" si="1651"/>
        <v/>
      </c>
      <c r="G531" s="764" t="str">
        <f t="shared" si="1651"/>
        <v/>
      </c>
      <c r="H531" s="764" t="str">
        <f t="shared" si="1651"/>
        <v/>
      </c>
      <c r="I531" s="764" t="str">
        <f t="shared" si="1651"/>
        <v/>
      </c>
      <c r="J531" s="764" t="str">
        <f t="shared" si="1651"/>
        <v/>
      </c>
      <c r="K531" s="764" t="str">
        <f t="shared" si="1651"/>
        <v/>
      </c>
      <c r="L531" s="764" t="str">
        <f t="shared" si="1651"/>
        <v/>
      </c>
      <c r="M531" s="764" t="str">
        <f t="shared" si="1651"/>
        <v/>
      </c>
      <c r="N531" s="764" t="str">
        <f t="shared" si="1651"/>
        <v/>
      </c>
      <c r="O531" s="764" t="str">
        <f t="shared" si="1651"/>
        <v/>
      </c>
      <c r="P531" s="764" t="str">
        <f t="shared" si="1651"/>
        <v/>
      </c>
      <c r="Q531" s="764" t="str">
        <f t="shared" si="1651"/>
        <v/>
      </c>
      <c r="R531" s="764" t="str">
        <f t="shared" si="1651"/>
        <v/>
      </c>
      <c r="S531" s="770"/>
      <c r="T531" s="764" t="str">
        <f t="shared" ref="T531:AJ531" si="1652">IF(T530="","",T527*T530)</f>
        <v/>
      </c>
      <c r="U531" s="764">
        <f t="shared" si="1652"/>
        <v>64.191999999999993</v>
      </c>
      <c r="V531" s="764" t="str">
        <f t="shared" si="1652"/>
        <v/>
      </c>
      <c r="W531" s="764" t="str">
        <f t="shared" si="1652"/>
        <v/>
      </c>
      <c r="X531" s="764" t="str">
        <f t="shared" si="1652"/>
        <v/>
      </c>
      <c r="Y531" s="764" t="str">
        <f t="shared" si="1652"/>
        <v/>
      </c>
      <c r="Z531" s="764" t="str">
        <f t="shared" si="1652"/>
        <v/>
      </c>
      <c r="AA531" s="764" t="str">
        <f t="shared" si="1652"/>
        <v/>
      </c>
      <c r="AB531" s="764" t="str">
        <f t="shared" si="1652"/>
        <v/>
      </c>
      <c r="AC531" s="764" t="str">
        <f t="shared" si="1652"/>
        <v/>
      </c>
      <c r="AD531" s="764" t="str">
        <f t="shared" si="1652"/>
        <v/>
      </c>
      <c r="AE531" s="764" t="str">
        <f t="shared" si="1652"/>
        <v/>
      </c>
      <c r="AF531" s="764" t="str">
        <f t="shared" si="1652"/>
        <v/>
      </c>
      <c r="AG531" s="764" t="str">
        <f t="shared" si="1652"/>
        <v/>
      </c>
      <c r="AH531" s="764" t="str">
        <f t="shared" si="1652"/>
        <v/>
      </c>
      <c r="AI531" s="764" t="str">
        <f t="shared" si="1652"/>
        <v/>
      </c>
      <c r="AJ531" s="764" t="str">
        <f t="shared" si="1652"/>
        <v/>
      </c>
      <c r="AK531" s="770"/>
      <c r="AL531" s="764" t="str">
        <f t="shared" ref="AL531:BB531" si="1653">IF(AL530="","",AL527*AL530)</f>
        <v/>
      </c>
      <c r="AM531" s="764">
        <f t="shared" si="1653"/>
        <v>85</v>
      </c>
      <c r="AN531" s="764" t="str">
        <f t="shared" si="1653"/>
        <v/>
      </c>
      <c r="AO531" s="764" t="str">
        <f t="shared" si="1653"/>
        <v/>
      </c>
      <c r="AP531" s="764" t="str">
        <f t="shared" si="1653"/>
        <v/>
      </c>
      <c r="AQ531" s="764" t="str">
        <f t="shared" si="1653"/>
        <v/>
      </c>
      <c r="AR531" s="764" t="str">
        <f t="shared" si="1653"/>
        <v/>
      </c>
      <c r="AS531" s="764" t="str">
        <f t="shared" si="1653"/>
        <v/>
      </c>
      <c r="AT531" s="764" t="str">
        <f t="shared" si="1653"/>
        <v/>
      </c>
      <c r="AU531" s="764" t="str">
        <f t="shared" si="1653"/>
        <v/>
      </c>
      <c r="AV531" s="764" t="str">
        <f t="shared" si="1653"/>
        <v/>
      </c>
      <c r="AW531" s="764" t="str">
        <f t="shared" si="1653"/>
        <v/>
      </c>
      <c r="AX531" s="764" t="str">
        <f t="shared" si="1653"/>
        <v/>
      </c>
      <c r="AY531" s="764" t="str">
        <f t="shared" si="1653"/>
        <v/>
      </c>
      <c r="AZ531" s="764" t="str">
        <f t="shared" si="1653"/>
        <v/>
      </c>
      <c r="BA531" s="764" t="str">
        <f t="shared" si="1653"/>
        <v/>
      </c>
      <c r="BB531" s="764" t="str">
        <f t="shared" si="1653"/>
        <v/>
      </c>
      <c r="BC531" s="770"/>
      <c r="BD531" s="764">
        <f t="shared" ref="BD531:BT531" si="1654">IF(BD530="","",BD527*BD530)</f>
        <v>204</v>
      </c>
      <c r="BE531" s="764" t="str">
        <f t="shared" si="1654"/>
        <v/>
      </c>
      <c r="BF531" s="764" t="str">
        <f t="shared" si="1654"/>
        <v/>
      </c>
      <c r="BG531" s="764" t="str">
        <f t="shared" si="1654"/>
        <v/>
      </c>
      <c r="BH531" s="764" t="str">
        <f t="shared" si="1654"/>
        <v/>
      </c>
      <c r="BI531" s="764" t="str">
        <f t="shared" si="1654"/>
        <v/>
      </c>
      <c r="BJ531" s="764" t="str">
        <f t="shared" si="1654"/>
        <v/>
      </c>
      <c r="BK531" s="764" t="str">
        <f t="shared" si="1654"/>
        <v/>
      </c>
      <c r="BL531" s="764" t="str">
        <f t="shared" si="1654"/>
        <v/>
      </c>
      <c r="BM531" s="764" t="str">
        <f t="shared" si="1654"/>
        <v/>
      </c>
      <c r="BN531" s="764" t="str">
        <f t="shared" si="1654"/>
        <v/>
      </c>
      <c r="BO531" s="764" t="str">
        <f t="shared" si="1654"/>
        <v/>
      </c>
      <c r="BP531" s="764" t="str">
        <f t="shared" si="1654"/>
        <v/>
      </c>
      <c r="BQ531" s="764" t="str">
        <f t="shared" si="1654"/>
        <v/>
      </c>
      <c r="BR531" s="764" t="str">
        <f t="shared" si="1654"/>
        <v/>
      </c>
      <c r="BS531" s="764" t="str">
        <f t="shared" si="1654"/>
        <v/>
      </c>
      <c r="BT531" s="764" t="str">
        <f t="shared" si="165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37"/>
        <v/>
      </c>
      <c r="CA531" s="600" t="str">
        <f t="shared" si="1638"/>
        <v/>
      </c>
      <c r="CB531" s="600" t="str">
        <f t="shared" si="1639"/>
        <v/>
      </c>
      <c r="CC531" s="691" t="str">
        <f t="shared" si="1640"/>
        <v/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650"/>
        <v/>
      </c>
      <c r="CF531" s="1339" t="str">
        <f t="shared" si="1650"/>
        <v/>
      </c>
      <c r="CG531" s="1339" t="str">
        <f t="shared" si="1650"/>
        <v/>
      </c>
      <c r="CH531" s="1339" t="str">
        <f t="shared" si="1650"/>
        <v/>
      </c>
      <c r="CI531" s="1339" t="str">
        <f t="shared" si="1650"/>
        <v/>
      </c>
      <c r="CJ531" s="1339" t="str">
        <f t="shared" si="1650"/>
        <v/>
      </c>
      <c r="CK531" s="1340" t="str">
        <f t="shared" si="1650"/>
        <v/>
      </c>
      <c r="CL531" s="1340">
        <f t="shared" si="1650"/>
        <v>204</v>
      </c>
      <c r="CM531" s="1340" t="str">
        <f t="shared" si="1650"/>
        <v/>
      </c>
      <c r="CN531" s="1339" t="str">
        <f t="shared" si="1650"/>
        <v/>
      </c>
      <c r="CO531" s="1339" t="str">
        <f t="shared" si="1650"/>
        <v/>
      </c>
      <c r="CP531" s="1339" t="str">
        <f t="shared" si="1650"/>
        <v/>
      </c>
      <c r="CQ531" s="1339" t="str">
        <f t="shared" si="1650"/>
        <v/>
      </c>
      <c r="CR531" s="1339" t="str">
        <f t="shared" si="1650"/>
        <v/>
      </c>
      <c r="CS531" s="1338" t="str">
        <f t="shared" si="1650"/>
        <v/>
      </c>
      <c r="CT531" s="1341" t="str">
        <f t="shared" si="1650"/>
        <v/>
      </c>
      <c r="CU531" s="552" t="str">
        <f t="shared" si="1524"/>
        <v/>
      </c>
      <c r="CV531" s="553" t="str">
        <f t="shared" si="1525"/>
        <v/>
      </c>
      <c r="CW531" s="554" t="str">
        <f t="shared" si="1526"/>
        <v/>
      </c>
      <c r="CX531" s="554" t="str">
        <f t="shared" si="1527"/>
        <v/>
      </c>
      <c r="CY531" s="554" t="str">
        <f t="shared" si="1528"/>
        <v/>
      </c>
      <c r="CZ531" s="554" t="str">
        <f t="shared" si="1529"/>
        <v/>
      </c>
      <c r="DA531" s="554" t="str">
        <f t="shared" si="1530"/>
        <v/>
      </c>
      <c r="DB531" s="555" t="str">
        <f t="shared" si="1531"/>
        <v/>
      </c>
      <c r="DC531" s="555">
        <f t="shared" si="1532"/>
        <v>204</v>
      </c>
      <c r="DD531" s="555" t="str">
        <f t="shared" si="1533"/>
        <v/>
      </c>
      <c r="DE531" s="554" t="str">
        <f t="shared" si="1534"/>
        <v/>
      </c>
      <c r="DF531" s="554" t="str">
        <f t="shared" si="1535"/>
        <v/>
      </c>
      <c r="DG531" s="554" t="str">
        <f t="shared" si="1536"/>
        <v/>
      </c>
      <c r="DH531" s="554" t="str">
        <f t="shared" si="1537"/>
        <v/>
      </c>
      <c r="DI531" s="554" t="str">
        <f t="shared" si="1538"/>
        <v/>
      </c>
      <c r="DJ531" s="553" t="str">
        <f t="shared" si="1539"/>
        <v/>
      </c>
      <c r="DK531" s="552" t="str">
        <f t="shared" si="1540"/>
        <v/>
      </c>
      <c r="DL531" s="656">
        <f t="shared" si="1633"/>
        <v>0</v>
      </c>
      <c r="DM531" s="106">
        <f t="shared" si="1634"/>
        <v>1</v>
      </c>
      <c r="DN531" s="106">
        <f t="shared" si="1635"/>
        <v>1</v>
      </c>
      <c r="DO531" s="106">
        <f t="shared" si="1636"/>
        <v>1</v>
      </c>
      <c r="DP531" s="486"/>
      <c r="DQ531" s="1484" t="str">
        <f>'Exp factors'!$I$51</f>
        <v>des</v>
      </c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511" t="s">
        <v>717</v>
      </c>
      <c r="B532" s="644" t="s">
        <v>257</v>
      </c>
      <c r="C532" s="644" t="s">
        <v>257</v>
      </c>
      <c r="D532" s="644" t="s">
        <v>257</v>
      </c>
      <c r="E532" s="644" t="s">
        <v>257</v>
      </c>
      <c r="F532" s="644" t="s">
        <v>257</v>
      </c>
      <c r="G532" s="644" t="s">
        <v>257</v>
      </c>
      <c r="H532" s="644" t="s">
        <v>257</v>
      </c>
      <c r="I532" s="644" t="s">
        <v>257</v>
      </c>
      <c r="J532" s="644" t="s">
        <v>257</v>
      </c>
      <c r="K532" s="644" t="s">
        <v>257</v>
      </c>
      <c r="L532" s="644" t="s">
        <v>257</v>
      </c>
      <c r="M532" s="644" t="s">
        <v>257</v>
      </c>
      <c r="N532" s="644" t="s">
        <v>257</v>
      </c>
      <c r="O532" s="644" t="s">
        <v>257</v>
      </c>
      <c r="P532" s="644" t="s">
        <v>257</v>
      </c>
      <c r="Q532" s="644" t="s">
        <v>257</v>
      </c>
      <c r="R532" s="644" t="s">
        <v>257</v>
      </c>
      <c r="S532" s="717"/>
      <c r="T532" s="644" t="s">
        <v>257</v>
      </c>
      <c r="U532" s="644" t="s">
        <v>257</v>
      </c>
      <c r="V532" s="644" t="s">
        <v>257</v>
      </c>
      <c r="W532" s="644" t="s">
        <v>257</v>
      </c>
      <c r="X532" s="644" t="s">
        <v>257</v>
      </c>
      <c r="Y532" s="644" t="s">
        <v>257</v>
      </c>
      <c r="Z532" s="644" t="s">
        <v>257</v>
      </c>
      <c r="AA532" s="644" t="s">
        <v>257</v>
      </c>
      <c r="AB532" s="644" t="s">
        <v>257</v>
      </c>
      <c r="AC532" s="644" t="s">
        <v>257</v>
      </c>
      <c r="AD532" s="644" t="s">
        <v>257</v>
      </c>
      <c r="AE532" s="644" t="s">
        <v>257</v>
      </c>
      <c r="AF532" s="644" t="s">
        <v>257</v>
      </c>
      <c r="AG532" s="644" t="s">
        <v>257</v>
      </c>
      <c r="AH532" s="644" t="s">
        <v>257</v>
      </c>
      <c r="AI532" s="644" t="s">
        <v>257</v>
      </c>
      <c r="AJ532" s="644" t="s">
        <v>257</v>
      </c>
      <c r="AK532" s="717"/>
      <c r="AL532" s="644" t="s">
        <v>257</v>
      </c>
      <c r="AM532" s="644" t="s">
        <v>257</v>
      </c>
      <c r="AN532" s="644" t="s">
        <v>257</v>
      </c>
      <c r="AO532" s="644" t="s">
        <v>257</v>
      </c>
      <c r="AP532" s="644" t="s">
        <v>257</v>
      </c>
      <c r="AQ532" s="644" t="s">
        <v>257</v>
      </c>
      <c r="AR532" s="644" t="s">
        <v>257</v>
      </c>
      <c r="AS532" s="644" t="s">
        <v>257</v>
      </c>
      <c r="AT532" s="644" t="s">
        <v>257</v>
      </c>
      <c r="AU532" s="644" t="s">
        <v>257</v>
      </c>
      <c r="AV532" s="644" t="s">
        <v>257</v>
      </c>
      <c r="AW532" s="644" t="s">
        <v>257</v>
      </c>
      <c r="AX532" s="644" t="s">
        <v>257</v>
      </c>
      <c r="AY532" s="644" t="s">
        <v>257</v>
      </c>
      <c r="AZ532" s="644" t="s">
        <v>257</v>
      </c>
      <c r="BA532" s="644" t="s">
        <v>257</v>
      </c>
      <c r="BB532" s="644" t="s">
        <v>257</v>
      </c>
      <c r="BC532" s="717"/>
      <c r="BD532" s="644" t="s">
        <v>257</v>
      </c>
      <c r="BE532" s="644" t="s">
        <v>257</v>
      </c>
      <c r="BF532" s="644" t="s">
        <v>257</v>
      </c>
      <c r="BG532" s="644" t="s">
        <v>257</v>
      </c>
      <c r="BH532" s="644" t="s">
        <v>257</v>
      </c>
      <c r="BI532" s="644" t="s">
        <v>257</v>
      </c>
      <c r="BJ532" s="644" t="s">
        <v>257</v>
      </c>
      <c r="BK532" s="644" t="s">
        <v>257</v>
      </c>
      <c r="BL532" s="644" t="s">
        <v>257</v>
      </c>
      <c r="BM532" s="644" t="s">
        <v>257</v>
      </c>
      <c r="BN532" s="644" t="s">
        <v>257</v>
      </c>
      <c r="BO532" s="644" t="s">
        <v>257</v>
      </c>
      <c r="BP532" s="644" t="s">
        <v>257</v>
      </c>
      <c r="BQ532" s="644" t="s">
        <v>257</v>
      </c>
      <c r="BR532" s="644" t="s">
        <v>257</v>
      </c>
      <c r="BS532" s="644" t="s">
        <v>257</v>
      </c>
      <c r="BT532" s="644" t="s">
        <v>257</v>
      </c>
      <c r="BU532" s="717"/>
      <c r="BV532" s="644" t="s">
        <v>257</v>
      </c>
      <c r="BW532" s="644" t="s">
        <v>257</v>
      </c>
      <c r="BX532" s="644" t="s">
        <v>257</v>
      </c>
      <c r="BY532" s="644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2" t="str">
        <f t="shared" si="1524"/>
        <v/>
      </c>
      <c r="CV532" s="553" t="str">
        <f t="shared" si="1525"/>
        <v/>
      </c>
      <c r="CW532" s="554" t="str">
        <f t="shared" si="1526"/>
        <v/>
      </c>
      <c r="CX532" s="554" t="str">
        <f t="shared" si="1527"/>
        <v/>
      </c>
      <c r="CY532" s="554" t="str">
        <f t="shared" si="1528"/>
        <v/>
      </c>
      <c r="CZ532" s="554" t="str">
        <f t="shared" si="1529"/>
        <v/>
      </c>
      <c r="DA532" s="554" t="str">
        <f t="shared" si="1530"/>
        <v/>
      </c>
      <c r="DB532" s="555" t="str">
        <f t="shared" si="1531"/>
        <v/>
      </c>
      <c r="DC532" s="555" t="str">
        <f t="shared" si="1532"/>
        <v/>
      </c>
      <c r="DD532" s="555" t="str">
        <f t="shared" si="1533"/>
        <v/>
      </c>
      <c r="DE532" s="554" t="str">
        <f t="shared" si="1534"/>
        <v/>
      </c>
      <c r="DF532" s="554" t="str">
        <f t="shared" si="1535"/>
        <v/>
      </c>
      <c r="DG532" s="554" t="str">
        <f t="shared" si="1536"/>
        <v/>
      </c>
      <c r="DH532" s="554" t="str">
        <f t="shared" si="1537"/>
        <v/>
      </c>
      <c r="DI532" s="554" t="str">
        <f t="shared" si="1538"/>
        <v/>
      </c>
      <c r="DJ532" s="553" t="str">
        <f t="shared" si="1539"/>
        <v/>
      </c>
      <c r="DK532" s="552" t="str">
        <f t="shared" si="1540"/>
        <v/>
      </c>
      <c r="DL532" s="656">
        <f t="shared" si="1633"/>
        <v>0</v>
      </c>
      <c r="DM532" s="106">
        <f t="shared" si="1634"/>
        <v>0</v>
      </c>
      <c r="DN532" s="106">
        <f t="shared" si="1635"/>
        <v>0</v>
      </c>
      <c r="DO532" s="106">
        <f t="shared" si="1636"/>
        <v>0</v>
      </c>
      <c r="DP532" s="486"/>
      <c r="DQ532" s="903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285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>
        <v>4.5</v>
      </c>
      <c r="W533" s="227"/>
      <c r="X533" s="227"/>
      <c r="Y533" s="227">
        <v>3.9</v>
      </c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>
        <v>15.6</v>
      </c>
      <c r="AN533" s="227"/>
      <c r="AO533" s="227"/>
      <c r="AP533" s="227"/>
      <c r="AQ533" s="227"/>
      <c r="AR533" s="227">
        <v>18</v>
      </c>
      <c r="AS533" s="227">
        <v>12</v>
      </c>
      <c r="AT533" s="227">
        <v>0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>
        <v>36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>
        <v>12</v>
      </c>
      <c r="BY533" s="227">
        <v>36</v>
      </c>
      <c r="BZ533" s="600" t="str">
        <f t="shared" si="1637"/>
        <v/>
      </c>
      <c r="CA533" s="600" t="str">
        <f t="shared" si="1638"/>
        <v/>
      </c>
      <c r="CB533" s="600">
        <f t="shared" si="1639"/>
        <v>13.8</v>
      </c>
      <c r="CC533" s="691" t="str">
        <f t="shared" si="1640"/>
        <v/>
      </c>
      <c r="CD533" s="1337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650"/>
        <v/>
      </c>
      <c r="CF533" s="1339" t="str">
        <f t="shared" si="1650"/>
        <v/>
      </c>
      <c r="CG533" s="1339" t="str">
        <f t="shared" si="1650"/>
        <v/>
      </c>
      <c r="CH533" s="1339" t="str">
        <f t="shared" si="1650"/>
        <v/>
      </c>
      <c r="CI533" s="1339" t="str">
        <f t="shared" si="1650"/>
        <v/>
      </c>
      <c r="CJ533" s="1339" t="str">
        <f t="shared" si="1650"/>
        <v/>
      </c>
      <c r="CK533" s="1340" t="str">
        <f t="shared" si="1650"/>
        <v/>
      </c>
      <c r="CL533" s="1340">
        <f t="shared" si="1650"/>
        <v>36</v>
      </c>
      <c r="CM533" s="1340" t="str">
        <f t="shared" si="1650"/>
        <v/>
      </c>
      <c r="CN533" s="1339" t="str">
        <f t="shared" si="1650"/>
        <v/>
      </c>
      <c r="CO533" s="1339" t="str">
        <f t="shared" si="1650"/>
        <v/>
      </c>
      <c r="CP533" s="1339" t="str">
        <f t="shared" si="1650"/>
        <v/>
      </c>
      <c r="CQ533" s="1339" t="str">
        <f t="shared" si="1650"/>
        <v/>
      </c>
      <c r="CR533" s="1339" t="str">
        <f t="shared" si="1650"/>
        <v/>
      </c>
      <c r="CS533" s="1338" t="str">
        <f t="shared" si="1650"/>
        <v/>
      </c>
      <c r="CT533" s="1341" t="str">
        <f t="shared" si="1650"/>
        <v/>
      </c>
      <c r="CU533" s="552" t="str">
        <f t="shared" si="1524"/>
        <v/>
      </c>
      <c r="CV533" s="553" t="str">
        <f t="shared" si="1525"/>
        <v/>
      </c>
      <c r="CW533" s="554" t="str">
        <f t="shared" si="1526"/>
        <v/>
      </c>
      <c r="CX533" s="554" t="str">
        <f t="shared" si="1527"/>
        <v/>
      </c>
      <c r="CY533" s="554" t="str">
        <f t="shared" si="1528"/>
        <v/>
      </c>
      <c r="CZ533" s="554" t="str">
        <f t="shared" si="1529"/>
        <v/>
      </c>
      <c r="DA533" s="554" t="str">
        <f t="shared" si="1530"/>
        <v/>
      </c>
      <c r="DB533" s="555" t="str">
        <f t="shared" si="1531"/>
        <v/>
      </c>
      <c r="DC533" s="555">
        <f t="shared" si="1532"/>
        <v>36</v>
      </c>
      <c r="DD533" s="555" t="str">
        <f t="shared" si="1533"/>
        <v/>
      </c>
      <c r="DE533" s="554" t="str">
        <f t="shared" si="1534"/>
        <v/>
      </c>
      <c r="DF533" s="554" t="str">
        <f t="shared" si="1535"/>
        <v/>
      </c>
      <c r="DG533" s="554" t="str">
        <f t="shared" si="1536"/>
        <v/>
      </c>
      <c r="DH533" s="554" t="str">
        <f t="shared" si="1537"/>
        <v/>
      </c>
      <c r="DI533" s="554" t="str">
        <f t="shared" si="1538"/>
        <v/>
      </c>
      <c r="DJ533" s="553" t="str">
        <f t="shared" si="1539"/>
        <v/>
      </c>
      <c r="DK533" s="552" t="str">
        <f t="shared" si="1540"/>
        <v/>
      </c>
      <c r="DL533" s="656">
        <f t="shared" si="1633"/>
        <v>0</v>
      </c>
      <c r="DM533" s="106">
        <f t="shared" si="1634"/>
        <v>2</v>
      </c>
      <c r="DN533" s="106">
        <f t="shared" si="1635"/>
        <v>4</v>
      </c>
      <c r="DO533" s="106">
        <f t="shared" si="1636"/>
        <v>1</v>
      </c>
      <c r="DP533" s="486"/>
      <c r="DQ533" s="1126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$G$1 &amp; "/kg"</f>
        <v>kcal/kg</v>
      </c>
      <c r="B534" s="765">
        <f>2145*$K$1</f>
        <v>2145</v>
      </c>
      <c r="C534" s="765">
        <f t="shared" ref="C534:R534" si="1656">2145*$K$1</f>
        <v>2145</v>
      </c>
      <c r="D534" s="765">
        <f t="shared" si="1656"/>
        <v>2145</v>
      </c>
      <c r="E534" s="765">
        <f t="shared" si="1656"/>
        <v>2145</v>
      </c>
      <c r="F534" s="765">
        <f t="shared" si="1656"/>
        <v>2145</v>
      </c>
      <c r="G534" s="765">
        <f t="shared" si="1656"/>
        <v>2145</v>
      </c>
      <c r="H534" s="765">
        <f t="shared" si="1656"/>
        <v>2145</v>
      </c>
      <c r="I534" s="765">
        <f t="shared" si="1656"/>
        <v>2145</v>
      </c>
      <c r="J534" s="765">
        <f t="shared" si="1656"/>
        <v>2145</v>
      </c>
      <c r="K534" s="765">
        <f t="shared" si="1656"/>
        <v>2145</v>
      </c>
      <c r="L534" s="765">
        <f t="shared" si="1656"/>
        <v>2145</v>
      </c>
      <c r="M534" s="765">
        <f t="shared" si="1656"/>
        <v>2145</v>
      </c>
      <c r="N534" s="765">
        <f t="shared" si="1656"/>
        <v>2145</v>
      </c>
      <c r="O534" s="765">
        <f t="shared" si="1656"/>
        <v>2145</v>
      </c>
      <c r="P534" s="765">
        <f t="shared" si="1656"/>
        <v>2145</v>
      </c>
      <c r="Q534" s="765">
        <f t="shared" si="1656"/>
        <v>2145</v>
      </c>
      <c r="R534" s="765">
        <f t="shared" si="1656"/>
        <v>2145</v>
      </c>
      <c r="S534" s="605"/>
      <c r="T534" s="765">
        <f>2145*$K$1</f>
        <v>2145</v>
      </c>
      <c r="U534" s="765">
        <f t="shared" ref="U534:AJ534" si="1657">2145*$K$1</f>
        <v>2145</v>
      </c>
      <c r="V534" s="765">
        <f t="shared" si="1657"/>
        <v>2145</v>
      </c>
      <c r="W534" s="765">
        <f t="shared" si="1657"/>
        <v>2145</v>
      </c>
      <c r="X534" s="765">
        <f t="shared" si="1657"/>
        <v>2145</v>
      </c>
      <c r="Y534" s="765">
        <f t="shared" si="1657"/>
        <v>2145</v>
      </c>
      <c r="Z534" s="765">
        <f t="shared" si="1657"/>
        <v>2145</v>
      </c>
      <c r="AA534" s="765">
        <f t="shared" si="1657"/>
        <v>2145</v>
      </c>
      <c r="AB534" s="765">
        <f t="shared" si="1657"/>
        <v>2145</v>
      </c>
      <c r="AC534" s="765">
        <f t="shared" si="1657"/>
        <v>2145</v>
      </c>
      <c r="AD534" s="765">
        <f t="shared" si="1657"/>
        <v>2145</v>
      </c>
      <c r="AE534" s="765">
        <f t="shared" si="1657"/>
        <v>2145</v>
      </c>
      <c r="AF534" s="765">
        <f t="shared" si="1657"/>
        <v>2145</v>
      </c>
      <c r="AG534" s="765">
        <f t="shared" si="1657"/>
        <v>2145</v>
      </c>
      <c r="AH534" s="765">
        <f t="shared" si="1657"/>
        <v>2145</v>
      </c>
      <c r="AI534" s="765">
        <f t="shared" si="1657"/>
        <v>2145</v>
      </c>
      <c r="AJ534" s="765">
        <f t="shared" si="1657"/>
        <v>2145</v>
      </c>
      <c r="AK534" s="605"/>
      <c r="AL534" s="765">
        <f>2145*$K$1</f>
        <v>2145</v>
      </c>
      <c r="AM534" s="765">
        <f t="shared" ref="AM534:BB534" si="1658">2145*$K$1</f>
        <v>2145</v>
      </c>
      <c r="AN534" s="765">
        <f t="shared" si="1658"/>
        <v>2145</v>
      </c>
      <c r="AO534" s="765">
        <f t="shared" si="1658"/>
        <v>2145</v>
      </c>
      <c r="AP534" s="765">
        <f t="shared" si="1658"/>
        <v>2145</v>
      </c>
      <c r="AQ534" s="765">
        <f t="shared" si="1658"/>
        <v>2145</v>
      </c>
      <c r="AR534" s="765">
        <f t="shared" si="1658"/>
        <v>2145</v>
      </c>
      <c r="AS534" s="765">
        <f t="shared" si="1658"/>
        <v>2145</v>
      </c>
      <c r="AT534" s="765"/>
      <c r="AU534" s="765">
        <f t="shared" si="1658"/>
        <v>2145</v>
      </c>
      <c r="AV534" s="765">
        <f t="shared" si="1658"/>
        <v>2145</v>
      </c>
      <c r="AW534" s="765">
        <f t="shared" si="1658"/>
        <v>2145</v>
      </c>
      <c r="AX534" s="765">
        <f t="shared" si="1658"/>
        <v>2145</v>
      </c>
      <c r="AY534" s="765">
        <f t="shared" si="1658"/>
        <v>2145</v>
      </c>
      <c r="AZ534" s="765">
        <f t="shared" si="1658"/>
        <v>2145</v>
      </c>
      <c r="BA534" s="765">
        <f t="shared" si="1658"/>
        <v>2145</v>
      </c>
      <c r="BB534" s="765">
        <f t="shared" si="1658"/>
        <v>2145</v>
      </c>
      <c r="BC534" s="759"/>
      <c r="BD534" s="765">
        <f>2145*$K$1</f>
        <v>2145</v>
      </c>
      <c r="BE534" s="765">
        <f t="shared" ref="BE534:BY534" si="1659">2145*$K$1</f>
        <v>2145</v>
      </c>
      <c r="BF534" s="765">
        <f t="shared" si="1659"/>
        <v>2145</v>
      </c>
      <c r="BG534" s="765">
        <f t="shared" si="1659"/>
        <v>2145</v>
      </c>
      <c r="BH534" s="765">
        <f t="shared" si="1659"/>
        <v>2145</v>
      </c>
      <c r="BI534" s="765">
        <f t="shared" si="1659"/>
        <v>2145</v>
      </c>
      <c r="BJ534" s="765">
        <f t="shared" si="1659"/>
        <v>2145</v>
      </c>
      <c r="BK534" s="765">
        <f t="shared" si="1659"/>
        <v>2145</v>
      </c>
      <c r="BL534" s="765">
        <f t="shared" si="1659"/>
        <v>2145</v>
      </c>
      <c r="BM534" s="765">
        <f t="shared" si="1659"/>
        <v>2145</v>
      </c>
      <c r="BN534" s="765">
        <f t="shared" si="1659"/>
        <v>2145</v>
      </c>
      <c r="BO534" s="765">
        <f t="shared" si="1659"/>
        <v>2145</v>
      </c>
      <c r="BP534" s="765">
        <f t="shared" si="1659"/>
        <v>2145</v>
      </c>
      <c r="BQ534" s="765">
        <f t="shared" si="1659"/>
        <v>2145</v>
      </c>
      <c r="BR534" s="765">
        <f t="shared" si="1659"/>
        <v>2145</v>
      </c>
      <c r="BS534" s="765">
        <f t="shared" si="1659"/>
        <v>2145</v>
      </c>
      <c r="BT534" s="765">
        <f t="shared" si="1659"/>
        <v>2145</v>
      </c>
      <c r="BU534" s="759"/>
      <c r="BV534" s="765">
        <f t="shared" si="1659"/>
        <v>2145</v>
      </c>
      <c r="BW534" s="765">
        <f t="shared" si="1659"/>
        <v>2145</v>
      </c>
      <c r="BX534" s="765">
        <f t="shared" si="1659"/>
        <v>2145</v>
      </c>
      <c r="BY534" s="765">
        <f t="shared" si="1659"/>
        <v>2145</v>
      </c>
      <c r="BZ534" s="600">
        <f t="shared" si="1637"/>
        <v>2145</v>
      </c>
      <c r="CA534" s="600">
        <f t="shared" si="1638"/>
        <v>2145</v>
      </c>
      <c r="CB534" s="600">
        <f t="shared" si="1639"/>
        <v>2145</v>
      </c>
      <c r="CC534" s="691">
        <f t="shared" si="1640"/>
        <v>2145</v>
      </c>
      <c r="CD534" s="1337">
        <f t="shared" si="1655"/>
        <v>2145</v>
      </c>
      <c r="CE534" s="1338">
        <f t="shared" si="1650"/>
        <v>2145</v>
      </c>
      <c r="CF534" s="1339">
        <f t="shared" si="1650"/>
        <v>2145</v>
      </c>
      <c r="CG534" s="1339">
        <f t="shared" si="1650"/>
        <v>2145</v>
      </c>
      <c r="CH534" s="1339">
        <f t="shared" si="1650"/>
        <v>2145</v>
      </c>
      <c r="CI534" s="1339">
        <f t="shared" si="1650"/>
        <v>2145</v>
      </c>
      <c r="CJ534" s="1339">
        <f t="shared" si="1650"/>
        <v>2145</v>
      </c>
      <c r="CK534" s="1340">
        <f t="shared" si="1650"/>
        <v>2145</v>
      </c>
      <c r="CL534" s="1340">
        <f t="shared" si="1650"/>
        <v>2145</v>
      </c>
      <c r="CM534" s="1340">
        <f t="shared" si="1650"/>
        <v>2145</v>
      </c>
      <c r="CN534" s="1339">
        <f t="shared" si="1650"/>
        <v>2145</v>
      </c>
      <c r="CO534" s="1339">
        <f t="shared" si="1650"/>
        <v>2145</v>
      </c>
      <c r="CP534" s="1339">
        <f t="shared" si="1650"/>
        <v>2145</v>
      </c>
      <c r="CQ534" s="1339">
        <f t="shared" si="1650"/>
        <v>2145</v>
      </c>
      <c r="CR534" s="1339">
        <f t="shared" si="1650"/>
        <v>2145</v>
      </c>
      <c r="CS534" s="1338">
        <f t="shared" si="1650"/>
        <v>2145</v>
      </c>
      <c r="CT534" s="1341">
        <f t="shared" si="1650"/>
        <v>2145</v>
      </c>
      <c r="CU534" s="552">
        <f t="shared" si="1524"/>
        <v>2145</v>
      </c>
      <c r="CV534" s="553">
        <f t="shared" si="1525"/>
        <v>2145</v>
      </c>
      <c r="CW534" s="554">
        <f t="shared" si="1526"/>
        <v>2145</v>
      </c>
      <c r="CX534" s="554">
        <f t="shared" si="1527"/>
        <v>2145</v>
      </c>
      <c r="CY534" s="554">
        <f t="shared" si="1528"/>
        <v>2145</v>
      </c>
      <c r="CZ534" s="554">
        <f t="shared" si="1529"/>
        <v>2145</v>
      </c>
      <c r="DA534" s="554">
        <f t="shared" si="1530"/>
        <v>2145</v>
      </c>
      <c r="DB534" s="555">
        <f t="shared" si="1531"/>
        <v>2145</v>
      </c>
      <c r="DC534" s="555">
        <f t="shared" si="1532"/>
        <v>2145</v>
      </c>
      <c r="DD534" s="555">
        <f t="shared" si="1533"/>
        <v>2145</v>
      </c>
      <c r="DE534" s="554">
        <f t="shared" si="1534"/>
        <v>2145</v>
      </c>
      <c r="DF534" s="554">
        <f t="shared" si="1535"/>
        <v>2145</v>
      </c>
      <c r="DG534" s="554">
        <f t="shared" si="1536"/>
        <v>2145</v>
      </c>
      <c r="DH534" s="554">
        <f t="shared" si="1537"/>
        <v>2145</v>
      </c>
      <c r="DI534" s="554">
        <f t="shared" si="1538"/>
        <v>2145</v>
      </c>
      <c r="DJ534" s="553">
        <f t="shared" si="1539"/>
        <v>2145</v>
      </c>
      <c r="DK534" s="552">
        <f t="shared" si="1540"/>
        <v>2145</v>
      </c>
      <c r="DL534" s="656">
        <f t="shared" si="1633"/>
        <v>17</v>
      </c>
      <c r="DM534" s="106">
        <f t="shared" si="1634"/>
        <v>17</v>
      </c>
      <c r="DN534" s="106">
        <f t="shared" si="1635"/>
        <v>16</v>
      </c>
      <c r="DO534" s="106">
        <f t="shared" si="1636"/>
        <v>17</v>
      </c>
      <c r="DP534" s="486"/>
      <c r="DQ534" s="1126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$G$1 &amp; " (%)"</f>
        <v>kcal (%)</v>
      </c>
      <c r="B535" s="769" t="str">
        <f t="shared" ref="B535:R535" si="1660">IF(B533="","",B533*B534/B$46/365/$F$1)</f>
        <v/>
      </c>
      <c r="C535" s="769" t="str">
        <f t="shared" si="1660"/>
        <v/>
      </c>
      <c r="D535" s="769" t="str">
        <f t="shared" si="1660"/>
        <v/>
      </c>
      <c r="E535" s="769" t="str">
        <f t="shared" si="1660"/>
        <v/>
      </c>
      <c r="F535" s="769" t="str">
        <f t="shared" si="1660"/>
        <v/>
      </c>
      <c r="G535" s="769" t="str">
        <f t="shared" si="1660"/>
        <v/>
      </c>
      <c r="H535" s="769" t="str">
        <f t="shared" si="1660"/>
        <v/>
      </c>
      <c r="I535" s="769" t="str">
        <f t="shared" si="1660"/>
        <v/>
      </c>
      <c r="J535" s="769" t="str">
        <f t="shared" si="1660"/>
        <v/>
      </c>
      <c r="K535" s="769" t="str">
        <f t="shared" si="1660"/>
        <v/>
      </c>
      <c r="L535" s="769" t="str">
        <f t="shared" si="1660"/>
        <v/>
      </c>
      <c r="M535" s="769" t="str">
        <f t="shared" si="1660"/>
        <v/>
      </c>
      <c r="N535" s="769" t="str">
        <f t="shared" si="1660"/>
        <v/>
      </c>
      <c r="O535" s="769" t="str">
        <f t="shared" si="1660"/>
        <v/>
      </c>
      <c r="P535" s="769" t="str">
        <f t="shared" si="1660"/>
        <v/>
      </c>
      <c r="Q535" s="769" t="str">
        <f t="shared" si="1660"/>
        <v/>
      </c>
      <c r="R535" s="769" t="str">
        <f t="shared" si="1660"/>
        <v/>
      </c>
      <c r="S535" s="591"/>
      <c r="T535" s="769" t="str">
        <f t="shared" ref="T535:AJ535" si="1661">IF(T533="","",T533*T534/T$46/365/$F$1)</f>
        <v/>
      </c>
      <c r="U535" s="769" t="str">
        <f t="shared" si="1661"/>
        <v/>
      </c>
      <c r="V535" s="769">
        <f t="shared" si="1661"/>
        <v>1.1448140900195696E-3</v>
      </c>
      <c r="W535" s="769" t="str">
        <f t="shared" si="1661"/>
        <v/>
      </c>
      <c r="X535" s="769" t="str">
        <f t="shared" si="1661"/>
        <v/>
      </c>
      <c r="Y535" s="769">
        <f t="shared" si="1661"/>
        <v>1.0913894324853228E-3</v>
      </c>
      <c r="Z535" s="769" t="str">
        <f t="shared" si="1661"/>
        <v/>
      </c>
      <c r="AA535" s="769" t="str">
        <f t="shared" si="1661"/>
        <v/>
      </c>
      <c r="AB535" s="769" t="str">
        <f t="shared" si="1661"/>
        <v/>
      </c>
      <c r="AC535" s="769" t="str">
        <f t="shared" si="1661"/>
        <v/>
      </c>
      <c r="AD535" s="769" t="str">
        <f t="shared" si="1661"/>
        <v/>
      </c>
      <c r="AE535" s="769" t="str">
        <f t="shared" si="1661"/>
        <v/>
      </c>
      <c r="AF535" s="769" t="str">
        <f t="shared" si="1661"/>
        <v/>
      </c>
      <c r="AG535" s="769" t="str">
        <f t="shared" si="1661"/>
        <v/>
      </c>
      <c r="AH535" s="769" t="str">
        <f t="shared" si="1661"/>
        <v/>
      </c>
      <c r="AI535" s="769" t="str">
        <f t="shared" si="1661"/>
        <v/>
      </c>
      <c r="AJ535" s="769" t="str">
        <f t="shared" si="1661"/>
        <v/>
      </c>
      <c r="AK535" s="591"/>
      <c r="AL535" s="769" t="str">
        <f t="shared" ref="AL535:BB535" si="1662">IF(AL533="","",AL533*AL534/AL$46/365/$F$1)</f>
        <v/>
      </c>
      <c r="AM535" s="769">
        <f t="shared" si="1662"/>
        <v>4.3655577299412914E-3</v>
      </c>
      <c r="AN535" s="769" t="str">
        <f t="shared" si="1662"/>
        <v/>
      </c>
      <c r="AO535" s="769" t="str">
        <f t="shared" si="1662"/>
        <v/>
      </c>
      <c r="AP535" s="769" t="str">
        <f t="shared" si="1662"/>
        <v/>
      </c>
      <c r="AQ535" s="769" t="str">
        <f t="shared" si="1662"/>
        <v/>
      </c>
      <c r="AR535" s="769">
        <f t="shared" si="1662"/>
        <v>2.518590998043053E-3</v>
      </c>
      <c r="AS535" s="769">
        <f t="shared" si="1662"/>
        <v>2.7984344422700585E-3</v>
      </c>
      <c r="AT535" s="769">
        <f t="shared" si="1662"/>
        <v>0</v>
      </c>
      <c r="AU535" s="769" t="str">
        <f t="shared" si="1662"/>
        <v/>
      </c>
      <c r="AV535" s="769" t="str">
        <f t="shared" si="1662"/>
        <v/>
      </c>
      <c r="AW535" s="769" t="str">
        <f t="shared" si="1662"/>
        <v/>
      </c>
      <c r="AX535" s="769" t="str">
        <f t="shared" si="1662"/>
        <v/>
      </c>
      <c r="AY535" s="769" t="str">
        <f t="shared" si="1662"/>
        <v/>
      </c>
      <c r="AZ535" s="769" t="str">
        <f t="shared" si="1662"/>
        <v/>
      </c>
      <c r="BA535" s="769" t="str">
        <f t="shared" si="1662"/>
        <v/>
      </c>
      <c r="BB535" s="769" t="str">
        <f t="shared" si="1662"/>
        <v/>
      </c>
      <c r="BC535" s="655"/>
      <c r="BD535" s="769" t="str">
        <f t="shared" ref="BD535:BT535" si="1663">IF(BD533="","",BD533*BD534/BD$46/365/$F$1)</f>
        <v/>
      </c>
      <c r="BE535" s="769" t="str">
        <f t="shared" si="1663"/>
        <v/>
      </c>
      <c r="BF535" s="769" t="str">
        <f t="shared" si="1663"/>
        <v/>
      </c>
      <c r="BG535" s="769" t="str">
        <f t="shared" si="1663"/>
        <v/>
      </c>
      <c r="BH535" s="769" t="str">
        <f t="shared" si="1663"/>
        <v/>
      </c>
      <c r="BI535" s="769" t="str">
        <f t="shared" si="1663"/>
        <v/>
      </c>
      <c r="BJ535" s="769" t="str">
        <f t="shared" si="1663"/>
        <v/>
      </c>
      <c r="BK535" s="769" t="str">
        <f t="shared" si="1663"/>
        <v/>
      </c>
      <c r="BL535" s="769">
        <f t="shared" si="1663"/>
        <v>1.0074363992172212E-2</v>
      </c>
      <c r="BM535" s="769" t="str">
        <f t="shared" si="1663"/>
        <v/>
      </c>
      <c r="BN535" s="769" t="str">
        <f t="shared" si="1663"/>
        <v/>
      </c>
      <c r="BO535" s="769" t="str">
        <f t="shared" si="1663"/>
        <v/>
      </c>
      <c r="BP535" s="769" t="str">
        <f t="shared" si="1663"/>
        <v/>
      </c>
      <c r="BQ535" s="769" t="str">
        <f t="shared" si="1663"/>
        <v/>
      </c>
      <c r="BR535" s="769" t="str">
        <f t="shared" si="1663"/>
        <v/>
      </c>
      <c r="BS535" s="769" t="str">
        <f t="shared" si="1663"/>
        <v/>
      </c>
      <c r="BT535" s="769" t="str">
        <f t="shared" si="1663"/>
        <v/>
      </c>
      <c r="BU535" s="655"/>
      <c r="BV535" s="769" t="str">
        <f>IF(BV533="","",BV533*BV534/BV$46/365/$F$1)</f>
        <v/>
      </c>
      <c r="BW535" s="769" t="str">
        <f>IF(BW533="","",BW533*BW534/BW$46/365/$F$1)</f>
        <v/>
      </c>
      <c r="BX535" s="769">
        <f>IF(BX533="","",BX533*BX534/BX$46/365/$F$1)</f>
        <v>3.3581213307240705E-3</v>
      </c>
      <c r="BY535" s="769">
        <f>IF(BY533="","",BY533*BY534/BY$46/365/$F$1)</f>
        <v>1.0074363992172212E-2</v>
      </c>
      <c r="BZ535" s="625" t="str">
        <f t="shared" si="1637"/>
        <v/>
      </c>
      <c r="CA535" s="625" t="str">
        <f t="shared" si="1638"/>
        <v/>
      </c>
      <c r="CB535" s="625">
        <f t="shared" si="1639"/>
        <v>2.6585127201565555E-3</v>
      </c>
      <c r="CC535" s="625" t="str">
        <f t="shared" si="1640"/>
        <v/>
      </c>
      <c r="CD535" s="1342" t="str">
        <f t="shared" si="1655"/>
        <v/>
      </c>
      <c r="CE535" s="1343" t="str">
        <f t="shared" si="1650"/>
        <v/>
      </c>
      <c r="CF535" s="1344" t="str">
        <f t="shared" si="1650"/>
        <v/>
      </c>
      <c r="CG535" s="1344" t="str">
        <f t="shared" si="1650"/>
        <v/>
      </c>
      <c r="CH535" s="1344" t="str">
        <f t="shared" si="1650"/>
        <v/>
      </c>
      <c r="CI535" s="1344" t="str">
        <f t="shared" si="1650"/>
        <v/>
      </c>
      <c r="CJ535" s="1344" t="str">
        <f t="shared" si="1650"/>
        <v/>
      </c>
      <c r="CK535" s="1345" t="str">
        <f t="shared" si="1650"/>
        <v/>
      </c>
      <c r="CL535" s="1345">
        <f t="shared" si="1650"/>
        <v>1.0074363992172212E-2</v>
      </c>
      <c r="CM535" s="1345" t="str">
        <f t="shared" si="1650"/>
        <v/>
      </c>
      <c r="CN535" s="1344" t="str">
        <f t="shared" si="1650"/>
        <v/>
      </c>
      <c r="CO535" s="1344" t="str">
        <f t="shared" si="1650"/>
        <v/>
      </c>
      <c r="CP535" s="1344" t="str">
        <f t="shared" si="1650"/>
        <v/>
      </c>
      <c r="CQ535" s="1344" t="str">
        <f t="shared" si="1650"/>
        <v/>
      </c>
      <c r="CR535" s="1344" t="str">
        <f t="shared" si="1650"/>
        <v/>
      </c>
      <c r="CS535" s="1343" t="str">
        <f t="shared" si="1650"/>
        <v/>
      </c>
      <c r="CT535" s="1346" t="str">
        <f t="shared" si="1650"/>
        <v/>
      </c>
      <c r="CU535" s="540" t="str">
        <f t="shared" si="1524"/>
        <v/>
      </c>
      <c r="CV535" s="541" t="str">
        <f t="shared" si="1525"/>
        <v/>
      </c>
      <c r="CW535" s="542" t="str">
        <f t="shared" si="1526"/>
        <v/>
      </c>
      <c r="CX535" s="542" t="str">
        <f t="shared" si="1527"/>
        <v/>
      </c>
      <c r="CY535" s="542" t="str">
        <f t="shared" si="1528"/>
        <v/>
      </c>
      <c r="CZ535" s="542" t="str">
        <f t="shared" si="1529"/>
        <v/>
      </c>
      <c r="DA535" s="542" t="str">
        <f t="shared" si="1530"/>
        <v/>
      </c>
      <c r="DB535" s="543" t="str">
        <f t="shared" si="1531"/>
        <v/>
      </c>
      <c r="DC535" s="543">
        <f t="shared" si="1532"/>
        <v>1.0074363992172212E-2</v>
      </c>
      <c r="DD535" s="543" t="str">
        <f t="shared" si="1533"/>
        <v/>
      </c>
      <c r="DE535" s="542" t="str">
        <f t="shared" si="1534"/>
        <v/>
      </c>
      <c r="DF535" s="542" t="str">
        <f t="shared" si="1535"/>
        <v/>
      </c>
      <c r="DG535" s="542" t="str">
        <f t="shared" si="1536"/>
        <v/>
      </c>
      <c r="DH535" s="542" t="str">
        <f t="shared" si="1537"/>
        <v/>
      </c>
      <c r="DI535" s="542" t="str">
        <f t="shared" si="1538"/>
        <v/>
      </c>
      <c r="DJ535" s="541" t="str">
        <f t="shared" si="1539"/>
        <v/>
      </c>
      <c r="DK535" s="540" t="str">
        <f t="shared" si="1540"/>
        <v/>
      </c>
      <c r="DL535" s="656">
        <f t="shared" si="1633"/>
        <v>0</v>
      </c>
      <c r="DM535" s="106">
        <f t="shared" si="1634"/>
        <v>2</v>
      </c>
      <c r="DN535" s="106">
        <f t="shared" si="1635"/>
        <v>4</v>
      </c>
      <c r="DO535" s="106">
        <f t="shared" si="1636"/>
        <v>1</v>
      </c>
      <c r="DP535" s="486"/>
      <c r="DQ535" s="1126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281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>
        <v>20</v>
      </c>
      <c r="W536" s="323"/>
      <c r="X536" s="323"/>
      <c r="Y536" s="323">
        <v>15.38</v>
      </c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15.385</v>
      </c>
      <c r="AN536" s="323"/>
      <c r="AO536" s="323"/>
      <c r="AP536" s="323"/>
      <c r="AQ536" s="323"/>
      <c r="AR536" s="323">
        <v>16.66</v>
      </c>
      <c r="AS536" s="323">
        <v>20</v>
      </c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>
        <v>23.33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>
        <v>17</v>
      </c>
      <c r="BY536" s="323">
        <v>17</v>
      </c>
      <c r="BZ536" s="600" t="str">
        <f t="shared" si="1637"/>
        <v/>
      </c>
      <c r="CA536" s="600" t="str">
        <f t="shared" si="1638"/>
        <v/>
      </c>
      <c r="CB536" s="600">
        <f t="shared" si="1639"/>
        <v>16.660000000000004</v>
      </c>
      <c r="CC536" s="691" t="str">
        <f t="shared" si="1640"/>
        <v/>
      </c>
      <c r="CD536" s="1337" t="str">
        <f t="shared" si="1655"/>
        <v/>
      </c>
      <c r="CE536" s="1338" t="str">
        <f t="shared" si="1650"/>
        <v/>
      </c>
      <c r="CF536" s="1339" t="str">
        <f t="shared" si="1650"/>
        <v/>
      </c>
      <c r="CG536" s="1339" t="str">
        <f t="shared" si="1650"/>
        <v/>
      </c>
      <c r="CH536" s="1339" t="str">
        <f t="shared" si="1650"/>
        <v/>
      </c>
      <c r="CI536" s="1339" t="str">
        <f t="shared" si="1650"/>
        <v/>
      </c>
      <c r="CJ536" s="1339" t="str">
        <f t="shared" si="1650"/>
        <v/>
      </c>
      <c r="CK536" s="1340" t="str">
        <f t="shared" si="1650"/>
        <v/>
      </c>
      <c r="CL536" s="1340">
        <f t="shared" si="1650"/>
        <v>23.33</v>
      </c>
      <c r="CM536" s="1340" t="str">
        <f t="shared" si="1650"/>
        <v/>
      </c>
      <c r="CN536" s="1339" t="str">
        <f t="shared" si="1650"/>
        <v/>
      </c>
      <c r="CO536" s="1339" t="str">
        <f t="shared" si="1650"/>
        <v/>
      </c>
      <c r="CP536" s="1339" t="str">
        <f t="shared" si="1650"/>
        <v/>
      </c>
      <c r="CQ536" s="1339" t="str">
        <f t="shared" si="1650"/>
        <v/>
      </c>
      <c r="CR536" s="1339" t="str">
        <f t="shared" si="1650"/>
        <v/>
      </c>
      <c r="CS536" s="1338" t="str">
        <f t="shared" si="1650"/>
        <v/>
      </c>
      <c r="CT536" s="1341" t="str">
        <f t="shared" si="1650"/>
        <v/>
      </c>
      <c r="CU536" s="552" t="str">
        <f t="shared" si="1524"/>
        <v/>
      </c>
      <c r="CV536" s="553" t="str">
        <f t="shared" si="1525"/>
        <v/>
      </c>
      <c r="CW536" s="554" t="str">
        <f t="shared" si="1526"/>
        <v/>
      </c>
      <c r="CX536" s="554" t="str">
        <f t="shared" si="1527"/>
        <v/>
      </c>
      <c r="CY536" s="554" t="str">
        <f t="shared" si="1528"/>
        <v/>
      </c>
      <c r="CZ536" s="554" t="str">
        <f t="shared" si="1529"/>
        <v/>
      </c>
      <c r="DA536" s="554" t="str">
        <f t="shared" si="1530"/>
        <v/>
      </c>
      <c r="DB536" s="555" t="str">
        <f t="shared" si="1531"/>
        <v/>
      </c>
      <c r="DC536" s="555">
        <f t="shared" si="1532"/>
        <v>23.33</v>
      </c>
      <c r="DD536" s="555" t="str">
        <f t="shared" si="1533"/>
        <v/>
      </c>
      <c r="DE536" s="554" t="str">
        <f t="shared" si="1534"/>
        <v/>
      </c>
      <c r="DF536" s="554" t="str">
        <f t="shared" si="1535"/>
        <v/>
      </c>
      <c r="DG536" s="554" t="str">
        <f t="shared" si="1536"/>
        <v/>
      </c>
      <c r="DH536" s="554" t="str">
        <f t="shared" si="1537"/>
        <v/>
      </c>
      <c r="DI536" s="554" t="str">
        <f t="shared" si="1538"/>
        <v/>
      </c>
      <c r="DJ536" s="553" t="str">
        <f t="shared" si="1539"/>
        <v/>
      </c>
      <c r="DK536" s="552" t="str">
        <f t="shared" si="1540"/>
        <v/>
      </c>
      <c r="DL536" s="656">
        <f t="shared" si="1633"/>
        <v>0</v>
      </c>
      <c r="DM536" s="106">
        <f t="shared" si="1634"/>
        <v>2</v>
      </c>
      <c r="DN536" s="106">
        <f t="shared" si="1635"/>
        <v>3</v>
      </c>
      <c r="DO536" s="106">
        <f t="shared" si="1636"/>
        <v>1</v>
      </c>
      <c r="DP536" s="486"/>
      <c r="DQ536" s="1126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279</v>
      </c>
      <c r="B537" s="764" t="str">
        <f t="shared" ref="B537:R537" si="1664">IF(B536="","",B533*B536)</f>
        <v/>
      </c>
      <c r="C537" s="764" t="str">
        <f t="shared" si="1664"/>
        <v/>
      </c>
      <c r="D537" s="764" t="str">
        <f t="shared" si="1664"/>
        <v/>
      </c>
      <c r="E537" s="764" t="str">
        <f t="shared" si="1664"/>
        <v/>
      </c>
      <c r="F537" s="764" t="str">
        <f t="shared" si="1664"/>
        <v/>
      </c>
      <c r="G537" s="764" t="str">
        <f t="shared" si="1664"/>
        <v/>
      </c>
      <c r="H537" s="764" t="str">
        <f t="shared" si="1664"/>
        <v/>
      </c>
      <c r="I537" s="764" t="str">
        <f t="shared" si="1664"/>
        <v/>
      </c>
      <c r="J537" s="764" t="str">
        <f t="shared" si="1664"/>
        <v/>
      </c>
      <c r="K537" s="764" t="str">
        <f t="shared" si="1664"/>
        <v/>
      </c>
      <c r="L537" s="764" t="str">
        <f t="shared" si="1664"/>
        <v/>
      </c>
      <c r="M537" s="764" t="str">
        <f t="shared" si="1664"/>
        <v/>
      </c>
      <c r="N537" s="764" t="str">
        <f t="shared" si="1664"/>
        <v/>
      </c>
      <c r="O537" s="764" t="str">
        <f t="shared" si="1664"/>
        <v/>
      </c>
      <c r="P537" s="764" t="str">
        <f t="shared" si="1664"/>
        <v/>
      </c>
      <c r="Q537" s="764" t="str">
        <f t="shared" si="1664"/>
        <v/>
      </c>
      <c r="R537" s="764" t="str">
        <f t="shared" si="1664"/>
        <v/>
      </c>
      <c r="S537" s="770"/>
      <c r="T537" s="764" t="str">
        <f t="shared" ref="T537:AJ537" si="1665">IF(T536="","",T533*T536)</f>
        <v/>
      </c>
      <c r="U537" s="764" t="str">
        <f t="shared" si="1665"/>
        <v/>
      </c>
      <c r="V537" s="764">
        <f t="shared" si="1665"/>
        <v>90</v>
      </c>
      <c r="W537" s="764" t="str">
        <f t="shared" si="1665"/>
        <v/>
      </c>
      <c r="X537" s="764" t="str">
        <f t="shared" si="1665"/>
        <v/>
      </c>
      <c r="Y537" s="764">
        <f t="shared" si="1665"/>
        <v>59.981999999999999</v>
      </c>
      <c r="Z537" s="764" t="str">
        <f t="shared" si="1665"/>
        <v/>
      </c>
      <c r="AA537" s="764" t="str">
        <f t="shared" si="1665"/>
        <v/>
      </c>
      <c r="AB537" s="764" t="str">
        <f t="shared" si="1665"/>
        <v/>
      </c>
      <c r="AC537" s="764" t="str">
        <f t="shared" si="1665"/>
        <v/>
      </c>
      <c r="AD537" s="764" t="str">
        <f t="shared" si="1665"/>
        <v/>
      </c>
      <c r="AE537" s="764" t="str">
        <f t="shared" si="1665"/>
        <v/>
      </c>
      <c r="AF537" s="764" t="str">
        <f t="shared" si="1665"/>
        <v/>
      </c>
      <c r="AG537" s="764" t="str">
        <f t="shared" si="1665"/>
        <v/>
      </c>
      <c r="AH537" s="764" t="str">
        <f t="shared" si="1665"/>
        <v/>
      </c>
      <c r="AI537" s="764" t="str">
        <f t="shared" si="1665"/>
        <v/>
      </c>
      <c r="AJ537" s="764" t="str">
        <f t="shared" si="1665"/>
        <v/>
      </c>
      <c r="AK537" s="770"/>
      <c r="AL537" s="764" t="str">
        <f t="shared" ref="AL537:BB537" si="1666">IF(AL536="","",AL533*AL536)</f>
        <v/>
      </c>
      <c r="AM537" s="764">
        <f t="shared" si="1666"/>
        <v>240.006</v>
      </c>
      <c r="AN537" s="764" t="str">
        <f t="shared" si="1666"/>
        <v/>
      </c>
      <c r="AO537" s="764" t="str">
        <f t="shared" si="1666"/>
        <v/>
      </c>
      <c r="AP537" s="764" t="str">
        <f t="shared" si="1666"/>
        <v/>
      </c>
      <c r="AQ537" s="764" t="str">
        <f t="shared" si="1666"/>
        <v/>
      </c>
      <c r="AR537" s="764">
        <f t="shared" si="1666"/>
        <v>299.88</v>
      </c>
      <c r="AS537" s="764">
        <f t="shared" si="1666"/>
        <v>240</v>
      </c>
      <c r="AT537" s="764" t="str">
        <f t="shared" si="1666"/>
        <v/>
      </c>
      <c r="AU537" s="764" t="str">
        <f t="shared" si="1666"/>
        <v/>
      </c>
      <c r="AV537" s="764" t="str">
        <f t="shared" si="1666"/>
        <v/>
      </c>
      <c r="AW537" s="764" t="str">
        <f t="shared" si="1666"/>
        <v/>
      </c>
      <c r="AX537" s="764" t="str">
        <f t="shared" si="1666"/>
        <v/>
      </c>
      <c r="AY537" s="764" t="str">
        <f t="shared" si="1666"/>
        <v/>
      </c>
      <c r="AZ537" s="764" t="str">
        <f t="shared" si="1666"/>
        <v/>
      </c>
      <c r="BA537" s="764" t="str">
        <f t="shared" si="1666"/>
        <v/>
      </c>
      <c r="BB537" s="764" t="str">
        <f t="shared" si="1666"/>
        <v/>
      </c>
      <c r="BC537" s="770"/>
      <c r="BD537" s="764" t="str">
        <f t="shared" ref="BD537:BT537" si="1667">IF(BD536="","",BD533*BD536)</f>
        <v/>
      </c>
      <c r="BE537" s="764" t="str">
        <f t="shared" si="1667"/>
        <v/>
      </c>
      <c r="BF537" s="764" t="str">
        <f t="shared" si="1667"/>
        <v/>
      </c>
      <c r="BG537" s="764" t="str">
        <f t="shared" si="1667"/>
        <v/>
      </c>
      <c r="BH537" s="764" t="str">
        <f t="shared" si="1667"/>
        <v/>
      </c>
      <c r="BI537" s="764" t="str">
        <f t="shared" si="1667"/>
        <v/>
      </c>
      <c r="BJ537" s="764" t="str">
        <f t="shared" si="1667"/>
        <v/>
      </c>
      <c r="BK537" s="764" t="str">
        <f t="shared" si="1667"/>
        <v/>
      </c>
      <c r="BL537" s="764">
        <f t="shared" si="1667"/>
        <v>839.87999999999988</v>
      </c>
      <c r="BM537" s="764" t="str">
        <f t="shared" si="1667"/>
        <v/>
      </c>
      <c r="BN537" s="764" t="str">
        <f t="shared" si="1667"/>
        <v/>
      </c>
      <c r="BO537" s="764" t="str">
        <f t="shared" si="1667"/>
        <v/>
      </c>
      <c r="BP537" s="764" t="str">
        <f t="shared" si="1667"/>
        <v/>
      </c>
      <c r="BQ537" s="764" t="str">
        <f t="shared" si="1667"/>
        <v/>
      </c>
      <c r="BR537" s="764" t="str">
        <f t="shared" si="1667"/>
        <v/>
      </c>
      <c r="BS537" s="764" t="str">
        <f t="shared" si="1667"/>
        <v/>
      </c>
      <c r="BT537" s="764" t="str">
        <f t="shared" si="166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>
        <f>IF(BX536="","",BX533*BX536)</f>
        <v>204</v>
      </c>
      <c r="BY537" s="764">
        <f>IF(BY536="","",BY533*BY536)</f>
        <v>612</v>
      </c>
      <c r="BZ537" s="600" t="str">
        <f t="shared" si="1637"/>
        <v/>
      </c>
      <c r="CA537" s="600" t="str">
        <f t="shared" si="1638"/>
        <v/>
      </c>
      <c r="CB537" s="600">
        <f t="shared" si="1639"/>
        <v>240.00599999999997</v>
      </c>
      <c r="CC537" s="691" t="str">
        <f t="shared" si="1640"/>
        <v/>
      </c>
      <c r="CD537" s="1337" t="str">
        <f t="shared" si="1655"/>
        <v/>
      </c>
      <c r="CE537" s="1338" t="str">
        <f t="shared" si="1650"/>
        <v/>
      </c>
      <c r="CF537" s="1339" t="str">
        <f t="shared" si="1650"/>
        <v/>
      </c>
      <c r="CG537" s="1339" t="str">
        <f t="shared" si="1650"/>
        <v/>
      </c>
      <c r="CH537" s="1339" t="str">
        <f t="shared" si="1650"/>
        <v/>
      </c>
      <c r="CI537" s="1339" t="str">
        <f t="shared" si="1650"/>
        <v/>
      </c>
      <c r="CJ537" s="1339" t="str">
        <f t="shared" si="1650"/>
        <v/>
      </c>
      <c r="CK537" s="1340" t="str">
        <f t="shared" si="1650"/>
        <v/>
      </c>
      <c r="CL537" s="1340">
        <f t="shared" si="1650"/>
        <v>839.87999999999988</v>
      </c>
      <c r="CM537" s="1340" t="str">
        <f t="shared" si="1650"/>
        <v/>
      </c>
      <c r="CN537" s="1339" t="str">
        <f t="shared" si="1650"/>
        <v/>
      </c>
      <c r="CO537" s="1339" t="str">
        <f t="shared" si="1650"/>
        <v/>
      </c>
      <c r="CP537" s="1339" t="str">
        <f t="shared" si="1650"/>
        <v/>
      </c>
      <c r="CQ537" s="1339" t="str">
        <f t="shared" si="1650"/>
        <v/>
      </c>
      <c r="CR537" s="1339" t="str">
        <f t="shared" si="1650"/>
        <v/>
      </c>
      <c r="CS537" s="1338" t="str">
        <f t="shared" si="1650"/>
        <v/>
      </c>
      <c r="CT537" s="1341" t="str">
        <f t="shared" si="1650"/>
        <v/>
      </c>
      <c r="CU537" s="552" t="str">
        <f t="shared" si="1524"/>
        <v/>
      </c>
      <c r="CV537" s="553" t="str">
        <f t="shared" si="1525"/>
        <v/>
      </c>
      <c r="CW537" s="554" t="str">
        <f t="shared" si="1526"/>
        <v/>
      </c>
      <c r="CX537" s="554" t="str">
        <f t="shared" si="1527"/>
        <v/>
      </c>
      <c r="CY537" s="554" t="str">
        <f t="shared" si="1528"/>
        <v/>
      </c>
      <c r="CZ537" s="554" t="str">
        <f t="shared" si="1529"/>
        <v/>
      </c>
      <c r="DA537" s="554" t="str">
        <f t="shared" si="1530"/>
        <v/>
      </c>
      <c r="DB537" s="555" t="str">
        <f t="shared" si="1531"/>
        <v/>
      </c>
      <c r="DC537" s="555">
        <f t="shared" si="1532"/>
        <v>839.87999999999988</v>
      </c>
      <c r="DD537" s="555" t="str">
        <f t="shared" si="1533"/>
        <v/>
      </c>
      <c r="DE537" s="554" t="str">
        <f t="shared" si="1534"/>
        <v/>
      </c>
      <c r="DF537" s="554" t="str">
        <f t="shared" si="1535"/>
        <v/>
      </c>
      <c r="DG537" s="554" t="str">
        <f t="shared" si="1536"/>
        <v/>
      </c>
      <c r="DH537" s="554" t="str">
        <f t="shared" si="1537"/>
        <v/>
      </c>
      <c r="DI537" s="554" t="str">
        <f t="shared" si="1538"/>
        <v/>
      </c>
      <c r="DJ537" s="553" t="str">
        <f t="shared" si="1539"/>
        <v/>
      </c>
      <c r="DK537" s="552" t="str">
        <f t="shared" si="1540"/>
        <v/>
      </c>
      <c r="DL537" s="656">
        <f t="shared" si="1633"/>
        <v>0</v>
      </c>
      <c r="DM537" s="106">
        <f t="shared" si="1634"/>
        <v>2</v>
      </c>
      <c r="DN537" s="106">
        <f t="shared" si="1635"/>
        <v>3</v>
      </c>
      <c r="DO537" s="106">
        <f t="shared" si="1636"/>
        <v>1</v>
      </c>
      <c r="DP537" s="486"/>
      <c r="DQ537" s="1484" t="str">
        <f>'Exp factors'!$I$52</f>
        <v>des</v>
      </c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511" t="s">
        <v>718</v>
      </c>
      <c r="B538" s="681"/>
      <c r="C538" s="323"/>
      <c r="D538" s="323"/>
      <c r="E538" s="323"/>
      <c r="F538" s="323">
        <v>1</v>
      </c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/>
      <c r="AO538" s="323"/>
      <c r="AP538" s="323"/>
      <c r="AQ538" s="323"/>
      <c r="AR538" s="323"/>
      <c r="AS538" s="323">
        <v>20</v>
      </c>
      <c r="AT538" s="323">
        <v>20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1</v>
      </c>
      <c r="BF538" s="323"/>
      <c r="BG538" s="323"/>
      <c r="BH538" s="323"/>
      <c r="BI538" s="323">
        <v>1</v>
      </c>
      <c r="BJ538" s="323">
        <v>20</v>
      </c>
      <c r="BK538" s="323">
        <v>3</v>
      </c>
      <c r="BL538" s="323">
        <v>8.6660000000000004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 t="str">
        <f>IF(DN538&lt;3,"",(SUM(AL538:BB538)-MIN(AL538:BB538)-MAX(AL538:BB538))/(DN538-2))</f>
        <v/>
      </c>
      <c r="CC538" s="691">
        <f>IF(DO538&lt;3,"",(SUM(BD538:BT538)-MIN(BD538:BT538)-MAX(BD538:BT538))/(DO538-2))</f>
        <v>4.2219999999999986</v>
      </c>
      <c r="CD538" s="1337" t="str">
        <f t="shared" si="1655"/>
        <v/>
      </c>
      <c r="CE538" s="1338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1668"/>
        <v/>
      </c>
      <c r="CG538" s="1339" t="str">
        <f t="shared" si="1668"/>
        <v/>
      </c>
      <c r="CH538" s="1339" t="str">
        <f t="shared" si="1668"/>
        <v/>
      </c>
      <c r="CI538" s="1339" t="str">
        <f t="shared" si="1668"/>
        <v/>
      </c>
      <c r="CJ538" s="1339">
        <f t="shared" si="1668"/>
        <v>1</v>
      </c>
      <c r="CK538" s="1340">
        <f t="shared" si="1668"/>
        <v>1</v>
      </c>
      <c r="CL538" s="1340">
        <f t="shared" si="1668"/>
        <v>3</v>
      </c>
      <c r="CM538" s="1340">
        <f t="shared" si="1668"/>
        <v>8.6660000000000004</v>
      </c>
      <c r="CN538" s="1339">
        <f t="shared" si="1668"/>
        <v>20</v>
      </c>
      <c r="CO538" s="1339" t="str">
        <f t="shared" si="1668"/>
        <v/>
      </c>
      <c r="CP538" s="1339" t="str">
        <f t="shared" si="1668"/>
        <v/>
      </c>
      <c r="CQ538" s="1339" t="str">
        <f t="shared" si="1668"/>
        <v/>
      </c>
      <c r="CR538" s="1339" t="str">
        <f t="shared" si="1668"/>
        <v/>
      </c>
      <c r="CS538" s="1338" t="str">
        <f t="shared" si="1668"/>
        <v/>
      </c>
      <c r="CT538" s="1341" t="str">
        <f t="shared" si="1668"/>
        <v/>
      </c>
      <c r="CU538" s="552" t="str">
        <f t="shared" si="1524"/>
        <v/>
      </c>
      <c r="CV538" s="553" t="str">
        <f t="shared" si="1525"/>
        <v/>
      </c>
      <c r="CW538" s="554" t="str">
        <f t="shared" si="1526"/>
        <v/>
      </c>
      <c r="CX538" s="554" t="str">
        <f t="shared" si="1527"/>
        <v/>
      </c>
      <c r="CY538" s="554" t="str">
        <f t="shared" si="1528"/>
        <v/>
      </c>
      <c r="CZ538" s="554" t="str">
        <f t="shared" si="1529"/>
        <v/>
      </c>
      <c r="DA538" s="554">
        <f t="shared" si="1530"/>
        <v>1</v>
      </c>
      <c r="DB538" s="555">
        <f t="shared" si="1531"/>
        <v>1</v>
      </c>
      <c r="DC538" s="555">
        <f t="shared" si="1532"/>
        <v>3</v>
      </c>
      <c r="DD538" s="555">
        <f t="shared" si="1533"/>
        <v>8.6660000000000004</v>
      </c>
      <c r="DE538" s="554">
        <f t="shared" si="1534"/>
        <v>20</v>
      </c>
      <c r="DF538" s="554" t="str">
        <f t="shared" si="1535"/>
        <v/>
      </c>
      <c r="DG538" s="554" t="str">
        <f t="shared" si="1536"/>
        <v/>
      </c>
      <c r="DH538" s="554" t="str">
        <f t="shared" si="1537"/>
        <v/>
      </c>
      <c r="DI538" s="554" t="str">
        <f t="shared" si="1538"/>
        <v/>
      </c>
      <c r="DJ538" s="553" t="str">
        <f t="shared" si="1539"/>
        <v/>
      </c>
      <c r="DK538" s="552" t="str">
        <f t="shared" si="1540"/>
        <v/>
      </c>
      <c r="DL538" s="656">
        <f>COUNT(B538:R538)</f>
        <v>1</v>
      </c>
      <c r="DM538" s="106">
        <f>COUNT(T538:AJ538)</f>
        <v>0</v>
      </c>
      <c r="DN538" s="106">
        <f>COUNT(AL538:BB538)</f>
        <v>2</v>
      </c>
      <c r="DO538" s="106">
        <f>COUNT(BD538:BT538)</f>
        <v>5</v>
      </c>
      <c r="DP538" s="486"/>
      <c r="DQ538" s="1126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282</v>
      </c>
      <c r="B539" s="646"/>
      <c r="C539" s="644"/>
      <c r="D539" s="644"/>
      <c r="E539" s="644"/>
      <c r="F539" s="644">
        <v>4</v>
      </c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/>
      <c r="AO539" s="644"/>
      <c r="AP539" s="644"/>
      <c r="AQ539" s="644"/>
      <c r="AR539" s="644"/>
      <c r="AS539" s="644">
        <v>6</v>
      </c>
      <c r="AT539" s="644">
        <v>12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4</v>
      </c>
      <c r="BF539" s="644"/>
      <c r="BG539" s="644"/>
      <c r="BH539" s="644"/>
      <c r="BI539" s="644">
        <v>12</v>
      </c>
      <c r="BJ539" s="644">
        <v>12</v>
      </c>
      <c r="BK539" s="644">
        <v>12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/>
      <c r="BW539" s="644"/>
      <c r="BX539" s="644"/>
      <c r="BY539" s="644">
        <v>12</v>
      </c>
      <c r="BZ539" s="600" t="str">
        <f t="shared" si="1637"/>
        <v/>
      </c>
      <c r="CA539" s="600" t="str">
        <f t="shared" si="1638"/>
        <v/>
      </c>
      <c r="CB539" s="600" t="str">
        <f t="shared" si="1639"/>
        <v/>
      </c>
      <c r="CC539" s="691">
        <f t="shared" si="1640"/>
        <v>12</v>
      </c>
      <c r="CD539" s="1337" t="str">
        <f t="shared" si="1655"/>
        <v/>
      </c>
      <c r="CE539" s="1338" t="str">
        <f t="shared" si="1650"/>
        <v/>
      </c>
      <c r="CF539" s="1339" t="str">
        <f t="shared" si="1650"/>
        <v/>
      </c>
      <c r="CG539" s="1339" t="str">
        <f t="shared" si="1650"/>
        <v/>
      </c>
      <c r="CH539" s="1339" t="str">
        <f t="shared" si="1650"/>
        <v/>
      </c>
      <c r="CI539" s="1339" t="str">
        <f t="shared" si="1650"/>
        <v/>
      </c>
      <c r="CJ539" s="1339">
        <f t="shared" si="1650"/>
        <v>4</v>
      </c>
      <c r="CK539" s="1340">
        <f t="shared" si="1650"/>
        <v>12</v>
      </c>
      <c r="CL539" s="1340">
        <f t="shared" si="1650"/>
        <v>12</v>
      </c>
      <c r="CM539" s="1340">
        <f t="shared" si="1650"/>
        <v>12</v>
      </c>
      <c r="CN539" s="1339">
        <f t="shared" si="1650"/>
        <v>12</v>
      </c>
      <c r="CO539" s="1339" t="str">
        <f t="shared" si="1650"/>
        <v/>
      </c>
      <c r="CP539" s="1339" t="str">
        <f t="shared" si="1650"/>
        <v/>
      </c>
      <c r="CQ539" s="1339" t="str">
        <f t="shared" si="1650"/>
        <v/>
      </c>
      <c r="CR539" s="1339" t="str">
        <f t="shared" si="1650"/>
        <v/>
      </c>
      <c r="CS539" s="1338" t="str">
        <f t="shared" si="1650"/>
        <v/>
      </c>
      <c r="CT539" s="1341" t="str">
        <f t="shared" si="1650"/>
        <v/>
      </c>
      <c r="CU539" s="552" t="str">
        <f t="shared" si="1524"/>
        <v/>
      </c>
      <c r="CV539" s="553" t="str">
        <f t="shared" si="1525"/>
        <v/>
      </c>
      <c r="CW539" s="554" t="str">
        <f t="shared" si="1526"/>
        <v/>
      </c>
      <c r="CX539" s="554" t="str">
        <f t="shared" si="1527"/>
        <v/>
      </c>
      <c r="CY539" s="554" t="str">
        <f t="shared" si="1528"/>
        <v/>
      </c>
      <c r="CZ539" s="554" t="str">
        <f t="shared" si="1529"/>
        <v/>
      </c>
      <c r="DA539" s="554">
        <f t="shared" si="1530"/>
        <v>4</v>
      </c>
      <c r="DB539" s="555">
        <f t="shared" si="1531"/>
        <v>12</v>
      </c>
      <c r="DC539" s="555">
        <f t="shared" si="1532"/>
        <v>12</v>
      </c>
      <c r="DD539" s="555">
        <f t="shared" si="1533"/>
        <v>12</v>
      </c>
      <c r="DE539" s="554">
        <f t="shared" si="1534"/>
        <v>12</v>
      </c>
      <c r="DF539" s="554" t="str">
        <f t="shared" si="1535"/>
        <v/>
      </c>
      <c r="DG539" s="554" t="str">
        <f t="shared" si="1536"/>
        <v/>
      </c>
      <c r="DH539" s="554" t="str">
        <f t="shared" si="1537"/>
        <v/>
      </c>
      <c r="DI539" s="554" t="str">
        <f t="shared" si="1538"/>
        <v/>
      </c>
      <c r="DJ539" s="553" t="str">
        <f t="shared" si="1539"/>
        <v/>
      </c>
      <c r="DK539" s="552" t="str">
        <f t="shared" si="1540"/>
        <v/>
      </c>
      <c r="DL539" s="656">
        <f t="shared" si="1633"/>
        <v>1</v>
      </c>
      <c r="DM539" s="106">
        <f t="shared" si="1634"/>
        <v>0</v>
      </c>
      <c r="DN539" s="106">
        <f t="shared" si="1635"/>
        <v>2</v>
      </c>
      <c r="DO539" s="106">
        <f t="shared" si="1636"/>
        <v>5</v>
      </c>
      <c r="DP539" s="486"/>
      <c r="DQ539" s="1126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$G$1 &amp; "/kg"</f>
        <v>kcal/kg</v>
      </c>
      <c r="B540" s="765">
        <f>2350*$K$1</f>
        <v>2350</v>
      </c>
      <c r="C540" s="765">
        <f t="shared" ref="C540:R540" si="1669">2350*$K$1</f>
        <v>2350</v>
      </c>
      <c r="D540" s="765">
        <f t="shared" si="1669"/>
        <v>2350</v>
      </c>
      <c r="E540" s="765">
        <f t="shared" si="1669"/>
        <v>2350</v>
      </c>
      <c r="F540" s="765">
        <f t="shared" si="1669"/>
        <v>2350</v>
      </c>
      <c r="G540" s="765">
        <f t="shared" si="1669"/>
        <v>2350</v>
      </c>
      <c r="H540" s="765">
        <f t="shared" si="1669"/>
        <v>2350</v>
      </c>
      <c r="I540" s="765">
        <f t="shared" si="1669"/>
        <v>2350</v>
      </c>
      <c r="J540" s="765">
        <f t="shared" si="1669"/>
        <v>2350</v>
      </c>
      <c r="K540" s="765">
        <f t="shared" si="1669"/>
        <v>2350</v>
      </c>
      <c r="L540" s="765">
        <f t="shared" si="1669"/>
        <v>2350</v>
      </c>
      <c r="M540" s="765">
        <f t="shared" si="1669"/>
        <v>2350</v>
      </c>
      <c r="N540" s="765">
        <f t="shared" si="1669"/>
        <v>2350</v>
      </c>
      <c r="O540" s="765">
        <f t="shared" si="1669"/>
        <v>2350</v>
      </c>
      <c r="P540" s="765">
        <f t="shared" si="1669"/>
        <v>2350</v>
      </c>
      <c r="Q540" s="765">
        <f t="shared" si="1669"/>
        <v>2350</v>
      </c>
      <c r="R540" s="765">
        <f t="shared" si="1669"/>
        <v>2350</v>
      </c>
      <c r="S540" s="605"/>
      <c r="T540" s="765">
        <f>2350*$K$1</f>
        <v>2350</v>
      </c>
      <c r="U540" s="765">
        <f t="shared" ref="U540:AJ540" si="1670">2350*$K$1</f>
        <v>2350</v>
      </c>
      <c r="V540" s="765">
        <f t="shared" si="1670"/>
        <v>2350</v>
      </c>
      <c r="W540" s="765">
        <f t="shared" si="1670"/>
        <v>2350</v>
      </c>
      <c r="X540" s="765">
        <f t="shared" si="1670"/>
        <v>2350</v>
      </c>
      <c r="Y540" s="765">
        <f t="shared" si="1670"/>
        <v>2350</v>
      </c>
      <c r="Z540" s="765">
        <f t="shared" si="1670"/>
        <v>2350</v>
      </c>
      <c r="AA540" s="765">
        <f t="shared" si="1670"/>
        <v>2350</v>
      </c>
      <c r="AB540" s="765">
        <f t="shared" si="1670"/>
        <v>2350</v>
      </c>
      <c r="AC540" s="765">
        <f t="shared" si="1670"/>
        <v>2350</v>
      </c>
      <c r="AD540" s="765">
        <f t="shared" si="1670"/>
        <v>2350</v>
      </c>
      <c r="AE540" s="765">
        <f t="shared" si="1670"/>
        <v>2350</v>
      </c>
      <c r="AF540" s="765">
        <f t="shared" si="1670"/>
        <v>2350</v>
      </c>
      <c r="AG540" s="765">
        <f t="shared" si="1670"/>
        <v>2350</v>
      </c>
      <c r="AH540" s="765">
        <f t="shared" si="1670"/>
        <v>2350</v>
      </c>
      <c r="AI540" s="765">
        <f t="shared" si="1670"/>
        <v>2350</v>
      </c>
      <c r="AJ540" s="765">
        <f t="shared" si="1670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71">2350*$K$1</f>
        <v>2350</v>
      </c>
      <c r="AO540" s="765">
        <f t="shared" si="1671"/>
        <v>2350</v>
      </c>
      <c r="AP540" s="765">
        <f t="shared" si="1671"/>
        <v>2350</v>
      </c>
      <c r="AQ540" s="765">
        <f t="shared" si="1671"/>
        <v>2350</v>
      </c>
      <c r="AR540" s="765">
        <v>2350</v>
      </c>
      <c r="AS540" s="765">
        <f t="shared" si="1671"/>
        <v>2350</v>
      </c>
      <c r="AT540" s="765">
        <f t="shared" si="1671"/>
        <v>2350</v>
      </c>
      <c r="AU540" s="765">
        <f t="shared" si="1671"/>
        <v>2350</v>
      </c>
      <c r="AV540" s="765">
        <f t="shared" si="1671"/>
        <v>2350</v>
      </c>
      <c r="AW540" s="765">
        <f t="shared" si="1671"/>
        <v>2350</v>
      </c>
      <c r="AX540" s="765">
        <f t="shared" si="1671"/>
        <v>2350</v>
      </c>
      <c r="AY540" s="765">
        <f t="shared" si="1671"/>
        <v>2350</v>
      </c>
      <c r="AZ540" s="765">
        <f t="shared" si="1671"/>
        <v>2350</v>
      </c>
      <c r="BA540" s="765">
        <f t="shared" si="1671"/>
        <v>2350</v>
      </c>
      <c r="BB540" s="765">
        <f t="shared" si="1671"/>
        <v>2350</v>
      </c>
      <c r="BC540" s="759"/>
      <c r="BD540" s="765">
        <f>2350*$K$1</f>
        <v>2350</v>
      </c>
      <c r="BE540" s="765">
        <f t="shared" ref="BE540:BY540" si="1672">2350*$K$1</f>
        <v>2350</v>
      </c>
      <c r="BF540" s="765">
        <f t="shared" si="1672"/>
        <v>2350</v>
      </c>
      <c r="BG540" s="765">
        <f t="shared" si="1672"/>
        <v>2350</v>
      </c>
      <c r="BH540" s="765">
        <f t="shared" si="1672"/>
        <v>2350</v>
      </c>
      <c r="BI540" s="765">
        <f t="shared" si="1672"/>
        <v>2350</v>
      </c>
      <c r="BJ540" s="765">
        <f t="shared" si="1672"/>
        <v>2350</v>
      </c>
      <c r="BK540" s="765">
        <f t="shared" si="1672"/>
        <v>2350</v>
      </c>
      <c r="BL540" s="765">
        <f t="shared" si="1672"/>
        <v>2350</v>
      </c>
      <c r="BM540" s="765">
        <f t="shared" si="1672"/>
        <v>2350</v>
      </c>
      <c r="BN540" s="765">
        <f t="shared" si="1672"/>
        <v>2350</v>
      </c>
      <c r="BO540" s="765">
        <f t="shared" si="1672"/>
        <v>2350</v>
      </c>
      <c r="BP540" s="765">
        <f t="shared" si="1672"/>
        <v>2350</v>
      </c>
      <c r="BQ540" s="765">
        <f t="shared" si="1672"/>
        <v>2350</v>
      </c>
      <c r="BR540" s="765">
        <f t="shared" si="1672"/>
        <v>2350</v>
      </c>
      <c r="BS540" s="765">
        <f t="shared" si="1672"/>
        <v>2350</v>
      </c>
      <c r="BT540" s="765">
        <f t="shared" si="1672"/>
        <v>2350</v>
      </c>
      <c r="BU540" s="759"/>
      <c r="BV540" s="765">
        <f t="shared" si="1672"/>
        <v>2350</v>
      </c>
      <c r="BW540" s="765">
        <f t="shared" si="1672"/>
        <v>2350</v>
      </c>
      <c r="BX540" s="765">
        <f t="shared" si="1672"/>
        <v>2350</v>
      </c>
      <c r="BY540" s="765">
        <f t="shared" si="1672"/>
        <v>2350</v>
      </c>
      <c r="BZ540" s="600">
        <f t="shared" si="1637"/>
        <v>2350</v>
      </c>
      <c r="CA540" s="600">
        <f t="shared" si="1638"/>
        <v>2350</v>
      </c>
      <c r="CB540" s="600">
        <f t="shared" si="1639"/>
        <v>2350</v>
      </c>
      <c r="CC540" s="691">
        <f t="shared" si="1640"/>
        <v>2350</v>
      </c>
      <c r="CD540" s="1337">
        <f t="shared" si="1655"/>
        <v>2350</v>
      </c>
      <c r="CE540" s="1338">
        <f t="shared" si="1650"/>
        <v>2350</v>
      </c>
      <c r="CF540" s="1339">
        <f t="shared" si="1650"/>
        <v>2350</v>
      </c>
      <c r="CG540" s="1339">
        <f t="shared" si="1650"/>
        <v>2350</v>
      </c>
      <c r="CH540" s="1339">
        <f t="shared" si="1650"/>
        <v>2350</v>
      </c>
      <c r="CI540" s="1339">
        <f t="shared" si="1650"/>
        <v>2350</v>
      </c>
      <c r="CJ540" s="1339">
        <f t="shared" si="1650"/>
        <v>2350</v>
      </c>
      <c r="CK540" s="1340">
        <f t="shared" si="1650"/>
        <v>2350</v>
      </c>
      <c r="CL540" s="1340">
        <f t="shared" si="1650"/>
        <v>2350</v>
      </c>
      <c r="CM540" s="1340">
        <f t="shared" si="1650"/>
        <v>2350</v>
      </c>
      <c r="CN540" s="1339">
        <f t="shared" si="1650"/>
        <v>2350</v>
      </c>
      <c r="CO540" s="1339">
        <f t="shared" si="1650"/>
        <v>2350</v>
      </c>
      <c r="CP540" s="1339">
        <f t="shared" si="1650"/>
        <v>2350</v>
      </c>
      <c r="CQ540" s="1339">
        <f t="shared" si="1650"/>
        <v>2350</v>
      </c>
      <c r="CR540" s="1339">
        <f t="shared" si="1650"/>
        <v>2350</v>
      </c>
      <c r="CS540" s="1338">
        <f t="shared" si="1650"/>
        <v>2350</v>
      </c>
      <c r="CT540" s="1341">
        <f t="shared" si="1650"/>
        <v>2350</v>
      </c>
      <c r="CU540" s="552">
        <f t="shared" si="1524"/>
        <v>2350</v>
      </c>
      <c r="CV540" s="553">
        <f t="shared" si="1525"/>
        <v>2350</v>
      </c>
      <c r="CW540" s="554">
        <f t="shared" si="1526"/>
        <v>2350</v>
      </c>
      <c r="CX540" s="554">
        <f t="shared" si="1527"/>
        <v>2350</v>
      </c>
      <c r="CY540" s="554">
        <f t="shared" si="1528"/>
        <v>2350</v>
      </c>
      <c r="CZ540" s="554">
        <f t="shared" si="1529"/>
        <v>2350</v>
      </c>
      <c r="DA540" s="554">
        <f t="shared" si="1530"/>
        <v>2350</v>
      </c>
      <c r="DB540" s="555">
        <f t="shared" si="1531"/>
        <v>2350</v>
      </c>
      <c r="DC540" s="555">
        <f t="shared" si="1532"/>
        <v>2350</v>
      </c>
      <c r="DD540" s="555">
        <f t="shared" si="1533"/>
        <v>2350</v>
      </c>
      <c r="DE540" s="554">
        <f t="shared" si="1534"/>
        <v>2350</v>
      </c>
      <c r="DF540" s="554">
        <f t="shared" si="1535"/>
        <v>2350</v>
      </c>
      <c r="DG540" s="554">
        <f t="shared" si="1536"/>
        <v>2350</v>
      </c>
      <c r="DH540" s="554">
        <f t="shared" si="1537"/>
        <v>2350</v>
      </c>
      <c r="DI540" s="554">
        <f t="shared" si="1538"/>
        <v>2350</v>
      </c>
      <c r="DJ540" s="553">
        <f t="shared" si="1539"/>
        <v>2350</v>
      </c>
      <c r="DK540" s="552">
        <f t="shared" si="1540"/>
        <v>2350</v>
      </c>
      <c r="DL540" s="656">
        <f t="shared" si="1633"/>
        <v>17</v>
      </c>
      <c r="DM540" s="106">
        <f t="shared" si="1634"/>
        <v>17</v>
      </c>
      <c r="DN540" s="106">
        <f t="shared" si="1635"/>
        <v>17</v>
      </c>
      <c r="DO540" s="106">
        <f t="shared" si="1636"/>
        <v>17</v>
      </c>
      <c r="DP540" s="486"/>
      <c r="DQ540" s="1126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$G$1 &amp; " (%)"</f>
        <v>kcal (%)</v>
      </c>
      <c r="B541" s="769" t="str">
        <f t="shared" ref="B541:R541" si="1673">IF(B538="","",B538*B539*B540/B$46/365/$F$1)</f>
        <v/>
      </c>
      <c r="C541" s="635" t="str">
        <f t="shared" si="1673"/>
        <v/>
      </c>
      <c r="D541" s="769" t="str">
        <f t="shared" si="1673"/>
        <v/>
      </c>
      <c r="E541" s="635" t="str">
        <f t="shared" si="1673"/>
        <v/>
      </c>
      <c r="F541" s="769">
        <f t="shared" si="1673"/>
        <v>1.2263535551206785E-3</v>
      </c>
      <c r="G541" s="635" t="str">
        <f t="shared" si="1673"/>
        <v/>
      </c>
      <c r="H541" s="635" t="str">
        <f t="shared" si="1673"/>
        <v/>
      </c>
      <c r="I541" s="769" t="str">
        <f t="shared" si="1673"/>
        <v/>
      </c>
      <c r="J541" s="769" t="str">
        <f t="shared" si="1673"/>
        <v/>
      </c>
      <c r="K541" s="635" t="str">
        <f t="shared" si="1673"/>
        <v/>
      </c>
      <c r="L541" s="769" t="str">
        <f t="shared" si="1673"/>
        <v/>
      </c>
      <c r="M541" s="635" t="str">
        <f t="shared" si="1673"/>
        <v/>
      </c>
      <c r="N541" s="769" t="str">
        <f t="shared" si="1673"/>
        <v/>
      </c>
      <c r="O541" s="635" t="str">
        <f t="shared" si="1673"/>
        <v/>
      </c>
      <c r="P541" s="769" t="str">
        <f t="shared" si="1673"/>
        <v/>
      </c>
      <c r="Q541" s="635" t="str">
        <f t="shared" si="1673"/>
        <v/>
      </c>
      <c r="R541" s="769" t="str">
        <f t="shared" si="1673"/>
        <v/>
      </c>
      <c r="S541" s="591"/>
      <c r="T541" s="635" t="str">
        <f t="shared" ref="T541:AJ541" si="1674">IF(T538="","",T538*T539*T540/T$46/365/$F$1)</f>
        <v/>
      </c>
      <c r="U541" s="635" t="str">
        <f t="shared" si="1674"/>
        <v/>
      </c>
      <c r="V541" s="635" t="str">
        <f t="shared" si="1674"/>
        <v/>
      </c>
      <c r="W541" s="635" t="str">
        <f t="shared" si="1674"/>
        <v/>
      </c>
      <c r="X541" s="635" t="str">
        <f t="shared" si="1674"/>
        <v/>
      </c>
      <c r="Y541" s="635" t="str">
        <f t="shared" si="1674"/>
        <v/>
      </c>
      <c r="Z541" s="635" t="str">
        <f t="shared" si="1674"/>
        <v/>
      </c>
      <c r="AA541" s="635" t="str">
        <f t="shared" si="1674"/>
        <v/>
      </c>
      <c r="AB541" s="635" t="str">
        <f t="shared" si="1674"/>
        <v/>
      </c>
      <c r="AC541" s="635" t="str">
        <f t="shared" si="1674"/>
        <v/>
      </c>
      <c r="AD541" s="635" t="str">
        <f t="shared" si="1674"/>
        <v/>
      </c>
      <c r="AE541" s="635" t="str">
        <f t="shared" si="1674"/>
        <v/>
      </c>
      <c r="AF541" s="635" t="str">
        <f t="shared" si="1674"/>
        <v/>
      </c>
      <c r="AG541" s="635" t="str">
        <f t="shared" si="1674"/>
        <v/>
      </c>
      <c r="AH541" s="635" t="str">
        <f t="shared" si="1674"/>
        <v/>
      </c>
      <c r="AI541" s="635" t="str">
        <f t="shared" si="1674"/>
        <v/>
      </c>
      <c r="AJ541" s="635" t="str">
        <f t="shared" si="1674"/>
        <v/>
      </c>
      <c r="AK541" s="591"/>
      <c r="AL541" s="635" t="str">
        <f t="shared" ref="AL541:BB541" si="1675">IF(AL538="","",AL538*AL539*AL540/AL$46/365/$F$1)</f>
        <v/>
      </c>
      <c r="AM541" s="635" t="str">
        <f t="shared" si="1675"/>
        <v/>
      </c>
      <c r="AN541" s="635" t="str">
        <f t="shared" si="1675"/>
        <v/>
      </c>
      <c r="AO541" s="635" t="str">
        <f t="shared" si="1675"/>
        <v/>
      </c>
      <c r="AP541" s="635" t="str">
        <f t="shared" si="1675"/>
        <v/>
      </c>
      <c r="AQ541" s="635" t="str">
        <f t="shared" si="1675"/>
        <v/>
      </c>
      <c r="AR541" s="635" t="str">
        <f t="shared" si="1675"/>
        <v/>
      </c>
      <c r="AS541" s="635">
        <f t="shared" si="1675"/>
        <v>3.0658838878016962E-2</v>
      </c>
      <c r="AT541" s="635">
        <f t="shared" si="1675"/>
        <v>7.3581213307240712E-2</v>
      </c>
      <c r="AU541" s="635" t="str">
        <f t="shared" si="1675"/>
        <v/>
      </c>
      <c r="AV541" s="635" t="str">
        <f t="shared" si="1675"/>
        <v/>
      </c>
      <c r="AW541" s="635" t="str">
        <f t="shared" si="1675"/>
        <v/>
      </c>
      <c r="AX541" s="635" t="str">
        <f t="shared" si="1675"/>
        <v/>
      </c>
      <c r="AY541" s="635" t="str">
        <f t="shared" si="1675"/>
        <v/>
      </c>
      <c r="AZ541" s="635" t="str">
        <f t="shared" si="1675"/>
        <v/>
      </c>
      <c r="BA541" s="635" t="str">
        <f t="shared" si="1675"/>
        <v/>
      </c>
      <c r="BB541" s="635" t="str">
        <f t="shared" si="1675"/>
        <v/>
      </c>
      <c r="BC541" s="655"/>
      <c r="BD541" s="635" t="str">
        <f t="shared" ref="BD541:BT541" si="1676">IF(BD538="","",BD538*BD539*BD540/BD$46/365/$F$1)</f>
        <v/>
      </c>
      <c r="BE541" s="635">
        <f t="shared" si="1676"/>
        <v>3.0658838878016962E-4</v>
      </c>
      <c r="BF541" s="635" t="str">
        <f t="shared" si="1676"/>
        <v/>
      </c>
      <c r="BG541" s="635" t="str">
        <f t="shared" si="1676"/>
        <v/>
      </c>
      <c r="BH541" s="635" t="str">
        <f t="shared" si="1676"/>
        <v/>
      </c>
      <c r="BI541" s="635">
        <f t="shared" si="1676"/>
        <v>2.2994129158512722E-3</v>
      </c>
      <c r="BJ541" s="635">
        <f t="shared" si="1676"/>
        <v>7.3581213307240712E-2</v>
      </c>
      <c r="BK541" s="635">
        <f t="shared" si="1676"/>
        <v>9.1976516634050889E-3</v>
      </c>
      <c r="BL541" s="635">
        <f t="shared" si="1676"/>
        <v>3.1882739726027398E-2</v>
      </c>
      <c r="BM541" s="635" t="str">
        <f t="shared" si="1676"/>
        <v/>
      </c>
      <c r="BN541" s="635" t="str">
        <f t="shared" si="1676"/>
        <v/>
      </c>
      <c r="BO541" s="635" t="str">
        <f t="shared" si="1676"/>
        <v/>
      </c>
      <c r="BP541" s="635" t="str">
        <f t="shared" si="1676"/>
        <v/>
      </c>
      <c r="BQ541" s="635" t="str">
        <f t="shared" si="1676"/>
        <v/>
      </c>
      <c r="BR541" s="635" t="str">
        <f t="shared" si="1676"/>
        <v/>
      </c>
      <c r="BS541" s="635" t="str">
        <f t="shared" si="1676"/>
        <v/>
      </c>
      <c r="BT541" s="635" t="str">
        <f t="shared" si="1676"/>
        <v/>
      </c>
      <c r="BU541" s="655"/>
      <c r="BV541" s="635" t="str">
        <f>IF(BV538="","",BV538*BV539*BV540/BV$46/365/$F$1)</f>
        <v/>
      </c>
      <c r="BW541" s="635" t="str">
        <f>IF(BW538="","",BW538*BW539*BW540/BW$46/365/$F$1)</f>
        <v/>
      </c>
      <c r="BX541" s="635" t="str">
        <f>IF(BX538="","",BX538*BX539*BX540/BX$46/365/$F$1)</f>
        <v/>
      </c>
      <c r="BY541" s="635">
        <f>IF(BY538="","",BY538*BY539*BY540/BY$46/365/$F$1)</f>
        <v>1.1037181996086104E-2</v>
      </c>
      <c r="BZ541" s="600" t="str">
        <f t="shared" ref="BZ541" si="1677">IF(DL541&lt;3,"",(SUM(B541:R541)-MIN(B541:R541)-MAX(B541:R541))/(DL541-2))</f>
        <v/>
      </c>
      <c r="CA541" s="625" t="str">
        <f t="shared" si="1638"/>
        <v/>
      </c>
      <c r="CB541" s="625" t="str">
        <f t="shared" si="1639"/>
        <v/>
      </c>
      <c r="CC541" s="694">
        <f t="shared" si="1640"/>
        <v>1.4459934768427921E-2</v>
      </c>
      <c r="CD541" s="1342" t="str">
        <f t="shared" si="1655"/>
        <v/>
      </c>
      <c r="CE541" s="1343" t="str">
        <f t="shared" si="1650"/>
        <v/>
      </c>
      <c r="CF541" s="1344" t="str">
        <f t="shared" si="1650"/>
        <v/>
      </c>
      <c r="CG541" s="1344" t="str">
        <f t="shared" si="1650"/>
        <v/>
      </c>
      <c r="CH541" s="1344" t="str">
        <f t="shared" si="1650"/>
        <v/>
      </c>
      <c r="CI541" s="1344" t="str">
        <f t="shared" si="1650"/>
        <v/>
      </c>
      <c r="CJ541" s="1344">
        <f t="shared" si="1650"/>
        <v>3.0658838878016962E-4</v>
      </c>
      <c r="CK541" s="1345">
        <f t="shared" si="1650"/>
        <v>2.2994129158512722E-3</v>
      </c>
      <c r="CL541" s="1345">
        <f t="shared" si="1650"/>
        <v>9.1976516634050889E-3</v>
      </c>
      <c r="CM541" s="1345">
        <f t="shared" si="1650"/>
        <v>3.1882739726027398E-2</v>
      </c>
      <c r="CN541" s="1344">
        <f t="shared" si="1650"/>
        <v>7.3581213307240712E-2</v>
      </c>
      <c r="CO541" s="1344" t="str">
        <f t="shared" si="1650"/>
        <v/>
      </c>
      <c r="CP541" s="1344" t="str">
        <f t="shared" si="1650"/>
        <v/>
      </c>
      <c r="CQ541" s="1344" t="str">
        <f t="shared" si="1650"/>
        <v/>
      </c>
      <c r="CR541" s="1344" t="str">
        <f t="shared" si="1650"/>
        <v/>
      </c>
      <c r="CS541" s="1343" t="str">
        <f t="shared" si="1650"/>
        <v/>
      </c>
      <c r="CT541" s="1346" t="str">
        <f t="shared" si="1650"/>
        <v/>
      </c>
      <c r="CU541" s="540" t="str">
        <f t="shared" si="1524"/>
        <v/>
      </c>
      <c r="CV541" s="541" t="str">
        <f t="shared" si="1525"/>
        <v/>
      </c>
      <c r="CW541" s="542" t="str">
        <f t="shared" si="1526"/>
        <v/>
      </c>
      <c r="CX541" s="542" t="str">
        <f t="shared" si="1527"/>
        <v/>
      </c>
      <c r="CY541" s="542" t="str">
        <f t="shared" si="1528"/>
        <v/>
      </c>
      <c r="CZ541" s="542" t="str">
        <f t="shared" si="1529"/>
        <v/>
      </c>
      <c r="DA541" s="542">
        <f t="shared" si="1530"/>
        <v>3.0658838878016962E-4</v>
      </c>
      <c r="DB541" s="543">
        <f t="shared" si="1531"/>
        <v>2.2994129158512722E-3</v>
      </c>
      <c r="DC541" s="543">
        <f t="shared" si="1532"/>
        <v>9.1976516634050889E-3</v>
      </c>
      <c r="DD541" s="543">
        <f t="shared" si="1533"/>
        <v>3.1882739726027398E-2</v>
      </c>
      <c r="DE541" s="542">
        <f t="shared" si="1534"/>
        <v>7.3581213307240712E-2</v>
      </c>
      <c r="DF541" s="542" t="str">
        <f t="shared" si="1535"/>
        <v/>
      </c>
      <c r="DG541" s="542" t="str">
        <f t="shared" si="1536"/>
        <v/>
      </c>
      <c r="DH541" s="542" t="str">
        <f t="shared" si="1537"/>
        <v/>
      </c>
      <c r="DI541" s="542" t="str">
        <f t="shared" si="1538"/>
        <v/>
      </c>
      <c r="DJ541" s="541" t="str">
        <f t="shared" si="1539"/>
        <v/>
      </c>
      <c r="DK541" s="540" t="str">
        <f t="shared" si="1540"/>
        <v/>
      </c>
      <c r="DL541" s="656">
        <f t="shared" si="1633"/>
        <v>1</v>
      </c>
      <c r="DM541" s="106">
        <f t="shared" si="1634"/>
        <v>0</v>
      </c>
      <c r="DN541" s="106">
        <f t="shared" si="1635"/>
        <v>2</v>
      </c>
      <c r="DO541" s="106">
        <f t="shared" si="1636"/>
        <v>5</v>
      </c>
      <c r="DP541" s="486"/>
      <c r="DQ541" s="1126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281</v>
      </c>
      <c r="B542" s="646"/>
      <c r="C542" s="644"/>
      <c r="D542" s="644"/>
      <c r="E542" s="644"/>
      <c r="F542" s="644">
        <v>22.5</v>
      </c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/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/>
      <c r="AN542" s="644"/>
      <c r="AO542" s="644"/>
      <c r="AP542" s="644"/>
      <c r="AQ542" s="644"/>
      <c r="AR542" s="644"/>
      <c r="AS542" s="644">
        <v>15</v>
      </c>
      <c r="AT542" s="644">
        <v>18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/>
      <c r="BE542" s="644">
        <v>22.5</v>
      </c>
      <c r="BF542" s="644"/>
      <c r="BG542" s="644"/>
      <c r="BH542" s="644"/>
      <c r="BI542" s="644">
        <v>25</v>
      </c>
      <c r="BJ542" s="644">
        <v>28</v>
      </c>
      <c r="BK542" s="644">
        <v>15</v>
      </c>
      <c r="BL542" s="644">
        <v>22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>
        <v>23</v>
      </c>
      <c r="BZ542" s="600" t="str">
        <f t="shared" si="1637"/>
        <v/>
      </c>
      <c r="CA542" s="600" t="str">
        <f t="shared" si="1638"/>
        <v/>
      </c>
      <c r="CB542" s="600" t="str">
        <f t="shared" si="1639"/>
        <v/>
      </c>
      <c r="CC542" s="691">
        <f t="shared" si="1640"/>
        <v>23.166666666666668</v>
      </c>
      <c r="CD542" s="1337" t="str">
        <f t="shared" si="1655"/>
        <v/>
      </c>
      <c r="CE542" s="1338" t="str">
        <f t="shared" si="1650"/>
        <v/>
      </c>
      <c r="CF542" s="1339" t="str">
        <f t="shared" si="1650"/>
        <v/>
      </c>
      <c r="CG542" s="1339" t="str">
        <f t="shared" si="1650"/>
        <v/>
      </c>
      <c r="CH542" s="1339" t="str">
        <f t="shared" si="1650"/>
        <v/>
      </c>
      <c r="CI542" s="1339" t="str">
        <f t="shared" si="1650"/>
        <v/>
      </c>
      <c r="CJ542" s="1339">
        <f t="shared" si="1650"/>
        <v>15</v>
      </c>
      <c r="CK542" s="1340">
        <f t="shared" si="1650"/>
        <v>22</v>
      </c>
      <c r="CL542" s="1340">
        <f t="shared" si="1650"/>
        <v>22.5</v>
      </c>
      <c r="CM542" s="1340">
        <f t="shared" si="1650"/>
        <v>25</v>
      </c>
      <c r="CN542" s="1339">
        <f t="shared" si="1650"/>
        <v>28</v>
      </c>
      <c r="CO542" s="1339" t="str">
        <f t="shared" si="1650"/>
        <v/>
      </c>
      <c r="CP542" s="1339" t="str">
        <f t="shared" si="1650"/>
        <v/>
      </c>
      <c r="CQ542" s="1339" t="str">
        <f t="shared" si="1650"/>
        <v/>
      </c>
      <c r="CR542" s="1339" t="str">
        <f t="shared" si="1650"/>
        <v/>
      </c>
      <c r="CS542" s="1338" t="str">
        <f t="shared" si="1650"/>
        <v/>
      </c>
      <c r="CT542" s="1341" t="str">
        <f t="shared" si="1650"/>
        <v/>
      </c>
      <c r="CU542" s="552" t="str">
        <f t="shared" si="1524"/>
        <v/>
      </c>
      <c r="CV542" s="553" t="str">
        <f t="shared" si="1525"/>
        <v/>
      </c>
      <c r="CW542" s="554" t="str">
        <f t="shared" si="1526"/>
        <v/>
      </c>
      <c r="CX542" s="554" t="str">
        <f t="shared" si="1527"/>
        <v/>
      </c>
      <c r="CY542" s="554" t="str">
        <f t="shared" si="1528"/>
        <v/>
      </c>
      <c r="CZ542" s="554" t="str">
        <f t="shared" si="1529"/>
        <v/>
      </c>
      <c r="DA542" s="554">
        <f t="shared" si="1530"/>
        <v>15</v>
      </c>
      <c r="DB542" s="555">
        <f t="shared" si="1531"/>
        <v>22</v>
      </c>
      <c r="DC542" s="555">
        <f t="shared" si="1532"/>
        <v>22.5</v>
      </c>
      <c r="DD542" s="555">
        <f t="shared" si="1533"/>
        <v>25</v>
      </c>
      <c r="DE542" s="554">
        <f t="shared" si="1534"/>
        <v>28</v>
      </c>
      <c r="DF542" s="554" t="str">
        <f t="shared" si="1535"/>
        <v/>
      </c>
      <c r="DG542" s="554" t="str">
        <f t="shared" si="1536"/>
        <v/>
      </c>
      <c r="DH542" s="554" t="str">
        <f t="shared" si="1537"/>
        <v/>
      </c>
      <c r="DI542" s="554" t="str">
        <f t="shared" si="1538"/>
        <v/>
      </c>
      <c r="DJ542" s="553" t="str">
        <f t="shared" si="1539"/>
        <v/>
      </c>
      <c r="DK542" s="552" t="str">
        <f t="shared" si="1540"/>
        <v/>
      </c>
      <c r="DL542" s="656">
        <f t="shared" si="1633"/>
        <v>1</v>
      </c>
      <c r="DM542" s="106">
        <f t="shared" si="1634"/>
        <v>0</v>
      </c>
      <c r="DN542" s="106">
        <f t="shared" si="1635"/>
        <v>2</v>
      </c>
      <c r="DO542" s="106">
        <f t="shared" si="1636"/>
        <v>5</v>
      </c>
      <c r="DP542" s="486"/>
      <c r="DQ542" s="1126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279</v>
      </c>
      <c r="B543" s="764" t="str">
        <f t="shared" ref="B543:R543" si="1678">IF(B542="","",B538*B539*B542)</f>
        <v/>
      </c>
      <c r="C543" s="764" t="str">
        <f t="shared" si="1678"/>
        <v/>
      </c>
      <c r="D543" s="764" t="str">
        <f t="shared" si="1678"/>
        <v/>
      </c>
      <c r="E543" s="764" t="str">
        <f t="shared" si="1678"/>
        <v/>
      </c>
      <c r="F543" s="764">
        <f t="shared" si="1678"/>
        <v>90</v>
      </c>
      <c r="G543" s="764" t="str">
        <f t="shared" si="1678"/>
        <v/>
      </c>
      <c r="H543" s="764" t="str">
        <f t="shared" si="1678"/>
        <v/>
      </c>
      <c r="I543" s="764" t="str">
        <f t="shared" si="1678"/>
        <v/>
      </c>
      <c r="J543" s="764" t="str">
        <f t="shared" si="1678"/>
        <v/>
      </c>
      <c r="K543" s="764" t="str">
        <f t="shared" si="1678"/>
        <v/>
      </c>
      <c r="L543" s="764" t="str">
        <f t="shared" si="1678"/>
        <v/>
      </c>
      <c r="M543" s="764" t="str">
        <f t="shared" si="1678"/>
        <v/>
      </c>
      <c r="N543" s="764" t="str">
        <f t="shared" si="1678"/>
        <v/>
      </c>
      <c r="O543" s="764" t="str">
        <f t="shared" si="1678"/>
        <v/>
      </c>
      <c r="P543" s="764" t="str">
        <f t="shared" si="1678"/>
        <v/>
      </c>
      <c r="Q543" s="764" t="str">
        <f t="shared" si="1678"/>
        <v/>
      </c>
      <c r="R543" s="764" t="str">
        <f t="shared" si="1678"/>
        <v/>
      </c>
      <c r="S543" s="770"/>
      <c r="T543" s="764" t="str">
        <f t="shared" ref="T543:AJ543" si="1679">IF(T542="","",T538*T539*T542)</f>
        <v/>
      </c>
      <c r="U543" s="764" t="str">
        <f t="shared" si="1679"/>
        <v/>
      </c>
      <c r="V543" s="764" t="str">
        <f t="shared" si="1679"/>
        <v/>
      </c>
      <c r="W543" s="764" t="str">
        <f t="shared" si="1679"/>
        <v/>
      </c>
      <c r="X543" s="764" t="str">
        <f t="shared" si="1679"/>
        <v/>
      </c>
      <c r="Y543" s="764" t="str">
        <f t="shared" si="1679"/>
        <v/>
      </c>
      <c r="Z543" s="764" t="str">
        <f t="shared" si="1679"/>
        <v/>
      </c>
      <c r="AA543" s="764" t="str">
        <f t="shared" si="1679"/>
        <v/>
      </c>
      <c r="AB543" s="764" t="str">
        <f t="shared" si="1679"/>
        <v/>
      </c>
      <c r="AC543" s="764" t="str">
        <f t="shared" si="1679"/>
        <v/>
      </c>
      <c r="AD543" s="764" t="str">
        <f t="shared" si="1679"/>
        <v/>
      </c>
      <c r="AE543" s="764" t="str">
        <f t="shared" si="1679"/>
        <v/>
      </c>
      <c r="AF543" s="764" t="str">
        <f t="shared" si="1679"/>
        <v/>
      </c>
      <c r="AG543" s="764" t="str">
        <f t="shared" si="1679"/>
        <v/>
      </c>
      <c r="AH543" s="764" t="str">
        <f t="shared" si="1679"/>
        <v/>
      </c>
      <c r="AI543" s="764" t="str">
        <f t="shared" si="1679"/>
        <v/>
      </c>
      <c r="AJ543" s="764" t="str">
        <f t="shared" si="1679"/>
        <v/>
      </c>
      <c r="AK543" s="770"/>
      <c r="AL543" s="764" t="str">
        <f t="shared" ref="AL543:BB543" si="1680">IF(AL542="","",AL538*AL539*AL542)</f>
        <v/>
      </c>
      <c r="AM543" s="764" t="str">
        <f t="shared" si="1680"/>
        <v/>
      </c>
      <c r="AN543" s="764" t="str">
        <f t="shared" si="1680"/>
        <v/>
      </c>
      <c r="AO543" s="764" t="str">
        <f t="shared" si="1680"/>
        <v/>
      </c>
      <c r="AP543" s="764" t="str">
        <f t="shared" si="1680"/>
        <v/>
      </c>
      <c r="AQ543" s="764" t="str">
        <f t="shared" si="1680"/>
        <v/>
      </c>
      <c r="AR543" s="764" t="str">
        <f t="shared" si="1680"/>
        <v/>
      </c>
      <c r="AS543" s="764">
        <f t="shared" si="1680"/>
        <v>1800</v>
      </c>
      <c r="AT543" s="764">
        <f t="shared" si="1680"/>
        <v>4320</v>
      </c>
      <c r="AU543" s="764" t="str">
        <f t="shared" si="1680"/>
        <v/>
      </c>
      <c r="AV543" s="764" t="str">
        <f t="shared" si="1680"/>
        <v/>
      </c>
      <c r="AW543" s="764" t="str">
        <f t="shared" si="1680"/>
        <v/>
      </c>
      <c r="AX543" s="764" t="str">
        <f t="shared" si="1680"/>
        <v/>
      </c>
      <c r="AY543" s="764" t="str">
        <f t="shared" si="1680"/>
        <v/>
      </c>
      <c r="AZ543" s="764" t="str">
        <f t="shared" si="1680"/>
        <v/>
      </c>
      <c r="BA543" s="764" t="str">
        <f t="shared" si="1680"/>
        <v/>
      </c>
      <c r="BB543" s="764" t="str">
        <f t="shared" si="1680"/>
        <v/>
      </c>
      <c r="BC543" s="770"/>
      <c r="BD543" s="764" t="str">
        <f t="shared" ref="BD543:BT543" si="1681">IF(BD542="","",BD538*BD539*BD542)</f>
        <v/>
      </c>
      <c r="BE543" s="764">
        <f t="shared" si="1681"/>
        <v>90</v>
      </c>
      <c r="BF543" s="764" t="str">
        <f t="shared" si="1681"/>
        <v/>
      </c>
      <c r="BG543" s="764" t="str">
        <f t="shared" si="1681"/>
        <v/>
      </c>
      <c r="BH543" s="764" t="str">
        <f t="shared" si="1681"/>
        <v/>
      </c>
      <c r="BI543" s="764">
        <f t="shared" si="1681"/>
        <v>300</v>
      </c>
      <c r="BJ543" s="764">
        <f t="shared" si="1681"/>
        <v>6720</v>
      </c>
      <c r="BK543" s="764">
        <f t="shared" si="1681"/>
        <v>540</v>
      </c>
      <c r="BL543" s="764">
        <f t="shared" si="1681"/>
        <v>2287.8240000000001</v>
      </c>
      <c r="BM543" s="764" t="str">
        <f t="shared" si="1681"/>
        <v/>
      </c>
      <c r="BN543" s="764" t="str">
        <f t="shared" si="1681"/>
        <v/>
      </c>
      <c r="BO543" s="764" t="str">
        <f t="shared" si="1681"/>
        <v/>
      </c>
      <c r="BP543" s="764" t="str">
        <f t="shared" si="1681"/>
        <v/>
      </c>
      <c r="BQ543" s="764" t="str">
        <f t="shared" si="1681"/>
        <v/>
      </c>
      <c r="BR543" s="764" t="str">
        <f t="shared" si="1681"/>
        <v/>
      </c>
      <c r="BS543" s="764" t="str">
        <f t="shared" si="1681"/>
        <v/>
      </c>
      <c r="BT543" s="764" t="str">
        <f t="shared" si="168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>
        <f>IF(BY542="","",BY538*BY539*BY542)</f>
        <v>828</v>
      </c>
      <c r="BZ543" s="600" t="str">
        <f t="shared" si="1637"/>
        <v/>
      </c>
      <c r="CA543" s="600" t="str">
        <f t="shared" si="1638"/>
        <v/>
      </c>
      <c r="CB543" s="600" t="str">
        <f t="shared" si="1639"/>
        <v/>
      </c>
      <c r="CC543" s="691">
        <f t="shared" si="1640"/>
        <v>1042.6080000000002</v>
      </c>
      <c r="CD543" s="1337" t="str">
        <f t="shared" si="1655"/>
        <v/>
      </c>
      <c r="CE543" s="1338" t="str">
        <f t="shared" si="1650"/>
        <v/>
      </c>
      <c r="CF543" s="1339" t="str">
        <f t="shared" si="1650"/>
        <v/>
      </c>
      <c r="CG543" s="1339" t="str">
        <f t="shared" si="1650"/>
        <v/>
      </c>
      <c r="CH543" s="1339" t="str">
        <f t="shared" si="1650"/>
        <v/>
      </c>
      <c r="CI543" s="1339" t="str">
        <f t="shared" si="1650"/>
        <v/>
      </c>
      <c r="CJ543" s="1339">
        <f t="shared" si="1650"/>
        <v>90</v>
      </c>
      <c r="CK543" s="1340">
        <f t="shared" si="1650"/>
        <v>300</v>
      </c>
      <c r="CL543" s="1340">
        <f t="shared" si="1650"/>
        <v>540</v>
      </c>
      <c r="CM543" s="1340">
        <f t="shared" si="1650"/>
        <v>2287.8240000000001</v>
      </c>
      <c r="CN543" s="1339">
        <f t="shared" si="1650"/>
        <v>6720</v>
      </c>
      <c r="CO543" s="1339" t="str">
        <f t="shared" si="1650"/>
        <v/>
      </c>
      <c r="CP543" s="1339" t="str">
        <f t="shared" si="1650"/>
        <v/>
      </c>
      <c r="CQ543" s="1339" t="str">
        <f t="shared" si="1650"/>
        <v/>
      </c>
      <c r="CR543" s="1339" t="str">
        <f t="shared" si="1650"/>
        <v/>
      </c>
      <c r="CS543" s="1338" t="str">
        <f t="shared" si="1650"/>
        <v/>
      </c>
      <c r="CT543" s="1341" t="str">
        <f t="shared" si="1650"/>
        <v/>
      </c>
      <c r="CU543" s="552" t="str">
        <f t="shared" si="1524"/>
        <v/>
      </c>
      <c r="CV543" s="553" t="str">
        <f t="shared" si="1525"/>
        <v/>
      </c>
      <c r="CW543" s="554" t="str">
        <f t="shared" si="1526"/>
        <v/>
      </c>
      <c r="CX543" s="554" t="str">
        <f t="shared" si="1527"/>
        <v/>
      </c>
      <c r="CY543" s="554" t="str">
        <f t="shared" si="1528"/>
        <v/>
      </c>
      <c r="CZ543" s="554" t="str">
        <f t="shared" si="1529"/>
        <v/>
      </c>
      <c r="DA543" s="554">
        <f t="shared" si="1530"/>
        <v>90</v>
      </c>
      <c r="DB543" s="555">
        <f t="shared" si="1531"/>
        <v>300</v>
      </c>
      <c r="DC543" s="555">
        <f t="shared" si="1532"/>
        <v>540</v>
      </c>
      <c r="DD543" s="555">
        <f t="shared" si="1533"/>
        <v>2287.8240000000001</v>
      </c>
      <c r="DE543" s="554">
        <f t="shared" si="1534"/>
        <v>6720</v>
      </c>
      <c r="DF543" s="554" t="str">
        <f t="shared" si="1535"/>
        <v/>
      </c>
      <c r="DG543" s="554" t="str">
        <f t="shared" si="1536"/>
        <v/>
      </c>
      <c r="DH543" s="554" t="str">
        <f t="shared" si="1537"/>
        <v/>
      </c>
      <c r="DI543" s="554" t="str">
        <f t="shared" si="1538"/>
        <v/>
      </c>
      <c r="DJ543" s="553" t="str">
        <f t="shared" si="1539"/>
        <v/>
      </c>
      <c r="DK543" s="552" t="str">
        <f t="shared" si="1540"/>
        <v/>
      </c>
      <c r="DL543" s="656">
        <f t="shared" si="1633"/>
        <v>1</v>
      </c>
      <c r="DM543" s="106">
        <f t="shared" si="1634"/>
        <v>0</v>
      </c>
      <c r="DN543" s="106">
        <f t="shared" si="1635"/>
        <v>2</v>
      </c>
      <c r="DO543" s="106">
        <f t="shared" si="1636"/>
        <v>5</v>
      </c>
      <c r="DP543" s="486"/>
      <c r="DQ543" s="1484" t="str">
        <f>'Exp factors'!$I$53</f>
        <v>des</v>
      </c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512" t="s">
        <v>719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2" t="str">
        <f t="shared" si="1524"/>
        <v/>
      </c>
      <c r="CV544" s="553" t="str">
        <f t="shared" si="1525"/>
        <v/>
      </c>
      <c r="CW544" s="554" t="str">
        <f t="shared" si="1526"/>
        <v/>
      </c>
      <c r="CX544" s="554" t="str">
        <f t="shared" si="1527"/>
        <v/>
      </c>
      <c r="CY544" s="554" t="str">
        <f t="shared" si="1528"/>
        <v/>
      </c>
      <c r="CZ544" s="554" t="str">
        <f t="shared" si="1529"/>
        <v/>
      </c>
      <c r="DA544" s="554" t="str">
        <f t="shared" si="1530"/>
        <v/>
      </c>
      <c r="DB544" s="555" t="str">
        <f t="shared" si="1531"/>
        <v/>
      </c>
      <c r="DC544" s="555" t="str">
        <f t="shared" si="1532"/>
        <v/>
      </c>
      <c r="DD544" s="555" t="str">
        <f t="shared" si="1533"/>
        <v/>
      </c>
      <c r="DE544" s="554" t="str">
        <f t="shared" si="1534"/>
        <v/>
      </c>
      <c r="DF544" s="554" t="str">
        <f t="shared" si="1535"/>
        <v/>
      </c>
      <c r="DG544" s="554" t="str">
        <f t="shared" si="1536"/>
        <v/>
      </c>
      <c r="DH544" s="554" t="str">
        <f t="shared" si="1537"/>
        <v/>
      </c>
      <c r="DI544" s="554" t="str">
        <f t="shared" si="1538"/>
        <v/>
      </c>
      <c r="DJ544" s="553" t="str">
        <f t="shared" si="1539"/>
        <v/>
      </c>
      <c r="DK544" s="552" t="str">
        <f t="shared" si="1540"/>
        <v/>
      </c>
      <c r="DL544" s="656">
        <f t="shared" si="1633"/>
        <v>0</v>
      </c>
      <c r="DM544" s="106">
        <f t="shared" si="1634"/>
        <v>0</v>
      </c>
      <c r="DN544" s="106">
        <f t="shared" si="1635"/>
        <v>0</v>
      </c>
      <c r="DO544" s="106">
        <f t="shared" si="1636"/>
        <v>0</v>
      </c>
      <c r="DP544" s="486"/>
      <c r="DQ544" s="903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285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37"/>
        <v/>
      </c>
      <c r="CA545" s="600" t="str">
        <f t="shared" si="1638"/>
        <v/>
      </c>
      <c r="CB545" s="600" t="str">
        <f t="shared" si="1639"/>
        <v/>
      </c>
      <c r="CC545" s="691" t="str">
        <f t="shared" si="1640"/>
        <v/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650"/>
        <v/>
      </c>
      <c r="CF545" s="1339" t="str">
        <f t="shared" si="1650"/>
        <v/>
      </c>
      <c r="CG545" s="1339" t="str">
        <f t="shared" si="1650"/>
        <v/>
      </c>
      <c r="CH545" s="1339" t="str">
        <f t="shared" si="1650"/>
        <v/>
      </c>
      <c r="CI545" s="1339" t="str">
        <f t="shared" si="1650"/>
        <v/>
      </c>
      <c r="CJ545" s="1339" t="str">
        <f t="shared" si="1650"/>
        <v/>
      </c>
      <c r="CK545" s="1340" t="str">
        <f t="shared" si="1650"/>
        <v/>
      </c>
      <c r="CL545" s="1340" t="str">
        <f t="shared" si="1650"/>
        <v/>
      </c>
      <c r="CM545" s="1340" t="str">
        <f t="shared" si="1650"/>
        <v/>
      </c>
      <c r="CN545" s="1339" t="str">
        <f t="shared" si="1650"/>
        <v/>
      </c>
      <c r="CO545" s="1339" t="str">
        <f t="shared" si="1650"/>
        <v/>
      </c>
      <c r="CP545" s="1339" t="str">
        <f t="shared" si="1650"/>
        <v/>
      </c>
      <c r="CQ545" s="1339" t="str">
        <f t="shared" si="1650"/>
        <v/>
      </c>
      <c r="CR545" s="1339" t="str">
        <f t="shared" si="1650"/>
        <v/>
      </c>
      <c r="CS545" s="1338" t="str">
        <f t="shared" si="1650"/>
        <v/>
      </c>
      <c r="CT545" s="1341" t="str">
        <f t="shared" si="1650"/>
        <v/>
      </c>
      <c r="CU545" s="552" t="str">
        <f t="shared" si="1524"/>
        <v/>
      </c>
      <c r="CV545" s="553" t="str">
        <f t="shared" si="1525"/>
        <v/>
      </c>
      <c r="CW545" s="554" t="str">
        <f t="shared" si="1526"/>
        <v/>
      </c>
      <c r="CX545" s="554" t="str">
        <f t="shared" si="1527"/>
        <v/>
      </c>
      <c r="CY545" s="554" t="str">
        <f t="shared" si="1528"/>
        <v/>
      </c>
      <c r="CZ545" s="554" t="str">
        <f t="shared" si="1529"/>
        <v/>
      </c>
      <c r="DA545" s="554" t="str">
        <f t="shared" si="1530"/>
        <v/>
      </c>
      <c r="DB545" s="555" t="str">
        <f t="shared" si="1531"/>
        <v/>
      </c>
      <c r="DC545" s="555" t="str">
        <f t="shared" si="1532"/>
        <v/>
      </c>
      <c r="DD545" s="555" t="str">
        <f t="shared" si="1533"/>
        <v/>
      </c>
      <c r="DE545" s="554" t="str">
        <f t="shared" si="1534"/>
        <v/>
      </c>
      <c r="DF545" s="554" t="str">
        <f t="shared" si="1535"/>
        <v/>
      </c>
      <c r="DG545" s="554" t="str">
        <f t="shared" si="1536"/>
        <v/>
      </c>
      <c r="DH545" s="554" t="str">
        <f t="shared" si="1537"/>
        <v/>
      </c>
      <c r="DI545" s="554" t="str">
        <f t="shared" si="1538"/>
        <v/>
      </c>
      <c r="DJ545" s="553" t="str">
        <f t="shared" si="1539"/>
        <v/>
      </c>
      <c r="DK545" s="552" t="str">
        <f t="shared" si="1540"/>
        <v/>
      </c>
      <c r="DL545" s="656">
        <f t="shared" si="1633"/>
        <v>0</v>
      </c>
      <c r="DM545" s="106">
        <f t="shared" si="1634"/>
        <v>0</v>
      </c>
      <c r="DN545" s="106">
        <f t="shared" si="1635"/>
        <v>0</v>
      </c>
      <c r="DO545" s="106">
        <f t="shared" si="1636"/>
        <v>0</v>
      </c>
      <c r="DP545" s="486"/>
      <c r="DQ545" s="1126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$G$1 &amp; "/kg"</f>
        <v>kcal/kg</v>
      </c>
      <c r="B546" s="765">
        <f>1450*$K$1</f>
        <v>1450</v>
      </c>
      <c r="C546" s="765">
        <f t="shared" ref="C546:R546" si="1682">1450*$K$1</f>
        <v>1450</v>
      </c>
      <c r="D546" s="765">
        <f t="shared" si="1682"/>
        <v>1450</v>
      </c>
      <c r="E546" s="765">
        <f t="shared" si="1682"/>
        <v>1450</v>
      </c>
      <c r="F546" s="765">
        <f t="shared" si="1682"/>
        <v>1450</v>
      </c>
      <c r="G546" s="765">
        <f t="shared" si="1682"/>
        <v>1450</v>
      </c>
      <c r="H546" s="765">
        <f t="shared" si="1682"/>
        <v>1450</v>
      </c>
      <c r="I546" s="765">
        <f t="shared" si="1682"/>
        <v>1450</v>
      </c>
      <c r="J546" s="765">
        <f t="shared" si="1682"/>
        <v>1450</v>
      </c>
      <c r="K546" s="765">
        <f t="shared" si="1682"/>
        <v>1450</v>
      </c>
      <c r="L546" s="765">
        <f t="shared" si="1682"/>
        <v>1450</v>
      </c>
      <c r="M546" s="765">
        <f t="shared" si="1682"/>
        <v>1450</v>
      </c>
      <c r="N546" s="765">
        <f t="shared" si="1682"/>
        <v>1450</v>
      </c>
      <c r="O546" s="765">
        <f t="shared" si="1682"/>
        <v>1450</v>
      </c>
      <c r="P546" s="765">
        <f t="shared" si="1682"/>
        <v>1450</v>
      </c>
      <c r="Q546" s="765">
        <f t="shared" si="1682"/>
        <v>1450</v>
      </c>
      <c r="R546" s="765">
        <f t="shared" si="1682"/>
        <v>1450</v>
      </c>
      <c r="S546" s="605"/>
      <c r="T546" s="765">
        <f>1450*$K$1</f>
        <v>1450</v>
      </c>
      <c r="U546" s="765">
        <f t="shared" ref="U546:AJ546" si="1683">1450*$K$1</f>
        <v>1450</v>
      </c>
      <c r="V546" s="765">
        <f t="shared" si="1683"/>
        <v>1450</v>
      </c>
      <c r="W546" s="765">
        <f t="shared" si="1683"/>
        <v>1450</v>
      </c>
      <c r="X546" s="765">
        <f t="shared" si="1683"/>
        <v>1450</v>
      </c>
      <c r="Y546" s="765">
        <f t="shared" si="1683"/>
        <v>1450</v>
      </c>
      <c r="Z546" s="765">
        <f t="shared" si="1683"/>
        <v>1450</v>
      </c>
      <c r="AA546" s="765">
        <f t="shared" si="1683"/>
        <v>1450</v>
      </c>
      <c r="AB546" s="765">
        <f t="shared" si="1683"/>
        <v>1450</v>
      </c>
      <c r="AC546" s="765">
        <f t="shared" si="1683"/>
        <v>1450</v>
      </c>
      <c r="AD546" s="765">
        <f t="shared" si="1683"/>
        <v>1450</v>
      </c>
      <c r="AE546" s="765">
        <f t="shared" si="1683"/>
        <v>1450</v>
      </c>
      <c r="AF546" s="765">
        <f t="shared" si="1683"/>
        <v>1450</v>
      </c>
      <c r="AG546" s="765">
        <f t="shared" si="1683"/>
        <v>1450</v>
      </c>
      <c r="AH546" s="765">
        <f t="shared" si="1683"/>
        <v>1450</v>
      </c>
      <c r="AI546" s="765">
        <f t="shared" si="1683"/>
        <v>1450</v>
      </c>
      <c r="AJ546" s="765">
        <f t="shared" si="1683"/>
        <v>1450</v>
      </c>
      <c r="AK546" s="605"/>
      <c r="AL546" s="765">
        <f>1450*$K$1</f>
        <v>1450</v>
      </c>
      <c r="AM546" s="765">
        <f t="shared" ref="AM546:BB546" si="1684">1450*$K$1</f>
        <v>1450</v>
      </c>
      <c r="AN546" s="765">
        <f t="shared" si="1684"/>
        <v>1450</v>
      </c>
      <c r="AO546" s="765">
        <f t="shared" si="1684"/>
        <v>1450</v>
      </c>
      <c r="AP546" s="765">
        <f t="shared" si="1684"/>
        <v>1450</v>
      </c>
      <c r="AQ546" s="765">
        <f t="shared" si="1684"/>
        <v>1450</v>
      </c>
      <c r="AR546" s="765">
        <f t="shared" si="1684"/>
        <v>1450</v>
      </c>
      <c r="AS546" s="765">
        <f t="shared" si="1684"/>
        <v>1450</v>
      </c>
      <c r="AT546" s="765">
        <f t="shared" si="1684"/>
        <v>1450</v>
      </c>
      <c r="AU546" s="765">
        <f t="shared" si="1684"/>
        <v>1450</v>
      </c>
      <c r="AV546" s="765">
        <f t="shared" si="1684"/>
        <v>1450</v>
      </c>
      <c r="AW546" s="765">
        <f t="shared" si="1684"/>
        <v>1450</v>
      </c>
      <c r="AX546" s="765">
        <f t="shared" si="1684"/>
        <v>1450</v>
      </c>
      <c r="AY546" s="765">
        <f t="shared" si="1684"/>
        <v>1450</v>
      </c>
      <c r="AZ546" s="765">
        <f t="shared" si="1684"/>
        <v>1450</v>
      </c>
      <c r="BA546" s="765">
        <f t="shared" si="1684"/>
        <v>1450</v>
      </c>
      <c r="BB546" s="765">
        <f t="shared" si="1684"/>
        <v>1450</v>
      </c>
      <c r="BC546" s="759"/>
      <c r="BD546" s="765">
        <f>1450*$K$1</f>
        <v>1450</v>
      </c>
      <c r="BE546" s="765">
        <f t="shared" ref="BE546:BY546" si="1685">1450*$K$1</f>
        <v>1450</v>
      </c>
      <c r="BF546" s="765">
        <f t="shared" si="1685"/>
        <v>1450</v>
      </c>
      <c r="BG546" s="765">
        <v>1450</v>
      </c>
      <c r="BH546" s="765">
        <f t="shared" si="1685"/>
        <v>1450</v>
      </c>
      <c r="BI546" s="765">
        <f t="shared" si="1685"/>
        <v>1450</v>
      </c>
      <c r="BJ546" s="765">
        <f t="shared" si="1685"/>
        <v>1450</v>
      </c>
      <c r="BK546" s="765">
        <f t="shared" si="1685"/>
        <v>1450</v>
      </c>
      <c r="BL546" s="765">
        <f t="shared" si="1685"/>
        <v>1450</v>
      </c>
      <c r="BM546" s="765">
        <f t="shared" si="1685"/>
        <v>1450</v>
      </c>
      <c r="BN546" s="765">
        <f t="shared" si="1685"/>
        <v>1450</v>
      </c>
      <c r="BO546" s="765">
        <f t="shared" si="1685"/>
        <v>1450</v>
      </c>
      <c r="BP546" s="765">
        <f t="shared" si="1685"/>
        <v>1450</v>
      </c>
      <c r="BQ546" s="765">
        <f t="shared" si="1685"/>
        <v>1450</v>
      </c>
      <c r="BR546" s="765">
        <f t="shared" si="1685"/>
        <v>1450</v>
      </c>
      <c r="BS546" s="765">
        <f t="shared" si="1685"/>
        <v>1450</v>
      </c>
      <c r="BT546" s="765">
        <f t="shared" si="1685"/>
        <v>1450</v>
      </c>
      <c r="BU546" s="759"/>
      <c r="BV546" s="765">
        <f t="shared" si="1685"/>
        <v>1450</v>
      </c>
      <c r="BW546" s="765">
        <f t="shared" si="1685"/>
        <v>1450</v>
      </c>
      <c r="BX546" s="765">
        <f t="shared" si="1685"/>
        <v>1450</v>
      </c>
      <c r="BY546" s="765">
        <f t="shared" si="1685"/>
        <v>1450</v>
      </c>
      <c r="BZ546" s="600">
        <f t="shared" si="1637"/>
        <v>1450</v>
      </c>
      <c r="CA546" s="600">
        <f t="shared" si="1638"/>
        <v>1450</v>
      </c>
      <c r="CB546" s="600">
        <f t="shared" si="1639"/>
        <v>1450</v>
      </c>
      <c r="CC546" s="691">
        <f t="shared" si="1640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650"/>
        <v>1450</v>
      </c>
      <c r="CF546" s="1339">
        <f t="shared" si="1650"/>
        <v>1450</v>
      </c>
      <c r="CG546" s="1339">
        <f t="shared" si="1650"/>
        <v>1450</v>
      </c>
      <c r="CH546" s="1339">
        <f t="shared" si="1650"/>
        <v>1450</v>
      </c>
      <c r="CI546" s="1339">
        <f t="shared" si="1650"/>
        <v>1450</v>
      </c>
      <c r="CJ546" s="1339">
        <f t="shared" si="1650"/>
        <v>1450</v>
      </c>
      <c r="CK546" s="1340">
        <f t="shared" si="1650"/>
        <v>1450</v>
      </c>
      <c r="CL546" s="1340">
        <f t="shared" si="1650"/>
        <v>1450</v>
      </c>
      <c r="CM546" s="1340">
        <f t="shared" si="1650"/>
        <v>1450</v>
      </c>
      <c r="CN546" s="1339">
        <f t="shared" si="1650"/>
        <v>1450</v>
      </c>
      <c r="CO546" s="1339">
        <f t="shared" si="1650"/>
        <v>1450</v>
      </c>
      <c r="CP546" s="1339">
        <f t="shared" si="1650"/>
        <v>1450</v>
      </c>
      <c r="CQ546" s="1339">
        <f t="shared" si="1650"/>
        <v>1450</v>
      </c>
      <c r="CR546" s="1339">
        <f t="shared" ref="CE546:CT561" si="168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1686"/>
        <v>1450</v>
      </c>
      <c r="CT546" s="1341">
        <f t="shared" si="1686"/>
        <v>1450</v>
      </c>
      <c r="CU546" s="552">
        <f t="shared" si="1524"/>
        <v>1450</v>
      </c>
      <c r="CV546" s="553">
        <f t="shared" si="1525"/>
        <v>1450</v>
      </c>
      <c r="CW546" s="554">
        <f t="shared" si="1526"/>
        <v>1450</v>
      </c>
      <c r="CX546" s="554">
        <f t="shared" si="1527"/>
        <v>1450</v>
      </c>
      <c r="CY546" s="554">
        <f t="shared" si="1528"/>
        <v>1450</v>
      </c>
      <c r="CZ546" s="554">
        <f t="shared" si="1529"/>
        <v>1450</v>
      </c>
      <c r="DA546" s="554">
        <f t="shared" si="1530"/>
        <v>1450</v>
      </c>
      <c r="DB546" s="555">
        <f t="shared" si="1531"/>
        <v>1450</v>
      </c>
      <c r="DC546" s="555">
        <f t="shared" si="1532"/>
        <v>1450</v>
      </c>
      <c r="DD546" s="555">
        <f t="shared" si="1533"/>
        <v>1450</v>
      </c>
      <c r="DE546" s="554">
        <f t="shared" si="1534"/>
        <v>1450</v>
      </c>
      <c r="DF546" s="554">
        <f t="shared" si="1535"/>
        <v>1450</v>
      </c>
      <c r="DG546" s="554">
        <f t="shared" si="1536"/>
        <v>1450</v>
      </c>
      <c r="DH546" s="554">
        <f t="shared" si="1537"/>
        <v>1450</v>
      </c>
      <c r="DI546" s="554">
        <f t="shared" si="1538"/>
        <v>1450</v>
      </c>
      <c r="DJ546" s="553">
        <f t="shared" si="1539"/>
        <v>1450</v>
      </c>
      <c r="DK546" s="552">
        <f t="shared" si="1540"/>
        <v>1450</v>
      </c>
      <c r="DL546" s="656">
        <f t="shared" si="1633"/>
        <v>17</v>
      </c>
      <c r="DM546" s="106">
        <f t="shared" si="1634"/>
        <v>17</v>
      </c>
      <c r="DN546" s="106">
        <f t="shared" si="1635"/>
        <v>17</v>
      </c>
      <c r="DO546" s="106">
        <f t="shared" si="1636"/>
        <v>17</v>
      </c>
      <c r="DP546" s="486"/>
      <c r="DQ546" s="1126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$G$1 &amp; " (%)"</f>
        <v>kcal (%)</v>
      </c>
      <c r="B547" s="769" t="str">
        <f t="shared" ref="B547:R547" si="1687">IF(B545="","",B545*B546/B$46/365/$F$1)</f>
        <v/>
      </c>
      <c r="C547" s="769" t="str">
        <f t="shared" si="1687"/>
        <v/>
      </c>
      <c r="D547" s="769" t="str">
        <f t="shared" si="1687"/>
        <v/>
      </c>
      <c r="E547" s="769" t="str">
        <f t="shared" si="1687"/>
        <v/>
      </c>
      <c r="F547" s="769" t="str">
        <f t="shared" si="1687"/>
        <v/>
      </c>
      <c r="G547" s="769" t="str">
        <f t="shared" si="1687"/>
        <v/>
      </c>
      <c r="H547" s="769" t="str">
        <f t="shared" si="1687"/>
        <v/>
      </c>
      <c r="I547" s="769" t="str">
        <f t="shared" si="1687"/>
        <v/>
      </c>
      <c r="J547" s="769" t="str">
        <f t="shared" si="1687"/>
        <v/>
      </c>
      <c r="K547" s="769" t="str">
        <f t="shared" si="1687"/>
        <v/>
      </c>
      <c r="L547" s="769" t="str">
        <f t="shared" si="1687"/>
        <v/>
      </c>
      <c r="M547" s="769" t="str">
        <f t="shared" si="1687"/>
        <v/>
      </c>
      <c r="N547" s="769" t="str">
        <f t="shared" si="1687"/>
        <v/>
      </c>
      <c r="O547" s="769" t="str">
        <f t="shared" si="1687"/>
        <v/>
      </c>
      <c r="P547" s="769" t="str">
        <f t="shared" si="1687"/>
        <v/>
      </c>
      <c r="Q547" s="769" t="str">
        <f t="shared" si="1687"/>
        <v/>
      </c>
      <c r="R547" s="769" t="str">
        <f t="shared" si="1687"/>
        <v/>
      </c>
      <c r="S547" s="591"/>
      <c r="T547" s="769" t="str">
        <f t="shared" ref="T547:AJ547" si="1688">IF(T545="","",T545*T546/T$46/365/$F$1)</f>
        <v/>
      </c>
      <c r="U547" s="769" t="str">
        <f t="shared" si="1688"/>
        <v/>
      </c>
      <c r="V547" s="769" t="str">
        <f t="shared" si="1688"/>
        <v/>
      </c>
      <c r="W547" s="769" t="str">
        <f t="shared" si="1688"/>
        <v/>
      </c>
      <c r="X547" s="769" t="str">
        <f t="shared" si="1688"/>
        <v/>
      </c>
      <c r="Y547" s="769" t="str">
        <f t="shared" si="1688"/>
        <v/>
      </c>
      <c r="Z547" s="769" t="str">
        <f t="shared" si="1688"/>
        <v/>
      </c>
      <c r="AA547" s="769" t="str">
        <f t="shared" si="1688"/>
        <v/>
      </c>
      <c r="AB547" s="769" t="str">
        <f t="shared" si="1688"/>
        <v/>
      </c>
      <c r="AC547" s="769" t="str">
        <f t="shared" si="1688"/>
        <v/>
      </c>
      <c r="AD547" s="769" t="str">
        <f t="shared" si="1688"/>
        <v/>
      </c>
      <c r="AE547" s="769" t="str">
        <f t="shared" si="1688"/>
        <v/>
      </c>
      <c r="AF547" s="769" t="str">
        <f t="shared" si="1688"/>
        <v/>
      </c>
      <c r="AG547" s="769" t="str">
        <f t="shared" si="1688"/>
        <v/>
      </c>
      <c r="AH547" s="769" t="str">
        <f t="shared" si="1688"/>
        <v/>
      </c>
      <c r="AI547" s="769" t="str">
        <f t="shared" si="1688"/>
        <v/>
      </c>
      <c r="AJ547" s="769" t="str">
        <f t="shared" si="1688"/>
        <v/>
      </c>
      <c r="AK547" s="591"/>
      <c r="AL547" s="769" t="str">
        <f t="shared" ref="AL547:BB547" si="1689">IF(AL545="","",AL545*AL546/AL$46/365/$F$1)</f>
        <v/>
      </c>
      <c r="AM547" s="769" t="str">
        <f t="shared" si="1689"/>
        <v/>
      </c>
      <c r="AN547" s="769" t="str">
        <f t="shared" si="1689"/>
        <v/>
      </c>
      <c r="AO547" s="769" t="str">
        <f t="shared" si="1689"/>
        <v/>
      </c>
      <c r="AP547" s="769" t="str">
        <f t="shared" si="1689"/>
        <v/>
      </c>
      <c r="AQ547" s="769" t="str">
        <f t="shared" si="1689"/>
        <v/>
      </c>
      <c r="AR547" s="769" t="str">
        <f t="shared" si="1689"/>
        <v/>
      </c>
      <c r="AS547" s="769" t="str">
        <f t="shared" si="1689"/>
        <v/>
      </c>
      <c r="AT547" s="769" t="str">
        <f t="shared" si="1689"/>
        <v/>
      </c>
      <c r="AU547" s="769" t="str">
        <f t="shared" si="1689"/>
        <v/>
      </c>
      <c r="AV547" s="769" t="str">
        <f t="shared" si="1689"/>
        <v/>
      </c>
      <c r="AW547" s="769" t="str">
        <f t="shared" si="1689"/>
        <v/>
      </c>
      <c r="AX547" s="769" t="str">
        <f t="shared" si="1689"/>
        <v/>
      </c>
      <c r="AY547" s="769" t="str">
        <f t="shared" si="1689"/>
        <v/>
      </c>
      <c r="AZ547" s="769" t="str">
        <f t="shared" si="1689"/>
        <v/>
      </c>
      <c r="BA547" s="769" t="str">
        <f t="shared" si="1689"/>
        <v/>
      </c>
      <c r="BB547" s="769" t="str">
        <f t="shared" si="1689"/>
        <v/>
      </c>
      <c r="BC547" s="655"/>
      <c r="BD547" s="769" t="str">
        <f t="shared" ref="BD547:BT547" si="1690">IF(BD545="","",BD545*BD546/BD$46/365/$F$1)</f>
        <v/>
      </c>
      <c r="BE547" s="769" t="str">
        <f t="shared" si="1690"/>
        <v/>
      </c>
      <c r="BF547" s="769" t="str">
        <f t="shared" si="1690"/>
        <v/>
      </c>
      <c r="BG547" s="769" t="str">
        <f t="shared" si="1690"/>
        <v/>
      </c>
      <c r="BH547" s="769" t="str">
        <f t="shared" si="1690"/>
        <v/>
      </c>
      <c r="BI547" s="769" t="str">
        <f t="shared" si="1690"/>
        <v/>
      </c>
      <c r="BJ547" s="769" t="str">
        <f t="shared" si="1690"/>
        <v/>
      </c>
      <c r="BK547" s="769" t="str">
        <f t="shared" si="1690"/>
        <v/>
      </c>
      <c r="BL547" s="769" t="str">
        <f t="shared" si="1690"/>
        <v/>
      </c>
      <c r="BM547" s="769" t="str">
        <f t="shared" si="1690"/>
        <v/>
      </c>
      <c r="BN547" s="769" t="str">
        <f t="shared" si="1690"/>
        <v/>
      </c>
      <c r="BO547" s="769" t="str">
        <f t="shared" si="1690"/>
        <v/>
      </c>
      <c r="BP547" s="769" t="str">
        <f t="shared" si="1690"/>
        <v/>
      </c>
      <c r="BQ547" s="769" t="str">
        <f t="shared" si="1690"/>
        <v/>
      </c>
      <c r="BR547" s="769" t="str">
        <f t="shared" si="1690"/>
        <v/>
      </c>
      <c r="BS547" s="769" t="str">
        <f t="shared" si="1690"/>
        <v/>
      </c>
      <c r="BT547" s="769" t="str">
        <f t="shared" si="1690"/>
        <v/>
      </c>
      <c r="BU547" s="655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00" t="str">
        <f t="shared" ref="BZ547" si="1691">IF(DL547&lt;3,"",(SUM(B547:R547)-MIN(B547:R547)-MAX(B547:R547))/(DL547-2))</f>
        <v/>
      </c>
      <c r="CA547" s="625" t="str">
        <f t="shared" si="1638"/>
        <v/>
      </c>
      <c r="CB547" s="625" t="str">
        <f t="shared" si="1639"/>
        <v/>
      </c>
      <c r="CC547" s="694" t="str">
        <f t="shared" si="1640"/>
        <v/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169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1692"/>
        <v/>
      </c>
      <c r="CG547" s="1344" t="str">
        <f t="shared" si="1692"/>
        <v/>
      </c>
      <c r="CH547" s="1344" t="str">
        <f t="shared" si="1692"/>
        <v/>
      </c>
      <c r="CI547" s="1344" t="str">
        <f t="shared" si="1692"/>
        <v/>
      </c>
      <c r="CJ547" s="1344" t="str">
        <f t="shared" si="1692"/>
        <v/>
      </c>
      <c r="CK547" s="1345" t="str">
        <f t="shared" si="1692"/>
        <v/>
      </c>
      <c r="CL547" s="1345" t="str">
        <f t="shared" si="1692"/>
        <v/>
      </c>
      <c r="CM547" s="1345" t="str">
        <f t="shared" si="1692"/>
        <v/>
      </c>
      <c r="CN547" s="1344" t="str">
        <f t="shared" si="1692"/>
        <v/>
      </c>
      <c r="CO547" s="1344" t="str">
        <f t="shared" si="1692"/>
        <v/>
      </c>
      <c r="CP547" s="1344" t="str">
        <f t="shared" si="1692"/>
        <v/>
      </c>
      <c r="CQ547" s="1344" t="str">
        <f t="shared" si="1692"/>
        <v/>
      </c>
      <c r="CR547" s="1344" t="str">
        <f t="shared" si="1692"/>
        <v/>
      </c>
      <c r="CS547" s="1343" t="str">
        <f t="shared" si="1692"/>
        <v/>
      </c>
      <c r="CT547" s="1346" t="str">
        <f t="shared" si="1692"/>
        <v/>
      </c>
      <c r="CU547" s="540" t="str">
        <f t="shared" si="1524"/>
        <v/>
      </c>
      <c r="CV547" s="541" t="str">
        <f t="shared" si="1525"/>
        <v/>
      </c>
      <c r="CW547" s="542" t="str">
        <f t="shared" si="1526"/>
        <v/>
      </c>
      <c r="CX547" s="542" t="str">
        <f t="shared" si="1527"/>
        <v/>
      </c>
      <c r="CY547" s="542" t="str">
        <f t="shared" si="1528"/>
        <v/>
      </c>
      <c r="CZ547" s="542" t="str">
        <f t="shared" si="1529"/>
        <v/>
      </c>
      <c r="DA547" s="542" t="str">
        <f t="shared" si="1530"/>
        <v/>
      </c>
      <c r="DB547" s="543" t="str">
        <f t="shared" si="1531"/>
        <v/>
      </c>
      <c r="DC547" s="543" t="str">
        <f t="shared" si="1532"/>
        <v/>
      </c>
      <c r="DD547" s="543" t="str">
        <f t="shared" si="1533"/>
        <v/>
      </c>
      <c r="DE547" s="542" t="str">
        <f t="shared" si="1534"/>
        <v/>
      </c>
      <c r="DF547" s="542" t="str">
        <f t="shared" si="1535"/>
        <v/>
      </c>
      <c r="DG547" s="542" t="str">
        <f t="shared" si="1536"/>
        <v/>
      </c>
      <c r="DH547" s="542" t="str">
        <f t="shared" si="1537"/>
        <v/>
      </c>
      <c r="DI547" s="542" t="str">
        <f t="shared" si="1538"/>
        <v/>
      </c>
      <c r="DJ547" s="541" t="str">
        <f t="shared" si="1539"/>
        <v/>
      </c>
      <c r="DK547" s="540" t="str">
        <f t="shared" si="1540"/>
        <v/>
      </c>
      <c r="DL547" s="656">
        <f t="shared" si="1633"/>
        <v>0</v>
      </c>
      <c r="DM547" s="106">
        <f t="shared" si="1634"/>
        <v>0</v>
      </c>
      <c r="DN547" s="106">
        <f t="shared" si="1635"/>
        <v>0</v>
      </c>
      <c r="DO547" s="106">
        <f t="shared" si="1636"/>
        <v>0</v>
      </c>
      <c r="DP547" s="486"/>
      <c r="DQ547" s="1126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281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37"/>
        <v/>
      </c>
      <c r="CA548" s="600" t="str">
        <f t="shared" si="1638"/>
        <v/>
      </c>
      <c r="CB548" s="600" t="str">
        <f t="shared" si="1639"/>
        <v/>
      </c>
      <c r="CC548" s="691" t="str">
        <f t="shared" si="1640"/>
        <v/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1686"/>
        <v/>
      </c>
      <c r="CF548" s="1339" t="str">
        <f t="shared" si="1686"/>
        <v/>
      </c>
      <c r="CG548" s="1339" t="str">
        <f t="shared" si="1686"/>
        <v/>
      </c>
      <c r="CH548" s="1339" t="str">
        <f t="shared" si="1686"/>
        <v/>
      </c>
      <c r="CI548" s="1339" t="str">
        <f t="shared" si="1686"/>
        <v/>
      </c>
      <c r="CJ548" s="1339" t="str">
        <f t="shared" si="1686"/>
        <v/>
      </c>
      <c r="CK548" s="1340" t="str">
        <f t="shared" si="1686"/>
        <v/>
      </c>
      <c r="CL548" s="1340" t="str">
        <f t="shared" si="1686"/>
        <v/>
      </c>
      <c r="CM548" s="1340" t="str">
        <f t="shared" si="1686"/>
        <v/>
      </c>
      <c r="CN548" s="1339" t="str">
        <f t="shared" si="1686"/>
        <v/>
      </c>
      <c r="CO548" s="1339" t="str">
        <f t="shared" si="1686"/>
        <v/>
      </c>
      <c r="CP548" s="1339" t="str">
        <f t="shared" si="1686"/>
        <v/>
      </c>
      <c r="CQ548" s="1339" t="str">
        <f t="shared" si="1686"/>
        <v/>
      </c>
      <c r="CR548" s="1339" t="str">
        <f t="shared" si="1686"/>
        <v/>
      </c>
      <c r="CS548" s="1338" t="str">
        <f t="shared" si="1686"/>
        <v/>
      </c>
      <c r="CT548" s="1341" t="str">
        <f t="shared" si="1686"/>
        <v/>
      </c>
      <c r="CU548" s="552" t="str">
        <f t="shared" si="1524"/>
        <v/>
      </c>
      <c r="CV548" s="553" t="str">
        <f t="shared" si="1525"/>
        <v/>
      </c>
      <c r="CW548" s="554" t="str">
        <f t="shared" si="1526"/>
        <v/>
      </c>
      <c r="CX548" s="554" t="str">
        <f t="shared" si="1527"/>
        <v/>
      </c>
      <c r="CY548" s="554" t="str">
        <f t="shared" si="1528"/>
        <v/>
      </c>
      <c r="CZ548" s="554" t="str">
        <f t="shared" si="1529"/>
        <v/>
      </c>
      <c r="DA548" s="554" t="str">
        <f t="shared" si="1530"/>
        <v/>
      </c>
      <c r="DB548" s="555" t="str">
        <f t="shared" si="1531"/>
        <v/>
      </c>
      <c r="DC548" s="555" t="str">
        <f t="shared" si="1532"/>
        <v/>
      </c>
      <c r="DD548" s="555" t="str">
        <f t="shared" si="1533"/>
        <v/>
      </c>
      <c r="DE548" s="554" t="str">
        <f t="shared" si="1534"/>
        <v/>
      </c>
      <c r="DF548" s="554" t="str">
        <f t="shared" si="1535"/>
        <v/>
      </c>
      <c r="DG548" s="554" t="str">
        <f t="shared" si="1536"/>
        <v/>
      </c>
      <c r="DH548" s="554" t="str">
        <f t="shared" si="1537"/>
        <v/>
      </c>
      <c r="DI548" s="554" t="str">
        <f t="shared" si="1538"/>
        <v/>
      </c>
      <c r="DJ548" s="553" t="str">
        <f t="shared" si="1539"/>
        <v/>
      </c>
      <c r="DK548" s="552" t="str">
        <f t="shared" si="1540"/>
        <v/>
      </c>
      <c r="DL548" s="656">
        <f t="shared" si="1633"/>
        <v>0</v>
      </c>
      <c r="DM548" s="106">
        <f t="shared" si="1634"/>
        <v>0</v>
      </c>
      <c r="DN548" s="106">
        <f t="shared" si="1635"/>
        <v>0</v>
      </c>
      <c r="DO548" s="106">
        <f t="shared" si="1636"/>
        <v>0</v>
      </c>
      <c r="DP548" s="486"/>
      <c r="DQ548" s="1126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279</v>
      </c>
      <c r="B549" s="764" t="str">
        <f t="shared" ref="B549:R549" si="1693">IF(B548="","",B545*B548)</f>
        <v/>
      </c>
      <c r="C549" s="764" t="str">
        <f t="shared" si="1693"/>
        <v/>
      </c>
      <c r="D549" s="764" t="str">
        <f t="shared" si="1693"/>
        <v/>
      </c>
      <c r="E549" s="764" t="str">
        <f t="shared" si="1693"/>
        <v/>
      </c>
      <c r="F549" s="764" t="str">
        <f t="shared" si="1693"/>
        <v/>
      </c>
      <c r="G549" s="764" t="str">
        <f t="shared" si="1693"/>
        <v/>
      </c>
      <c r="H549" s="764" t="str">
        <f t="shared" si="1693"/>
        <v/>
      </c>
      <c r="I549" s="764" t="str">
        <f t="shared" si="1693"/>
        <v/>
      </c>
      <c r="J549" s="764" t="str">
        <f t="shared" si="1693"/>
        <v/>
      </c>
      <c r="K549" s="764" t="str">
        <f t="shared" si="1693"/>
        <v/>
      </c>
      <c r="L549" s="764" t="str">
        <f t="shared" si="1693"/>
        <v/>
      </c>
      <c r="M549" s="764" t="str">
        <f t="shared" si="1693"/>
        <v/>
      </c>
      <c r="N549" s="764" t="str">
        <f t="shared" si="1693"/>
        <v/>
      </c>
      <c r="O549" s="764" t="str">
        <f t="shared" si="1693"/>
        <v/>
      </c>
      <c r="P549" s="764" t="str">
        <f t="shared" si="1693"/>
        <v/>
      </c>
      <c r="Q549" s="764" t="str">
        <f t="shared" si="1693"/>
        <v/>
      </c>
      <c r="R549" s="764" t="str">
        <f t="shared" si="1693"/>
        <v/>
      </c>
      <c r="S549" s="770"/>
      <c r="T549" s="764" t="str">
        <f t="shared" ref="T549:AJ549" si="1694">IF(T548="","",T545*T548)</f>
        <v/>
      </c>
      <c r="U549" s="764" t="str">
        <f t="shared" si="1694"/>
        <v/>
      </c>
      <c r="V549" s="764" t="str">
        <f t="shared" si="1694"/>
        <v/>
      </c>
      <c r="W549" s="764" t="str">
        <f t="shared" si="1694"/>
        <v/>
      </c>
      <c r="X549" s="764" t="str">
        <f t="shared" si="1694"/>
        <v/>
      </c>
      <c r="Y549" s="764" t="str">
        <f t="shared" si="1694"/>
        <v/>
      </c>
      <c r="Z549" s="764" t="str">
        <f t="shared" si="1694"/>
        <v/>
      </c>
      <c r="AA549" s="764" t="str">
        <f t="shared" si="1694"/>
        <v/>
      </c>
      <c r="AB549" s="764" t="str">
        <f t="shared" si="1694"/>
        <v/>
      </c>
      <c r="AC549" s="764" t="str">
        <f t="shared" si="1694"/>
        <v/>
      </c>
      <c r="AD549" s="764" t="str">
        <f t="shared" si="1694"/>
        <v/>
      </c>
      <c r="AE549" s="764" t="str">
        <f t="shared" si="1694"/>
        <v/>
      </c>
      <c r="AF549" s="764" t="str">
        <f t="shared" si="1694"/>
        <v/>
      </c>
      <c r="AG549" s="764" t="str">
        <f t="shared" si="1694"/>
        <v/>
      </c>
      <c r="AH549" s="764" t="str">
        <f t="shared" si="1694"/>
        <v/>
      </c>
      <c r="AI549" s="764" t="str">
        <f t="shared" si="1694"/>
        <v/>
      </c>
      <c r="AJ549" s="764" t="str">
        <f t="shared" si="1694"/>
        <v/>
      </c>
      <c r="AK549" s="770"/>
      <c r="AL549" s="764" t="str">
        <f t="shared" ref="AL549:BB549" si="1695">IF(AL548="","",AL545*AL548)</f>
        <v/>
      </c>
      <c r="AM549" s="764" t="str">
        <f t="shared" si="1695"/>
        <v/>
      </c>
      <c r="AN549" s="764" t="str">
        <f t="shared" si="1695"/>
        <v/>
      </c>
      <c r="AO549" s="764" t="str">
        <f t="shared" si="1695"/>
        <v/>
      </c>
      <c r="AP549" s="764" t="str">
        <f t="shared" si="1695"/>
        <v/>
      </c>
      <c r="AQ549" s="764" t="str">
        <f t="shared" si="1695"/>
        <v/>
      </c>
      <c r="AR549" s="764" t="str">
        <f t="shared" si="1695"/>
        <v/>
      </c>
      <c r="AS549" s="764" t="str">
        <f t="shared" si="1695"/>
        <v/>
      </c>
      <c r="AT549" s="764" t="str">
        <f t="shared" si="1695"/>
        <v/>
      </c>
      <c r="AU549" s="764" t="str">
        <f t="shared" si="1695"/>
        <v/>
      </c>
      <c r="AV549" s="764" t="str">
        <f t="shared" si="1695"/>
        <v/>
      </c>
      <c r="AW549" s="764" t="str">
        <f t="shared" si="1695"/>
        <v/>
      </c>
      <c r="AX549" s="764" t="str">
        <f t="shared" si="1695"/>
        <v/>
      </c>
      <c r="AY549" s="764" t="str">
        <f t="shared" si="1695"/>
        <v/>
      </c>
      <c r="AZ549" s="764" t="str">
        <f t="shared" si="1695"/>
        <v/>
      </c>
      <c r="BA549" s="764" t="str">
        <f t="shared" si="1695"/>
        <v/>
      </c>
      <c r="BB549" s="764" t="str">
        <f t="shared" si="1695"/>
        <v/>
      </c>
      <c r="BC549" s="770"/>
      <c r="BD549" s="764" t="str">
        <f t="shared" ref="BD549:BT549" si="1696">IF(BD548="","",BD545*BD548)</f>
        <v/>
      </c>
      <c r="BE549" s="764" t="str">
        <f t="shared" si="1696"/>
        <v/>
      </c>
      <c r="BF549" s="764" t="str">
        <f t="shared" si="1696"/>
        <v/>
      </c>
      <c r="BG549" s="764" t="str">
        <f t="shared" si="1696"/>
        <v/>
      </c>
      <c r="BH549" s="764" t="str">
        <f t="shared" si="1696"/>
        <v/>
      </c>
      <c r="BI549" s="764" t="str">
        <f t="shared" si="1696"/>
        <v/>
      </c>
      <c r="BJ549" s="764" t="str">
        <f t="shared" si="1696"/>
        <v/>
      </c>
      <c r="BK549" s="764" t="str">
        <f t="shared" si="1696"/>
        <v/>
      </c>
      <c r="BL549" s="764" t="str">
        <f t="shared" si="1696"/>
        <v/>
      </c>
      <c r="BM549" s="764" t="str">
        <f t="shared" si="1696"/>
        <v/>
      </c>
      <c r="BN549" s="764" t="str">
        <f t="shared" si="1696"/>
        <v/>
      </c>
      <c r="BO549" s="764" t="str">
        <f t="shared" si="1696"/>
        <v/>
      </c>
      <c r="BP549" s="764" t="str">
        <f t="shared" si="1696"/>
        <v/>
      </c>
      <c r="BQ549" s="764" t="str">
        <f t="shared" si="1696"/>
        <v/>
      </c>
      <c r="BR549" s="764" t="str">
        <f t="shared" si="1696"/>
        <v/>
      </c>
      <c r="BS549" s="764" t="str">
        <f t="shared" si="1696"/>
        <v/>
      </c>
      <c r="BT549" s="764" t="str">
        <f t="shared" si="169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37"/>
        <v/>
      </c>
      <c r="CA549" s="600" t="str">
        <f t="shared" si="1638"/>
        <v/>
      </c>
      <c r="CB549" s="600" t="str">
        <f t="shared" si="1639"/>
        <v/>
      </c>
      <c r="CC549" s="691" t="str">
        <f t="shared" si="1640"/>
        <v/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1686"/>
        <v/>
      </c>
      <c r="CF549" s="1339" t="str">
        <f t="shared" si="1686"/>
        <v/>
      </c>
      <c r="CG549" s="1339" t="str">
        <f t="shared" si="1686"/>
        <v/>
      </c>
      <c r="CH549" s="1339" t="str">
        <f t="shared" si="1686"/>
        <v/>
      </c>
      <c r="CI549" s="1339" t="str">
        <f t="shared" si="1686"/>
        <v/>
      </c>
      <c r="CJ549" s="1339" t="str">
        <f t="shared" si="1686"/>
        <v/>
      </c>
      <c r="CK549" s="1340" t="str">
        <f t="shared" si="1686"/>
        <v/>
      </c>
      <c r="CL549" s="1340" t="str">
        <f t="shared" si="1686"/>
        <v/>
      </c>
      <c r="CM549" s="1340" t="str">
        <f t="shared" si="1686"/>
        <v/>
      </c>
      <c r="CN549" s="1339" t="str">
        <f t="shared" si="1686"/>
        <v/>
      </c>
      <c r="CO549" s="1339" t="str">
        <f t="shared" si="1686"/>
        <v/>
      </c>
      <c r="CP549" s="1339" t="str">
        <f t="shared" si="1686"/>
        <v/>
      </c>
      <c r="CQ549" s="1339" t="str">
        <f t="shared" si="1686"/>
        <v/>
      </c>
      <c r="CR549" s="1339" t="str">
        <f t="shared" si="1686"/>
        <v/>
      </c>
      <c r="CS549" s="1338" t="str">
        <f t="shared" si="1686"/>
        <v/>
      </c>
      <c r="CT549" s="1341" t="str">
        <f t="shared" si="1686"/>
        <v/>
      </c>
      <c r="CU549" s="552" t="str">
        <f t="shared" si="1524"/>
        <v/>
      </c>
      <c r="CV549" s="553" t="str">
        <f t="shared" si="1525"/>
        <v/>
      </c>
      <c r="CW549" s="554" t="str">
        <f t="shared" si="1526"/>
        <v/>
      </c>
      <c r="CX549" s="554" t="str">
        <f t="shared" si="1527"/>
        <v/>
      </c>
      <c r="CY549" s="554" t="str">
        <f t="shared" si="1528"/>
        <v/>
      </c>
      <c r="CZ549" s="554" t="str">
        <f t="shared" si="1529"/>
        <v/>
      </c>
      <c r="DA549" s="554" t="str">
        <f t="shared" si="1530"/>
        <v/>
      </c>
      <c r="DB549" s="555" t="str">
        <f t="shared" si="1531"/>
        <v/>
      </c>
      <c r="DC549" s="555" t="str">
        <f t="shared" si="1532"/>
        <v/>
      </c>
      <c r="DD549" s="555" t="str">
        <f t="shared" si="1533"/>
        <v/>
      </c>
      <c r="DE549" s="554" t="str">
        <f t="shared" si="1534"/>
        <v/>
      </c>
      <c r="DF549" s="554" t="str">
        <f t="shared" si="1535"/>
        <v/>
      </c>
      <c r="DG549" s="554" t="str">
        <f t="shared" si="1536"/>
        <v/>
      </c>
      <c r="DH549" s="554" t="str">
        <f t="shared" si="1537"/>
        <v/>
      </c>
      <c r="DI549" s="554" t="str">
        <f t="shared" si="1538"/>
        <v/>
      </c>
      <c r="DJ549" s="553" t="str">
        <f t="shared" si="1539"/>
        <v/>
      </c>
      <c r="DK549" s="552" t="str">
        <f t="shared" si="1540"/>
        <v/>
      </c>
      <c r="DL549" s="656">
        <f t="shared" si="1633"/>
        <v>0</v>
      </c>
      <c r="DM549" s="106">
        <f t="shared" si="1634"/>
        <v>0</v>
      </c>
      <c r="DN549" s="106">
        <f t="shared" si="1635"/>
        <v>0</v>
      </c>
      <c r="DO549" s="106">
        <f t="shared" si="1636"/>
        <v>0</v>
      </c>
      <c r="DP549" s="486"/>
      <c r="DQ549" s="1485" t="str">
        <f>'Exp factors'!$I$54</f>
        <v>other</v>
      </c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511" t="s">
        <v>722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2" t="str">
        <f t="shared" si="1524"/>
        <v/>
      </c>
      <c r="CV550" s="553" t="str">
        <f t="shared" si="1525"/>
        <v/>
      </c>
      <c r="CW550" s="554" t="str">
        <f t="shared" si="1526"/>
        <v/>
      </c>
      <c r="CX550" s="554" t="str">
        <f t="shared" si="1527"/>
        <v/>
      </c>
      <c r="CY550" s="554" t="str">
        <f t="shared" si="1528"/>
        <v/>
      </c>
      <c r="CZ550" s="554" t="str">
        <f t="shared" si="1529"/>
        <v/>
      </c>
      <c r="DA550" s="554" t="str">
        <f t="shared" si="1530"/>
        <v/>
      </c>
      <c r="DB550" s="555" t="str">
        <f t="shared" si="1531"/>
        <v/>
      </c>
      <c r="DC550" s="555" t="str">
        <f t="shared" si="1532"/>
        <v/>
      </c>
      <c r="DD550" s="555" t="str">
        <f t="shared" si="1533"/>
        <v/>
      </c>
      <c r="DE550" s="554" t="str">
        <f t="shared" si="1534"/>
        <v/>
      </c>
      <c r="DF550" s="554" t="str">
        <f t="shared" si="1535"/>
        <v/>
      </c>
      <c r="DG550" s="554" t="str">
        <f t="shared" si="1536"/>
        <v/>
      </c>
      <c r="DH550" s="554" t="str">
        <f t="shared" si="1537"/>
        <v/>
      </c>
      <c r="DI550" s="554" t="str">
        <f t="shared" si="1538"/>
        <v/>
      </c>
      <c r="DJ550" s="553" t="str">
        <f t="shared" si="1539"/>
        <v/>
      </c>
      <c r="DK550" s="552" t="str">
        <f t="shared" si="1540"/>
        <v/>
      </c>
      <c r="DL550" s="656">
        <f t="shared" si="1633"/>
        <v>0</v>
      </c>
      <c r="DM550" s="106">
        <f t="shared" si="1634"/>
        <v>0</v>
      </c>
      <c r="DN550" s="106">
        <f t="shared" si="1635"/>
        <v>0</v>
      </c>
      <c r="DO550" s="106">
        <f t="shared" si="1636"/>
        <v>0</v>
      </c>
      <c r="DP550" s="486"/>
      <c r="DQ550" s="903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285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37"/>
        <v/>
      </c>
      <c r="CA551" s="600" t="str">
        <f t="shared" si="1638"/>
        <v/>
      </c>
      <c r="CB551" s="600" t="str">
        <f t="shared" si="1639"/>
        <v/>
      </c>
      <c r="CC551" s="691" t="str">
        <f t="shared" si="1640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1686"/>
        <v/>
      </c>
      <c r="CF551" s="1339" t="str">
        <f t="shared" si="1686"/>
        <v/>
      </c>
      <c r="CG551" s="1339" t="str">
        <f t="shared" si="1686"/>
        <v/>
      </c>
      <c r="CH551" s="1339" t="str">
        <f t="shared" si="1686"/>
        <v/>
      </c>
      <c r="CI551" s="1339" t="str">
        <f t="shared" si="1686"/>
        <v/>
      </c>
      <c r="CJ551" s="1339" t="str">
        <f t="shared" si="1686"/>
        <v/>
      </c>
      <c r="CK551" s="1340" t="str">
        <f t="shared" si="1686"/>
        <v/>
      </c>
      <c r="CL551" s="1340" t="str">
        <f t="shared" si="1686"/>
        <v/>
      </c>
      <c r="CM551" s="1340" t="str">
        <f t="shared" si="1686"/>
        <v/>
      </c>
      <c r="CN551" s="1339" t="str">
        <f t="shared" si="1686"/>
        <v/>
      </c>
      <c r="CO551" s="1339" t="str">
        <f t="shared" si="1686"/>
        <v/>
      </c>
      <c r="CP551" s="1339" t="str">
        <f t="shared" si="1686"/>
        <v/>
      </c>
      <c r="CQ551" s="1339" t="str">
        <f t="shared" si="1686"/>
        <v/>
      </c>
      <c r="CR551" s="1339" t="str">
        <f t="shared" si="1686"/>
        <v/>
      </c>
      <c r="CS551" s="1338" t="str">
        <f t="shared" si="1686"/>
        <v/>
      </c>
      <c r="CT551" s="1341" t="str">
        <f t="shared" si="1686"/>
        <v/>
      </c>
      <c r="CU551" s="552" t="str">
        <f t="shared" si="1524"/>
        <v/>
      </c>
      <c r="CV551" s="553" t="str">
        <f t="shared" si="1525"/>
        <v/>
      </c>
      <c r="CW551" s="554" t="str">
        <f t="shared" si="1526"/>
        <v/>
      </c>
      <c r="CX551" s="554" t="str">
        <f t="shared" si="1527"/>
        <v/>
      </c>
      <c r="CY551" s="554" t="str">
        <f t="shared" si="1528"/>
        <v/>
      </c>
      <c r="CZ551" s="554" t="str">
        <f t="shared" si="1529"/>
        <v/>
      </c>
      <c r="DA551" s="554" t="str">
        <f t="shared" si="1530"/>
        <v/>
      </c>
      <c r="DB551" s="555" t="str">
        <f t="shared" si="1531"/>
        <v/>
      </c>
      <c r="DC551" s="555" t="str">
        <f t="shared" si="1532"/>
        <v/>
      </c>
      <c r="DD551" s="555" t="str">
        <f t="shared" si="1533"/>
        <v/>
      </c>
      <c r="DE551" s="554" t="str">
        <f t="shared" si="1534"/>
        <v/>
      </c>
      <c r="DF551" s="554" t="str">
        <f t="shared" si="1535"/>
        <v/>
      </c>
      <c r="DG551" s="554" t="str">
        <f t="shared" si="1536"/>
        <v/>
      </c>
      <c r="DH551" s="554" t="str">
        <f t="shared" si="1537"/>
        <v/>
      </c>
      <c r="DI551" s="554" t="str">
        <f t="shared" si="1538"/>
        <v/>
      </c>
      <c r="DJ551" s="553" t="str">
        <f t="shared" si="1539"/>
        <v/>
      </c>
      <c r="DK551" s="552" t="str">
        <f t="shared" si="1540"/>
        <v/>
      </c>
      <c r="DL551" s="656">
        <f t="shared" si="1633"/>
        <v>0</v>
      </c>
      <c r="DM551" s="106">
        <f t="shared" si="1634"/>
        <v>0</v>
      </c>
      <c r="DN551" s="106">
        <f t="shared" si="1635"/>
        <v>0</v>
      </c>
      <c r="DO551" s="106">
        <f t="shared" si="1636"/>
        <v>0</v>
      </c>
      <c r="DP551" s="486"/>
      <c r="DQ551" s="1126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$G$1 &amp; "/kg"</f>
        <v>kcal/kg</v>
      </c>
      <c r="B552" s="765">
        <f>630*$K$1</f>
        <v>630</v>
      </c>
      <c r="C552" s="765">
        <f t="shared" ref="C552:R552" si="1697">630*$K$1</f>
        <v>630</v>
      </c>
      <c r="D552" s="765">
        <f t="shared" si="1697"/>
        <v>630</v>
      </c>
      <c r="E552" s="765">
        <f t="shared" si="1697"/>
        <v>630</v>
      </c>
      <c r="F552" s="765">
        <f t="shared" si="1697"/>
        <v>630</v>
      </c>
      <c r="G552" s="765">
        <f t="shared" si="1697"/>
        <v>630</v>
      </c>
      <c r="H552" s="765">
        <f t="shared" si="1697"/>
        <v>630</v>
      </c>
      <c r="I552" s="765">
        <f t="shared" si="1697"/>
        <v>630</v>
      </c>
      <c r="J552" s="765">
        <f t="shared" si="1697"/>
        <v>630</v>
      </c>
      <c r="K552" s="765">
        <f t="shared" si="1697"/>
        <v>630</v>
      </c>
      <c r="L552" s="765">
        <f t="shared" si="1697"/>
        <v>630</v>
      </c>
      <c r="M552" s="765">
        <f t="shared" si="1697"/>
        <v>630</v>
      </c>
      <c r="N552" s="765">
        <f t="shared" si="1697"/>
        <v>630</v>
      </c>
      <c r="O552" s="765">
        <f t="shared" si="1697"/>
        <v>630</v>
      </c>
      <c r="P552" s="765">
        <f t="shared" si="1697"/>
        <v>630</v>
      </c>
      <c r="Q552" s="765">
        <f t="shared" si="1697"/>
        <v>630</v>
      </c>
      <c r="R552" s="765">
        <f t="shared" si="1697"/>
        <v>630</v>
      </c>
      <c r="S552" s="605"/>
      <c r="T552" s="765">
        <f>630*$K$1</f>
        <v>630</v>
      </c>
      <c r="U552" s="765">
        <f t="shared" ref="U552:AJ552" si="1698">630*$K$1</f>
        <v>630</v>
      </c>
      <c r="V552" s="765">
        <f t="shared" si="1698"/>
        <v>630</v>
      </c>
      <c r="W552" s="765">
        <f t="shared" si="1698"/>
        <v>630</v>
      </c>
      <c r="X552" s="765">
        <f t="shared" si="1698"/>
        <v>630</v>
      </c>
      <c r="Y552" s="765">
        <f t="shared" si="1698"/>
        <v>630</v>
      </c>
      <c r="Z552" s="765">
        <f t="shared" si="1698"/>
        <v>630</v>
      </c>
      <c r="AA552" s="765">
        <f t="shared" si="1698"/>
        <v>630</v>
      </c>
      <c r="AB552" s="765">
        <f t="shared" si="1698"/>
        <v>630</v>
      </c>
      <c r="AC552" s="765">
        <f t="shared" si="1698"/>
        <v>630</v>
      </c>
      <c r="AD552" s="765">
        <f t="shared" si="1698"/>
        <v>630</v>
      </c>
      <c r="AE552" s="765">
        <f t="shared" si="1698"/>
        <v>630</v>
      </c>
      <c r="AF552" s="765">
        <f t="shared" si="1698"/>
        <v>630</v>
      </c>
      <c r="AG552" s="765">
        <f t="shared" si="1698"/>
        <v>630</v>
      </c>
      <c r="AH552" s="765">
        <f t="shared" si="1698"/>
        <v>630</v>
      </c>
      <c r="AI552" s="765">
        <f t="shared" si="1698"/>
        <v>630</v>
      </c>
      <c r="AJ552" s="765">
        <f t="shared" si="1698"/>
        <v>630</v>
      </c>
      <c r="AK552" s="605"/>
      <c r="AL552" s="765">
        <v>630</v>
      </c>
      <c r="AM552" s="765">
        <f t="shared" ref="AM552:BB552" si="1699">630*$K$1</f>
        <v>630</v>
      </c>
      <c r="AN552" s="765">
        <f t="shared" si="1699"/>
        <v>630</v>
      </c>
      <c r="AO552" s="765">
        <f t="shared" si="1699"/>
        <v>630</v>
      </c>
      <c r="AP552" s="765">
        <f t="shared" si="1699"/>
        <v>630</v>
      </c>
      <c r="AQ552" s="765">
        <f t="shared" si="1699"/>
        <v>630</v>
      </c>
      <c r="AR552" s="765">
        <f t="shared" si="1699"/>
        <v>630</v>
      </c>
      <c r="AS552" s="765">
        <f t="shared" si="1699"/>
        <v>630</v>
      </c>
      <c r="AT552" s="765">
        <f t="shared" si="1699"/>
        <v>630</v>
      </c>
      <c r="AU552" s="765">
        <f t="shared" si="1699"/>
        <v>630</v>
      </c>
      <c r="AV552" s="765">
        <f t="shared" si="1699"/>
        <v>630</v>
      </c>
      <c r="AW552" s="765">
        <f t="shared" si="1699"/>
        <v>630</v>
      </c>
      <c r="AX552" s="765">
        <f t="shared" si="1699"/>
        <v>630</v>
      </c>
      <c r="AY552" s="765">
        <f t="shared" si="1699"/>
        <v>630</v>
      </c>
      <c r="AZ552" s="765">
        <f t="shared" si="1699"/>
        <v>630</v>
      </c>
      <c r="BA552" s="765">
        <f t="shared" si="1699"/>
        <v>630</v>
      </c>
      <c r="BB552" s="765">
        <f t="shared" si="1699"/>
        <v>630</v>
      </c>
      <c r="BC552" s="759"/>
      <c r="BD552" s="765">
        <f>630*$K$1</f>
        <v>630</v>
      </c>
      <c r="BE552" s="765">
        <f t="shared" ref="BE552:BY552" si="1700">630*$K$1</f>
        <v>630</v>
      </c>
      <c r="BF552" s="765">
        <f t="shared" si="1700"/>
        <v>630</v>
      </c>
      <c r="BG552" s="765">
        <f t="shared" si="1700"/>
        <v>630</v>
      </c>
      <c r="BH552" s="765">
        <v>630</v>
      </c>
      <c r="BI552" s="765">
        <v>630</v>
      </c>
      <c r="BJ552" s="765">
        <v>630</v>
      </c>
      <c r="BK552" s="765">
        <v>630</v>
      </c>
      <c r="BL552" s="765">
        <v>630</v>
      </c>
      <c r="BM552" s="765">
        <f t="shared" si="1700"/>
        <v>630</v>
      </c>
      <c r="BN552" s="765">
        <f t="shared" si="1700"/>
        <v>630</v>
      </c>
      <c r="BO552" s="765">
        <f t="shared" si="1700"/>
        <v>630</v>
      </c>
      <c r="BP552" s="765">
        <f t="shared" si="1700"/>
        <v>630</v>
      </c>
      <c r="BQ552" s="765">
        <f t="shared" si="1700"/>
        <v>630</v>
      </c>
      <c r="BR552" s="765">
        <f t="shared" si="1700"/>
        <v>630</v>
      </c>
      <c r="BS552" s="765">
        <f t="shared" si="1700"/>
        <v>630</v>
      </c>
      <c r="BT552" s="765">
        <f t="shared" si="1700"/>
        <v>630</v>
      </c>
      <c r="BU552" s="759"/>
      <c r="BV552" s="765">
        <f t="shared" si="1700"/>
        <v>630</v>
      </c>
      <c r="BW552" s="765">
        <f t="shared" si="1700"/>
        <v>630</v>
      </c>
      <c r="BX552" s="765">
        <f t="shared" si="1700"/>
        <v>630</v>
      </c>
      <c r="BY552" s="765">
        <f t="shared" si="1700"/>
        <v>630</v>
      </c>
      <c r="BZ552" s="600">
        <f t="shared" si="1637"/>
        <v>630</v>
      </c>
      <c r="CA552" s="600">
        <f t="shared" si="1638"/>
        <v>630</v>
      </c>
      <c r="CB552" s="600">
        <f t="shared" si="1639"/>
        <v>630</v>
      </c>
      <c r="CC552" s="691">
        <f t="shared" si="1640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1686"/>
        <v>630</v>
      </c>
      <c r="CF552" s="1339">
        <f t="shared" si="1686"/>
        <v>630</v>
      </c>
      <c r="CG552" s="1339">
        <f t="shared" si="1686"/>
        <v>630</v>
      </c>
      <c r="CH552" s="1339">
        <f t="shared" si="1686"/>
        <v>630</v>
      </c>
      <c r="CI552" s="1339">
        <f t="shared" si="1686"/>
        <v>630</v>
      </c>
      <c r="CJ552" s="1339">
        <f t="shared" si="1686"/>
        <v>630</v>
      </c>
      <c r="CK552" s="1340">
        <f t="shared" si="1686"/>
        <v>630</v>
      </c>
      <c r="CL552" s="1340">
        <f t="shared" si="1686"/>
        <v>630</v>
      </c>
      <c r="CM552" s="1340">
        <f t="shared" si="1686"/>
        <v>630</v>
      </c>
      <c r="CN552" s="1339">
        <f t="shared" si="1686"/>
        <v>630</v>
      </c>
      <c r="CO552" s="1339">
        <f t="shared" si="1686"/>
        <v>630</v>
      </c>
      <c r="CP552" s="1339">
        <f t="shared" si="1686"/>
        <v>630</v>
      </c>
      <c r="CQ552" s="1339">
        <f t="shared" si="1686"/>
        <v>630</v>
      </c>
      <c r="CR552" s="1339">
        <f t="shared" si="1686"/>
        <v>630</v>
      </c>
      <c r="CS552" s="1338">
        <f t="shared" si="1686"/>
        <v>630</v>
      </c>
      <c r="CT552" s="1341">
        <f t="shared" si="1686"/>
        <v>630</v>
      </c>
      <c r="CU552" s="552">
        <f t="shared" si="1524"/>
        <v>630</v>
      </c>
      <c r="CV552" s="553">
        <f t="shared" si="1525"/>
        <v>630</v>
      </c>
      <c r="CW552" s="554">
        <f t="shared" si="1526"/>
        <v>630</v>
      </c>
      <c r="CX552" s="554">
        <f t="shared" si="1527"/>
        <v>630</v>
      </c>
      <c r="CY552" s="554">
        <f t="shared" si="1528"/>
        <v>630</v>
      </c>
      <c r="CZ552" s="554">
        <f t="shared" si="1529"/>
        <v>630</v>
      </c>
      <c r="DA552" s="554">
        <f t="shared" si="1530"/>
        <v>630</v>
      </c>
      <c r="DB552" s="555">
        <f t="shared" si="1531"/>
        <v>630</v>
      </c>
      <c r="DC552" s="555">
        <f t="shared" si="1532"/>
        <v>630</v>
      </c>
      <c r="DD552" s="555">
        <f t="shared" si="1533"/>
        <v>630</v>
      </c>
      <c r="DE552" s="554">
        <f t="shared" si="1534"/>
        <v>630</v>
      </c>
      <c r="DF552" s="554">
        <f t="shared" si="1535"/>
        <v>630</v>
      </c>
      <c r="DG552" s="554">
        <f t="shared" si="1536"/>
        <v>630</v>
      </c>
      <c r="DH552" s="554">
        <f t="shared" si="1537"/>
        <v>630</v>
      </c>
      <c r="DI552" s="554">
        <f t="shared" si="1538"/>
        <v>630</v>
      </c>
      <c r="DJ552" s="553">
        <f t="shared" si="1539"/>
        <v>630</v>
      </c>
      <c r="DK552" s="552">
        <f t="shared" si="1540"/>
        <v>630</v>
      </c>
      <c r="DL552" s="656">
        <f t="shared" si="1633"/>
        <v>17</v>
      </c>
      <c r="DM552" s="106">
        <f t="shared" si="1634"/>
        <v>17</v>
      </c>
      <c r="DN552" s="106">
        <f t="shared" si="1635"/>
        <v>17</v>
      </c>
      <c r="DO552" s="106">
        <f t="shared" si="1636"/>
        <v>17</v>
      </c>
      <c r="DP552" s="486"/>
      <c r="DQ552" s="1126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$G$1 &amp; " (%)"</f>
        <v>kcal (%)</v>
      </c>
      <c r="B553" s="769" t="str">
        <f t="shared" ref="B553:R553" si="1701">IF(B551="","",B551*B552/B$46/365/$F$1)</f>
        <v/>
      </c>
      <c r="C553" s="769" t="str">
        <f t="shared" si="1701"/>
        <v/>
      </c>
      <c r="D553" s="769" t="str">
        <f t="shared" si="1701"/>
        <v/>
      </c>
      <c r="E553" s="769" t="str">
        <f t="shared" si="1701"/>
        <v/>
      </c>
      <c r="F553" s="769" t="str">
        <f t="shared" si="1701"/>
        <v/>
      </c>
      <c r="G553" s="769" t="str">
        <f t="shared" si="1701"/>
        <v/>
      </c>
      <c r="H553" s="769" t="str">
        <f t="shared" si="1701"/>
        <v/>
      </c>
      <c r="I553" s="769" t="str">
        <f t="shared" si="1701"/>
        <v/>
      </c>
      <c r="J553" s="769" t="str">
        <f t="shared" si="1701"/>
        <v/>
      </c>
      <c r="K553" s="769" t="str">
        <f t="shared" si="1701"/>
        <v/>
      </c>
      <c r="L553" s="769" t="str">
        <f t="shared" si="1701"/>
        <v/>
      </c>
      <c r="M553" s="769" t="str">
        <f t="shared" si="1701"/>
        <v/>
      </c>
      <c r="N553" s="769" t="str">
        <f t="shared" si="1701"/>
        <v/>
      </c>
      <c r="O553" s="769" t="str">
        <f t="shared" si="1701"/>
        <v/>
      </c>
      <c r="P553" s="769" t="str">
        <f t="shared" si="1701"/>
        <v/>
      </c>
      <c r="Q553" s="769" t="str">
        <f t="shared" si="1701"/>
        <v/>
      </c>
      <c r="R553" s="769" t="str">
        <f t="shared" si="1701"/>
        <v/>
      </c>
      <c r="S553" s="591"/>
      <c r="T553" s="769" t="str">
        <f t="shared" ref="T553:AJ553" si="1702">IF(T551="","",T551*T552/T$46/365/$F$1)</f>
        <v/>
      </c>
      <c r="U553" s="769" t="str">
        <f t="shared" si="1702"/>
        <v/>
      </c>
      <c r="V553" s="769" t="str">
        <f t="shared" si="1702"/>
        <v/>
      </c>
      <c r="W553" s="769" t="str">
        <f t="shared" si="1702"/>
        <v/>
      </c>
      <c r="X553" s="769" t="str">
        <f t="shared" si="1702"/>
        <v/>
      </c>
      <c r="Y553" s="769" t="str">
        <f t="shared" si="1702"/>
        <v/>
      </c>
      <c r="Z553" s="769" t="str">
        <f t="shared" si="1702"/>
        <v/>
      </c>
      <c r="AA553" s="769" t="str">
        <f t="shared" si="1702"/>
        <v/>
      </c>
      <c r="AB553" s="769" t="str">
        <f t="shared" si="1702"/>
        <v/>
      </c>
      <c r="AC553" s="769" t="str">
        <f t="shared" si="1702"/>
        <v/>
      </c>
      <c r="AD553" s="769" t="str">
        <f t="shared" si="1702"/>
        <v/>
      </c>
      <c r="AE553" s="769" t="str">
        <f t="shared" si="1702"/>
        <v/>
      </c>
      <c r="AF553" s="769" t="str">
        <f t="shared" si="1702"/>
        <v/>
      </c>
      <c r="AG553" s="769" t="str">
        <f t="shared" si="1702"/>
        <v/>
      </c>
      <c r="AH553" s="769" t="str">
        <f t="shared" si="1702"/>
        <v/>
      </c>
      <c r="AI553" s="769" t="str">
        <f t="shared" si="1702"/>
        <v/>
      </c>
      <c r="AJ553" s="769" t="str">
        <f t="shared" si="1702"/>
        <v/>
      </c>
      <c r="AK553" s="591"/>
      <c r="AL553" s="769" t="str">
        <f t="shared" ref="AL553:BB553" si="1703">IF(AL551="","",AL551*AL552/AL$46/365/$F$1)</f>
        <v/>
      </c>
      <c r="AM553" s="769" t="str">
        <f t="shared" si="1703"/>
        <v/>
      </c>
      <c r="AN553" s="769" t="str">
        <f t="shared" si="1703"/>
        <v/>
      </c>
      <c r="AO553" s="769" t="str">
        <f t="shared" si="1703"/>
        <v/>
      </c>
      <c r="AP553" s="769" t="str">
        <f t="shared" si="1703"/>
        <v/>
      </c>
      <c r="AQ553" s="769" t="str">
        <f t="shared" si="1703"/>
        <v/>
      </c>
      <c r="AR553" s="769" t="str">
        <f t="shared" si="1703"/>
        <v/>
      </c>
      <c r="AS553" s="769" t="str">
        <f t="shared" si="1703"/>
        <v/>
      </c>
      <c r="AT553" s="769" t="str">
        <f t="shared" si="1703"/>
        <v/>
      </c>
      <c r="AU553" s="769" t="str">
        <f t="shared" si="1703"/>
        <v/>
      </c>
      <c r="AV553" s="769" t="str">
        <f t="shared" si="1703"/>
        <v/>
      </c>
      <c r="AW553" s="769" t="str">
        <f t="shared" si="1703"/>
        <v/>
      </c>
      <c r="AX553" s="769" t="str">
        <f t="shared" si="1703"/>
        <v/>
      </c>
      <c r="AY553" s="769" t="str">
        <f t="shared" si="1703"/>
        <v/>
      </c>
      <c r="AZ553" s="769" t="str">
        <f t="shared" si="1703"/>
        <v/>
      </c>
      <c r="BA553" s="769" t="str">
        <f t="shared" si="1703"/>
        <v/>
      </c>
      <c r="BB553" s="769" t="str">
        <f t="shared" si="1703"/>
        <v/>
      </c>
      <c r="BC553" s="655"/>
      <c r="BD553" s="769" t="str">
        <f t="shared" ref="BD553:BT553" si="1704">IF(BD551="","",BD551*BD552/BD$46/365/$F$1)</f>
        <v/>
      </c>
      <c r="BE553" s="769" t="str">
        <f t="shared" si="1704"/>
        <v/>
      </c>
      <c r="BF553" s="769" t="str">
        <f t="shared" si="1704"/>
        <v/>
      </c>
      <c r="BG553" s="769" t="str">
        <f t="shared" si="1704"/>
        <v/>
      </c>
      <c r="BH553" s="769" t="str">
        <f t="shared" si="1704"/>
        <v/>
      </c>
      <c r="BI553" s="769" t="str">
        <f t="shared" si="1704"/>
        <v/>
      </c>
      <c r="BJ553" s="769" t="str">
        <f t="shared" si="1704"/>
        <v/>
      </c>
      <c r="BK553" s="769" t="str">
        <f t="shared" si="1704"/>
        <v/>
      </c>
      <c r="BL553" s="769" t="str">
        <f t="shared" si="1704"/>
        <v/>
      </c>
      <c r="BM553" s="769" t="str">
        <f t="shared" si="1704"/>
        <v/>
      </c>
      <c r="BN553" s="769" t="str">
        <f t="shared" si="1704"/>
        <v/>
      </c>
      <c r="BO553" s="769" t="str">
        <f t="shared" si="1704"/>
        <v/>
      </c>
      <c r="BP553" s="769" t="str">
        <f t="shared" si="1704"/>
        <v/>
      </c>
      <c r="BQ553" s="769" t="str">
        <f t="shared" si="1704"/>
        <v/>
      </c>
      <c r="BR553" s="769" t="str">
        <f t="shared" si="1704"/>
        <v/>
      </c>
      <c r="BS553" s="769" t="str">
        <f t="shared" si="1704"/>
        <v/>
      </c>
      <c r="BT553" s="769" t="str">
        <f t="shared" si="1704"/>
        <v/>
      </c>
      <c r="BU553" s="655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00" t="str">
        <f t="shared" ref="BZ553" si="1705">IF(DL553&lt;3,"",(SUM(B553:R553)-MIN(B553:R553)-MAX(B553:R553))/(DL553-2))</f>
        <v/>
      </c>
      <c r="CA553" s="625" t="str">
        <f t="shared" si="1638"/>
        <v/>
      </c>
      <c r="CB553" s="625" t="str">
        <f t="shared" si="1639"/>
        <v/>
      </c>
      <c r="CC553" s="694" t="str">
        <f t="shared" si="1640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1686"/>
        <v/>
      </c>
      <c r="CF553" s="1344" t="str">
        <f t="shared" si="1686"/>
        <v/>
      </c>
      <c r="CG553" s="1344" t="str">
        <f t="shared" si="1686"/>
        <v/>
      </c>
      <c r="CH553" s="1344" t="str">
        <f t="shared" si="1686"/>
        <v/>
      </c>
      <c r="CI553" s="1344" t="str">
        <f t="shared" si="1686"/>
        <v/>
      </c>
      <c r="CJ553" s="1344" t="str">
        <f t="shared" si="1686"/>
        <v/>
      </c>
      <c r="CK553" s="1345" t="str">
        <f t="shared" si="1686"/>
        <v/>
      </c>
      <c r="CL553" s="1345" t="str">
        <f t="shared" si="1686"/>
        <v/>
      </c>
      <c r="CM553" s="1345" t="str">
        <f t="shared" si="1686"/>
        <v/>
      </c>
      <c r="CN553" s="1344" t="str">
        <f t="shared" si="1686"/>
        <v/>
      </c>
      <c r="CO553" s="1344" t="str">
        <f t="shared" si="1686"/>
        <v/>
      </c>
      <c r="CP553" s="1344" t="str">
        <f t="shared" si="1686"/>
        <v/>
      </c>
      <c r="CQ553" s="1344" t="str">
        <f t="shared" si="1686"/>
        <v/>
      </c>
      <c r="CR553" s="1344" t="str">
        <f t="shared" si="1686"/>
        <v/>
      </c>
      <c r="CS553" s="1343" t="str">
        <f t="shared" si="1686"/>
        <v/>
      </c>
      <c r="CT553" s="1346" t="str">
        <f t="shared" si="1686"/>
        <v/>
      </c>
      <c r="CU553" s="540" t="str">
        <f t="shared" si="1524"/>
        <v/>
      </c>
      <c r="CV553" s="541" t="str">
        <f t="shared" si="1525"/>
        <v/>
      </c>
      <c r="CW553" s="542" t="str">
        <f t="shared" si="1526"/>
        <v/>
      </c>
      <c r="CX553" s="542" t="str">
        <f t="shared" si="1527"/>
        <v/>
      </c>
      <c r="CY553" s="542" t="str">
        <f t="shared" si="1528"/>
        <v/>
      </c>
      <c r="CZ553" s="542" t="str">
        <f t="shared" si="1529"/>
        <v/>
      </c>
      <c r="DA553" s="542" t="str">
        <f t="shared" si="1530"/>
        <v/>
      </c>
      <c r="DB553" s="543" t="str">
        <f t="shared" si="1531"/>
        <v/>
      </c>
      <c r="DC553" s="543" t="str">
        <f t="shared" si="1532"/>
        <v/>
      </c>
      <c r="DD553" s="543" t="str">
        <f t="shared" si="1533"/>
        <v/>
      </c>
      <c r="DE553" s="542" t="str">
        <f t="shared" si="1534"/>
        <v/>
      </c>
      <c r="DF553" s="542" t="str">
        <f t="shared" si="1535"/>
        <v/>
      </c>
      <c r="DG553" s="542" t="str">
        <f t="shared" si="1536"/>
        <v/>
      </c>
      <c r="DH553" s="542" t="str">
        <f t="shared" si="1537"/>
        <v/>
      </c>
      <c r="DI553" s="542" t="str">
        <f t="shared" si="1538"/>
        <v/>
      </c>
      <c r="DJ553" s="541" t="str">
        <f t="shared" si="1539"/>
        <v/>
      </c>
      <c r="DK553" s="540" t="str">
        <f t="shared" si="1540"/>
        <v/>
      </c>
      <c r="DL553" s="656">
        <f t="shared" si="1633"/>
        <v>0</v>
      </c>
      <c r="DM553" s="106">
        <f t="shared" si="1634"/>
        <v>0</v>
      </c>
      <c r="DN553" s="106">
        <f t="shared" si="1635"/>
        <v>0</v>
      </c>
      <c r="DO553" s="106">
        <f t="shared" si="1636"/>
        <v>0</v>
      </c>
      <c r="DP553" s="486"/>
      <c r="DQ553" s="1126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281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21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21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21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21"/>
      <c r="BV554" s="646"/>
      <c r="BW554" s="681"/>
      <c r="BX554" s="646"/>
      <c r="BY554" s="681"/>
      <c r="BZ554" s="600" t="str">
        <f t="shared" si="1637"/>
        <v/>
      </c>
      <c r="CA554" s="600" t="str">
        <f t="shared" si="1638"/>
        <v/>
      </c>
      <c r="CB554" s="600" t="str">
        <f t="shared" si="1639"/>
        <v/>
      </c>
      <c r="CC554" s="691" t="str">
        <f t="shared" si="1640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1686"/>
        <v/>
      </c>
      <c r="CF554" s="1339" t="str">
        <f t="shared" si="1686"/>
        <v/>
      </c>
      <c r="CG554" s="1339" t="str">
        <f t="shared" si="1686"/>
        <v/>
      </c>
      <c r="CH554" s="1339" t="str">
        <f t="shared" si="1686"/>
        <v/>
      </c>
      <c r="CI554" s="1339" t="str">
        <f t="shared" si="1686"/>
        <v/>
      </c>
      <c r="CJ554" s="1339" t="str">
        <f t="shared" si="1686"/>
        <v/>
      </c>
      <c r="CK554" s="1340" t="str">
        <f t="shared" si="1686"/>
        <v/>
      </c>
      <c r="CL554" s="1340" t="str">
        <f t="shared" si="1686"/>
        <v/>
      </c>
      <c r="CM554" s="1340" t="str">
        <f t="shared" si="1686"/>
        <v/>
      </c>
      <c r="CN554" s="1339" t="str">
        <f t="shared" si="1686"/>
        <v/>
      </c>
      <c r="CO554" s="1339" t="str">
        <f t="shared" si="1686"/>
        <v/>
      </c>
      <c r="CP554" s="1339" t="str">
        <f t="shared" si="1686"/>
        <v/>
      </c>
      <c r="CQ554" s="1339" t="str">
        <f t="shared" si="1686"/>
        <v/>
      </c>
      <c r="CR554" s="1339" t="str">
        <f t="shared" si="1686"/>
        <v/>
      </c>
      <c r="CS554" s="1338" t="str">
        <f t="shared" si="1686"/>
        <v/>
      </c>
      <c r="CT554" s="1341" t="str">
        <f t="shared" si="1686"/>
        <v/>
      </c>
      <c r="CU554" s="552" t="str">
        <f t="shared" si="1524"/>
        <v/>
      </c>
      <c r="CV554" s="553" t="str">
        <f t="shared" si="1525"/>
        <v/>
      </c>
      <c r="CW554" s="554" t="str">
        <f t="shared" si="1526"/>
        <v/>
      </c>
      <c r="CX554" s="554" t="str">
        <f t="shared" si="1527"/>
        <v/>
      </c>
      <c r="CY554" s="554" t="str">
        <f t="shared" si="1528"/>
        <v/>
      </c>
      <c r="CZ554" s="554" t="str">
        <f t="shared" si="1529"/>
        <v/>
      </c>
      <c r="DA554" s="554" t="str">
        <f t="shared" si="1530"/>
        <v/>
      </c>
      <c r="DB554" s="555" t="str">
        <f t="shared" si="1531"/>
        <v/>
      </c>
      <c r="DC554" s="555" t="str">
        <f t="shared" si="1532"/>
        <v/>
      </c>
      <c r="DD554" s="555" t="str">
        <f t="shared" si="1533"/>
        <v/>
      </c>
      <c r="DE554" s="554" t="str">
        <f t="shared" si="1534"/>
        <v/>
      </c>
      <c r="DF554" s="554" t="str">
        <f t="shared" si="1535"/>
        <v/>
      </c>
      <c r="DG554" s="554" t="str">
        <f t="shared" si="1536"/>
        <v/>
      </c>
      <c r="DH554" s="554" t="str">
        <f t="shared" si="1537"/>
        <v/>
      </c>
      <c r="DI554" s="554" t="str">
        <f t="shared" si="1538"/>
        <v/>
      </c>
      <c r="DJ554" s="553" t="str">
        <f t="shared" si="1539"/>
        <v/>
      </c>
      <c r="DK554" s="552" t="str">
        <f t="shared" si="1540"/>
        <v/>
      </c>
      <c r="DL554" s="656">
        <f t="shared" si="1633"/>
        <v>0</v>
      </c>
      <c r="DM554" s="106">
        <f t="shared" si="1634"/>
        <v>0</v>
      </c>
      <c r="DN554" s="106">
        <f t="shared" si="1635"/>
        <v>0</v>
      </c>
      <c r="DO554" s="106">
        <f t="shared" si="1636"/>
        <v>0</v>
      </c>
      <c r="DP554" s="486"/>
      <c r="DQ554" s="1126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279</v>
      </c>
      <c r="B555" s="764" t="str">
        <f t="shared" ref="B555:R555" si="1706">IF(B554="","",B551*B554)</f>
        <v/>
      </c>
      <c r="C555" s="764" t="str">
        <f t="shared" si="1706"/>
        <v/>
      </c>
      <c r="D555" s="764" t="str">
        <f t="shared" si="1706"/>
        <v/>
      </c>
      <c r="E555" s="764" t="str">
        <f t="shared" si="1706"/>
        <v/>
      </c>
      <c r="F555" s="764" t="str">
        <f t="shared" si="1706"/>
        <v/>
      </c>
      <c r="G555" s="764" t="str">
        <f t="shared" si="1706"/>
        <v/>
      </c>
      <c r="H555" s="764" t="str">
        <f t="shared" si="1706"/>
        <v/>
      </c>
      <c r="I555" s="764" t="str">
        <f t="shared" si="1706"/>
        <v/>
      </c>
      <c r="J555" s="764" t="str">
        <f t="shared" si="1706"/>
        <v/>
      </c>
      <c r="K555" s="764" t="str">
        <f t="shared" si="1706"/>
        <v/>
      </c>
      <c r="L555" s="764" t="str">
        <f t="shared" si="1706"/>
        <v/>
      </c>
      <c r="M555" s="764" t="str">
        <f t="shared" si="1706"/>
        <v/>
      </c>
      <c r="N555" s="764" t="str">
        <f t="shared" si="1706"/>
        <v/>
      </c>
      <c r="O555" s="764" t="str">
        <f t="shared" si="1706"/>
        <v/>
      </c>
      <c r="P555" s="764" t="str">
        <f t="shared" si="1706"/>
        <v/>
      </c>
      <c r="Q555" s="764" t="str">
        <f t="shared" si="1706"/>
        <v/>
      </c>
      <c r="R555" s="764" t="str">
        <f t="shared" si="1706"/>
        <v/>
      </c>
      <c r="S555" s="770"/>
      <c r="T555" s="764" t="str">
        <f t="shared" ref="T555:AJ555" si="1707">IF(T554="","",T551*T554)</f>
        <v/>
      </c>
      <c r="U555" s="764" t="str">
        <f t="shared" si="1707"/>
        <v/>
      </c>
      <c r="V555" s="764" t="str">
        <f t="shared" si="1707"/>
        <v/>
      </c>
      <c r="W555" s="764" t="str">
        <f t="shared" si="1707"/>
        <v/>
      </c>
      <c r="X555" s="764" t="str">
        <f t="shared" si="1707"/>
        <v/>
      </c>
      <c r="Y555" s="764" t="str">
        <f t="shared" si="1707"/>
        <v/>
      </c>
      <c r="Z555" s="764" t="str">
        <f t="shared" si="1707"/>
        <v/>
      </c>
      <c r="AA555" s="764" t="str">
        <f t="shared" si="1707"/>
        <v/>
      </c>
      <c r="AB555" s="764" t="str">
        <f t="shared" si="1707"/>
        <v/>
      </c>
      <c r="AC555" s="764" t="str">
        <f t="shared" si="1707"/>
        <v/>
      </c>
      <c r="AD555" s="764" t="str">
        <f t="shared" si="1707"/>
        <v/>
      </c>
      <c r="AE555" s="764" t="str">
        <f t="shared" si="1707"/>
        <v/>
      </c>
      <c r="AF555" s="764" t="str">
        <f t="shared" si="1707"/>
        <v/>
      </c>
      <c r="AG555" s="764" t="str">
        <f t="shared" si="1707"/>
        <v/>
      </c>
      <c r="AH555" s="764" t="str">
        <f t="shared" si="1707"/>
        <v/>
      </c>
      <c r="AI555" s="764" t="str">
        <f t="shared" si="1707"/>
        <v/>
      </c>
      <c r="AJ555" s="764" t="str">
        <f t="shared" si="1707"/>
        <v/>
      </c>
      <c r="AK555" s="770"/>
      <c r="AL555" s="764" t="str">
        <f t="shared" ref="AL555:BB555" si="1708">IF(AL554="","",AL551*AL554)</f>
        <v/>
      </c>
      <c r="AM555" s="764" t="str">
        <f t="shared" si="1708"/>
        <v/>
      </c>
      <c r="AN555" s="764" t="str">
        <f t="shared" si="1708"/>
        <v/>
      </c>
      <c r="AO555" s="764" t="str">
        <f t="shared" si="1708"/>
        <v/>
      </c>
      <c r="AP555" s="764" t="str">
        <f t="shared" si="1708"/>
        <v/>
      </c>
      <c r="AQ555" s="764" t="str">
        <f t="shared" si="1708"/>
        <v/>
      </c>
      <c r="AR555" s="764" t="str">
        <f t="shared" si="1708"/>
        <v/>
      </c>
      <c r="AS555" s="764" t="str">
        <f t="shared" si="1708"/>
        <v/>
      </c>
      <c r="AT555" s="764" t="str">
        <f t="shared" si="1708"/>
        <v/>
      </c>
      <c r="AU555" s="764" t="str">
        <f t="shared" si="1708"/>
        <v/>
      </c>
      <c r="AV555" s="764" t="str">
        <f t="shared" si="1708"/>
        <v/>
      </c>
      <c r="AW555" s="764" t="str">
        <f t="shared" si="1708"/>
        <v/>
      </c>
      <c r="AX555" s="764" t="str">
        <f t="shared" si="1708"/>
        <v/>
      </c>
      <c r="AY555" s="764" t="str">
        <f t="shared" si="1708"/>
        <v/>
      </c>
      <c r="AZ555" s="764" t="str">
        <f t="shared" si="1708"/>
        <v/>
      </c>
      <c r="BA555" s="764" t="str">
        <f t="shared" si="1708"/>
        <v/>
      </c>
      <c r="BB555" s="764" t="str">
        <f t="shared" si="1708"/>
        <v/>
      </c>
      <c r="BC555" s="770"/>
      <c r="BD555" s="764" t="str">
        <f t="shared" ref="BD555:BT555" si="1709">IF(BD554="","",BD551*BD554)</f>
        <v/>
      </c>
      <c r="BE555" s="764" t="str">
        <f t="shared" si="1709"/>
        <v/>
      </c>
      <c r="BF555" s="764" t="str">
        <f t="shared" si="1709"/>
        <v/>
      </c>
      <c r="BG555" s="764" t="str">
        <f t="shared" si="1709"/>
        <v/>
      </c>
      <c r="BH555" s="764" t="str">
        <f t="shared" si="1709"/>
        <v/>
      </c>
      <c r="BI555" s="764" t="str">
        <f t="shared" si="1709"/>
        <v/>
      </c>
      <c r="BJ555" s="764" t="str">
        <f t="shared" si="1709"/>
        <v/>
      </c>
      <c r="BK555" s="764" t="str">
        <f t="shared" si="1709"/>
        <v/>
      </c>
      <c r="BL555" s="764" t="str">
        <f t="shared" si="1709"/>
        <v/>
      </c>
      <c r="BM555" s="764" t="str">
        <f t="shared" si="1709"/>
        <v/>
      </c>
      <c r="BN555" s="764" t="str">
        <f t="shared" si="1709"/>
        <v/>
      </c>
      <c r="BO555" s="764" t="str">
        <f t="shared" si="1709"/>
        <v/>
      </c>
      <c r="BP555" s="764" t="str">
        <f t="shared" si="1709"/>
        <v/>
      </c>
      <c r="BQ555" s="764" t="str">
        <f t="shared" si="1709"/>
        <v/>
      </c>
      <c r="BR555" s="764" t="str">
        <f t="shared" si="1709"/>
        <v/>
      </c>
      <c r="BS555" s="764" t="str">
        <f t="shared" si="1709"/>
        <v/>
      </c>
      <c r="BT555" s="764" t="str">
        <f t="shared" si="170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37"/>
        <v/>
      </c>
      <c r="CA555" s="600" t="str">
        <f t="shared" si="1638"/>
        <v/>
      </c>
      <c r="CB555" s="600" t="str">
        <f t="shared" si="1639"/>
        <v/>
      </c>
      <c r="CC555" s="691" t="str">
        <f t="shared" si="1640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1686"/>
        <v/>
      </c>
      <c r="CF555" s="1339" t="str">
        <f t="shared" si="1686"/>
        <v/>
      </c>
      <c r="CG555" s="1339" t="str">
        <f t="shared" si="1686"/>
        <v/>
      </c>
      <c r="CH555" s="1339" t="str">
        <f t="shared" si="1686"/>
        <v/>
      </c>
      <c r="CI555" s="1339" t="str">
        <f t="shared" si="1686"/>
        <v/>
      </c>
      <c r="CJ555" s="1339" t="str">
        <f t="shared" si="1686"/>
        <v/>
      </c>
      <c r="CK555" s="1340" t="str">
        <f t="shared" si="1686"/>
        <v/>
      </c>
      <c r="CL555" s="1340" t="str">
        <f t="shared" si="1686"/>
        <v/>
      </c>
      <c r="CM555" s="1340" t="str">
        <f t="shared" si="1686"/>
        <v/>
      </c>
      <c r="CN555" s="1339" t="str">
        <f t="shared" si="1686"/>
        <v/>
      </c>
      <c r="CO555" s="1339" t="str">
        <f t="shared" si="1686"/>
        <v/>
      </c>
      <c r="CP555" s="1339" t="str">
        <f t="shared" si="1686"/>
        <v/>
      </c>
      <c r="CQ555" s="1339" t="str">
        <f t="shared" si="1686"/>
        <v/>
      </c>
      <c r="CR555" s="1339" t="str">
        <f t="shared" si="1686"/>
        <v/>
      </c>
      <c r="CS555" s="1338" t="str">
        <f t="shared" si="1686"/>
        <v/>
      </c>
      <c r="CT555" s="1341" t="str">
        <f t="shared" si="1686"/>
        <v/>
      </c>
      <c r="CU555" s="552" t="str">
        <f t="shared" si="1524"/>
        <v/>
      </c>
      <c r="CV555" s="553" t="str">
        <f t="shared" si="1525"/>
        <v/>
      </c>
      <c r="CW555" s="554" t="str">
        <f t="shared" si="1526"/>
        <v/>
      </c>
      <c r="CX555" s="554" t="str">
        <f t="shared" si="1527"/>
        <v/>
      </c>
      <c r="CY555" s="554" t="str">
        <f t="shared" si="1528"/>
        <v/>
      </c>
      <c r="CZ555" s="554" t="str">
        <f t="shared" si="1529"/>
        <v/>
      </c>
      <c r="DA555" s="554" t="str">
        <f t="shared" si="1530"/>
        <v/>
      </c>
      <c r="DB555" s="555" t="str">
        <f t="shared" si="1531"/>
        <v/>
      </c>
      <c r="DC555" s="555" t="str">
        <f t="shared" si="1532"/>
        <v/>
      </c>
      <c r="DD555" s="555" t="str">
        <f t="shared" si="1533"/>
        <v/>
      </c>
      <c r="DE555" s="554" t="str">
        <f t="shared" si="1534"/>
        <v/>
      </c>
      <c r="DF555" s="554" t="str">
        <f t="shared" si="1535"/>
        <v/>
      </c>
      <c r="DG555" s="554" t="str">
        <f t="shared" si="1536"/>
        <v/>
      </c>
      <c r="DH555" s="554" t="str">
        <f t="shared" si="1537"/>
        <v/>
      </c>
      <c r="DI555" s="554" t="str">
        <f t="shared" si="1538"/>
        <v/>
      </c>
      <c r="DJ555" s="553" t="str">
        <f t="shared" si="1539"/>
        <v/>
      </c>
      <c r="DK555" s="552" t="str">
        <f t="shared" si="1540"/>
        <v/>
      </c>
      <c r="DL555" s="656">
        <f t="shared" si="1633"/>
        <v>0</v>
      </c>
      <c r="DM555" s="106">
        <f t="shared" si="1634"/>
        <v>0</v>
      </c>
      <c r="DN555" s="106">
        <f t="shared" si="1635"/>
        <v>0</v>
      </c>
      <c r="DO555" s="106">
        <f t="shared" si="1636"/>
        <v>0</v>
      </c>
      <c r="DP555" s="486"/>
      <c r="DQ555" s="1484" t="str">
        <f>'Exp factors'!$I$55</f>
        <v>des</v>
      </c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511" t="s">
        <v>720</v>
      </c>
      <c r="B556" s="681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 t="s">
        <v>257</v>
      </c>
      <c r="AP556" s="323"/>
      <c r="AQ556" s="323" t="s">
        <v>257</v>
      </c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 t="s">
        <v>257</v>
      </c>
      <c r="BG556" s="323"/>
      <c r="BH556" s="323"/>
      <c r="BI556" s="323"/>
      <c r="BJ556" s="323"/>
      <c r="BK556" s="323" t="s">
        <v>257</v>
      </c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2" t="str">
        <f t="shared" si="1524"/>
        <v/>
      </c>
      <c r="CV556" s="553" t="str">
        <f t="shared" si="1525"/>
        <v/>
      </c>
      <c r="CW556" s="554" t="str">
        <f t="shared" si="1526"/>
        <v/>
      </c>
      <c r="CX556" s="554" t="str">
        <f t="shared" si="1527"/>
        <v/>
      </c>
      <c r="CY556" s="554" t="str">
        <f t="shared" si="1528"/>
        <v/>
      </c>
      <c r="CZ556" s="554" t="str">
        <f t="shared" si="1529"/>
        <v/>
      </c>
      <c r="DA556" s="554" t="str">
        <f t="shared" si="1530"/>
        <v/>
      </c>
      <c r="DB556" s="555" t="str">
        <f t="shared" si="1531"/>
        <v/>
      </c>
      <c r="DC556" s="555" t="str">
        <f t="shared" si="1532"/>
        <v/>
      </c>
      <c r="DD556" s="555" t="str">
        <f t="shared" si="1533"/>
        <v/>
      </c>
      <c r="DE556" s="554" t="str">
        <f t="shared" si="1534"/>
        <v/>
      </c>
      <c r="DF556" s="554" t="str">
        <f t="shared" si="1535"/>
        <v/>
      </c>
      <c r="DG556" s="554" t="str">
        <f t="shared" si="1536"/>
        <v/>
      </c>
      <c r="DH556" s="554" t="str">
        <f t="shared" si="1537"/>
        <v/>
      </c>
      <c r="DI556" s="554" t="str">
        <f t="shared" si="1538"/>
        <v/>
      </c>
      <c r="DJ556" s="553" t="str">
        <f t="shared" si="1539"/>
        <v/>
      </c>
      <c r="DK556" s="552" t="str">
        <f t="shared" si="1540"/>
        <v/>
      </c>
      <c r="DL556" s="656">
        <f t="shared" si="1633"/>
        <v>0</v>
      </c>
      <c r="DM556" s="106">
        <f t="shared" si="1634"/>
        <v>0</v>
      </c>
      <c r="DN556" s="106">
        <f t="shared" si="1635"/>
        <v>0</v>
      </c>
      <c r="DO556" s="106">
        <f t="shared" si="1636"/>
        <v>0</v>
      </c>
      <c r="DP556" s="486"/>
      <c r="DQ556" s="903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285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>
        <v>60</v>
      </c>
      <c r="AP557" s="227"/>
      <c r="AQ557" s="227">
        <v>20</v>
      </c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>
        <v>65</v>
      </c>
      <c r="BG557" s="227"/>
      <c r="BH557" s="227"/>
      <c r="BI557" s="227"/>
      <c r="BJ557" s="227"/>
      <c r="BK557" s="227">
        <v>7.2</v>
      </c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>
        <v>20</v>
      </c>
      <c r="BY557" s="227">
        <v>65</v>
      </c>
      <c r="BZ557" s="600" t="str">
        <f t="shared" si="1637"/>
        <v/>
      </c>
      <c r="CA557" s="600" t="str">
        <f t="shared" si="1638"/>
        <v/>
      </c>
      <c r="CB557" s="600" t="str">
        <f t="shared" si="1639"/>
        <v/>
      </c>
      <c r="CC557" s="691" t="str">
        <f t="shared" si="1640"/>
        <v/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1686"/>
        <v/>
      </c>
      <c r="CF557" s="1339" t="str">
        <f t="shared" si="1686"/>
        <v/>
      </c>
      <c r="CG557" s="1339" t="str">
        <f t="shared" si="1686"/>
        <v/>
      </c>
      <c r="CH557" s="1339" t="str">
        <f t="shared" si="1686"/>
        <v/>
      </c>
      <c r="CI557" s="1339" t="str">
        <f t="shared" si="1686"/>
        <v/>
      </c>
      <c r="CJ557" s="1339" t="str">
        <f t="shared" si="1686"/>
        <v/>
      </c>
      <c r="CK557" s="1340" t="str">
        <f t="shared" si="1686"/>
        <v/>
      </c>
      <c r="CL557" s="1340">
        <f t="shared" si="1686"/>
        <v>7.2</v>
      </c>
      <c r="CM557" s="1340">
        <f t="shared" si="1686"/>
        <v>65</v>
      </c>
      <c r="CN557" s="1339" t="str">
        <f t="shared" si="1686"/>
        <v/>
      </c>
      <c r="CO557" s="1339" t="str">
        <f t="shared" si="1686"/>
        <v/>
      </c>
      <c r="CP557" s="1339" t="str">
        <f t="shared" si="1686"/>
        <v/>
      </c>
      <c r="CQ557" s="1339" t="str">
        <f t="shared" si="1686"/>
        <v/>
      </c>
      <c r="CR557" s="1339" t="str">
        <f t="shared" si="1686"/>
        <v/>
      </c>
      <c r="CS557" s="1338" t="str">
        <f t="shared" si="1686"/>
        <v/>
      </c>
      <c r="CT557" s="1341" t="str">
        <f t="shared" si="1686"/>
        <v/>
      </c>
      <c r="CU557" s="552" t="str">
        <f t="shared" si="1524"/>
        <v/>
      </c>
      <c r="CV557" s="553" t="str">
        <f t="shared" si="1525"/>
        <v/>
      </c>
      <c r="CW557" s="554" t="str">
        <f t="shared" si="1526"/>
        <v/>
      </c>
      <c r="CX557" s="554" t="str">
        <f t="shared" si="1527"/>
        <v/>
      </c>
      <c r="CY557" s="554" t="str">
        <f t="shared" si="1528"/>
        <v/>
      </c>
      <c r="CZ557" s="554" t="str">
        <f t="shared" si="1529"/>
        <v/>
      </c>
      <c r="DA557" s="554" t="str">
        <f t="shared" si="1530"/>
        <v/>
      </c>
      <c r="DB557" s="555" t="str">
        <f t="shared" si="1531"/>
        <v/>
      </c>
      <c r="DC557" s="555">
        <f t="shared" si="1532"/>
        <v>7.2</v>
      </c>
      <c r="DD557" s="555">
        <f t="shared" si="1533"/>
        <v>65</v>
      </c>
      <c r="DE557" s="554" t="str">
        <f t="shared" si="1534"/>
        <v/>
      </c>
      <c r="DF557" s="554" t="str">
        <f t="shared" si="1535"/>
        <v/>
      </c>
      <c r="DG557" s="554" t="str">
        <f t="shared" si="1536"/>
        <v/>
      </c>
      <c r="DH557" s="554" t="str">
        <f t="shared" si="1537"/>
        <v/>
      </c>
      <c r="DI557" s="554" t="str">
        <f t="shared" si="1538"/>
        <v/>
      </c>
      <c r="DJ557" s="553" t="str">
        <f t="shared" si="1539"/>
        <v/>
      </c>
      <c r="DK557" s="552" t="str">
        <f t="shared" si="1540"/>
        <v/>
      </c>
      <c r="DL557" s="656">
        <f t="shared" si="1633"/>
        <v>0</v>
      </c>
      <c r="DM557" s="106">
        <f t="shared" si="1634"/>
        <v>0</v>
      </c>
      <c r="DN557" s="106">
        <f t="shared" si="1635"/>
        <v>2</v>
      </c>
      <c r="DO557" s="106">
        <f t="shared" si="1636"/>
        <v>2</v>
      </c>
      <c r="DP557" s="486"/>
      <c r="DQ557" s="1126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$G$1 &amp; "/kg"</f>
        <v>kcal/kg</v>
      </c>
      <c r="B558" s="765">
        <f>200*$K$1</f>
        <v>200</v>
      </c>
      <c r="C558" s="765">
        <f t="shared" ref="C558:R558" si="1710">200*$K$1</f>
        <v>200</v>
      </c>
      <c r="D558" s="765">
        <f t="shared" si="1710"/>
        <v>200</v>
      </c>
      <c r="E558" s="765">
        <f t="shared" si="1710"/>
        <v>200</v>
      </c>
      <c r="F558" s="765">
        <f t="shared" si="1710"/>
        <v>200</v>
      </c>
      <c r="G558" s="765">
        <f t="shared" si="1710"/>
        <v>200</v>
      </c>
      <c r="H558" s="765">
        <f t="shared" si="1710"/>
        <v>200</v>
      </c>
      <c r="I558" s="765">
        <f t="shared" si="1710"/>
        <v>200</v>
      </c>
      <c r="J558" s="765">
        <f t="shared" si="1710"/>
        <v>200</v>
      </c>
      <c r="K558" s="765">
        <f t="shared" si="1710"/>
        <v>200</v>
      </c>
      <c r="L558" s="765">
        <f t="shared" si="1710"/>
        <v>200</v>
      </c>
      <c r="M558" s="765">
        <f t="shared" si="1710"/>
        <v>200</v>
      </c>
      <c r="N558" s="765">
        <f t="shared" si="1710"/>
        <v>200</v>
      </c>
      <c r="O558" s="765">
        <f t="shared" si="1710"/>
        <v>200</v>
      </c>
      <c r="P558" s="765">
        <f t="shared" si="1710"/>
        <v>200</v>
      </c>
      <c r="Q558" s="765">
        <f t="shared" si="1710"/>
        <v>200</v>
      </c>
      <c r="R558" s="765">
        <f t="shared" si="1710"/>
        <v>200</v>
      </c>
      <c r="S558" s="605"/>
      <c r="T558" s="765">
        <f>200*$K$1</f>
        <v>200</v>
      </c>
      <c r="U558" s="765">
        <f t="shared" ref="U558:AJ558" si="1711">200*$K$1</f>
        <v>200</v>
      </c>
      <c r="V558" s="765">
        <f t="shared" si="1711"/>
        <v>200</v>
      </c>
      <c r="W558" s="765">
        <f t="shared" si="1711"/>
        <v>200</v>
      </c>
      <c r="X558" s="765">
        <f t="shared" si="1711"/>
        <v>200</v>
      </c>
      <c r="Y558" s="765">
        <f t="shared" si="1711"/>
        <v>200</v>
      </c>
      <c r="Z558" s="765">
        <f t="shared" si="1711"/>
        <v>200</v>
      </c>
      <c r="AA558" s="765">
        <f t="shared" si="1711"/>
        <v>200</v>
      </c>
      <c r="AB558" s="765">
        <f t="shared" si="1711"/>
        <v>200</v>
      </c>
      <c r="AC558" s="765">
        <f t="shared" si="1711"/>
        <v>200</v>
      </c>
      <c r="AD558" s="765">
        <f t="shared" si="1711"/>
        <v>200</v>
      </c>
      <c r="AE558" s="765">
        <f t="shared" si="1711"/>
        <v>200</v>
      </c>
      <c r="AF558" s="765">
        <f t="shared" si="1711"/>
        <v>200</v>
      </c>
      <c r="AG558" s="765">
        <f t="shared" si="1711"/>
        <v>200</v>
      </c>
      <c r="AH558" s="765">
        <f t="shared" si="1711"/>
        <v>200</v>
      </c>
      <c r="AI558" s="765">
        <f t="shared" si="1711"/>
        <v>200</v>
      </c>
      <c r="AJ558" s="765">
        <f t="shared" si="1711"/>
        <v>200</v>
      </c>
      <c r="AK558" s="605"/>
      <c r="AL558" s="765">
        <f>200*$K$1</f>
        <v>200</v>
      </c>
      <c r="AM558" s="765">
        <f t="shared" ref="AM558:BB558" si="1712">200*$K$1</f>
        <v>200</v>
      </c>
      <c r="AN558" s="765">
        <v>200</v>
      </c>
      <c r="AO558" s="765">
        <f t="shared" si="1712"/>
        <v>200</v>
      </c>
      <c r="AP558" s="765">
        <f t="shared" si="1712"/>
        <v>200</v>
      </c>
      <c r="AQ558" s="765">
        <f t="shared" si="1712"/>
        <v>200</v>
      </c>
      <c r="AR558" s="765">
        <f t="shared" si="1712"/>
        <v>200</v>
      </c>
      <c r="AS558" s="765">
        <f t="shared" si="1712"/>
        <v>200</v>
      </c>
      <c r="AT558" s="765">
        <f t="shared" si="1712"/>
        <v>200</v>
      </c>
      <c r="AU558" s="765">
        <f t="shared" si="1712"/>
        <v>200</v>
      </c>
      <c r="AV558" s="765">
        <f t="shared" si="1712"/>
        <v>200</v>
      </c>
      <c r="AW558" s="765">
        <f t="shared" si="1712"/>
        <v>200</v>
      </c>
      <c r="AX558" s="765">
        <f t="shared" si="1712"/>
        <v>200</v>
      </c>
      <c r="AY558" s="765">
        <f t="shared" si="1712"/>
        <v>200</v>
      </c>
      <c r="AZ558" s="765">
        <f t="shared" si="1712"/>
        <v>200</v>
      </c>
      <c r="BA558" s="765">
        <f t="shared" si="1712"/>
        <v>200</v>
      </c>
      <c r="BB558" s="765">
        <f t="shared" si="1712"/>
        <v>200</v>
      </c>
      <c r="BC558" s="759"/>
      <c r="BD558" s="765">
        <f>200*$K$1</f>
        <v>200</v>
      </c>
      <c r="BE558" s="765">
        <f t="shared" ref="BE558:BY558" si="1713">200*$K$1</f>
        <v>200</v>
      </c>
      <c r="BF558" s="765">
        <f t="shared" si="1713"/>
        <v>200</v>
      </c>
      <c r="BG558" s="765">
        <f t="shared" si="1713"/>
        <v>200</v>
      </c>
      <c r="BH558" s="765">
        <f t="shared" si="1713"/>
        <v>200</v>
      </c>
      <c r="BI558" s="765">
        <f t="shared" si="1713"/>
        <v>200</v>
      </c>
      <c r="BJ558" s="765">
        <f t="shared" si="1713"/>
        <v>200</v>
      </c>
      <c r="BK558" s="765">
        <f t="shared" si="1713"/>
        <v>200</v>
      </c>
      <c r="BL558" s="765">
        <f t="shared" si="1713"/>
        <v>200</v>
      </c>
      <c r="BM558" s="765">
        <f t="shared" si="1713"/>
        <v>200</v>
      </c>
      <c r="BN558" s="765">
        <f t="shared" si="1713"/>
        <v>200</v>
      </c>
      <c r="BO558" s="765">
        <f t="shared" si="1713"/>
        <v>200</v>
      </c>
      <c r="BP558" s="765">
        <f t="shared" si="1713"/>
        <v>200</v>
      </c>
      <c r="BQ558" s="765">
        <f t="shared" si="1713"/>
        <v>200</v>
      </c>
      <c r="BR558" s="765">
        <f t="shared" si="1713"/>
        <v>200</v>
      </c>
      <c r="BS558" s="765">
        <f t="shared" si="1713"/>
        <v>200</v>
      </c>
      <c r="BT558" s="765">
        <f t="shared" si="1713"/>
        <v>200</v>
      </c>
      <c r="BU558" s="759"/>
      <c r="BV558" s="765">
        <f t="shared" si="1713"/>
        <v>200</v>
      </c>
      <c r="BW558" s="765">
        <f t="shared" si="1713"/>
        <v>200</v>
      </c>
      <c r="BX558" s="765">
        <f t="shared" si="1713"/>
        <v>200</v>
      </c>
      <c r="BY558" s="765">
        <f t="shared" si="1713"/>
        <v>200</v>
      </c>
      <c r="BZ558" s="600">
        <f t="shared" si="1637"/>
        <v>200</v>
      </c>
      <c r="CA558" s="600">
        <f t="shared" si="1638"/>
        <v>200</v>
      </c>
      <c r="CB558" s="600">
        <f t="shared" si="1639"/>
        <v>200</v>
      </c>
      <c r="CC558" s="691">
        <f t="shared" si="1640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1686"/>
        <v>200</v>
      </c>
      <c r="CF558" s="1339">
        <f t="shared" si="1686"/>
        <v>200</v>
      </c>
      <c r="CG558" s="1339">
        <f t="shared" si="1686"/>
        <v>200</v>
      </c>
      <c r="CH558" s="1339">
        <f t="shared" si="1686"/>
        <v>200</v>
      </c>
      <c r="CI558" s="1339">
        <f t="shared" si="1686"/>
        <v>200</v>
      </c>
      <c r="CJ558" s="1339">
        <f t="shared" si="1686"/>
        <v>200</v>
      </c>
      <c r="CK558" s="1340">
        <f t="shared" si="1686"/>
        <v>200</v>
      </c>
      <c r="CL558" s="1340">
        <f t="shared" si="1686"/>
        <v>200</v>
      </c>
      <c r="CM558" s="1340">
        <f t="shared" si="1686"/>
        <v>200</v>
      </c>
      <c r="CN558" s="1339">
        <f t="shared" si="1686"/>
        <v>200</v>
      </c>
      <c r="CO558" s="1339">
        <f t="shared" si="1686"/>
        <v>200</v>
      </c>
      <c r="CP558" s="1339">
        <f t="shared" si="1686"/>
        <v>200</v>
      </c>
      <c r="CQ558" s="1339">
        <f t="shared" si="1686"/>
        <v>200</v>
      </c>
      <c r="CR558" s="1339">
        <f t="shared" si="1686"/>
        <v>200</v>
      </c>
      <c r="CS558" s="1338">
        <f t="shared" si="1686"/>
        <v>200</v>
      </c>
      <c r="CT558" s="1341">
        <f t="shared" si="1686"/>
        <v>200</v>
      </c>
      <c r="CU558" s="552">
        <f t="shared" ref="CU558:DJ561" si="171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3">
        <f t="shared" si="1714"/>
        <v>200</v>
      </c>
      <c r="CW558" s="554">
        <f t="shared" si="1714"/>
        <v>200</v>
      </c>
      <c r="CX558" s="554">
        <f t="shared" si="1714"/>
        <v>200</v>
      </c>
      <c r="CY558" s="554">
        <f t="shared" si="1714"/>
        <v>200</v>
      </c>
      <c r="CZ558" s="554">
        <f t="shared" si="1714"/>
        <v>200</v>
      </c>
      <c r="DA558" s="554">
        <f t="shared" si="1714"/>
        <v>200</v>
      </c>
      <c r="DB558" s="555">
        <f t="shared" si="1714"/>
        <v>200</v>
      </c>
      <c r="DC558" s="555">
        <f t="shared" si="1714"/>
        <v>200</v>
      </c>
      <c r="DD558" s="555">
        <f t="shared" si="1714"/>
        <v>200</v>
      </c>
      <c r="DE558" s="554">
        <f t="shared" si="1714"/>
        <v>200</v>
      </c>
      <c r="DF558" s="554">
        <f t="shared" si="1714"/>
        <v>200</v>
      </c>
      <c r="DG558" s="554">
        <f t="shared" si="1714"/>
        <v>200</v>
      </c>
      <c r="DH558" s="554">
        <f t="shared" si="1714"/>
        <v>200</v>
      </c>
      <c r="DI558" s="554">
        <f t="shared" si="1714"/>
        <v>200</v>
      </c>
      <c r="DJ558" s="553">
        <f t="shared" si="1714"/>
        <v>200</v>
      </c>
      <c r="DK558" s="55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633"/>
        <v>17</v>
      </c>
      <c r="DM558" s="106">
        <f t="shared" si="1634"/>
        <v>17</v>
      </c>
      <c r="DN558" s="106">
        <f t="shared" si="1635"/>
        <v>17</v>
      </c>
      <c r="DO558" s="106">
        <f t="shared" si="1636"/>
        <v>17</v>
      </c>
      <c r="DP558" s="486"/>
      <c r="DQ558" s="1126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$G$1 &amp; " (%)"</f>
        <v>kcal (%)</v>
      </c>
      <c r="B559" s="769" t="str">
        <f t="shared" ref="B559:R559" si="1715">IF(B557="","",B557*B558/B$46/365/$F$1)</f>
        <v/>
      </c>
      <c r="C559" s="769" t="str">
        <f t="shared" si="1715"/>
        <v/>
      </c>
      <c r="D559" s="769" t="str">
        <f t="shared" si="1715"/>
        <v/>
      </c>
      <c r="E559" s="769" t="str">
        <f t="shared" si="1715"/>
        <v/>
      </c>
      <c r="F559" s="769" t="str">
        <f t="shared" si="1715"/>
        <v/>
      </c>
      <c r="G559" s="769" t="str">
        <f t="shared" si="1715"/>
        <v/>
      </c>
      <c r="H559" s="769" t="str">
        <f t="shared" si="1715"/>
        <v/>
      </c>
      <c r="I559" s="769" t="str">
        <f t="shared" si="1715"/>
        <v/>
      </c>
      <c r="J559" s="769" t="str">
        <f t="shared" si="1715"/>
        <v/>
      </c>
      <c r="K559" s="769" t="str">
        <f t="shared" si="1715"/>
        <v/>
      </c>
      <c r="L559" s="769" t="str">
        <f t="shared" si="1715"/>
        <v/>
      </c>
      <c r="M559" s="769" t="str">
        <f t="shared" si="1715"/>
        <v/>
      </c>
      <c r="N559" s="769" t="str">
        <f t="shared" si="1715"/>
        <v/>
      </c>
      <c r="O559" s="769" t="str">
        <f t="shared" si="1715"/>
        <v/>
      </c>
      <c r="P559" s="769" t="str">
        <f t="shared" si="1715"/>
        <v/>
      </c>
      <c r="Q559" s="769" t="str">
        <f t="shared" si="1715"/>
        <v/>
      </c>
      <c r="R559" s="769" t="str">
        <f t="shared" si="1715"/>
        <v/>
      </c>
      <c r="S559" s="591"/>
      <c r="T559" s="769" t="str">
        <f t="shared" ref="T559:AJ559" si="1716">IF(T557="","",T557*T558/T$46/365/$F$1)</f>
        <v/>
      </c>
      <c r="U559" s="769" t="str">
        <f t="shared" si="1716"/>
        <v/>
      </c>
      <c r="V559" s="769" t="str">
        <f t="shared" si="1716"/>
        <v/>
      </c>
      <c r="W559" s="769" t="str">
        <f t="shared" si="1716"/>
        <v/>
      </c>
      <c r="X559" s="769" t="str">
        <f t="shared" si="1716"/>
        <v/>
      </c>
      <c r="Y559" s="769" t="str">
        <f t="shared" si="1716"/>
        <v/>
      </c>
      <c r="Z559" s="769" t="str">
        <f t="shared" si="1716"/>
        <v/>
      </c>
      <c r="AA559" s="769" t="str">
        <f t="shared" si="1716"/>
        <v/>
      </c>
      <c r="AB559" s="769" t="str">
        <f t="shared" si="1716"/>
        <v/>
      </c>
      <c r="AC559" s="769" t="str">
        <f t="shared" si="1716"/>
        <v/>
      </c>
      <c r="AD559" s="769" t="str">
        <f t="shared" si="1716"/>
        <v/>
      </c>
      <c r="AE559" s="769" t="str">
        <f t="shared" si="1716"/>
        <v/>
      </c>
      <c r="AF559" s="769" t="str">
        <f t="shared" si="1716"/>
        <v/>
      </c>
      <c r="AG559" s="769" t="str">
        <f t="shared" si="1716"/>
        <v/>
      </c>
      <c r="AH559" s="769" t="str">
        <f t="shared" si="1716"/>
        <v/>
      </c>
      <c r="AI559" s="769" t="str">
        <f t="shared" si="1716"/>
        <v/>
      </c>
      <c r="AJ559" s="769" t="str">
        <f t="shared" si="1716"/>
        <v/>
      </c>
      <c r="AK559" s="591"/>
      <c r="AL559" s="769" t="str">
        <f t="shared" ref="AL559:BB559" si="1717">IF(AL557="","",AL557*AL558/AL$46/365/$F$1)</f>
        <v/>
      </c>
      <c r="AM559" s="769" t="str">
        <f t="shared" si="1717"/>
        <v/>
      </c>
      <c r="AN559" s="769" t="str">
        <f t="shared" si="1717"/>
        <v/>
      </c>
      <c r="AO559" s="769">
        <f t="shared" si="1717"/>
        <v>1.0437051532941944E-3</v>
      </c>
      <c r="AP559" s="769" t="str">
        <f t="shared" si="1717"/>
        <v/>
      </c>
      <c r="AQ559" s="769">
        <f t="shared" si="1717"/>
        <v>6.5231572080887146E-4</v>
      </c>
      <c r="AR559" s="769" t="str">
        <f t="shared" si="1717"/>
        <v/>
      </c>
      <c r="AS559" s="769" t="str">
        <f t="shared" si="1717"/>
        <v/>
      </c>
      <c r="AT559" s="769" t="str">
        <f t="shared" si="1717"/>
        <v/>
      </c>
      <c r="AU559" s="769" t="str">
        <f t="shared" si="1717"/>
        <v/>
      </c>
      <c r="AV559" s="769" t="str">
        <f t="shared" si="1717"/>
        <v/>
      </c>
      <c r="AW559" s="769" t="str">
        <f t="shared" si="1717"/>
        <v/>
      </c>
      <c r="AX559" s="769" t="str">
        <f t="shared" si="1717"/>
        <v/>
      </c>
      <c r="AY559" s="769" t="str">
        <f t="shared" si="1717"/>
        <v/>
      </c>
      <c r="AZ559" s="769" t="str">
        <f t="shared" si="1717"/>
        <v/>
      </c>
      <c r="BA559" s="769" t="str">
        <f t="shared" si="1717"/>
        <v/>
      </c>
      <c r="BB559" s="769" t="str">
        <f t="shared" si="1717"/>
        <v/>
      </c>
      <c r="BC559" s="655"/>
      <c r="BD559" s="769" t="str">
        <f t="shared" ref="BD559:BT559" si="1718">IF(BD557="","",BD557*BD558/BD$46/365/$F$1)</f>
        <v/>
      </c>
      <c r="BE559" s="769" t="str">
        <f t="shared" si="1718"/>
        <v/>
      </c>
      <c r="BF559" s="769">
        <f t="shared" si="1718"/>
        <v>8.4801043705153294E-4</v>
      </c>
      <c r="BG559" s="769" t="str">
        <f t="shared" si="1718"/>
        <v/>
      </c>
      <c r="BH559" s="769" t="str">
        <f t="shared" si="1718"/>
        <v/>
      </c>
      <c r="BI559" s="769" t="str">
        <f t="shared" si="1718"/>
        <v/>
      </c>
      <c r="BJ559" s="769" t="str">
        <f t="shared" si="1718"/>
        <v/>
      </c>
      <c r="BK559" s="769">
        <f t="shared" si="1718"/>
        <v>1.5655577299412916E-4</v>
      </c>
      <c r="BL559" s="769" t="str">
        <f t="shared" si="1718"/>
        <v/>
      </c>
      <c r="BM559" s="769" t="str">
        <f t="shared" si="1718"/>
        <v/>
      </c>
      <c r="BN559" s="769" t="str">
        <f t="shared" si="1718"/>
        <v/>
      </c>
      <c r="BO559" s="769" t="str">
        <f t="shared" si="1718"/>
        <v/>
      </c>
      <c r="BP559" s="769" t="str">
        <f t="shared" si="1718"/>
        <v/>
      </c>
      <c r="BQ559" s="769" t="str">
        <f t="shared" si="1718"/>
        <v/>
      </c>
      <c r="BR559" s="769" t="str">
        <f t="shared" si="1718"/>
        <v/>
      </c>
      <c r="BS559" s="769" t="str">
        <f t="shared" si="1718"/>
        <v/>
      </c>
      <c r="BT559" s="769" t="str">
        <f t="shared" si="1718"/>
        <v/>
      </c>
      <c r="BU559" s="655"/>
      <c r="BV559" s="769" t="str">
        <f>IF(BV557="","",BV557*BV558/BV$46/365/$F$1)</f>
        <v/>
      </c>
      <c r="BW559" s="769" t="str">
        <f>IF(BW557="","",BW557*BW558/BW$46/365/$F$1)</f>
        <v/>
      </c>
      <c r="BX559" s="769">
        <f>IF(BX557="","",BX557*BX558/BX$46/365/$F$1)</f>
        <v>5.2185257664709721E-4</v>
      </c>
      <c r="BY559" s="769">
        <f>IF(BY557="","",BY557*BY558/BY$46/365/$F$1)</f>
        <v>1.6960208741030659E-3</v>
      </c>
      <c r="BZ559" s="600" t="str">
        <f t="shared" ref="BZ559" si="1719">IF(DL559&lt;3,"",(SUM(B559:R559)-MIN(B559:R559)-MAX(B559:R559))/(DL559-2))</f>
        <v/>
      </c>
      <c r="CA559" s="625" t="str">
        <f t="shared" si="1638"/>
        <v/>
      </c>
      <c r="CB559" s="625" t="str">
        <f t="shared" si="1639"/>
        <v/>
      </c>
      <c r="CC559" s="694" t="str">
        <f t="shared" si="1640"/>
        <v/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1686"/>
        <v/>
      </c>
      <c r="CF559" s="1344" t="str">
        <f t="shared" si="1686"/>
        <v/>
      </c>
      <c r="CG559" s="1344" t="str">
        <f t="shared" si="1686"/>
        <v/>
      </c>
      <c r="CH559" s="1344" t="str">
        <f t="shared" si="1686"/>
        <v/>
      </c>
      <c r="CI559" s="1344" t="str">
        <f t="shared" si="1686"/>
        <v/>
      </c>
      <c r="CJ559" s="1344" t="str">
        <f t="shared" si="1686"/>
        <v/>
      </c>
      <c r="CK559" s="1345" t="str">
        <f t="shared" si="1686"/>
        <v/>
      </c>
      <c r="CL559" s="1345">
        <f t="shared" si="1686"/>
        <v>1.5655577299412916E-4</v>
      </c>
      <c r="CM559" s="1345">
        <f t="shared" si="1686"/>
        <v>8.4801043705153294E-4</v>
      </c>
      <c r="CN559" s="1344" t="str">
        <f t="shared" si="1686"/>
        <v/>
      </c>
      <c r="CO559" s="1344" t="str">
        <f t="shared" si="1686"/>
        <v/>
      </c>
      <c r="CP559" s="1344" t="str">
        <f t="shared" si="1686"/>
        <v/>
      </c>
      <c r="CQ559" s="1344" t="str">
        <f t="shared" si="1686"/>
        <v/>
      </c>
      <c r="CR559" s="1344" t="str">
        <f t="shared" si="1686"/>
        <v/>
      </c>
      <c r="CS559" s="1343" t="str">
        <f t="shared" si="1686"/>
        <v/>
      </c>
      <c r="CT559" s="1346" t="str">
        <f t="shared" si="1686"/>
        <v/>
      </c>
      <c r="CU559" s="540" t="str">
        <f t="shared" si="1714"/>
        <v/>
      </c>
      <c r="CV559" s="541" t="str">
        <f t="shared" si="1714"/>
        <v/>
      </c>
      <c r="CW559" s="542" t="str">
        <f t="shared" si="1714"/>
        <v/>
      </c>
      <c r="CX559" s="542" t="str">
        <f t="shared" si="1714"/>
        <v/>
      </c>
      <c r="CY559" s="542" t="str">
        <f t="shared" si="1714"/>
        <v/>
      </c>
      <c r="CZ559" s="542" t="str">
        <f t="shared" si="1714"/>
        <v/>
      </c>
      <c r="DA559" s="542" t="str">
        <f t="shared" si="1714"/>
        <v/>
      </c>
      <c r="DB559" s="543" t="str">
        <f t="shared" si="1714"/>
        <v/>
      </c>
      <c r="DC559" s="543">
        <f t="shared" si="1714"/>
        <v>1.5655577299412916E-4</v>
      </c>
      <c r="DD559" s="543">
        <f t="shared" si="1714"/>
        <v>8.4801043705153294E-4</v>
      </c>
      <c r="DE559" s="542" t="str">
        <f t="shared" si="1714"/>
        <v/>
      </c>
      <c r="DF559" s="542" t="str">
        <f t="shared" si="1714"/>
        <v/>
      </c>
      <c r="DG559" s="542" t="str">
        <f t="shared" si="1714"/>
        <v/>
      </c>
      <c r="DH559" s="542" t="str">
        <f t="shared" si="1714"/>
        <v/>
      </c>
      <c r="DI559" s="542" t="str">
        <f t="shared" si="1714"/>
        <v/>
      </c>
      <c r="DJ559" s="541" t="str">
        <f t="shared" si="1714"/>
        <v/>
      </c>
      <c r="DK559" s="540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633"/>
        <v>0</v>
      </c>
      <c r="DM559" s="106">
        <f t="shared" si="1634"/>
        <v>0</v>
      </c>
      <c r="DN559" s="106">
        <f t="shared" si="1635"/>
        <v>2</v>
      </c>
      <c r="DO559" s="106">
        <f t="shared" si="1636"/>
        <v>2</v>
      </c>
      <c r="DP559" s="486"/>
      <c r="DQ559" s="1126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281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/>
      <c r="AM560" s="323"/>
      <c r="AN560" s="323"/>
      <c r="AO560" s="323">
        <v>10</v>
      </c>
      <c r="AP560" s="323"/>
      <c r="AQ560" s="323">
        <v>10</v>
      </c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>
        <v>10</v>
      </c>
      <c r="BG560" s="323"/>
      <c r="BH560" s="323"/>
      <c r="BI560" s="323"/>
      <c r="BJ560" s="323"/>
      <c r="BK560" s="323">
        <v>10</v>
      </c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>
        <v>10</v>
      </c>
      <c r="BY560" s="323">
        <v>10</v>
      </c>
      <c r="BZ560" s="600" t="str">
        <f t="shared" si="1637"/>
        <v/>
      </c>
      <c r="CA560" s="600" t="str">
        <f t="shared" si="1638"/>
        <v/>
      </c>
      <c r="CB560" s="600" t="str">
        <f t="shared" si="1639"/>
        <v/>
      </c>
      <c r="CC560" s="691" t="str">
        <f t="shared" si="1640"/>
        <v/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1686"/>
        <v/>
      </c>
      <c r="CF560" s="1339" t="str">
        <f t="shared" si="1686"/>
        <v/>
      </c>
      <c r="CG560" s="1339" t="str">
        <f t="shared" si="1686"/>
        <v/>
      </c>
      <c r="CH560" s="1339" t="str">
        <f t="shared" si="1686"/>
        <v/>
      </c>
      <c r="CI560" s="1339" t="str">
        <f t="shared" si="1686"/>
        <v/>
      </c>
      <c r="CJ560" s="1339" t="str">
        <f t="shared" si="1686"/>
        <v/>
      </c>
      <c r="CK560" s="1340" t="str">
        <f t="shared" si="1686"/>
        <v/>
      </c>
      <c r="CL560" s="1340">
        <f t="shared" si="1686"/>
        <v>10</v>
      </c>
      <c r="CM560" s="1340">
        <f t="shared" si="1686"/>
        <v>10</v>
      </c>
      <c r="CN560" s="1339" t="str">
        <f t="shared" si="1686"/>
        <v/>
      </c>
      <c r="CO560" s="1339" t="str">
        <f t="shared" si="1686"/>
        <v/>
      </c>
      <c r="CP560" s="1339" t="str">
        <f t="shared" si="1686"/>
        <v/>
      </c>
      <c r="CQ560" s="1339" t="str">
        <f t="shared" si="1686"/>
        <v/>
      </c>
      <c r="CR560" s="1339" t="str">
        <f t="shared" si="1686"/>
        <v/>
      </c>
      <c r="CS560" s="1338" t="str">
        <f t="shared" si="1686"/>
        <v/>
      </c>
      <c r="CT560" s="1341" t="str">
        <f t="shared" si="1686"/>
        <v/>
      </c>
      <c r="CU560" s="552" t="str">
        <f t="shared" si="1714"/>
        <v/>
      </c>
      <c r="CV560" s="553" t="str">
        <f t="shared" si="1714"/>
        <v/>
      </c>
      <c r="CW560" s="554" t="str">
        <f t="shared" si="1714"/>
        <v/>
      </c>
      <c r="CX560" s="554" t="str">
        <f t="shared" si="1714"/>
        <v/>
      </c>
      <c r="CY560" s="554" t="str">
        <f t="shared" si="1714"/>
        <v/>
      </c>
      <c r="CZ560" s="554" t="str">
        <f t="shared" si="1714"/>
        <v/>
      </c>
      <c r="DA560" s="554" t="str">
        <f t="shared" si="1714"/>
        <v/>
      </c>
      <c r="DB560" s="555" t="str">
        <f t="shared" si="1714"/>
        <v/>
      </c>
      <c r="DC560" s="555">
        <f t="shared" si="1714"/>
        <v>10</v>
      </c>
      <c r="DD560" s="555">
        <f t="shared" si="1714"/>
        <v>10</v>
      </c>
      <c r="DE560" s="554" t="str">
        <f t="shared" si="1714"/>
        <v/>
      </c>
      <c r="DF560" s="554" t="str">
        <f t="shared" si="1714"/>
        <v/>
      </c>
      <c r="DG560" s="554" t="str">
        <f t="shared" si="1714"/>
        <v/>
      </c>
      <c r="DH560" s="554" t="str">
        <f t="shared" si="1714"/>
        <v/>
      </c>
      <c r="DI560" s="554" t="str">
        <f t="shared" si="1714"/>
        <v/>
      </c>
      <c r="DJ560" s="553" t="str">
        <f t="shared" si="1714"/>
        <v/>
      </c>
      <c r="DK560" s="55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633"/>
        <v>0</v>
      </c>
      <c r="DM560" s="106">
        <f t="shared" si="1634"/>
        <v>0</v>
      </c>
      <c r="DN560" s="106">
        <f t="shared" si="1635"/>
        <v>2</v>
      </c>
      <c r="DO560" s="106">
        <f t="shared" si="1636"/>
        <v>2</v>
      </c>
      <c r="DP560" s="486"/>
      <c r="DQ560" s="1126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279</v>
      </c>
      <c r="B561" s="764" t="str">
        <f t="shared" ref="B561:R561" si="1720">IF(B560="","",B557*B560)</f>
        <v/>
      </c>
      <c r="C561" s="764" t="str">
        <f t="shared" si="1720"/>
        <v/>
      </c>
      <c r="D561" s="764" t="str">
        <f t="shared" si="1720"/>
        <v/>
      </c>
      <c r="E561" s="764" t="str">
        <f t="shared" si="1720"/>
        <v/>
      </c>
      <c r="F561" s="764" t="str">
        <f t="shared" si="1720"/>
        <v/>
      </c>
      <c r="G561" s="764" t="str">
        <f t="shared" si="1720"/>
        <v/>
      </c>
      <c r="H561" s="764" t="str">
        <f t="shared" si="1720"/>
        <v/>
      </c>
      <c r="I561" s="764" t="str">
        <f t="shared" si="1720"/>
        <v/>
      </c>
      <c r="J561" s="764" t="str">
        <f t="shared" si="1720"/>
        <v/>
      </c>
      <c r="K561" s="764" t="str">
        <f t="shared" si="1720"/>
        <v/>
      </c>
      <c r="L561" s="764" t="str">
        <f t="shared" si="1720"/>
        <v/>
      </c>
      <c r="M561" s="764" t="str">
        <f t="shared" si="1720"/>
        <v/>
      </c>
      <c r="N561" s="764" t="str">
        <f t="shared" si="1720"/>
        <v/>
      </c>
      <c r="O561" s="764" t="str">
        <f t="shared" si="1720"/>
        <v/>
      </c>
      <c r="P561" s="764" t="str">
        <f t="shared" si="1720"/>
        <v/>
      </c>
      <c r="Q561" s="764" t="str">
        <f t="shared" si="1720"/>
        <v/>
      </c>
      <c r="R561" s="764" t="str">
        <f t="shared" si="1720"/>
        <v/>
      </c>
      <c r="S561" s="770"/>
      <c r="T561" s="764" t="str">
        <f t="shared" ref="T561:AJ561" si="1721">IF(T560="","",T557*T560)</f>
        <v/>
      </c>
      <c r="U561" s="764" t="str">
        <f t="shared" si="1721"/>
        <v/>
      </c>
      <c r="V561" s="764" t="str">
        <f t="shared" si="1721"/>
        <v/>
      </c>
      <c r="W561" s="764" t="str">
        <f t="shared" si="1721"/>
        <v/>
      </c>
      <c r="X561" s="764" t="str">
        <f t="shared" si="1721"/>
        <v/>
      </c>
      <c r="Y561" s="764" t="str">
        <f t="shared" si="1721"/>
        <v/>
      </c>
      <c r="Z561" s="764" t="str">
        <f t="shared" si="1721"/>
        <v/>
      </c>
      <c r="AA561" s="764" t="str">
        <f t="shared" si="1721"/>
        <v/>
      </c>
      <c r="AB561" s="764" t="str">
        <f t="shared" si="1721"/>
        <v/>
      </c>
      <c r="AC561" s="764" t="str">
        <f t="shared" si="1721"/>
        <v/>
      </c>
      <c r="AD561" s="764" t="str">
        <f t="shared" si="1721"/>
        <v/>
      </c>
      <c r="AE561" s="764" t="str">
        <f t="shared" si="1721"/>
        <v/>
      </c>
      <c r="AF561" s="764" t="str">
        <f t="shared" si="1721"/>
        <v/>
      </c>
      <c r="AG561" s="764" t="str">
        <f t="shared" si="1721"/>
        <v/>
      </c>
      <c r="AH561" s="764" t="str">
        <f t="shared" si="1721"/>
        <v/>
      </c>
      <c r="AI561" s="764" t="str">
        <f t="shared" si="1721"/>
        <v/>
      </c>
      <c r="AJ561" s="764" t="str">
        <f t="shared" si="1721"/>
        <v/>
      </c>
      <c r="AK561" s="770"/>
      <c r="AL561" s="764" t="str">
        <f t="shared" ref="AL561:BB561" si="1722">IF(AL560="","",AL557*AL560)</f>
        <v/>
      </c>
      <c r="AM561" s="764" t="str">
        <f t="shared" si="1722"/>
        <v/>
      </c>
      <c r="AN561" s="764" t="str">
        <f t="shared" si="1722"/>
        <v/>
      </c>
      <c r="AO561" s="764">
        <f t="shared" si="1722"/>
        <v>600</v>
      </c>
      <c r="AP561" s="764" t="str">
        <f t="shared" si="1722"/>
        <v/>
      </c>
      <c r="AQ561" s="764">
        <f t="shared" si="1722"/>
        <v>200</v>
      </c>
      <c r="AR561" s="764" t="str">
        <f t="shared" si="1722"/>
        <v/>
      </c>
      <c r="AS561" s="764" t="str">
        <f t="shared" si="1722"/>
        <v/>
      </c>
      <c r="AT561" s="764" t="str">
        <f t="shared" si="1722"/>
        <v/>
      </c>
      <c r="AU561" s="764" t="str">
        <f t="shared" si="1722"/>
        <v/>
      </c>
      <c r="AV561" s="764" t="str">
        <f t="shared" si="1722"/>
        <v/>
      </c>
      <c r="AW561" s="764" t="str">
        <f t="shared" si="1722"/>
        <v/>
      </c>
      <c r="AX561" s="764" t="str">
        <f t="shared" si="1722"/>
        <v/>
      </c>
      <c r="AY561" s="764" t="str">
        <f t="shared" si="1722"/>
        <v/>
      </c>
      <c r="AZ561" s="764" t="str">
        <f t="shared" si="1722"/>
        <v/>
      </c>
      <c r="BA561" s="764" t="str">
        <f t="shared" si="1722"/>
        <v/>
      </c>
      <c r="BB561" s="764" t="str">
        <f t="shared" si="1722"/>
        <v/>
      </c>
      <c r="BC561" s="770"/>
      <c r="BD561" s="764" t="str">
        <f t="shared" ref="BD561:BT561" si="1723">IF(BD560="","",BD557*BD560)</f>
        <v/>
      </c>
      <c r="BE561" s="764" t="str">
        <f t="shared" si="1723"/>
        <v/>
      </c>
      <c r="BF561" s="764">
        <f t="shared" si="1723"/>
        <v>650</v>
      </c>
      <c r="BG561" s="764" t="str">
        <f t="shared" si="1723"/>
        <v/>
      </c>
      <c r="BH561" s="764" t="str">
        <f t="shared" si="1723"/>
        <v/>
      </c>
      <c r="BI561" s="764" t="str">
        <f t="shared" si="1723"/>
        <v/>
      </c>
      <c r="BJ561" s="764" t="str">
        <f t="shared" si="1723"/>
        <v/>
      </c>
      <c r="BK561" s="764">
        <f t="shared" si="1723"/>
        <v>72</v>
      </c>
      <c r="BL561" s="764" t="str">
        <f t="shared" si="1723"/>
        <v/>
      </c>
      <c r="BM561" s="764" t="str">
        <f t="shared" si="1723"/>
        <v/>
      </c>
      <c r="BN561" s="764" t="str">
        <f t="shared" si="1723"/>
        <v/>
      </c>
      <c r="BO561" s="764" t="str">
        <f t="shared" si="1723"/>
        <v/>
      </c>
      <c r="BP561" s="764" t="str">
        <f t="shared" si="1723"/>
        <v/>
      </c>
      <c r="BQ561" s="764" t="str">
        <f t="shared" si="1723"/>
        <v/>
      </c>
      <c r="BR561" s="764" t="str">
        <f t="shared" si="1723"/>
        <v/>
      </c>
      <c r="BS561" s="764" t="str">
        <f t="shared" si="1723"/>
        <v/>
      </c>
      <c r="BT561" s="764" t="str">
        <f t="shared" si="1723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>
        <f>IF(BX560="","",BX557*BX560)</f>
        <v>200</v>
      </c>
      <c r="BY561" s="764">
        <f>IF(BY560="","",BY557*BY560)</f>
        <v>650</v>
      </c>
      <c r="BZ561" s="600" t="str">
        <f t="shared" si="1637"/>
        <v/>
      </c>
      <c r="CA561" s="600" t="str">
        <f t="shared" si="1638"/>
        <v/>
      </c>
      <c r="CB561" s="600" t="str">
        <f t="shared" si="1639"/>
        <v/>
      </c>
      <c r="CC561" s="691" t="str">
        <f t="shared" si="1640"/>
        <v/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1686"/>
        <v/>
      </c>
      <c r="CF561" s="1339" t="str">
        <f t="shared" si="1686"/>
        <v/>
      </c>
      <c r="CG561" s="1339" t="str">
        <f t="shared" si="1686"/>
        <v/>
      </c>
      <c r="CH561" s="1339" t="str">
        <f t="shared" si="1686"/>
        <v/>
      </c>
      <c r="CI561" s="1339" t="str">
        <f t="shared" si="1686"/>
        <v/>
      </c>
      <c r="CJ561" s="1339" t="str">
        <f t="shared" si="1686"/>
        <v/>
      </c>
      <c r="CK561" s="1340" t="str">
        <f t="shared" si="1686"/>
        <v/>
      </c>
      <c r="CL561" s="1340">
        <f t="shared" si="1686"/>
        <v>72</v>
      </c>
      <c r="CM561" s="1340">
        <f t="shared" si="1686"/>
        <v>650</v>
      </c>
      <c r="CN561" s="1339" t="str">
        <f t="shared" si="1686"/>
        <v/>
      </c>
      <c r="CO561" s="1339" t="str">
        <f t="shared" si="1686"/>
        <v/>
      </c>
      <c r="CP561" s="1339" t="str">
        <f t="shared" si="1686"/>
        <v/>
      </c>
      <c r="CQ561" s="1339" t="str">
        <f t="shared" si="1686"/>
        <v/>
      </c>
      <c r="CR561" s="1339" t="str">
        <f t="shared" si="1686"/>
        <v/>
      </c>
      <c r="CS561" s="1338" t="str">
        <f t="shared" si="1686"/>
        <v/>
      </c>
      <c r="CT561" s="1341" t="str">
        <f t="shared" si="1686"/>
        <v/>
      </c>
      <c r="CU561" s="552" t="str">
        <f t="shared" si="1714"/>
        <v/>
      </c>
      <c r="CV561" s="553" t="str">
        <f t="shared" si="1714"/>
        <v/>
      </c>
      <c r="CW561" s="554" t="str">
        <f t="shared" si="1714"/>
        <v/>
      </c>
      <c r="CX561" s="554" t="str">
        <f t="shared" si="1714"/>
        <v/>
      </c>
      <c r="CY561" s="554" t="str">
        <f t="shared" si="1714"/>
        <v/>
      </c>
      <c r="CZ561" s="554" t="str">
        <f t="shared" si="1714"/>
        <v/>
      </c>
      <c r="DA561" s="554" t="str">
        <f t="shared" si="1714"/>
        <v/>
      </c>
      <c r="DB561" s="555" t="str">
        <f t="shared" si="1714"/>
        <v/>
      </c>
      <c r="DC561" s="555">
        <f t="shared" si="1714"/>
        <v>72</v>
      </c>
      <c r="DD561" s="555">
        <f t="shared" si="1714"/>
        <v>650</v>
      </c>
      <c r="DE561" s="554" t="str">
        <f t="shared" si="1714"/>
        <v/>
      </c>
      <c r="DF561" s="554" t="str">
        <f t="shared" si="1714"/>
        <v/>
      </c>
      <c r="DG561" s="554" t="str">
        <f t="shared" si="1714"/>
        <v/>
      </c>
      <c r="DH561" s="554" t="str">
        <f t="shared" si="1714"/>
        <v/>
      </c>
      <c r="DI561" s="554" t="str">
        <f t="shared" si="1714"/>
        <v/>
      </c>
      <c r="DJ561" s="553" t="str">
        <f t="shared" si="1714"/>
        <v/>
      </c>
      <c r="DK561" s="55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633"/>
        <v>0</v>
      </c>
      <c r="DM561" s="106">
        <f t="shared" si="1634"/>
        <v>0</v>
      </c>
      <c r="DN561" s="106">
        <f t="shared" si="1635"/>
        <v>2</v>
      </c>
      <c r="DO561" s="106">
        <f t="shared" si="1636"/>
        <v>2</v>
      </c>
      <c r="DP561" s="486"/>
      <c r="DQ561" s="1484" t="str">
        <f>'Exp factors'!$I$56</f>
        <v>des</v>
      </c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512" t="s">
        <v>721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 t="s">
        <v>257</v>
      </c>
      <c r="AP562" s="323"/>
      <c r="AQ562" s="323" t="s">
        <v>257</v>
      </c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 t="s">
        <v>257</v>
      </c>
      <c r="BG562" s="323"/>
      <c r="BH562" s="323"/>
      <c r="BI562" s="323"/>
      <c r="BJ562" s="323"/>
      <c r="BK562" s="323" t="s">
        <v>257</v>
      </c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6"/>
      <c r="DQ562" s="903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285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/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>
        <v>48</v>
      </c>
      <c r="AP563" s="644"/>
      <c r="AQ563" s="644">
        <v>24</v>
      </c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>
        <v>70</v>
      </c>
      <c r="BG563" s="644"/>
      <c r="BH563" s="644"/>
      <c r="BI563" s="644"/>
      <c r="BJ563" s="644"/>
      <c r="BK563" s="644">
        <v>7.2</v>
      </c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>
        <v>24</v>
      </c>
      <c r="BY563" s="644">
        <v>70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 t="str">
        <f>IF(DN563&lt;3,"",(SUM(AL563:BB563)-MIN(AL563:BB563)-MAX(AL563:BB563))/(DN563-2))</f>
        <v/>
      </c>
      <c r="CC563" s="895" t="str">
        <f>IF(DO563&lt;3,"",(SUM(BD563:BT563)-MIN(BD563:BT563)-MAX(BD563:BT563))/(DO563-2))</f>
        <v/>
      </c>
      <c r="CD563" s="523" t="str">
        <f t="shared" ref="CD563:CT571" si="172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4"/>
        <v/>
      </c>
      <c r="CF563" s="90" t="str">
        <f t="shared" si="1724"/>
        <v/>
      </c>
      <c r="CG563" s="90" t="str">
        <f t="shared" si="1724"/>
        <v/>
      </c>
      <c r="CH563" s="90" t="str">
        <f t="shared" si="1724"/>
        <v/>
      </c>
      <c r="CI563" s="90" t="str">
        <f t="shared" si="1724"/>
        <v/>
      </c>
      <c r="CJ563" s="90" t="str">
        <f t="shared" si="1724"/>
        <v/>
      </c>
      <c r="CK563" s="156" t="str">
        <f t="shared" si="1724"/>
        <v/>
      </c>
      <c r="CL563" s="156">
        <f t="shared" si="1724"/>
        <v>7.2</v>
      </c>
      <c r="CM563" s="156">
        <f t="shared" si="1724"/>
        <v>70</v>
      </c>
      <c r="CN563" s="90" t="str">
        <f t="shared" si="1724"/>
        <v/>
      </c>
      <c r="CO563" s="90" t="str">
        <f t="shared" si="1724"/>
        <v/>
      </c>
      <c r="CP563" s="90" t="str">
        <f t="shared" si="1724"/>
        <v/>
      </c>
      <c r="CQ563" s="90" t="str">
        <f t="shared" si="1724"/>
        <v/>
      </c>
      <c r="CR563" s="90" t="str">
        <f t="shared" si="1724"/>
        <v/>
      </c>
      <c r="CS563" s="89" t="str">
        <f t="shared" si="1724"/>
        <v/>
      </c>
      <c r="CT563" s="524" t="str">
        <f t="shared" si="1724"/>
        <v/>
      </c>
      <c r="CU563" s="552" t="str">
        <f t="shared" ref="CU563:DJ571" si="172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3" t="str">
        <f t="shared" si="1725"/>
        <v/>
      </c>
      <c r="CW563" s="554" t="str">
        <f t="shared" si="1725"/>
        <v/>
      </c>
      <c r="CX563" s="554" t="str">
        <f t="shared" si="1725"/>
        <v/>
      </c>
      <c r="CY563" s="554" t="str">
        <f t="shared" si="1725"/>
        <v/>
      </c>
      <c r="CZ563" s="554" t="str">
        <f t="shared" si="1725"/>
        <v/>
      </c>
      <c r="DA563" s="554" t="str">
        <f t="shared" si="1725"/>
        <v/>
      </c>
      <c r="DB563" s="555" t="str">
        <f t="shared" si="1725"/>
        <v/>
      </c>
      <c r="DC563" s="555">
        <f t="shared" si="1725"/>
        <v>7.2</v>
      </c>
      <c r="DD563" s="555">
        <f t="shared" si="1725"/>
        <v>70</v>
      </c>
      <c r="DE563" s="554" t="str">
        <f t="shared" si="1725"/>
        <v/>
      </c>
      <c r="DF563" s="554" t="str">
        <f t="shared" si="1725"/>
        <v/>
      </c>
      <c r="DG563" s="554" t="str">
        <f t="shared" si="1725"/>
        <v/>
      </c>
      <c r="DH563" s="554" t="str">
        <f t="shared" si="1725"/>
        <v/>
      </c>
      <c r="DI563" s="554" t="str">
        <f t="shared" si="1725"/>
        <v/>
      </c>
      <c r="DJ563" s="553" t="str">
        <f t="shared" si="1725"/>
        <v/>
      </c>
      <c r="DK563" s="552" t="str">
        <f t="shared" ref="DK563:DK571" si="172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27">COUNT(B563:R563)</f>
        <v>0</v>
      </c>
      <c r="DM563" s="851">
        <f t="shared" ref="DM563:DM571" si="1728">COUNT(T563:AJ563)</f>
        <v>0</v>
      </c>
      <c r="DN563" s="851">
        <f t="shared" ref="DN563:DN571" si="1729">COUNT(AL563:BB563)</f>
        <v>2</v>
      </c>
      <c r="DO563" s="851">
        <f t="shared" ref="DO563:DO571" si="1730">COUNT(BD563:BT563)</f>
        <v>2</v>
      </c>
      <c r="DP563" s="486"/>
      <c r="DQ563" s="1126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$G$1 &amp; "/kg"</f>
        <v>kcal/kg</v>
      </c>
      <c r="B564" s="765">
        <f>480*$K$1</f>
        <v>480</v>
      </c>
      <c r="C564" s="765">
        <f t="shared" ref="C564:R564" si="1731">480*$K$1</f>
        <v>480</v>
      </c>
      <c r="D564" s="765">
        <f t="shared" si="1731"/>
        <v>480</v>
      </c>
      <c r="E564" s="765">
        <f t="shared" si="1731"/>
        <v>480</v>
      </c>
      <c r="F564" s="765">
        <f t="shared" si="1731"/>
        <v>480</v>
      </c>
      <c r="G564" s="765">
        <f t="shared" si="1731"/>
        <v>480</v>
      </c>
      <c r="H564" s="765">
        <f t="shared" si="1731"/>
        <v>480</v>
      </c>
      <c r="I564" s="765">
        <f t="shared" si="1731"/>
        <v>480</v>
      </c>
      <c r="J564" s="765">
        <f t="shared" si="1731"/>
        <v>480</v>
      </c>
      <c r="K564" s="765">
        <f t="shared" si="1731"/>
        <v>480</v>
      </c>
      <c r="L564" s="765">
        <f t="shared" si="1731"/>
        <v>480</v>
      </c>
      <c r="M564" s="765">
        <f t="shared" si="1731"/>
        <v>480</v>
      </c>
      <c r="N564" s="765">
        <f t="shared" si="1731"/>
        <v>480</v>
      </c>
      <c r="O564" s="765">
        <f t="shared" si="1731"/>
        <v>480</v>
      </c>
      <c r="P564" s="765">
        <f t="shared" si="1731"/>
        <v>480</v>
      </c>
      <c r="Q564" s="765">
        <f t="shared" si="1731"/>
        <v>480</v>
      </c>
      <c r="R564" s="765">
        <f t="shared" si="1731"/>
        <v>480</v>
      </c>
      <c r="S564" s="605"/>
      <c r="T564" s="765">
        <f>480*$K$1</f>
        <v>480</v>
      </c>
      <c r="U564" s="765">
        <f t="shared" ref="U564:AJ564" si="1732">480*$K$1</f>
        <v>480</v>
      </c>
      <c r="V564" s="765">
        <f t="shared" si="1732"/>
        <v>480</v>
      </c>
      <c r="W564" s="765">
        <f t="shared" si="1732"/>
        <v>480</v>
      </c>
      <c r="X564" s="765">
        <f t="shared" si="1732"/>
        <v>480</v>
      </c>
      <c r="Y564" s="765">
        <f t="shared" si="1732"/>
        <v>480</v>
      </c>
      <c r="Z564" s="765">
        <f t="shared" si="1732"/>
        <v>480</v>
      </c>
      <c r="AA564" s="765">
        <f t="shared" si="1732"/>
        <v>480</v>
      </c>
      <c r="AB564" s="765">
        <f t="shared" si="1732"/>
        <v>480</v>
      </c>
      <c r="AC564" s="765">
        <f t="shared" si="1732"/>
        <v>480</v>
      </c>
      <c r="AD564" s="765">
        <f t="shared" si="1732"/>
        <v>480</v>
      </c>
      <c r="AE564" s="765">
        <f t="shared" si="1732"/>
        <v>480</v>
      </c>
      <c r="AF564" s="765">
        <f t="shared" si="1732"/>
        <v>480</v>
      </c>
      <c r="AG564" s="765">
        <f t="shared" si="1732"/>
        <v>480</v>
      </c>
      <c r="AH564" s="765">
        <f t="shared" si="1732"/>
        <v>480</v>
      </c>
      <c r="AI564" s="765">
        <f t="shared" si="1732"/>
        <v>480</v>
      </c>
      <c r="AJ564" s="765">
        <f t="shared" si="1732"/>
        <v>480</v>
      </c>
      <c r="AK564" s="605"/>
      <c r="AL564" s="765">
        <v>480</v>
      </c>
      <c r="AM564" s="765">
        <v>480</v>
      </c>
      <c r="AN564" s="765">
        <f t="shared" ref="AN564:BB564" si="1733">480*$K$1</f>
        <v>480</v>
      </c>
      <c r="AO564" s="765">
        <f t="shared" si="1733"/>
        <v>480</v>
      </c>
      <c r="AP564" s="765">
        <v>480</v>
      </c>
      <c r="AQ564" s="765">
        <f t="shared" si="1733"/>
        <v>480</v>
      </c>
      <c r="AR564" s="765">
        <v>480</v>
      </c>
      <c r="AS564" s="765">
        <f t="shared" si="1733"/>
        <v>480</v>
      </c>
      <c r="AT564" s="765">
        <f t="shared" si="1733"/>
        <v>480</v>
      </c>
      <c r="AU564" s="765">
        <f t="shared" si="1733"/>
        <v>480</v>
      </c>
      <c r="AV564" s="765">
        <f t="shared" si="1733"/>
        <v>480</v>
      </c>
      <c r="AW564" s="765">
        <f t="shared" si="1733"/>
        <v>480</v>
      </c>
      <c r="AX564" s="765">
        <f t="shared" si="1733"/>
        <v>480</v>
      </c>
      <c r="AY564" s="765">
        <f t="shared" si="1733"/>
        <v>480</v>
      </c>
      <c r="AZ564" s="765">
        <f t="shared" si="1733"/>
        <v>480</v>
      </c>
      <c r="BA564" s="765">
        <f t="shared" si="1733"/>
        <v>480</v>
      </c>
      <c r="BB564" s="765">
        <f t="shared" si="1733"/>
        <v>480</v>
      </c>
      <c r="BC564" s="759"/>
      <c r="BD564" s="765">
        <v>480</v>
      </c>
      <c r="BE564" s="765">
        <f t="shared" ref="BE564:BY564" si="1734">480*$K$1</f>
        <v>480</v>
      </c>
      <c r="BF564" s="765">
        <f t="shared" si="1734"/>
        <v>480</v>
      </c>
      <c r="BG564" s="765">
        <f t="shared" si="1734"/>
        <v>480</v>
      </c>
      <c r="BH564" s="765">
        <f t="shared" si="1734"/>
        <v>480</v>
      </c>
      <c r="BI564" s="765">
        <f t="shared" si="1734"/>
        <v>480</v>
      </c>
      <c r="BJ564" s="765">
        <f t="shared" si="1734"/>
        <v>480</v>
      </c>
      <c r="BK564" s="765">
        <f t="shared" si="1734"/>
        <v>480</v>
      </c>
      <c r="BL564" s="765">
        <f t="shared" si="1734"/>
        <v>480</v>
      </c>
      <c r="BM564" s="765">
        <f t="shared" si="1734"/>
        <v>480</v>
      </c>
      <c r="BN564" s="765">
        <f t="shared" si="1734"/>
        <v>480</v>
      </c>
      <c r="BO564" s="765">
        <f t="shared" si="1734"/>
        <v>480</v>
      </c>
      <c r="BP564" s="765">
        <f t="shared" si="1734"/>
        <v>480</v>
      </c>
      <c r="BQ564" s="765">
        <f t="shared" si="1734"/>
        <v>480</v>
      </c>
      <c r="BR564" s="765">
        <f t="shared" si="1734"/>
        <v>480</v>
      </c>
      <c r="BS564" s="765">
        <f t="shared" si="1734"/>
        <v>480</v>
      </c>
      <c r="BT564" s="765">
        <f t="shared" si="1734"/>
        <v>480</v>
      </c>
      <c r="BU564" s="759"/>
      <c r="BV564" s="765">
        <f t="shared" si="1734"/>
        <v>480</v>
      </c>
      <c r="BW564" s="765">
        <f t="shared" si="1734"/>
        <v>480</v>
      </c>
      <c r="BX564" s="765">
        <f t="shared" si="1734"/>
        <v>480</v>
      </c>
      <c r="BY564" s="765">
        <f t="shared" si="1734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3">
        <f t="shared" si="1724"/>
        <v>480</v>
      </c>
      <c r="CE564" s="89">
        <f t="shared" si="1724"/>
        <v>480</v>
      </c>
      <c r="CF564" s="90">
        <f t="shared" si="1724"/>
        <v>480</v>
      </c>
      <c r="CG564" s="90">
        <f t="shared" si="1724"/>
        <v>480</v>
      </c>
      <c r="CH564" s="90">
        <f t="shared" si="1724"/>
        <v>480</v>
      </c>
      <c r="CI564" s="90">
        <f t="shared" si="1724"/>
        <v>480</v>
      </c>
      <c r="CJ564" s="90">
        <f t="shared" si="1724"/>
        <v>480</v>
      </c>
      <c r="CK564" s="156">
        <f t="shared" si="1724"/>
        <v>480</v>
      </c>
      <c r="CL564" s="156">
        <f t="shared" si="1724"/>
        <v>480</v>
      </c>
      <c r="CM564" s="156">
        <f t="shared" si="1724"/>
        <v>480</v>
      </c>
      <c r="CN564" s="90">
        <f t="shared" si="1724"/>
        <v>480</v>
      </c>
      <c r="CO564" s="90">
        <f t="shared" si="1724"/>
        <v>480</v>
      </c>
      <c r="CP564" s="90">
        <f t="shared" si="1724"/>
        <v>480</v>
      </c>
      <c r="CQ564" s="90">
        <f t="shared" si="1724"/>
        <v>480</v>
      </c>
      <c r="CR564" s="90">
        <f t="shared" si="1724"/>
        <v>480</v>
      </c>
      <c r="CS564" s="89">
        <f t="shared" si="1724"/>
        <v>480</v>
      </c>
      <c r="CT564" s="524">
        <f t="shared" si="1724"/>
        <v>480</v>
      </c>
      <c r="CU564" s="552">
        <f t="shared" si="1725"/>
        <v>480</v>
      </c>
      <c r="CV564" s="553">
        <f t="shared" si="1725"/>
        <v>480</v>
      </c>
      <c r="CW564" s="554">
        <f t="shared" si="1725"/>
        <v>480</v>
      </c>
      <c r="CX564" s="554">
        <f t="shared" si="1725"/>
        <v>480</v>
      </c>
      <c r="CY564" s="554">
        <f t="shared" si="1725"/>
        <v>480</v>
      </c>
      <c r="CZ564" s="554">
        <f t="shared" si="1725"/>
        <v>480</v>
      </c>
      <c r="DA564" s="554">
        <f t="shared" si="1725"/>
        <v>480</v>
      </c>
      <c r="DB564" s="555">
        <f t="shared" si="1725"/>
        <v>480</v>
      </c>
      <c r="DC564" s="555">
        <f t="shared" si="1725"/>
        <v>480</v>
      </c>
      <c r="DD564" s="555">
        <f t="shared" si="1725"/>
        <v>480</v>
      </c>
      <c r="DE564" s="554">
        <f t="shared" si="1725"/>
        <v>480</v>
      </c>
      <c r="DF564" s="554">
        <f t="shared" si="1725"/>
        <v>480</v>
      </c>
      <c r="DG564" s="554">
        <f t="shared" si="1725"/>
        <v>480</v>
      </c>
      <c r="DH564" s="554">
        <f t="shared" si="1725"/>
        <v>480</v>
      </c>
      <c r="DI564" s="554">
        <f t="shared" si="1725"/>
        <v>480</v>
      </c>
      <c r="DJ564" s="553">
        <f t="shared" si="1725"/>
        <v>480</v>
      </c>
      <c r="DK564" s="552">
        <f t="shared" si="1726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6"/>
      <c r="DQ564" s="1126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$G$1 &amp; " (%)"</f>
        <v>kcal (%)</v>
      </c>
      <c r="B565" s="769" t="str">
        <f t="shared" ref="B565:R565" si="1735">IF(B563="","",B563*B564/B$46/365/$F$1)</f>
        <v/>
      </c>
      <c r="C565" s="769" t="str">
        <f t="shared" si="1735"/>
        <v/>
      </c>
      <c r="D565" s="769" t="str">
        <f t="shared" si="1735"/>
        <v/>
      </c>
      <c r="E565" s="769" t="str">
        <f t="shared" si="1735"/>
        <v/>
      </c>
      <c r="F565" s="769" t="str">
        <f t="shared" si="1735"/>
        <v/>
      </c>
      <c r="G565" s="769" t="str">
        <f t="shared" si="1735"/>
        <v/>
      </c>
      <c r="H565" s="769" t="str">
        <f t="shared" si="1735"/>
        <v/>
      </c>
      <c r="I565" s="769" t="str">
        <f t="shared" si="1735"/>
        <v/>
      </c>
      <c r="J565" s="769" t="str">
        <f t="shared" si="1735"/>
        <v/>
      </c>
      <c r="K565" s="769" t="str">
        <f t="shared" si="1735"/>
        <v/>
      </c>
      <c r="L565" s="769" t="str">
        <f t="shared" si="1735"/>
        <v/>
      </c>
      <c r="M565" s="769" t="str">
        <f t="shared" si="1735"/>
        <v/>
      </c>
      <c r="N565" s="769" t="str">
        <f t="shared" si="1735"/>
        <v/>
      </c>
      <c r="O565" s="769" t="str">
        <f t="shared" si="1735"/>
        <v/>
      </c>
      <c r="P565" s="769" t="str">
        <f t="shared" si="1735"/>
        <v/>
      </c>
      <c r="Q565" s="769" t="str">
        <f t="shared" si="1735"/>
        <v/>
      </c>
      <c r="R565" s="769" t="str">
        <f t="shared" si="1735"/>
        <v/>
      </c>
      <c r="S565" s="591"/>
      <c r="T565" s="769" t="str">
        <f t="shared" ref="T565:AJ565" si="1736">IF(T563="","",T563*T564/T$46/365/$F$1)</f>
        <v/>
      </c>
      <c r="U565" s="769" t="str">
        <f t="shared" si="1736"/>
        <v/>
      </c>
      <c r="V565" s="769" t="str">
        <f t="shared" si="1736"/>
        <v/>
      </c>
      <c r="W565" s="769" t="str">
        <f t="shared" si="1736"/>
        <v/>
      </c>
      <c r="X565" s="769" t="str">
        <f t="shared" si="1736"/>
        <v/>
      </c>
      <c r="Y565" s="769" t="str">
        <f t="shared" si="1736"/>
        <v/>
      </c>
      <c r="Z565" s="769" t="str">
        <f t="shared" si="1736"/>
        <v/>
      </c>
      <c r="AA565" s="769" t="str">
        <f t="shared" si="1736"/>
        <v/>
      </c>
      <c r="AB565" s="769" t="str">
        <f t="shared" si="1736"/>
        <v/>
      </c>
      <c r="AC565" s="769" t="str">
        <f t="shared" si="1736"/>
        <v/>
      </c>
      <c r="AD565" s="769" t="str">
        <f t="shared" si="1736"/>
        <v/>
      </c>
      <c r="AE565" s="769" t="str">
        <f t="shared" si="1736"/>
        <v/>
      </c>
      <c r="AF565" s="769" t="str">
        <f t="shared" si="1736"/>
        <v/>
      </c>
      <c r="AG565" s="769" t="str">
        <f t="shared" si="1736"/>
        <v/>
      </c>
      <c r="AH565" s="769" t="str">
        <f t="shared" si="1736"/>
        <v/>
      </c>
      <c r="AI565" s="769" t="str">
        <f t="shared" si="1736"/>
        <v/>
      </c>
      <c r="AJ565" s="769" t="str">
        <f t="shared" si="1736"/>
        <v/>
      </c>
      <c r="AK565" s="591"/>
      <c r="AL565" s="769" t="str">
        <f t="shared" ref="AL565:BB565" si="1737">IF(AL563="","",AL563*AL564/AL$46/365/$F$1)</f>
        <v/>
      </c>
      <c r="AM565" s="769" t="str">
        <f t="shared" si="1737"/>
        <v/>
      </c>
      <c r="AN565" s="769" t="str">
        <f t="shared" si="1737"/>
        <v/>
      </c>
      <c r="AO565" s="769">
        <f t="shared" si="1737"/>
        <v>2.0039138943248529E-3</v>
      </c>
      <c r="AP565" s="769" t="str">
        <f t="shared" si="1737"/>
        <v/>
      </c>
      <c r="AQ565" s="769">
        <f t="shared" si="1737"/>
        <v>1.8786692759295497E-3</v>
      </c>
      <c r="AR565" s="769" t="str">
        <f t="shared" si="1737"/>
        <v/>
      </c>
      <c r="AS565" s="769" t="str">
        <f t="shared" si="1737"/>
        <v/>
      </c>
      <c r="AT565" s="769" t="str">
        <f t="shared" si="1737"/>
        <v/>
      </c>
      <c r="AU565" s="769" t="str">
        <f t="shared" si="1737"/>
        <v/>
      </c>
      <c r="AV565" s="769" t="str">
        <f t="shared" si="1737"/>
        <v/>
      </c>
      <c r="AW565" s="769" t="str">
        <f t="shared" si="1737"/>
        <v/>
      </c>
      <c r="AX565" s="769" t="str">
        <f t="shared" si="1737"/>
        <v/>
      </c>
      <c r="AY565" s="769" t="str">
        <f t="shared" si="1737"/>
        <v/>
      </c>
      <c r="AZ565" s="769" t="str">
        <f t="shared" si="1737"/>
        <v/>
      </c>
      <c r="BA565" s="769" t="str">
        <f t="shared" si="1737"/>
        <v/>
      </c>
      <c r="BB565" s="769" t="str">
        <f t="shared" si="1737"/>
        <v/>
      </c>
      <c r="BC565" s="655"/>
      <c r="BD565" s="769" t="str">
        <f t="shared" ref="BD565:BT565" si="1738">IF(BD563="","",BD563*BD564/BD$46/365/$F$1)</f>
        <v/>
      </c>
      <c r="BE565" s="769" t="str">
        <f t="shared" si="1738"/>
        <v/>
      </c>
      <c r="BF565" s="769">
        <f t="shared" si="1738"/>
        <v>2.1917808219178081E-3</v>
      </c>
      <c r="BG565" s="769" t="str">
        <f t="shared" si="1738"/>
        <v/>
      </c>
      <c r="BH565" s="769" t="str">
        <f t="shared" si="1738"/>
        <v/>
      </c>
      <c r="BI565" s="769" t="str">
        <f t="shared" si="1738"/>
        <v/>
      </c>
      <c r="BJ565" s="769" t="str">
        <f t="shared" si="1738"/>
        <v/>
      </c>
      <c r="BK565" s="769">
        <f t="shared" si="1738"/>
        <v>3.7573385518590999E-4</v>
      </c>
      <c r="BL565" s="769" t="str">
        <f t="shared" si="1738"/>
        <v/>
      </c>
      <c r="BM565" s="769" t="str">
        <f t="shared" si="1738"/>
        <v/>
      </c>
      <c r="BN565" s="769" t="str">
        <f t="shared" si="1738"/>
        <v/>
      </c>
      <c r="BO565" s="769" t="str">
        <f t="shared" si="1738"/>
        <v/>
      </c>
      <c r="BP565" s="769" t="str">
        <f t="shared" si="1738"/>
        <v/>
      </c>
      <c r="BQ565" s="769" t="str">
        <f t="shared" si="1738"/>
        <v/>
      </c>
      <c r="BR565" s="769" t="str">
        <f t="shared" si="1738"/>
        <v/>
      </c>
      <c r="BS565" s="769" t="str">
        <f t="shared" si="1738"/>
        <v/>
      </c>
      <c r="BT565" s="769" t="str">
        <f t="shared" si="1738"/>
        <v/>
      </c>
      <c r="BU565" s="655"/>
      <c r="BV565" s="769" t="str">
        <f>IF(BV563="","",BV563*BV564/BV$46/365/$F$1)</f>
        <v/>
      </c>
      <c r="BW565" s="769" t="str">
        <f>IF(BW563="","",BW563*BW564/BW$46/365/$F$1)</f>
        <v/>
      </c>
      <c r="BX565" s="769">
        <f>IF(BX563="","",BX563*BX564/BX$46/365/$F$1)</f>
        <v>1.50293542074364E-3</v>
      </c>
      <c r="BY565" s="769">
        <f>IF(BY563="","",BY563*BY564/BY$46/365/$F$1)</f>
        <v>4.3835616438356161E-3</v>
      </c>
      <c r="BZ565" s="600" t="str">
        <f t="shared" ref="BZ565" si="1739">IF(DL565&lt;3,"",(SUM(B565:R565)-MIN(B565:R565)-MAX(B565:R565))/(DL565-2))</f>
        <v/>
      </c>
      <c r="CA565" s="625" t="str">
        <f t="shared" ref="CA565" si="1740">IF(DM565&lt;3,"",(SUM(T565:AJ565)-MIN(T565:AJ565)-MAX(T565:AJ565))/(DM565-2))</f>
        <v/>
      </c>
      <c r="CB565" s="625" t="str">
        <f t="shared" ref="CB565" si="1741">IF(DN565&lt;3,"",(SUM(AL565:BB565)-MIN(AL565:BB565)-MAX(AL565:BB565))/(DN565-2))</f>
        <v/>
      </c>
      <c r="CC565" s="694" t="str">
        <f t="shared" ref="CC565" si="1742">IF(DO565&lt;3,"",(SUM(BD565:BT565)-MIN(BD565:BT565)-MAX(BD565:BT565))/(DO565-2))</f>
        <v/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1724"/>
        <v/>
      </c>
      <c r="CF565" s="1344" t="str">
        <f t="shared" si="1724"/>
        <v/>
      </c>
      <c r="CG565" s="1344" t="str">
        <f t="shared" si="1724"/>
        <v/>
      </c>
      <c r="CH565" s="1344" t="str">
        <f t="shared" si="1724"/>
        <v/>
      </c>
      <c r="CI565" s="1344" t="str">
        <f t="shared" si="1724"/>
        <v/>
      </c>
      <c r="CJ565" s="1344" t="str">
        <f t="shared" si="1724"/>
        <v/>
      </c>
      <c r="CK565" s="1345" t="str">
        <f t="shared" si="1724"/>
        <v/>
      </c>
      <c r="CL565" s="1345">
        <f t="shared" si="1724"/>
        <v>3.7573385518590999E-4</v>
      </c>
      <c r="CM565" s="1345">
        <f t="shared" si="1724"/>
        <v>2.1917808219178081E-3</v>
      </c>
      <c r="CN565" s="1344" t="str">
        <f t="shared" si="1724"/>
        <v/>
      </c>
      <c r="CO565" s="1344" t="str">
        <f t="shared" si="1724"/>
        <v/>
      </c>
      <c r="CP565" s="1344" t="str">
        <f t="shared" si="1724"/>
        <v/>
      </c>
      <c r="CQ565" s="1344" t="str">
        <f t="shared" si="1724"/>
        <v/>
      </c>
      <c r="CR565" s="1344" t="str">
        <f t="shared" si="1724"/>
        <v/>
      </c>
      <c r="CS565" s="1343" t="str">
        <f t="shared" si="1724"/>
        <v/>
      </c>
      <c r="CT565" s="1346" t="str">
        <f t="shared" si="1724"/>
        <v/>
      </c>
      <c r="CU565" s="540" t="str">
        <f t="shared" si="1725"/>
        <v/>
      </c>
      <c r="CV565" s="541" t="str">
        <f t="shared" si="1725"/>
        <v/>
      </c>
      <c r="CW565" s="542" t="str">
        <f t="shared" si="1725"/>
        <v/>
      </c>
      <c r="CX565" s="542" t="str">
        <f t="shared" si="1725"/>
        <v/>
      </c>
      <c r="CY565" s="542" t="str">
        <f t="shared" si="1725"/>
        <v/>
      </c>
      <c r="CZ565" s="542" t="str">
        <f t="shared" si="1725"/>
        <v/>
      </c>
      <c r="DA565" s="542" t="str">
        <f t="shared" si="1725"/>
        <v/>
      </c>
      <c r="DB565" s="543" t="str">
        <f t="shared" si="1725"/>
        <v/>
      </c>
      <c r="DC565" s="543">
        <f t="shared" si="1725"/>
        <v>3.7573385518590999E-4</v>
      </c>
      <c r="DD565" s="543">
        <f t="shared" si="1725"/>
        <v>2.1917808219178081E-3</v>
      </c>
      <c r="DE565" s="542" t="str">
        <f t="shared" si="1725"/>
        <v/>
      </c>
      <c r="DF565" s="542" t="str">
        <f t="shared" si="1725"/>
        <v/>
      </c>
      <c r="DG565" s="542" t="str">
        <f t="shared" si="1725"/>
        <v/>
      </c>
      <c r="DH565" s="542" t="str">
        <f t="shared" si="1725"/>
        <v/>
      </c>
      <c r="DI565" s="542" t="str">
        <f t="shared" si="1725"/>
        <v/>
      </c>
      <c r="DJ565" s="541" t="str">
        <f t="shared" si="1725"/>
        <v/>
      </c>
      <c r="DK565" s="540" t="str">
        <f t="shared" si="1726"/>
        <v/>
      </c>
      <c r="DL565" s="656">
        <f>COUNT(B565:R565)</f>
        <v>0</v>
      </c>
      <c r="DM565" s="106">
        <f>COUNT(T565:AJ565)</f>
        <v>0</v>
      </c>
      <c r="DN565" s="106">
        <f>COUNT(AL565:BB565)</f>
        <v>2</v>
      </c>
      <c r="DO565" s="106">
        <f>COUNT(BD565:BT565)</f>
        <v>2</v>
      </c>
      <c r="DP565" s="486"/>
      <c r="DQ565" s="1126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281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/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>
        <v>8</v>
      </c>
      <c r="AP566" s="644"/>
      <c r="AQ566" s="644">
        <v>10</v>
      </c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>
        <v>10</v>
      </c>
      <c r="BG566" s="644"/>
      <c r="BH566" s="644"/>
      <c r="BI566" s="644"/>
      <c r="BJ566" s="644"/>
      <c r="BK566" s="644">
        <v>10</v>
      </c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>
        <v>10</v>
      </c>
      <c r="BY566" s="644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 t="str">
        <f>IF(DN566&lt;3,"",(SUM(AL566:BB566)-MIN(AL566:BB566)-MAX(AL566:BB566))/(DN566-2))</f>
        <v/>
      </c>
      <c r="CC566" s="895" t="str">
        <f>IF(DO566&lt;3,"",(SUM(BD566:BT566)-MIN(BD566:BT566)-MAX(BD566:BT566))/(DO566-2))</f>
        <v/>
      </c>
      <c r="CD566" s="523" t="str">
        <f t="shared" si="1724"/>
        <v/>
      </c>
      <c r="CE566" s="89" t="str">
        <f t="shared" si="1724"/>
        <v/>
      </c>
      <c r="CF566" s="90" t="str">
        <f t="shared" si="1724"/>
        <v/>
      </c>
      <c r="CG566" s="90" t="str">
        <f t="shared" si="1724"/>
        <v/>
      </c>
      <c r="CH566" s="90" t="str">
        <f t="shared" si="1724"/>
        <v/>
      </c>
      <c r="CI566" s="90" t="str">
        <f t="shared" si="1724"/>
        <v/>
      </c>
      <c r="CJ566" s="90" t="str">
        <f t="shared" si="1724"/>
        <v/>
      </c>
      <c r="CK566" s="156" t="str">
        <f t="shared" si="1724"/>
        <v/>
      </c>
      <c r="CL566" s="156">
        <f t="shared" si="1724"/>
        <v>10</v>
      </c>
      <c r="CM566" s="156">
        <f t="shared" si="1724"/>
        <v>10</v>
      </c>
      <c r="CN566" s="90" t="str">
        <f t="shared" si="1724"/>
        <v/>
      </c>
      <c r="CO566" s="90" t="str">
        <f t="shared" si="1724"/>
        <v/>
      </c>
      <c r="CP566" s="90" t="str">
        <f t="shared" si="1724"/>
        <v/>
      </c>
      <c r="CQ566" s="90" t="str">
        <f t="shared" si="1724"/>
        <v/>
      </c>
      <c r="CR566" s="90" t="str">
        <f t="shared" si="1724"/>
        <v/>
      </c>
      <c r="CS566" s="89" t="str">
        <f t="shared" si="1724"/>
        <v/>
      </c>
      <c r="CT566" s="524" t="str">
        <f t="shared" si="1724"/>
        <v/>
      </c>
      <c r="CU566" s="552" t="str">
        <f t="shared" si="1725"/>
        <v/>
      </c>
      <c r="CV566" s="553" t="str">
        <f t="shared" si="1725"/>
        <v/>
      </c>
      <c r="CW566" s="554" t="str">
        <f t="shared" si="1725"/>
        <v/>
      </c>
      <c r="CX566" s="554" t="str">
        <f t="shared" si="1725"/>
        <v/>
      </c>
      <c r="CY566" s="554" t="str">
        <f t="shared" si="1725"/>
        <v/>
      </c>
      <c r="CZ566" s="554" t="str">
        <f t="shared" si="1725"/>
        <v/>
      </c>
      <c r="DA566" s="554" t="str">
        <f t="shared" si="1725"/>
        <v/>
      </c>
      <c r="DB566" s="555" t="str">
        <f t="shared" si="1725"/>
        <v/>
      </c>
      <c r="DC566" s="555">
        <f t="shared" si="1725"/>
        <v>10</v>
      </c>
      <c r="DD566" s="555">
        <f t="shared" si="1725"/>
        <v>10</v>
      </c>
      <c r="DE566" s="554" t="str">
        <f t="shared" si="1725"/>
        <v/>
      </c>
      <c r="DF566" s="554" t="str">
        <f t="shared" si="1725"/>
        <v/>
      </c>
      <c r="DG566" s="554" t="str">
        <f t="shared" si="1725"/>
        <v/>
      </c>
      <c r="DH566" s="554" t="str">
        <f t="shared" si="1725"/>
        <v/>
      </c>
      <c r="DI566" s="554" t="str">
        <f t="shared" si="1725"/>
        <v/>
      </c>
      <c r="DJ566" s="553" t="str">
        <f t="shared" si="1725"/>
        <v/>
      </c>
      <c r="DK566" s="552" t="str">
        <f t="shared" si="1726"/>
        <v/>
      </c>
      <c r="DL566" s="896">
        <f t="shared" si="1727"/>
        <v>0</v>
      </c>
      <c r="DM566" s="851">
        <f t="shared" si="1728"/>
        <v>0</v>
      </c>
      <c r="DN566" s="851">
        <f t="shared" si="1729"/>
        <v>2</v>
      </c>
      <c r="DO566" s="851">
        <f t="shared" si="1730"/>
        <v>2</v>
      </c>
      <c r="DP566" s="486"/>
      <c r="DQ566" s="1126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279</v>
      </c>
      <c r="B567" s="764" t="str">
        <f t="shared" ref="B567:R567" si="1743">IF(B566="","",B563*B566)</f>
        <v/>
      </c>
      <c r="C567" s="764" t="str">
        <f t="shared" si="1743"/>
        <v/>
      </c>
      <c r="D567" s="764" t="str">
        <f t="shared" si="1743"/>
        <v/>
      </c>
      <c r="E567" s="764" t="str">
        <f t="shared" si="1743"/>
        <v/>
      </c>
      <c r="F567" s="764" t="str">
        <f t="shared" si="1743"/>
        <v/>
      </c>
      <c r="G567" s="764" t="str">
        <f t="shared" si="1743"/>
        <v/>
      </c>
      <c r="H567" s="764" t="str">
        <f t="shared" si="1743"/>
        <v/>
      </c>
      <c r="I567" s="764" t="str">
        <f t="shared" si="1743"/>
        <v/>
      </c>
      <c r="J567" s="764" t="str">
        <f t="shared" si="1743"/>
        <v/>
      </c>
      <c r="K567" s="764" t="str">
        <f t="shared" si="1743"/>
        <v/>
      </c>
      <c r="L567" s="764" t="str">
        <f t="shared" si="1743"/>
        <v/>
      </c>
      <c r="M567" s="764" t="str">
        <f t="shared" si="1743"/>
        <v/>
      </c>
      <c r="N567" s="764" t="str">
        <f t="shared" si="1743"/>
        <v/>
      </c>
      <c r="O567" s="764" t="str">
        <f t="shared" si="1743"/>
        <v/>
      </c>
      <c r="P567" s="764" t="str">
        <f t="shared" si="1743"/>
        <v/>
      </c>
      <c r="Q567" s="764" t="str">
        <f t="shared" si="1743"/>
        <v/>
      </c>
      <c r="R567" s="764" t="str">
        <f t="shared" si="1743"/>
        <v/>
      </c>
      <c r="S567" s="770"/>
      <c r="T567" s="764" t="str">
        <f t="shared" ref="T567:AJ567" si="1744">IF(T566="","",T563*T566)</f>
        <v/>
      </c>
      <c r="U567" s="764" t="str">
        <f t="shared" si="1744"/>
        <v/>
      </c>
      <c r="V567" s="764" t="str">
        <f t="shared" si="1744"/>
        <v/>
      </c>
      <c r="W567" s="764" t="str">
        <f t="shared" si="1744"/>
        <v/>
      </c>
      <c r="X567" s="764" t="str">
        <f t="shared" si="1744"/>
        <v/>
      </c>
      <c r="Y567" s="764" t="str">
        <f t="shared" si="1744"/>
        <v/>
      </c>
      <c r="Z567" s="764" t="str">
        <f t="shared" si="1744"/>
        <v/>
      </c>
      <c r="AA567" s="764" t="str">
        <f t="shared" si="1744"/>
        <v/>
      </c>
      <c r="AB567" s="764" t="str">
        <f t="shared" si="1744"/>
        <v/>
      </c>
      <c r="AC567" s="764" t="str">
        <f t="shared" si="1744"/>
        <v/>
      </c>
      <c r="AD567" s="764" t="str">
        <f t="shared" si="1744"/>
        <v/>
      </c>
      <c r="AE567" s="764" t="str">
        <f t="shared" si="1744"/>
        <v/>
      </c>
      <c r="AF567" s="764" t="str">
        <f t="shared" si="1744"/>
        <v/>
      </c>
      <c r="AG567" s="764" t="str">
        <f t="shared" si="1744"/>
        <v/>
      </c>
      <c r="AH567" s="764" t="str">
        <f t="shared" si="1744"/>
        <v/>
      </c>
      <c r="AI567" s="764" t="str">
        <f t="shared" si="1744"/>
        <v/>
      </c>
      <c r="AJ567" s="764" t="str">
        <f t="shared" si="1744"/>
        <v/>
      </c>
      <c r="AK567" s="770"/>
      <c r="AL567" s="764" t="str">
        <f t="shared" ref="AL567:BB567" si="1745">IF(AL566="","",AL563*AL566)</f>
        <v/>
      </c>
      <c r="AM567" s="764" t="str">
        <f t="shared" si="1745"/>
        <v/>
      </c>
      <c r="AN567" s="764" t="str">
        <f t="shared" si="1745"/>
        <v/>
      </c>
      <c r="AO567" s="764">
        <f t="shared" si="1745"/>
        <v>384</v>
      </c>
      <c r="AP567" s="764" t="str">
        <f t="shared" si="1745"/>
        <v/>
      </c>
      <c r="AQ567" s="764">
        <f t="shared" si="1745"/>
        <v>240</v>
      </c>
      <c r="AR567" s="764" t="str">
        <f t="shared" si="1745"/>
        <v/>
      </c>
      <c r="AS567" s="764" t="str">
        <f t="shared" si="1745"/>
        <v/>
      </c>
      <c r="AT567" s="764" t="str">
        <f t="shared" si="1745"/>
        <v/>
      </c>
      <c r="AU567" s="764" t="str">
        <f t="shared" si="1745"/>
        <v/>
      </c>
      <c r="AV567" s="764" t="str">
        <f t="shared" si="1745"/>
        <v/>
      </c>
      <c r="AW567" s="764" t="str">
        <f t="shared" si="1745"/>
        <v/>
      </c>
      <c r="AX567" s="764" t="str">
        <f t="shared" si="1745"/>
        <v/>
      </c>
      <c r="AY567" s="764" t="str">
        <f t="shared" si="1745"/>
        <v/>
      </c>
      <c r="AZ567" s="764" t="str">
        <f t="shared" si="1745"/>
        <v/>
      </c>
      <c r="BA567" s="764" t="str">
        <f t="shared" si="1745"/>
        <v/>
      </c>
      <c r="BB567" s="764" t="str">
        <f t="shared" si="1745"/>
        <v/>
      </c>
      <c r="BC567" s="770"/>
      <c r="BD567" s="764" t="str">
        <f t="shared" ref="BD567:BT567" si="1746">IF(BD566="","",BD563*BD566)</f>
        <v/>
      </c>
      <c r="BE567" s="764" t="str">
        <f t="shared" si="1746"/>
        <v/>
      </c>
      <c r="BF567" s="764">
        <f t="shared" si="1746"/>
        <v>700</v>
      </c>
      <c r="BG567" s="764" t="str">
        <f t="shared" si="1746"/>
        <v/>
      </c>
      <c r="BH567" s="764" t="str">
        <f t="shared" si="1746"/>
        <v/>
      </c>
      <c r="BI567" s="764" t="str">
        <f t="shared" si="1746"/>
        <v/>
      </c>
      <c r="BJ567" s="764" t="str">
        <f t="shared" si="1746"/>
        <v/>
      </c>
      <c r="BK567" s="764">
        <f t="shared" si="1746"/>
        <v>72</v>
      </c>
      <c r="BL567" s="764" t="str">
        <f t="shared" si="1746"/>
        <v/>
      </c>
      <c r="BM567" s="764" t="str">
        <f t="shared" si="1746"/>
        <v/>
      </c>
      <c r="BN567" s="764" t="str">
        <f t="shared" si="1746"/>
        <v/>
      </c>
      <c r="BO567" s="764" t="str">
        <f t="shared" si="1746"/>
        <v/>
      </c>
      <c r="BP567" s="764" t="str">
        <f t="shared" si="1746"/>
        <v/>
      </c>
      <c r="BQ567" s="764" t="str">
        <f t="shared" si="1746"/>
        <v/>
      </c>
      <c r="BR567" s="764" t="str">
        <f t="shared" si="1746"/>
        <v/>
      </c>
      <c r="BS567" s="764" t="str">
        <f t="shared" si="1746"/>
        <v/>
      </c>
      <c r="BT567" s="764" t="str">
        <f t="shared" si="1746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>
        <f>IF(BX566="","",BX563*BX566)</f>
        <v>240</v>
      </c>
      <c r="BY567" s="764">
        <f>IF(BY566="","",BY563*BY566)</f>
        <v>700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 t="str">
        <f>IF(DN567&lt;3,"",(SUM(AL567:BB567)-MIN(AL567:BB567)-MAX(AL567:BB567))/(DN567-2))</f>
        <v/>
      </c>
      <c r="CC567" s="895" t="str">
        <f>IF(DO567&lt;3,"",(SUM(BD567:BT567)-MIN(BD567:BT567)-MAX(BD567:BT567))/(DO567-2))</f>
        <v/>
      </c>
      <c r="CD567" s="523" t="str">
        <f t="shared" si="1724"/>
        <v/>
      </c>
      <c r="CE567" s="89" t="str">
        <f t="shared" si="1724"/>
        <v/>
      </c>
      <c r="CF567" s="90" t="str">
        <f t="shared" si="1724"/>
        <v/>
      </c>
      <c r="CG567" s="90" t="str">
        <f t="shared" si="1724"/>
        <v/>
      </c>
      <c r="CH567" s="90" t="str">
        <f t="shared" si="1724"/>
        <v/>
      </c>
      <c r="CI567" s="90" t="str">
        <f t="shared" si="1724"/>
        <v/>
      </c>
      <c r="CJ567" s="90" t="str">
        <f t="shared" si="1724"/>
        <v/>
      </c>
      <c r="CK567" s="156" t="str">
        <f t="shared" si="1724"/>
        <v/>
      </c>
      <c r="CL567" s="156">
        <f t="shared" si="1724"/>
        <v>72</v>
      </c>
      <c r="CM567" s="156">
        <f t="shared" si="1724"/>
        <v>700</v>
      </c>
      <c r="CN567" s="90" t="str">
        <f t="shared" si="1724"/>
        <v/>
      </c>
      <c r="CO567" s="90" t="str">
        <f t="shared" si="1724"/>
        <v/>
      </c>
      <c r="CP567" s="90" t="str">
        <f t="shared" si="1724"/>
        <v/>
      </c>
      <c r="CQ567" s="90" t="str">
        <f t="shared" si="1724"/>
        <v/>
      </c>
      <c r="CR567" s="90" t="str">
        <f t="shared" si="1724"/>
        <v/>
      </c>
      <c r="CS567" s="89" t="str">
        <f t="shared" si="1724"/>
        <v/>
      </c>
      <c r="CT567" s="524" t="str">
        <f t="shared" si="1724"/>
        <v/>
      </c>
      <c r="CU567" s="552" t="str">
        <f t="shared" si="1725"/>
        <v/>
      </c>
      <c r="CV567" s="553" t="str">
        <f t="shared" si="1725"/>
        <v/>
      </c>
      <c r="CW567" s="554" t="str">
        <f t="shared" si="1725"/>
        <v/>
      </c>
      <c r="CX567" s="554" t="str">
        <f t="shared" si="1725"/>
        <v/>
      </c>
      <c r="CY567" s="554" t="str">
        <f t="shared" si="1725"/>
        <v/>
      </c>
      <c r="CZ567" s="554" t="str">
        <f t="shared" si="1725"/>
        <v/>
      </c>
      <c r="DA567" s="554" t="str">
        <f t="shared" si="1725"/>
        <v/>
      </c>
      <c r="DB567" s="555" t="str">
        <f t="shared" si="1725"/>
        <v/>
      </c>
      <c r="DC567" s="555">
        <f t="shared" si="1725"/>
        <v>72</v>
      </c>
      <c r="DD567" s="555">
        <f t="shared" si="1725"/>
        <v>700</v>
      </c>
      <c r="DE567" s="554" t="str">
        <f t="shared" si="1725"/>
        <v/>
      </c>
      <c r="DF567" s="554" t="str">
        <f t="shared" si="1725"/>
        <v/>
      </c>
      <c r="DG567" s="554" t="str">
        <f t="shared" si="1725"/>
        <v/>
      </c>
      <c r="DH567" s="554" t="str">
        <f t="shared" si="1725"/>
        <v/>
      </c>
      <c r="DI567" s="554" t="str">
        <f t="shared" si="1725"/>
        <v/>
      </c>
      <c r="DJ567" s="553" t="str">
        <f t="shared" si="1725"/>
        <v/>
      </c>
      <c r="DK567" s="552" t="str">
        <f t="shared" si="1726"/>
        <v/>
      </c>
      <c r="DL567" s="896">
        <f t="shared" si="1727"/>
        <v>0</v>
      </c>
      <c r="DM567" s="851">
        <f t="shared" si="1728"/>
        <v>0</v>
      </c>
      <c r="DN567" s="851">
        <f t="shared" si="1729"/>
        <v>2</v>
      </c>
      <c r="DO567" s="851">
        <f t="shared" si="1730"/>
        <v>2</v>
      </c>
      <c r="DP567" s="486"/>
      <c r="DQ567" s="1485" t="str">
        <f>'Exp factors'!$I$57</f>
        <v>other</v>
      </c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512" t="s">
        <v>724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 t="s">
        <v>257</v>
      </c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0" t="str">
        <f t="shared" si="1725"/>
        <v/>
      </c>
      <c r="CV568" s="541" t="str">
        <f t="shared" si="1725"/>
        <v/>
      </c>
      <c r="CW568" s="542" t="str">
        <f t="shared" si="1725"/>
        <v/>
      </c>
      <c r="CX568" s="542" t="str">
        <f t="shared" si="1725"/>
        <v/>
      </c>
      <c r="CY568" s="542" t="str">
        <f t="shared" si="1725"/>
        <v/>
      </c>
      <c r="CZ568" s="542" t="str">
        <f t="shared" si="1725"/>
        <v/>
      </c>
      <c r="DA568" s="542" t="str">
        <f t="shared" si="1725"/>
        <v/>
      </c>
      <c r="DB568" s="543" t="str">
        <f t="shared" si="1725"/>
        <v/>
      </c>
      <c r="DC568" s="543" t="str">
        <f t="shared" si="1725"/>
        <v/>
      </c>
      <c r="DD568" s="543" t="str">
        <f t="shared" si="1725"/>
        <v/>
      </c>
      <c r="DE568" s="542" t="str">
        <f t="shared" si="1725"/>
        <v/>
      </c>
      <c r="DF568" s="542" t="str">
        <f t="shared" si="1725"/>
        <v/>
      </c>
      <c r="DG568" s="542" t="str">
        <f t="shared" si="1725"/>
        <v/>
      </c>
      <c r="DH568" s="542" t="str">
        <f t="shared" si="1725"/>
        <v/>
      </c>
      <c r="DI568" s="542" t="str">
        <f t="shared" si="1725"/>
        <v/>
      </c>
      <c r="DJ568" s="541" t="str">
        <f t="shared" si="1725"/>
        <v/>
      </c>
      <c r="DK568" s="540" t="str">
        <f t="shared" si="1726"/>
        <v/>
      </c>
      <c r="DL568" s="896">
        <f t="shared" si="1727"/>
        <v>0</v>
      </c>
      <c r="DM568" s="851">
        <f t="shared" si="1728"/>
        <v>0</v>
      </c>
      <c r="DN568" s="851">
        <f t="shared" si="1729"/>
        <v>0</v>
      </c>
      <c r="DO568" s="851">
        <f t="shared" si="1730"/>
        <v>0</v>
      </c>
      <c r="DP568" s="486"/>
      <c r="DQ568" s="903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285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>
        <v>78</v>
      </c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3" t="str">
        <f t="shared" si="1724"/>
        <v/>
      </c>
      <c r="CE569" s="89" t="str">
        <f t="shared" si="1724"/>
        <v/>
      </c>
      <c r="CF569" s="90" t="str">
        <f t="shared" si="1724"/>
        <v/>
      </c>
      <c r="CG569" s="90" t="str">
        <f t="shared" si="1724"/>
        <v/>
      </c>
      <c r="CH569" s="90" t="str">
        <f t="shared" si="1724"/>
        <v/>
      </c>
      <c r="CI569" s="90" t="str">
        <f t="shared" si="1724"/>
        <v/>
      </c>
      <c r="CJ569" s="90" t="str">
        <f t="shared" si="1724"/>
        <v/>
      </c>
      <c r="CK569" s="156" t="str">
        <f t="shared" si="1724"/>
        <v/>
      </c>
      <c r="CL569" s="156">
        <f t="shared" si="1724"/>
        <v>78</v>
      </c>
      <c r="CM569" s="156" t="str">
        <f t="shared" si="1724"/>
        <v/>
      </c>
      <c r="CN569" s="90" t="str">
        <f t="shared" si="1724"/>
        <v/>
      </c>
      <c r="CO569" s="90" t="str">
        <f t="shared" si="1724"/>
        <v/>
      </c>
      <c r="CP569" s="90" t="str">
        <f t="shared" si="1724"/>
        <v/>
      </c>
      <c r="CQ569" s="90" t="str">
        <f t="shared" si="1724"/>
        <v/>
      </c>
      <c r="CR569" s="90" t="str">
        <f t="shared" si="1724"/>
        <v/>
      </c>
      <c r="CS569" s="89" t="str">
        <f t="shared" si="1724"/>
        <v/>
      </c>
      <c r="CT569" s="524" t="str">
        <f t="shared" si="1724"/>
        <v/>
      </c>
      <c r="CU569" s="552" t="str">
        <f t="shared" si="1725"/>
        <v/>
      </c>
      <c r="CV569" s="553" t="str">
        <f t="shared" si="1725"/>
        <v/>
      </c>
      <c r="CW569" s="554" t="str">
        <f t="shared" si="1725"/>
        <v/>
      </c>
      <c r="CX569" s="554" t="str">
        <f t="shared" si="1725"/>
        <v/>
      </c>
      <c r="CY569" s="554" t="str">
        <f t="shared" si="1725"/>
        <v/>
      </c>
      <c r="CZ569" s="554" t="str">
        <f t="shared" si="1725"/>
        <v/>
      </c>
      <c r="DA569" s="554" t="str">
        <f t="shared" si="1725"/>
        <v/>
      </c>
      <c r="DB569" s="555" t="str">
        <f t="shared" si="1725"/>
        <v/>
      </c>
      <c r="DC569" s="555">
        <f t="shared" si="1725"/>
        <v>78</v>
      </c>
      <c r="DD569" s="555" t="str">
        <f t="shared" si="1725"/>
        <v/>
      </c>
      <c r="DE569" s="554" t="str">
        <f t="shared" si="1725"/>
        <v/>
      </c>
      <c r="DF569" s="554" t="str">
        <f t="shared" si="1725"/>
        <v/>
      </c>
      <c r="DG569" s="554" t="str">
        <f t="shared" si="1725"/>
        <v/>
      </c>
      <c r="DH569" s="554" t="str">
        <f t="shared" si="1725"/>
        <v/>
      </c>
      <c r="DI569" s="554" t="str">
        <f t="shared" si="1725"/>
        <v/>
      </c>
      <c r="DJ569" s="553" t="str">
        <f t="shared" si="1725"/>
        <v/>
      </c>
      <c r="DK569" s="552" t="str">
        <f t="shared" si="1726"/>
        <v/>
      </c>
      <c r="DL569" s="896">
        <f t="shared" si="1727"/>
        <v>0</v>
      </c>
      <c r="DM569" s="851">
        <f t="shared" si="1728"/>
        <v>0</v>
      </c>
      <c r="DN569" s="851">
        <f t="shared" si="1729"/>
        <v>0</v>
      </c>
      <c r="DO569" s="851">
        <f t="shared" si="1730"/>
        <v>1</v>
      </c>
      <c r="DP569" s="486"/>
      <c r="DQ569" s="1126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$G$1 &amp; "/kg"</f>
        <v>kcal/kg</v>
      </c>
      <c r="B570" s="765">
        <f>1160*$K$1</f>
        <v>1160</v>
      </c>
      <c r="C570" s="765">
        <f t="shared" ref="C570:R570" si="1747">1160*$K$1</f>
        <v>1160</v>
      </c>
      <c r="D570" s="765">
        <f t="shared" si="1747"/>
        <v>1160</v>
      </c>
      <c r="E570" s="765">
        <f t="shared" si="1747"/>
        <v>1160</v>
      </c>
      <c r="F570" s="765">
        <f t="shared" si="1747"/>
        <v>1160</v>
      </c>
      <c r="G570" s="765">
        <f t="shared" si="1747"/>
        <v>1160</v>
      </c>
      <c r="H570" s="765">
        <f t="shared" si="1747"/>
        <v>1160</v>
      </c>
      <c r="I570" s="765">
        <f t="shared" si="1747"/>
        <v>1160</v>
      </c>
      <c r="J570" s="765">
        <f t="shared" si="1747"/>
        <v>1160</v>
      </c>
      <c r="K570" s="765">
        <f t="shared" si="1747"/>
        <v>1160</v>
      </c>
      <c r="L570" s="765">
        <f t="shared" si="1747"/>
        <v>1160</v>
      </c>
      <c r="M570" s="765">
        <f t="shared" si="1747"/>
        <v>1160</v>
      </c>
      <c r="N570" s="765">
        <f t="shared" si="1747"/>
        <v>1160</v>
      </c>
      <c r="O570" s="765">
        <f t="shared" si="1747"/>
        <v>1160</v>
      </c>
      <c r="P570" s="765">
        <f t="shared" si="1747"/>
        <v>1160</v>
      </c>
      <c r="Q570" s="765">
        <f t="shared" si="1747"/>
        <v>1160</v>
      </c>
      <c r="R570" s="765">
        <f t="shared" si="1747"/>
        <v>1160</v>
      </c>
      <c r="S570" s="605"/>
      <c r="T570" s="765">
        <f>1160*$K$1</f>
        <v>1160</v>
      </c>
      <c r="U570" s="765">
        <f t="shared" ref="U570:AJ570" si="1748">1160*$K$1</f>
        <v>1160</v>
      </c>
      <c r="V570" s="765">
        <f t="shared" si="1748"/>
        <v>1160</v>
      </c>
      <c r="W570" s="765">
        <f t="shared" si="1748"/>
        <v>1160</v>
      </c>
      <c r="X570" s="765">
        <f t="shared" si="1748"/>
        <v>1160</v>
      </c>
      <c r="Y570" s="765">
        <f t="shared" si="1748"/>
        <v>1160</v>
      </c>
      <c r="Z570" s="765">
        <f t="shared" si="1748"/>
        <v>1160</v>
      </c>
      <c r="AA570" s="765">
        <f t="shared" si="1748"/>
        <v>1160</v>
      </c>
      <c r="AB570" s="765">
        <f t="shared" si="1748"/>
        <v>1160</v>
      </c>
      <c r="AC570" s="765">
        <f t="shared" si="1748"/>
        <v>1160</v>
      </c>
      <c r="AD570" s="765">
        <f t="shared" si="1748"/>
        <v>1160</v>
      </c>
      <c r="AE570" s="765">
        <f t="shared" si="1748"/>
        <v>1160</v>
      </c>
      <c r="AF570" s="765">
        <f t="shared" si="1748"/>
        <v>1160</v>
      </c>
      <c r="AG570" s="765">
        <f t="shared" si="1748"/>
        <v>1160</v>
      </c>
      <c r="AH570" s="765">
        <f t="shared" si="1748"/>
        <v>1160</v>
      </c>
      <c r="AI570" s="765">
        <f t="shared" si="1748"/>
        <v>1160</v>
      </c>
      <c r="AJ570" s="765">
        <f t="shared" si="1748"/>
        <v>1160</v>
      </c>
      <c r="AK570" s="605"/>
      <c r="AL570" s="765">
        <f>1160*$K$1</f>
        <v>1160</v>
      </c>
      <c r="AM570" s="765">
        <f t="shared" ref="AM570:BB570" si="1749">1160*$K$1</f>
        <v>1160</v>
      </c>
      <c r="AN570" s="765">
        <f t="shared" si="1749"/>
        <v>1160</v>
      </c>
      <c r="AO570" s="765">
        <f t="shared" si="1749"/>
        <v>1160</v>
      </c>
      <c r="AP570" s="765">
        <f t="shared" si="1749"/>
        <v>1160</v>
      </c>
      <c r="AQ570" s="765">
        <f t="shared" si="1749"/>
        <v>1160</v>
      </c>
      <c r="AR570" s="765">
        <f t="shared" si="1749"/>
        <v>1160</v>
      </c>
      <c r="AS570" s="765">
        <f t="shared" si="1749"/>
        <v>1160</v>
      </c>
      <c r="AT570" s="765">
        <f t="shared" si="1749"/>
        <v>1160</v>
      </c>
      <c r="AU570" s="765">
        <f t="shared" si="1749"/>
        <v>1160</v>
      </c>
      <c r="AV570" s="765">
        <f t="shared" si="1749"/>
        <v>1160</v>
      </c>
      <c r="AW570" s="765">
        <f t="shared" si="1749"/>
        <v>1160</v>
      </c>
      <c r="AX570" s="765">
        <f t="shared" si="1749"/>
        <v>1160</v>
      </c>
      <c r="AY570" s="765">
        <f t="shared" si="1749"/>
        <v>1160</v>
      </c>
      <c r="AZ570" s="765">
        <f t="shared" si="1749"/>
        <v>1160</v>
      </c>
      <c r="BA570" s="765">
        <f t="shared" si="1749"/>
        <v>1160</v>
      </c>
      <c r="BB570" s="765">
        <f t="shared" si="1749"/>
        <v>1160</v>
      </c>
      <c r="BC570" s="759"/>
      <c r="BD570" s="765">
        <f>1160*$K$1</f>
        <v>1160</v>
      </c>
      <c r="BE570" s="765">
        <f t="shared" ref="BE570:BY570" si="1750">1160*$K$1</f>
        <v>1160</v>
      </c>
      <c r="BF570" s="765">
        <f t="shared" si="1750"/>
        <v>1160</v>
      </c>
      <c r="BG570" s="765">
        <f t="shared" si="1750"/>
        <v>1160</v>
      </c>
      <c r="BH570" s="765">
        <f t="shared" si="1750"/>
        <v>1160</v>
      </c>
      <c r="BI570" s="765">
        <f t="shared" si="1750"/>
        <v>1160</v>
      </c>
      <c r="BJ570" s="765">
        <f t="shared" si="1750"/>
        <v>1160</v>
      </c>
      <c r="BK570" s="765">
        <v>1160</v>
      </c>
      <c r="BL570" s="765">
        <f t="shared" si="1750"/>
        <v>1160</v>
      </c>
      <c r="BM570" s="765">
        <f t="shared" si="1750"/>
        <v>1160</v>
      </c>
      <c r="BN570" s="765">
        <f t="shared" si="1750"/>
        <v>1160</v>
      </c>
      <c r="BO570" s="765">
        <f t="shared" si="1750"/>
        <v>1160</v>
      </c>
      <c r="BP570" s="765">
        <f t="shared" si="1750"/>
        <v>1160</v>
      </c>
      <c r="BQ570" s="765">
        <f t="shared" si="1750"/>
        <v>1160</v>
      </c>
      <c r="BR570" s="765">
        <f t="shared" si="1750"/>
        <v>1160</v>
      </c>
      <c r="BS570" s="765">
        <f t="shared" si="1750"/>
        <v>1160</v>
      </c>
      <c r="BT570" s="765">
        <f t="shared" si="1750"/>
        <v>1160</v>
      </c>
      <c r="BU570" s="759"/>
      <c r="BV570" s="765">
        <f t="shared" si="1750"/>
        <v>1160</v>
      </c>
      <c r="BW570" s="765">
        <f t="shared" si="1750"/>
        <v>1160</v>
      </c>
      <c r="BX570" s="765">
        <f t="shared" si="1750"/>
        <v>1160</v>
      </c>
      <c r="BY570" s="765">
        <f t="shared" si="1750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3">
        <f t="shared" si="1724"/>
        <v>1160</v>
      </c>
      <c r="CE570" s="89">
        <f t="shared" si="1724"/>
        <v>1160</v>
      </c>
      <c r="CF570" s="90">
        <f t="shared" si="1724"/>
        <v>1160</v>
      </c>
      <c r="CG570" s="90">
        <f t="shared" si="1724"/>
        <v>1160</v>
      </c>
      <c r="CH570" s="90">
        <f t="shared" si="1724"/>
        <v>1160</v>
      </c>
      <c r="CI570" s="90">
        <f t="shared" si="1724"/>
        <v>1160</v>
      </c>
      <c r="CJ570" s="90">
        <f t="shared" si="1724"/>
        <v>1160</v>
      </c>
      <c r="CK570" s="156">
        <f t="shared" si="1724"/>
        <v>1160</v>
      </c>
      <c r="CL570" s="156">
        <f t="shared" si="1724"/>
        <v>1160</v>
      </c>
      <c r="CM570" s="156">
        <f t="shared" si="1724"/>
        <v>1160</v>
      </c>
      <c r="CN570" s="90">
        <f t="shared" si="1724"/>
        <v>1160</v>
      </c>
      <c r="CO570" s="90">
        <f t="shared" si="1724"/>
        <v>1160</v>
      </c>
      <c r="CP570" s="90">
        <f t="shared" si="1724"/>
        <v>1160</v>
      </c>
      <c r="CQ570" s="90">
        <f t="shared" si="1724"/>
        <v>1160</v>
      </c>
      <c r="CR570" s="90">
        <f t="shared" si="1724"/>
        <v>1160</v>
      </c>
      <c r="CS570" s="89">
        <f t="shared" si="1724"/>
        <v>1160</v>
      </c>
      <c r="CT570" s="524">
        <f t="shared" si="1724"/>
        <v>1160</v>
      </c>
      <c r="CU570" s="552">
        <f t="shared" si="1725"/>
        <v>1160</v>
      </c>
      <c r="CV570" s="553">
        <f t="shared" si="1725"/>
        <v>1160</v>
      </c>
      <c r="CW570" s="554">
        <f t="shared" si="1725"/>
        <v>1160</v>
      </c>
      <c r="CX570" s="554">
        <f t="shared" si="1725"/>
        <v>1160</v>
      </c>
      <c r="CY570" s="554">
        <f t="shared" si="1725"/>
        <v>1160</v>
      </c>
      <c r="CZ570" s="554">
        <f t="shared" si="1725"/>
        <v>1160</v>
      </c>
      <c r="DA570" s="554">
        <f t="shared" si="1725"/>
        <v>1160</v>
      </c>
      <c r="DB570" s="555">
        <f t="shared" si="1725"/>
        <v>1160</v>
      </c>
      <c r="DC570" s="555">
        <f t="shared" si="1725"/>
        <v>1160</v>
      </c>
      <c r="DD570" s="555">
        <f t="shared" si="1725"/>
        <v>1160</v>
      </c>
      <c r="DE570" s="554">
        <f t="shared" si="1725"/>
        <v>1160</v>
      </c>
      <c r="DF570" s="554">
        <f t="shared" si="1725"/>
        <v>1160</v>
      </c>
      <c r="DG570" s="554">
        <f t="shared" si="1725"/>
        <v>1160</v>
      </c>
      <c r="DH570" s="554">
        <f t="shared" si="1725"/>
        <v>1160</v>
      </c>
      <c r="DI570" s="554">
        <f t="shared" si="1725"/>
        <v>1160</v>
      </c>
      <c r="DJ570" s="553">
        <f t="shared" si="1725"/>
        <v>1160</v>
      </c>
      <c r="DK570" s="552">
        <f t="shared" si="1726"/>
        <v>1160</v>
      </c>
      <c r="DL570" s="896">
        <f t="shared" si="1727"/>
        <v>17</v>
      </c>
      <c r="DM570" s="851">
        <f t="shared" si="1728"/>
        <v>17</v>
      </c>
      <c r="DN570" s="851">
        <f t="shared" si="1729"/>
        <v>17</v>
      </c>
      <c r="DO570" s="851">
        <f t="shared" si="1730"/>
        <v>17</v>
      </c>
      <c r="DP570" s="486"/>
      <c r="DQ570" s="1126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$G$1 &amp; " (%)"</f>
        <v>kcal (%)</v>
      </c>
      <c r="B571" s="769" t="str">
        <f t="shared" ref="B571:R571" si="1751">IF(B569="","",B569*B570/B$46/365/$F$1)</f>
        <v/>
      </c>
      <c r="C571" s="769" t="str">
        <f t="shared" si="1751"/>
        <v/>
      </c>
      <c r="D571" s="769" t="str">
        <f t="shared" si="1751"/>
        <v/>
      </c>
      <c r="E571" s="769" t="str">
        <f t="shared" si="1751"/>
        <v/>
      </c>
      <c r="F571" s="769" t="str">
        <f t="shared" si="1751"/>
        <v/>
      </c>
      <c r="G571" s="769" t="str">
        <f t="shared" si="1751"/>
        <v/>
      </c>
      <c r="H571" s="769" t="str">
        <f t="shared" si="1751"/>
        <v/>
      </c>
      <c r="I571" s="769" t="str">
        <f t="shared" si="1751"/>
        <v/>
      </c>
      <c r="J571" s="769" t="str">
        <f t="shared" si="1751"/>
        <v/>
      </c>
      <c r="K571" s="769" t="str">
        <f t="shared" si="1751"/>
        <v/>
      </c>
      <c r="L571" s="769" t="str">
        <f t="shared" si="1751"/>
        <v/>
      </c>
      <c r="M571" s="769" t="str">
        <f t="shared" si="1751"/>
        <v/>
      </c>
      <c r="N571" s="769" t="str">
        <f t="shared" si="1751"/>
        <v/>
      </c>
      <c r="O571" s="769" t="str">
        <f t="shared" si="1751"/>
        <v/>
      </c>
      <c r="P571" s="769" t="str">
        <f t="shared" si="1751"/>
        <v/>
      </c>
      <c r="Q571" s="769" t="str">
        <f t="shared" si="1751"/>
        <v/>
      </c>
      <c r="R571" s="769" t="str">
        <f t="shared" si="1751"/>
        <v/>
      </c>
      <c r="S571" s="591"/>
      <c r="T571" s="769" t="str">
        <f t="shared" ref="T571:AJ571" si="1752">IF(T569="","",T569*T570/T$46/365/$F$1)</f>
        <v/>
      </c>
      <c r="U571" s="769" t="str">
        <f t="shared" si="1752"/>
        <v/>
      </c>
      <c r="V571" s="769" t="str">
        <f t="shared" si="1752"/>
        <v/>
      </c>
      <c r="W571" s="769" t="str">
        <f t="shared" si="1752"/>
        <v/>
      </c>
      <c r="X571" s="769" t="str">
        <f t="shared" si="1752"/>
        <v/>
      </c>
      <c r="Y571" s="769" t="str">
        <f t="shared" si="1752"/>
        <v/>
      </c>
      <c r="Z571" s="769" t="str">
        <f t="shared" si="1752"/>
        <v/>
      </c>
      <c r="AA571" s="769" t="str">
        <f t="shared" si="1752"/>
        <v/>
      </c>
      <c r="AB571" s="769" t="str">
        <f t="shared" si="1752"/>
        <v/>
      </c>
      <c r="AC571" s="769" t="str">
        <f t="shared" si="1752"/>
        <v/>
      </c>
      <c r="AD571" s="769" t="str">
        <f t="shared" si="1752"/>
        <v/>
      </c>
      <c r="AE571" s="769" t="str">
        <f t="shared" si="1752"/>
        <v/>
      </c>
      <c r="AF571" s="769" t="str">
        <f t="shared" si="1752"/>
        <v/>
      </c>
      <c r="AG571" s="769" t="str">
        <f t="shared" si="1752"/>
        <v/>
      </c>
      <c r="AH571" s="769" t="str">
        <f t="shared" si="1752"/>
        <v/>
      </c>
      <c r="AI571" s="769" t="str">
        <f t="shared" si="1752"/>
        <v/>
      </c>
      <c r="AJ571" s="769" t="str">
        <f t="shared" si="1752"/>
        <v/>
      </c>
      <c r="AK571" s="591"/>
      <c r="AL571" s="769" t="str">
        <f t="shared" ref="AL571:BB571" si="1753">IF(AL569="","",AL569*AL570/AL$46/365/$F$1)</f>
        <v/>
      </c>
      <c r="AM571" s="769" t="str">
        <f t="shared" si="1753"/>
        <v/>
      </c>
      <c r="AN571" s="769" t="str">
        <f t="shared" si="1753"/>
        <v/>
      </c>
      <c r="AO571" s="769" t="str">
        <f t="shared" si="1753"/>
        <v/>
      </c>
      <c r="AP571" s="769" t="str">
        <f t="shared" si="1753"/>
        <v/>
      </c>
      <c r="AQ571" s="769" t="str">
        <f t="shared" si="1753"/>
        <v/>
      </c>
      <c r="AR571" s="769" t="str">
        <f t="shared" si="1753"/>
        <v/>
      </c>
      <c r="AS571" s="769" t="str">
        <f t="shared" si="1753"/>
        <v/>
      </c>
      <c r="AT571" s="769" t="str">
        <f t="shared" si="1753"/>
        <v/>
      </c>
      <c r="AU571" s="769" t="str">
        <f t="shared" si="1753"/>
        <v/>
      </c>
      <c r="AV571" s="769" t="str">
        <f t="shared" si="1753"/>
        <v/>
      </c>
      <c r="AW571" s="769" t="str">
        <f t="shared" si="1753"/>
        <v/>
      </c>
      <c r="AX571" s="769" t="str">
        <f t="shared" si="1753"/>
        <v/>
      </c>
      <c r="AY571" s="769" t="str">
        <f t="shared" si="1753"/>
        <v/>
      </c>
      <c r="AZ571" s="769" t="str">
        <f t="shared" si="1753"/>
        <v/>
      </c>
      <c r="BA571" s="769" t="str">
        <f t="shared" si="1753"/>
        <v/>
      </c>
      <c r="BB571" s="769" t="str">
        <f t="shared" si="1753"/>
        <v/>
      </c>
      <c r="BC571" s="655"/>
      <c r="BD571" s="769" t="str">
        <f t="shared" ref="BD571:BT571" si="1754">IF(BD569="","",BD569*BD570/BD$46/365/$F$1)</f>
        <v/>
      </c>
      <c r="BE571" s="769" t="str">
        <f t="shared" si="1754"/>
        <v/>
      </c>
      <c r="BF571" s="769">
        <f t="shared" si="1754"/>
        <v>5.9021526418786691E-3</v>
      </c>
      <c r="BG571" s="769" t="str">
        <f t="shared" si="1754"/>
        <v/>
      </c>
      <c r="BH571" s="769" t="str">
        <f t="shared" si="1754"/>
        <v/>
      </c>
      <c r="BI571" s="769" t="str">
        <f t="shared" si="1754"/>
        <v/>
      </c>
      <c r="BJ571" s="769" t="str">
        <f t="shared" si="1754"/>
        <v/>
      </c>
      <c r="BK571" s="769" t="str">
        <f t="shared" si="1754"/>
        <v/>
      </c>
      <c r="BL571" s="769" t="str">
        <f t="shared" si="1754"/>
        <v/>
      </c>
      <c r="BM571" s="769" t="str">
        <f t="shared" si="1754"/>
        <v/>
      </c>
      <c r="BN571" s="769" t="str">
        <f t="shared" si="1754"/>
        <v/>
      </c>
      <c r="BO571" s="769" t="str">
        <f t="shared" si="1754"/>
        <v/>
      </c>
      <c r="BP571" s="769" t="str">
        <f t="shared" si="1754"/>
        <v/>
      </c>
      <c r="BQ571" s="769" t="str">
        <f t="shared" si="1754"/>
        <v/>
      </c>
      <c r="BR571" s="769" t="str">
        <f t="shared" si="1754"/>
        <v/>
      </c>
      <c r="BS571" s="769" t="str">
        <f t="shared" si="1754"/>
        <v/>
      </c>
      <c r="BT571" s="769" t="str">
        <f t="shared" si="1754"/>
        <v/>
      </c>
      <c r="BU571" s="655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00" t="str">
        <f t="shared" ref="BZ571" si="1755">IF(DL571&lt;3,"",(SUM(B571:R571)-MIN(B571:R571)-MAX(B571:R571))/(DL571-2))</f>
        <v/>
      </c>
      <c r="CA571" s="625" t="str">
        <f t="shared" ref="CA571" si="1756">IF(DM571&lt;3,"",(SUM(T571:AJ571)-MIN(T571:AJ571)-MAX(T571:AJ571))/(DM571-2))</f>
        <v/>
      </c>
      <c r="CB571" s="625" t="str">
        <f t="shared" ref="CB571" si="1757">IF(DN571&lt;3,"",(SUM(AL571:BB571)-MIN(AL571:BB571)-MAX(AL571:BB571))/(DN571-2))</f>
        <v/>
      </c>
      <c r="CC571" s="694" t="str">
        <f t="shared" ref="CC571" si="1758"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1724"/>
        <v/>
      </c>
      <c r="CF571" s="1344" t="str">
        <f t="shared" si="1724"/>
        <v/>
      </c>
      <c r="CG571" s="1344" t="str">
        <f t="shared" si="1724"/>
        <v/>
      </c>
      <c r="CH571" s="1344" t="str">
        <f t="shared" si="1724"/>
        <v/>
      </c>
      <c r="CI571" s="1344" t="str">
        <f t="shared" si="1724"/>
        <v/>
      </c>
      <c r="CJ571" s="1344" t="str">
        <f t="shared" si="1724"/>
        <v/>
      </c>
      <c r="CK571" s="1345" t="str">
        <f t="shared" si="1724"/>
        <v/>
      </c>
      <c r="CL571" s="1345">
        <f t="shared" si="1724"/>
        <v>5.9021526418786691E-3</v>
      </c>
      <c r="CM571" s="1345" t="str">
        <f t="shared" si="1724"/>
        <v/>
      </c>
      <c r="CN571" s="1344" t="str">
        <f t="shared" si="1724"/>
        <v/>
      </c>
      <c r="CO571" s="1344" t="str">
        <f t="shared" si="1724"/>
        <v/>
      </c>
      <c r="CP571" s="1344" t="str">
        <f t="shared" si="1724"/>
        <v/>
      </c>
      <c r="CQ571" s="1344" t="str">
        <f t="shared" si="1724"/>
        <v/>
      </c>
      <c r="CR571" s="1344" t="str">
        <f t="shared" si="1724"/>
        <v/>
      </c>
      <c r="CS571" s="1343" t="str">
        <f t="shared" si="1724"/>
        <v/>
      </c>
      <c r="CT571" s="1346" t="str">
        <f t="shared" si="1724"/>
        <v/>
      </c>
      <c r="CU571" s="540" t="str">
        <f t="shared" si="1725"/>
        <v/>
      </c>
      <c r="CV571" s="541" t="str">
        <f t="shared" si="1725"/>
        <v/>
      </c>
      <c r="CW571" s="542" t="str">
        <f t="shared" si="1725"/>
        <v/>
      </c>
      <c r="CX571" s="542" t="str">
        <f t="shared" si="1725"/>
        <v/>
      </c>
      <c r="CY571" s="542" t="str">
        <f t="shared" si="1725"/>
        <v/>
      </c>
      <c r="CZ571" s="542" t="str">
        <f t="shared" si="1725"/>
        <v/>
      </c>
      <c r="DA571" s="542" t="str">
        <f t="shared" si="1725"/>
        <v/>
      </c>
      <c r="DB571" s="543" t="str">
        <f t="shared" si="1725"/>
        <v/>
      </c>
      <c r="DC571" s="543">
        <f t="shared" si="1725"/>
        <v>5.9021526418786691E-3</v>
      </c>
      <c r="DD571" s="543" t="str">
        <f t="shared" si="1725"/>
        <v/>
      </c>
      <c r="DE571" s="542" t="str">
        <f t="shared" si="1725"/>
        <v/>
      </c>
      <c r="DF571" s="542" t="str">
        <f t="shared" si="1725"/>
        <v/>
      </c>
      <c r="DG571" s="542" t="str">
        <f t="shared" si="1725"/>
        <v/>
      </c>
      <c r="DH571" s="542" t="str">
        <f t="shared" si="1725"/>
        <v/>
      </c>
      <c r="DI571" s="542" t="str">
        <f t="shared" si="1725"/>
        <v/>
      </c>
      <c r="DJ571" s="541" t="str">
        <f t="shared" si="1725"/>
        <v/>
      </c>
      <c r="DK571" s="540" t="str">
        <f t="shared" si="1726"/>
        <v/>
      </c>
      <c r="DL571" s="656">
        <f t="shared" si="1727"/>
        <v>0</v>
      </c>
      <c r="DM571" s="106">
        <f t="shared" si="1728"/>
        <v>0</v>
      </c>
      <c r="DN571" s="106">
        <f t="shared" si="1729"/>
        <v>0</v>
      </c>
      <c r="DO571" s="106">
        <f t="shared" si="1730"/>
        <v>1</v>
      </c>
      <c r="DP571" s="486"/>
      <c r="DQ571" s="1126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281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>
        <v>6.6660000000000004</v>
      </c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3" t="str">
        <f t="shared" ref="CD572:CT584" si="175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9"/>
        <v/>
      </c>
      <c r="CF572" s="90" t="str">
        <f t="shared" si="1759"/>
        <v/>
      </c>
      <c r="CG572" s="90" t="str">
        <f t="shared" si="1759"/>
        <v/>
      </c>
      <c r="CH572" s="90" t="str">
        <f t="shared" si="1759"/>
        <v/>
      </c>
      <c r="CI572" s="90" t="str">
        <f t="shared" si="1759"/>
        <v/>
      </c>
      <c r="CJ572" s="90" t="str">
        <f t="shared" si="1759"/>
        <v/>
      </c>
      <c r="CK572" s="156" t="str">
        <f t="shared" si="1759"/>
        <v/>
      </c>
      <c r="CL572" s="1314">
        <f t="shared" si="1759"/>
        <v>6.6660000000000004</v>
      </c>
      <c r="CM572" s="156" t="str">
        <f t="shared" si="1759"/>
        <v/>
      </c>
      <c r="CN572" s="90" t="str">
        <f t="shared" si="1759"/>
        <v/>
      </c>
      <c r="CO572" s="90" t="str">
        <f t="shared" si="1759"/>
        <v/>
      </c>
      <c r="CP572" s="90" t="str">
        <f t="shared" si="1759"/>
        <v/>
      </c>
      <c r="CQ572" s="90" t="str">
        <f t="shared" si="1759"/>
        <v/>
      </c>
      <c r="CR572" s="90" t="str">
        <f t="shared" si="1759"/>
        <v/>
      </c>
      <c r="CS572" s="89" t="str">
        <f t="shared" si="1759"/>
        <v/>
      </c>
      <c r="CT572" s="524" t="str">
        <f t="shared" si="1759"/>
        <v/>
      </c>
      <c r="CU572" s="552" t="str">
        <f t="shared" ref="CU572:DJ584" si="176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3" t="str">
        <f t="shared" si="1760"/>
        <v/>
      </c>
      <c r="CW572" s="554" t="str">
        <f t="shared" si="1760"/>
        <v/>
      </c>
      <c r="CX572" s="554" t="str">
        <f t="shared" si="1760"/>
        <v/>
      </c>
      <c r="CY572" s="554" t="str">
        <f t="shared" si="1760"/>
        <v/>
      </c>
      <c r="CZ572" s="554" t="str">
        <f t="shared" si="1760"/>
        <v/>
      </c>
      <c r="DA572" s="554" t="str">
        <f t="shared" si="1760"/>
        <v/>
      </c>
      <c r="DB572" s="555" t="str">
        <f t="shared" si="1760"/>
        <v/>
      </c>
      <c r="DC572" s="555">
        <f t="shared" si="1760"/>
        <v>6.6660000000000004</v>
      </c>
      <c r="DD572" s="555" t="str">
        <f t="shared" si="1760"/>
        <v/>
      </c>
      <c r="DE572" s="554" t="str">
        <f t="shared" si="1760"/>
        <v/>
      </c>
      <c r="DF572" s="554" t="str">
        <f t="shared" si="1760"/>
        <v/>
      </c>
      <c r="DG572" s="554" t="str">
        <f t="shared" si="1760"/>
        <v/>
      </c>
      <c r="DH572" s="554" t="str">
        <f t="shared" si="1760"/>
        <v/>
      </c>
      <c r="DI572" s="554" t="str">
        <f t="shared" si="1760"/>
        <v/>
      </c>
      <c r="DJ572" s="553" t="str">
        <f t="shared" si="1760"/>
        <v/>
      </c>
      <c r="DK572" s="552" t="str">
        <f t="shared" ref="DK572:DK595" si="176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62">COUNT(B572:R572)</f>
        <v>0</v>
      </c>
      <c r="DM572" s="851">
        <f t="shared" ref="DM572:DM578" si="1763">COUNT(T572:AJ572)</f>
        <v>0</v>
      </c>
      <c r="DN572" s="851">
        <f t="shared" ref="DN572:DN578" si="1764">COUNT(AL572:BB572)</f>
        <v>0</v>
      </c>
      <c r="DO572" s="851">
        <f t="shared" ref="DO572:DO578" si="1765">COUNT(BD572:BT572)</f>
        <v>1</v>
      </c>
      <c r="DP572" s="486"/>
      <c r="DQ572" s="1126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279</v>
      </c>
      <c r="B573" s="764" t="str">
        <f t="shared" ref="B573:R573" si="1766">IF(B572="","",B569*B572)</f>
        <v/>
      </c>
      <c r="C573" s="764" t="str">
        <f t="shared" si="1766"/>
        <v/>
      </c>
      <c r="D573" s="764" t="str">
        <f t="shared" si="1766"/>
        <v/>
      </c>
      <c r="E573" s="764" t="str">
        <f t="shared" si="1766"/>
        <v/>
      </c>
      <c r="F573" s="764" t="str">
        <f t="shared" si="1766"/>
        <v/>
      </c>
      <c r="G573" s="764" t="str">
        <f t="shared" si="1766"/>
        <v/>
      </c>
      <c r="H573" s="764" t="str">
        <f t="shared" si="1766"/>
        <v/>
      </c>
      <c r="I573" s="764" t="str">
        <f t="shared" si="1766"/>
        <v/>
      </c>
      <c r="J573" s="764" t="str">
        <f t="shared" si="1766"/>
        <v/>
      </c>
      <c r="K573" s="764" t="str">
        <f t="shared" si="1766"/>
        <v/>
      </c>
      <c r="L573" s="764" t="str">
        <f t="shared" si="1766"/>
        <v/>
      </c>
      <c r="M573" s="764" t="str">
        <f t="shared" si="1766"/>
        <v/>
      </c>
      <c r="N573" s="764" t="str">
        <f t="shared" si="1766"/>
        <v/>
      </c>
      <c r="O573" s="764" t="str">
        <f t="shared" si="1766"/>
        <v/>
      </c>
      <c r="P573" s="764" t="str">
        <f t="shared" si="1766"/>
        <v/>
      </c>
      <c r="Q573" s="764" t="str">
        <f t="shared" si="1766"/>
        <v/>
      </c>
      <c r="R573" s="764" t="str">
        <f t="shared" si="1766"/>
        <v/>
      </c>
      <c r="S573" s="770"/>
      <c r="T573" s="764" t="str">
        <f t="shared" ref="T573:AJ573" si="1767">IF(T572="","",T569*T572)</f>
        <v/>
      </c>
      <c r="U573" s="764" t="str">
        <f t="shared" si="1767"/>
        <v/>
      </c>
      <c r="V573" s="764" t="str">
        <f t="shared" si="1767"/>
        <v/>
      </c>
      <c r="W573" s="764" t="str">
        <f t="shared" si="1767"/>
        <v/>
      </c>
      <c r="X573" s="764" t="str">
        <f t="shared" si="1767"/>
        <v/>
      </c>
      <c r="Y573" s="764" t="str">
        <f t="shared" si="1767"/>
        <v/>
      </c>
      <c r="Z573" s="764" t="str">
        <f t="shared" si="1767"/>
        <v/>
      </c>
      <c r="AA573" s="764" t="str">
        <f t="shared" si="1767"/>
        <v/>
      </c>
      <c r="AB573" s="764" t="str">
        <f t="shared" si="1767"/>
        <v/>
      </c>
      <c r="AC573" s="764" t="str">
        <f t="shared" si="1767"/>
        <v/>
      </c>
      <c r="AD573" s="764" t="str">
        <f t="shared" si="1767"/>
        <v/>
      </c>
      <c r="AE573" s="764" t="str">
        <f t="shared" si="1767"/>
        <v/>
      </c>
      <c r="AF573" s="764" t="str">
        <f t="shared" si="1767"/>
        <v/>
      </c>
      <c r="AG573" s="764" t="str">
        <f t="shared" si="1767"/>
        <v/>
      </c>
      <c r="AH573" s="764" t="str">
        <f t="shared" si="1767"/>
        <v/>
      </c>
      <c r="AI573" s="764" t="str">
        <f t="shared" si="1767"/>
        <v/>
      </c>
      <c r="AJ573" s="764" t="str">
        <f t="shared" si="1767"/>
        <v/>
      </c>
      <c r="AK573" s="770"/>
      <c r="AL573" s="764" t="str">
        <f t="shared" ref="AL573:BB573" si="1768">IF(AL572="","",AL569*AL572)</f>
        <v/>
      </c>
      <c r="AM573" s="764" t="str">
        <f t="shared" si="1768"/>
        <v/>
      </c>
      <c r="AN573" s="764" t="str">
        <f t="shared" si="1768"/>
        <v/>
      </c>
      <c r="AO573" s="764" t="str">
        <f t="shared" si="1768"/>
        <v/>
      </c>
      <c r="AP573" s="764" t="str">
        <f t="shared" si="1768"/>
        <v/>
      </c>
      <c r="AQ573" s="764" t="str">
        <f t="shared" si="1768"/>
        <v/>
      </c>
      <c r="AR573" s="764" t="str">
        <f t="shared" si="1768"/>
        <v/>
      </c>
      <c r="AS573" s="764" t="str">
        <f t="shared" si="1768"/>
        <v/>
      </c>
      <c r="AT573" s="764" t="str">
        <f t="shared" si="1768"/>
        <v/>
      </c>
      <c r="AU573" s="764" t="str">
        <f t="shared" si="1768"/>
        <v/>
      </c>
      <c r="AV573" s="764" t="str">
        <f t="shared" si="1768"/>
        <v/>
      </c>
      <c r="AW573" s="764" t="str">
        <f t="shared" si="1768"/>
        <v/>
      </c>
      <c r="AX573" s="764" t="str">
        <f t="shared" si="1768"/>
        <v/>
      </c>
      <c r="AY573" s="764" t="str">
        <f t="shared" si="1768"/>
        <v/>
      </c>
      <c r="AZ573" s="764" t="str">
        <f t="shared" si="1768"/>
        <v/>
      </c>
      <c r="BA573" s="764" t="str">
        <f t="shared" si="1768"/>
        <v/>
      </c>
      <c r="BB573" s="764" t="str">
        <f t="shared" si="1768"/>
        <v/>
      </c>
      <c r="BC573" s="770"/>
      <c r="BD573" s="764" t="str">
        <f t="shared" ref="BD573:BT573" si="1769">IF(BD572="","",BD569*BD572)</f>
        <v/>
      </c>
      <c r="BE573" s="764" t="str">
        <f t="shared" si="1769"/>
        <v/>
      </c>
      <c r="BF573" s="764">
        <f t="shared" si="1769"/>
        <v>519.94799999999998</v>
      </c>
      <c r="BG573" s="764" t="str">
        <f t="shared" si="1769"/>
        <v/>
      </c>
      <c r="BH573" s="764" t="str">
        <f t="shared" si="1769"/>
        <v/>
      </c>
      <c r="BI573" s="764" t="str">
        <f t="shared" si="1769"/>
        <v/>
      </c>
      <c r="BJ573" s="764" t="str">
        <f t="shared" si="1769"/>
        <v/>
      </c>
      <c r="BK573" s="764" t="str">
        <f t="shared" si="1769"/>
        <v/>
      </c>
      <c r="BL573" s="764" t="str">
        <f t="shared" si="1769"/>
        <v/>
      </c>
      <c r="BM573" s="764" t="str">
        <f t="shared" si="1769"/>
        <v/>
      </c>
      <c r="BN573" s="764" t="str">
        <f t="shared" si="1769"/>
        <v/>
      </c>
      <c r="BO573" s="764" t="str">
        <f t="shared" si="1769"/>
        <v/>
      </c>
      <c r="BP573" s="764" t="str">
        <f t="shared" si="1769"/>
        <v/>
      </c>
      <c r="BQ573" s="764" t="str">
        <f t="shared" si="1769"/>
        <v/>
      </c>
      <c r="BR573" s="764" t="str">
        <f t="shared" si="1769"/>
        <v/>
      </c>
      <c r="BS573" s="764" t="str">
        <f t="shared" si="1769"/>
        <v/>
      </c>
      <c r="BT573" s="764" t="str">
        <f t="shared" si="176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23" t="str">
        <f t="shared" si="1759"/>
        <v/>
      </c>
      <c r="CE573" s="89" t="str">
        <f t="shared" si="1759"/>
        <v/>
      </c>
      <c r="CF573" s="90" t="str">
        <f t="shared" si="1759"/>
        <v/>
      </c>
      <c r="CG573" s="90" t="str">
        <f t="shared" si="1759"/>
        <v/>
      </c>
      <c r="CH573" s="90" t="str">
        <f t="shared" si="1759"/>
        <v/>
      </c>
      <c r="CI573" s="90" t="str">
        <f t="shared" si="1759"/>
        <v/>
      </c>
      <c r="CJ573" s="90" t="str">
        <f t="shared" si="1759"/>
        <v/>
      </c>
      <c r="CK573" s="156" t="str">
        <f t="shared" si="1759"/>
        <v/>
      </c>
      <c r="CL573" s="156">
        <f t="shared" si="1759"/>
        <v>519.94799999999998</v>
      </c>
      <c r="CM573" s="156" t="str">
        <f t="shared" si="1759"/>
        <v/>
      </c>
      <c r="CN573" s="90" t="str">
        <f t="shared" si="1759"/>
        <v/>
      </c>
      <c r="CO573" s="90" t="str">
        <f t="shared" si="1759"/>
        <v/>
      </c>
      <c r="CP573" s="90" t="str">
        <f t="shared" si="1759"/>
        <v/>
      </c>
      <c r="CQ573" s="90" t="str">
        <f t="shared" si="1759"/>
        <v/>
      </c>
      <c r="CR573" s="90" t="str">
        <f t="shared" si="1759"/>
        <v/>
      </c>
      <c r="CS573" s="89" t="str">
        <f t="shared" si="1759"/>
        <v/>
      </c>
      <c r="CT573" s="524" t="str">
        <f t="shared" si="1759"/>
        <v/>
      </c>
      <c r="CU573" s="552" t="str">
        <f t="shared" si="1760"/>
        <v/>
      </c>
      <c r="CV573" s="553" t="str">
        <f t="shared" si="1760"/>
        <v/>
      </c>
      <c r="CW573" s="554" t="str">
        <f t="shared" si="1760"/>
        <v/>
      </c>
      <c r="CX573" s="554" t="str">
        <f t="shared" si="1760"/>
        <v/>
      </c>
      <c r="CY573" s="554" t="str">
        <f t="shared" si="1760"/>
        <v/>
      </c>
      <c r="CZ573" s="554" t="str">
        <f t="shared" si="1760"/>
        <v/>
      </c>
      <c r="DA573" s="554" t="str">
        <f t="shared" si="1760"/>
        <v/>
      </c>
      <c r="DB573" s="555" t="str">
        <f t="shared" si="1760"/>
        <v/>
      </c>
      <c r="DC573" s="555">
        <f t="shared" si="1760"/>
        <v>519.94799999999998</v>
      </c>
      <c r="DD573" s="555" t="str">
        <f t="shared" si="1760"/>
        <v/>
      </c>
      <c r="DE573" s="554" t="str">
        <f t="shared" si="1760"/>
        <v/>
      </c>
      <c r="DF573" s="554" t="str">
        <f t="shared" si="1760"/>
        <v/>
      </c>
      <c r="DG573" s="554" t="str">
        <f t="shared" si="1760"/>
        <v/>
      </c>
      <c r="DH573" s="554" t="str">
        <f t="shared" si="1760"/>
        <v/>
      </c>
      <c r="DI573" s="554" t="str">
        <f t="shared" si="1760"/>
        <v/>
      </c>
      <c r="DJ573" s="553" t="str">
        <f t="shared" si="1760"/>
        <v/>
      </c>
      <c r="DK573" s="552" t="str">
        <f t="shared" si="1761"/>
        <v/>
      </c>
      <c r="DL573" s="896">
        <f t="shared" si="1762"/>
        <v>0</v>
      </c>
      <c r="DM573" s="851">
        <f t="shared" si="1763"/>
        <v>0</v>
      </c>
      <c r="DN573" s="851">
        <f t="shared" si="1764"/>
        <v>0</v>
      </c>
      <c r="DO573" s="851">
        <f t="shared" si="1765"/>
        <v>1</v>
      </c>
      <c r="DP573" s="486"/>
      <c r="DQ573" s="1485" t="str">
        <f>'Exp factors'!$I$58</f>
        <v>other</v>
      </c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511" t="s">
        <v>723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>IF(DL574&lt;3,"",(SUM(B574:R574)-MIN(B574:R574)-MAX(B574:R574))/(DL574-2))</f>
        <v/>
      </c>
      <c r="CA574" s="894" t="str">
        <f>IF(DM574&lt;3,"",(SUM(T574:AJ574)-MIN(T574:AJ574)-MAX(T574:AJ574))/(DM574-2))</f>
        <v/>
      </c>
      <c r="CB574" s="894" t="str">
        <f>IF(DN574&lt;3,"",(SUM(AL574:BB574)-MIN(AL574:BB574)-MAX(AL574:BB574))/(DN574-2))</f>
        <v/>
      </c>
      <c r="CC574" s="895" t="str">
        <f>IF(DO574&lt;3,"",(SUM(BD574:BT574)-MIN(BD574:BT574)-MAX(BD574:BT574))/(DO574-2))</f>
        <v/>
      </c>
      <c r="CD574" s="523" t="str">
        <f t="shared" si="1759"/>
        <v/>
      </c>
      <c r="CE574" s="89" t="str">
        <f t="shared" si="1759"/>
        <v/>
      </c>
      <c r="CF574" s="90" t="str">
        <f t="shared" si="1759"/>
        <v/>
      </c>
      <c r="CG574" s="90" t="str">
        <f t="shared" si="1759"/>
        <v/>
      </c>
      <c r="CH574" s="90" t="str">
        <f t="shared" si="1759"/>
        <v/>
      </c>
      <c r="CI574" s="90" t="str">
        <f t="shared" si="1759"/>
        <v/>
      </c>
      <c r="CJ574" s="90" t="str">
        <f t="shared" si="1759"/>
        <v/>
      </c>
      <c r="CK574" s="156" t="str">
        <f t="shared" si="1759"/>
        <v/>
      </c>
      <c r="CL574" s="156" t="str">
        <f t="shared" si="1759"/>
        <v/>
      </c>
      <c r="CM574" s="156" t="str">
        <f t="shared" si="1759"/>
        <v/>
      </c>
      <c r="CN574" s="90" t="str">
        <f t="shared" si="1759"/>
        <v/>
      </c>
      <c r="CO574" s="90" t="str">
        <f t="shared" si="1759"/>
        <v/>
      </c>
      <c r="CP574" s="90" t="str">
        <f t="shared" si="1759"/>
        <v/>
      </c>
      <c r="CQ574" s="90" t="str">
        <f t="shared" si="1759"/>
        <v/>
      </c>
      <c r="CR574" s="90" t="str">
        <f t="shared" si="1759"/>
        <v/>
      </c>
      <c r="CS574" s="89" t="str">
        <f t="shared" si="1759"/>
        <v/>
      </c>
      <c r="CT574" s="524" t="str">
        <f t="shared" si="1759"/>
        <v/>
      </c>
      <c r="CU574" s="552" t="str">
        <f t="shared" si="1760"/>
        <v/>
      </c>
      <c r="CV574" s="553" t="str">
        <f t="shared" si="1760"/>
        <v/>
      </c>
      <c r="CW574" s="554" t="str">
        <f t="shared" si="1760"/>
        <v/>
      </c>
      <c r="CX574" s="554" t="str">
        <f t="shared" si="1760"/>
        <v/>
      </c>
      <c r="CY574" s="554" t="str">
        <f t="shared" si="1760"/>
        <v/>
      </c>
      <c r="CZ574" s="554" t="str">
        <f t="shared" si="1760"/>
        <v/>
      </c>
      <c r="DA574" s="554" t="str">
        <f t="shared" si="1760"/>
        <v/>
      </c>
      <c r="DB574" s="555" t="str">
        <f t="shared" si="1760"/>
        <v/>
      </c>
      <c r="DC574" s="555" t="str">
        <f t="shared" si="1760"/>
        <v/>
      </c>
      <c r="DD574" s="555" t="str">
        <f t="shared" si="1760"/>
        <v/>
      </c>
      <c r="DE574" s="554" t="str">
        <f t="shared" si="1760"/>
        <v/>
      </c>
      <c r="DF574" s="554" t="str">
        <f t="shared" si="1760"/>
        <v/>
      </c>
      <c r="DG574" s="554" t="str">
        <f t="shared" si="1760"/>
        <v/>
      </c>
      <c r="DH574" s="554" t="str">
        <f t="shared" si="1760"/>
        <v/>
      </c>
      <c r="DI574" s="554" t="str">
        <f t="shared" si="1760"/>
        <v/>
      </c>
      <c r="DJ574" s="553" t="str">
        <f t="shared" si="1760"/>
        <v/>
      </c>
      <c r="DK574" s="552" t="str">
        <f t="shared" si="1761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6"/>
      <c r="DQ574" s="1126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282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>IF(DL575&lt;3,"",(SUM(B575:R575)-MIN(B575:R575)-MAX(B575:R575))/(DL575-2))</f>
        <v/>
      </c>
      <c r="CA575" s="894" t="str">
        <f>IF(DM575&lt;3,"",(SUM(T575:AJ575)-MIN(T575:AJ575)-MAX(T575:AJ575))/(DM575-2))</f>
        <v/>
      </c>
      <c r="CB575" s="894" t="str">
        <f>IF(DN575&lt;3,"",(SUM(AL575:BB575)-MIN(AL575:BB575)-MAX(AL575:BB575))/(DN575-2))</f>
        <v/>
      </c>
      <c r="CC575" s="895" t="str">
        <f>IF(DO575&lt;3,"",(SUM(BD575:BT575)-MIN(BD575:BT575)-MAX(BD575:BT575))/(DO575-2))</f>
        <v/>
      </c>
      <c r="CD575" s="523" t="str">
        <f t="shared" si="1759"/>
        <v/>
      </c>
      <c r="CE575" s="89" t="str">
        <f t="shared" si="1759"/>
        <v/>
      </c>
      <c r="CF575" s="90" t="str">
        <f t="shared" si="1759"/>
        <v/>
      </c>
      <c r="CG575" s="90" t="str">
        <f t="shared" si="1759"/>
        <v/>
      </c>
      <c r="CH575" s="90" t="str">
        <f t="shared" si="1759"/>
        <v/>
      </c>
      <c r="CI575" s="90" t="str">
        <f t="shared" si="1759"/>
        <v/>
      </c>
      <c r="CJ575" s="90" t="str">
        <f t="shared" si="1759"/>
        <v/>
      </c>
      <c r="CK575" s="156" t="str">
        <f t="shared" si="1759"/>
        <v/>
      </c>
      <c r="CL575" s="156" t="str">
        <f t="shared" si="1759"/>
        <v/>
      </c>
      <c r="CM575" s="156" t="str">
        <f t="shared" si="1759"/>
        <v/>
      </c>
      <c r="CN575" s="90" t="str">
        <f t="shared" si="1759"/>
        <v/>
      </c>
      <c r="CO575" s="90" t="str">
        <f t="shared" si="1759"/>
        <v/>
      </c>
      <c r="CP575" s="90" t="str">
        <f t="shared" si="1759"/>
        <v/>
      </c>
      <c r="CQ575" s="90" t="str">
        <f t="shared" si="1759"/>
        <v/>
      </c>
      <c r="CR575" s="90" t="str">
        <f t="shared" si="1759"/>
        <v/>
      </c>
      <c r="CS575" s="89" t="str">
        <f t="shared" si="1759"/>
        <v/>
      </c>
      <c r="CT575" s="524" t="str">
        <f t="shared" si="1759"/>
        <v/>
      </c>
      <c r="CU575" s="552" t="str">
        <f t="shared" si="1760"/>
        <v/>
      </c>
      <c r="CV575" s="553" t="str">
        <f t="shared" si="1760"/>
        <v/>
      </c>
      <c r="CW575" s="554" t="str">
        <f t="shared" si="1760"/>
        <v/>
      </c>
      <c r="CX575" s="554" t="str">
        <f t="shared" si="1760"/>
        <v/>
      </c>
      <c r="CY575" s="554" t="str">
        <f t="shared" si="1760"/>
        <v/>
      </c>
      <c r="CZ575" s="554" t="str">
        <f t="shared" si="1760"/>
        <v/>
      </c>
      <c r="DA575" s="554" t="str">
        <f t="shared" si="1760"/>
        <v/>
      </c>
      <c r="DB575" s="555" t="str">
        <f t="shared" si="1760"/>
        <v/>
      </c>
      <c r="DC575" s="555" t="str">
        <f t="shared" si="1760"/>
        <v/>
      </c>
      <c r="DD575" s="555" t="str">
        <f t="shared" si="1760"/>
        <v/>
      </c>
      <c r="DE575" s="554" t="str">
        <f t="shared" si="1760"/>
        <v/>
      </c>
      <c r="DF575" s="554" t="str">
        <f t="shared" si="1760"/>
        <v/>
      </c>
      <c r="DG575" s="554" t="str">
        <f t="shared" si="1760"/>
        <v/>
      </c>
      <c r="DH575" s="554" t="str">
        <f t="shared" si="1760"/>
        <v/>
      </c>
      <c r="DI575" s="554" t="str">
        <f t="shared" si="1760"/>
        <v/>
      </c>
      <c r="DJ575" s="553" t="str">
        <f t="shared" si="1760"/>
        <v/>
      </c>
      <c r="DK575" s="552" t="str">
        <f t="shared" si="1761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6"/>
      <c r="DQ575" s="1126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$G$1 &amp; "/kg"</f>
        <v>kcal/kg</v>
      </c>
      <c r="B576" s="765">
        <f>360*$K$1</f>
        <v>360</v>
      </c>
      <c r="C576" s="765">
        <f t="shared" ref="C576:R576" si="1770">360*$K$1</f>
        <v>360</v>
      </c>
      <c r="D576" s="765">
        <f t="shared" si="1770"/>
        <v>360</v>
      </c>
      <c r="E576" s="765">
        <f t="shared" si="1770"/>
        <v>360</v>
      </c>
      <c r="F576" s="765">
        <f t="shared" si="1770"/>
        <v>360</v>
      </c>
      <c r="G576" s="765">
        <f t="shared" si="1770"/>
        <v>360</v>
      </c>
      <c r="H576" s="765">
        <f t="shared" si="1770"/>
        <v>360</v>
      </c>
      <c r="I576" s="765">
        <f t="shared" si="1770"/>
        <v>360</v>
      </c>
      <c r="J576" s="765">
        <f t="shared" si="1770"/>
        <v>360</v>
      </c>
      <c r="K576" s="765">
        <f t="shared" si="1770"/>
        <v>360</v>
      </c>
      <c r="L576" s="765">
        <f t="shared" si="1770"/>
        <v>360</v>
      </c>
      <c r="M576" s="765">
        <f t="shared" si="1770"/>
        <v>360</v>
      </c>
      <c r="N576" s="765">
        <f t="shared" si="1770"/>
        <v>360</v>
      </c>
      <c r="O576" s="765">
        <f t="shared" si="1770"/>
        <v>360</v>
      </c>
      <c r="P576" s="765">
        <f t="shared" si="1770"/>
        <v>360</v>
      </c>
      <c r="Q576" s="765">
        <f t="shared" si="1770"/>
        <v>360</v>
      </c>
      <c r="R576" s="765">
        <f t="shared" si="1770"/>
        <v>360</v>
      </c>
      <c r="S576" s="605"/>
      <c r="T576" s="765">
        <f>360*$K$1</f>
        <v>360</v>
      </c>
      <c r="U576" s="765">
        <f t="shared" ref="U576:AJ576" si="1771">360*$K$1</f>
        <v>360</v>
      </c>
      <c r="V576" s="765">
        <f t="shared" si="1771"/>
        <v>360</v>
      </c>
      <c r="W576" s="765">
        <f t="shared" si="1771"/>
        <v>360</v>
      </c>
      <c r="X576" s="765">
        <f t="shared" si="1771"/>
        <v>360</v>
      </c>
      <c r="Y576" s="765">
        <f t="shared" si="1771"/>
        <v>360</v>
      </c>
      <c r="Z576" s="765">
        <f t="shared" si="1771"/>
        <v>360</v>
      </c>
      <c r="AA576" s="765">
        <f t="shared" si="1771"/>
        <v>360</v>
      </c>
      <c r="AB576" s="765">
        <f t="shared" si="1771"/>
        <v>360</v>
      </c>
      <c r="AC576" s="765">
        <f t="shared" si="1771"/>
        <v>360</v>
      </c>
      <c r="AD576" s="765">
        <f t="shared" si="1771"/>
        <v>360</v>
      </c>
      <c r="AE576" s="765">
        <f t="shared" si="1771"/>
        <v>360</v>
      </c>
      <c r="AF576" s="765">
        <f t="shared" si="1771"/>
        <v>360</v>
      </c>
      <c r="AG576" s="765">
        <f t="shared" si="1771"/>
        <v>360</v>
      </c>
      <c r="AH576" s="765">
        <f t="shared" si="1771"/>
        <v>360</v>
      </c>
      <c r="AI576" s="765">
        <f t="shared" si="1771"/>
        <v>360</v>
      </c>
      <c r="AJ576" s="765">
        <f t="shared" si="1771"/>
        <v>360</v>
      </c>
      <c r="AK576" s="605"/>
      <c r="AL576" s="765">
        <f>360*$K$1</f>
        <v>360</v>
      </c>
      <c r="AM576" s="765">
        <f t="shared" ref="AM576:BB576" si="1772">360*$K$1</f>
        <v>360</v>
      </c>
      <c r="AN576" s="765">
        <f t="shared" si="1772"/>
        <v>360</v>
      </c>
      <c r="AO576" s="765">
        <f t="shared" si="1772"/>
        <v>360</v>
      </c>
      <c r="AP576" s="765">
        <v>360</v>
      </c>
      <c r="AQ576" s="765">
        <f t="shared" si="1772"/>
        <v>360</v>
      </c>
      <c r="AR576" s="765">
        <f t="shared" si="1772"/>
        <v>360</v>
      </c>
      <c r="AS576" s="765">
        <f t="shared" si="1772"/>
        <v>360</v>
      </c>
      <c r="AT576" s="765">
        <v>360</v>
      </c>
      <c r="AU576" s="765">
        <f t="shared" si="1772"/>
        <v>360</v>
      </c>
      <c r="AV576" s="765">
        <f t="shared" si="1772"/>
        <v>360</v>
      </c>
      <c r="AW576" s="765">
        <f t="shared" si="1772"/>
        <v>360</v>
      </c>
      <c r="AX576" s="765">
        <f t="shared" si="1772"/>
        <v>360</v>
      </c>
      <c r="AY576" s="765">
        <f t="shared" si="1772"/>
        <v>360</v>
      </c>
      <c r="AZ576" s="765">
        <f t="shared" si="1772"/>
        <v>360</v>
      </c>
      <c r="BA576" s="765">
        <f t="shared" si="1772"/>
        <v>360</v>
      </c>
      <c r="BB576" s="765">
        <f t="shared" si="1772"/>
        <v>360</v>
      </c>
      <c r="BC576" s="759"/>
      <c r="BD576" s="765">
        <f>360*$K$1</f>
        <v>360</v>
      </c>
      <c r="BE576" s="765">
        <f t="shared" ref="BE576:BY576" si="1773">360*$K$1</f>
        <v>360</v>
      </c>
      <c r="BF576" s="765">
        <f t="shared" si="1773"/>
        <v>360</v>
      </c>
      <c r="BG576" s="765">
        <f t="shared" si="1773"/>
        <v>360</v>
      </c>
      <c r="BH576" s="765">
        <v>360</v>
      </c>
      <c r="BI576" s="765">
        <f t="shared" si="1773"/>
        <v>360</v>
      </c>
      <c r="BJ576" s="765">
        <f t="shared" si="1773"/>
        <v>360</v>
      </c>
      <c r="BK576" s="765">
        <f t="shared" si="1773"/>
        <v>360</v>
      </c>
      <c r="BL576" s="765">
        <f t="shared" si="1773"/>
        <v>360</v>
      </c>
      <c r="BM576" s="765">
        <f t="shared" si="1773"/>
        <v>360</v>
      </c>
      <c r="BN576" s="765">
        <f t="shared" si="1773"/>
        <v>360</v>
      </c>
      <c r="BO576" s="765">
        <f t="shared" si="1773"/>
        <v>360</v>
      </c>
      <c r="BP576" s="765">
        <f t="shared" si="1773"/>
        <v>360</v>
      </c>
      <c r="BQ576" s="765">
        <f t="shared" si="1773"/>
        <v>360</v>
      </c>
      <c r="BR576" s="765">
        <f t="shared" si="1773"/>
        <v>360</v>
      </c>
      <c r="BS576" s="765">
        <f t="shared" si="1773"/>
        <v>360</v>
      </c>
      <c r="BT576" s="765">
        <f t="shared" si="1773"/>
        <v>360</v>
      </c>
      <c r="BU576" s="759"/>
      <c r="BV576" s="765">
        <f t="shared" si="1773"/>
        <v>360</v>
      </c>
      <c r="BW576" s="765">
        <f t="shared" si="1773"/>
        <v>360</v>
      </c>
      <c r="BX576" s="765">
        <f t="shared" si="1773"/>
        <v>360</v>
      </c>
      <c r="BY576" s="765">
        <f t="shared" si="1773"/>
        <v>360</v>
      </c>
      <c r="BZ576" s="894">
        <f>IF(DL576&lt;3,"",(SUM(B576:R576)-MIN(B576:R576)-MAX(B576:R576))/(DL576-2))</f>
        <v>360</v>
      </c>
      <c r="CA576" s="894">
        <f>IF(DM576&lt;3,"",(SUM(T576:AJ576)-MIN(T576:AJ576)-MAX(T576:AJ576))/(DM576-2))</f>
        <v>360</v>
      </c>
      <c r="CB576" s="894">
        <f>IF(DN576&lt;3,"",(SUM(AL576:BB576)-MIN(AL576:BB576)-MAX(AL576:BB576))/(DN576-2))</f>
        <v>360</v>
      </c>
      <c r="CC576" s="895">
        <f>IF(DO576&lt;3,"",(SUM(BD576:BT576)-MIN(BD576:BT576)-MAX(BD576:BT576))/(DO576-2))</f>
        <v>360</v>
      </c>
      <c r="CD576" s="523">
        <f t="shared" si="1759"/>
        <v>360</v>
      </c>
      <c r="CE576" s="89">
        <f t="shared" si="1759"/>
        <v>360</v>
      </c>
      <c r="CF576" s="90">
        <f t="shared" si="1759"/>
        <v>360</v>
      </c>
      <c r="CG576" s="90">
        <f t="shared" si="1759"/>
        <v>360</v>
      </c>
      <c r="CH576" s="90">
        <f t="shared" si="1759"/>
        <v>360</v>
      </c>
      <c r="CI576" s="90">
        <f t="shared" si="1759"/>
        <v>360</v>
      </c>
      <c r="CJ576" s="90">
        <f t="shared" si="1759"/>
        <v>360</v>
      </c>
      <c r="CK576" s="156">
        <f t="shared" si="1759"/>
        <v>360</v>
      </c>
      <c r="CL576" s="156">
        <f t="shared" si="1759"/>
        <v>360</v>
      </c>
      <c r="CM576" s="156">
        <f t="shared" si="1759"/>
        <v>360</v>
      </c>
      <c r="CN576" s="90">
        <f t="shared" si="1759"/>
        <v>360</v>
      </c>
      <c r="CO576" s="90">
        <f t="shared" si="1759"/>
        <v>360</v>
      </c>
      <c r="CP576" s="90">
        <f t="shared" si="1759"/>
        <v>360</v>
      </c>
      <c r="CQ576" s="90">
        <f t="shared" si="1759"/>
        <v>360</v>
      </c>
      <c r="CR576" s="90">
        <f t="shared" si="1759"/>
        <v>360</v>
      </c>
      <c r="CS576" s="89">
        <f t="shared" si="1759"/>
        <v>360</v>
      </c>
      <c r="CT576" s="524">
        <f t="shared" si="1759"/>
        <v>360</v>
      </c>
      <c r="CU576" s="552">
        <f t="shared" si="1760"/>
        <v>360</v>
      </c>
      <c r="CV576" s="553">
        <f t="shared" si="1760"/>
        <v>360</v>
      </c>
      <c r="CW576" s="554">
        <f t="shared" si="1760"/>
        <v>360</v>
      </c>
      <c r="CX576" s="554">
        <f t="shared" si="1760"/>
        <v>360</v>
      </c>
      <c r="CY576" s="554">
        <f t="shared" si="1760"/>
        <v>360</v>
      </c>
      <c r="CZ576" s="554">
        <f t="shared" si="1760"/>
        <v>360</v>
      </c>
      <c r="DA576" s="554">
        <f t="shared" si="1760"/>
        <v>360</v>
      </c>
      <c r="DB576" s="555">
        <f t="shared" si="1760"/>
        <v>360</v>
      </c>
      <c r="DC576" s="555">
        <f t="shared" si="1760"/>
        <v>360</v>
      </c>
      <c r="DD576" s="555">
        <f t="shared" si="1760"/>
        <v>360</v>
      </c>
      <c r="DE576" s="554">
        <f t="shared" si="1760"/>
        <v>360</v>
      </c>
      <c r="DF576" s="554">
        <f t="shared" si="1760"/>
        <v>360</v>
      </c>
      <c r="DG576" s="554">
        <f t="shared" si="1760"/>
        <v>360</v>
      </c>
      <c r="DH576" s="554">
        <f t="shared" si="1760"/>
        <v>360</v>
      </c>
      <c r="DI576" s="554">
        <f t="shared" si="1760"/>
        <v>360</v>
      </c>
      <c r="DJ576" s="553">
        <f t="shared" si="1760"/>
        <v>360</v>
      </c>
      <c r="DK576" s="552">
        <f t="shared" si="1761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6"/>
      <c r="DQ576" s="1126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$G$1 &amp; " (%)"</f>
        <v>kcal (%)</v>
      </c>
      <c r="B577" s="769" t="str">
        <f>IF(B575="","",B574*B575*B576/B$46/365/$F$1)</f>
        <v/>
      </c>
      <c r="C577" s="769" t="str">
        <f t="shared" ref="C577:R577" si="1774">IF(C575="","",C574*C575*C576/C$46/365/$F$1)</f>
        <v/>
      </c>
      <c r="D577" s="769" t="str">
        <f t="shared" si="1774"/>
        <v/>
      </c>
      <c r="E577" s="769" t="str">
        <f t="shared" si="1774"/>
        <v/>
      </c>
      <c r="F577" s="769" t="str">
        <f t="shared" si="1774"/>
        <v/>
      </c>
      <c r="G577" s="769" t="str">
        <f t="shared" si="1774"/>
        <v/>
      </c>
      <c r="H577" s="769" t="str">
        <f t="shared" si="1774"/>
        <v/>
      </c>
      <c r="I577" s="769" t="str">
        <f t="shared" si="1774"/>
        <v/>
      </c>
      <c r="J577" s="769" t="str">
        <f t="shared" si="1774"/>
        <v/>
      </c>
      <c r="K577" s="769" t="str">
        <f t="shared" si="1774"/>
        <v/>
      </c>
      <c r="L577" s="769" t="str">
        <f t="shared" si="1774"/>
        <v/>
      </c>
      <c r="M577" s="769" t="str">
        <f t="shared" si="1774"/>
        <v/>
      </c>
      <c r="N577" s="769" t="str">
        <f t="shared" si="1774"/>
        <v/>
      </c>
      <c r="O577" s="769" t="str">
        <f t="shared" si="1774"/>
        <v/>
      </c>
      <c r="P577" s="769" t="str">
        <f t="shared" si="1774"/>
        <v/>
      </c>
      <c r="Q577" s="769" t="str">
        <f t="shared" si="1774"/>
        <v/>
      </c>
      <c r="R577" s="769" t="str">
        <f t="shared" si="1774"/>
        <v/>
      </c>
      <c r="S577" s="733"/>
      <c r="T577" s="769" t="str">
        <f>IF(T575="","",T574*T575*T576/T$46/365/$F$1)</f>
        <v/>
      </c>
      <c r="U577" s="769" t="str">
        <f t="shared" ref="U577:AJ577" si="1775">IF(U575="","",U574*U575*U576/U$46/365/$F$1)</f>
        <v/>
      </c>
      <c r="V577" s="769" t="str">
        <f t="shared" si="1775"/>
        <v/>
      </c>
      <c r="W577" s="769" t="str">
        <f t="shared" si="1775"/>
        <v/>
      </c>
      <c r="X577" s="769" t="str">
        <f t="shared" si="1775"/>
        <v/>
      </c>
      <c r="Y577" s="769" t="str">
        <f t="shared" si="1775"/>
        <v/>
      </c>
      <c r="Z577" s="769" t="str">
        <f t="shared" si="1775"/>
        <v/>
      </c>
      <c r="AA577" s="769" t="str">
        <f t="shared" si="1775"/>
        <v/>
      </c>
      <c r="AB577" s="769" t="str">
        <f t="shared" si="1775"/>
        <v/>
      </c>
      <c r="AC577" s="769" t="str">
        <f t="shared" si="1775"/>
        <v/>
      </c>
      <c r="AD577" s="769" t="str">
        <f t="shared" si="1775"/>
        <v/>
      </c>
      <c r="AE577" s="769" t="str">
        <f t="shared" si="1775"/>
        <v/>
      </c>
      <c r="AF577" s="769" t="str">
        <f t="shared" si="1775"/>
        <v/>
      </c>
      <c r="AG577" s="769" t="str">
        <f t="shared" si="1775"/>
        <v/>
      </c>
      <c r="AH577" s="769" t="str">
        <f t="shared" si="1775"/>
        <v/>
      </c>
      <c r="AI577" s="769" t="str">
        <f t="shared" si="1775"/>
        <v/>
      </c>
      <c r="AJ577" s="769" t="str">
        <f t="shared" si="1775"/>
        <v/>
      </c>
      <c r="AK577" s="733"/>
      <c r="AL577" s="769" t="str">
        <f>IF(AL575="","",AL574*AL575*AL576/AL$46/365/$F$1)</f>
        <v/>
      </c>
      <c r="AM577" s="769" t="str">
        <f t="shared" ref="AM577:BB577" si="1776">IF(AM575="","",AM574*AM575*AM576/AM$46/365/$F$1)</f>
        <v/>
      </c>
      <c r="AN577" s="769" t="str">
        <f t="shared" si="1776"/>
        <v/>
      </c>
      <c r="AO577" s="769" t="str">
        <f t="shared" si="1776"/>
        <v/>
      </c>
      <c r="AP577" s="769" t="str">
        <f t="shared" si="1776"/>
        <v/>
      </c>
      <c r="AQ577" s="769" t="str">
        <f t="shared" si="1776"/>
        <v/>
      </c>
      <c r="AR577" s="769" t="str">
        <f t="shared" si="1776"/>
        <v/>
      </c>
      <c r="AS577" s="769" t="str">
        <f t="shared" si="1776"/>
        <v/>
      </c>
      <c r="AT577" s="769" t="str">
        <f t="shared" si="1776"/>
        <v/>
      </c>
      <c r="AU577" s="769" t="str">
        <f t="shared" si="1776"/>
        <v/>
      </c>
      <c r="AV577" s="769" t="str">
        <f t="shared" si="1776"/>
        <v/>
      </c>
      <c r="AW577" s="769" t="str">
        <f t="shared" si="1776"/>
        <v/>
      </c>
      <c r="AX577" s="769" t="str">
        <f t="shared" si="1776"/>
        <v/>
      </c>
      <c r="AY577" s="769" t="str">
        <f t="shared" si="1776"/>
        <v/>
      </c>
      <c r="AZ577" s="769" t="str">
        <f t="shared" si="1776"/>
        <v/>
      </c>
      <c r="BA577" s="769" t="str">
        <f t="shared" si="1776"/>
        <v/>
      </c>
      <c r="BB577" s="769" t="str">
        <f t="shared" si="1776"/>
        <v/>
      </c>
      <c r="BC577" s="655"/>
      <c r="BD577" s="769" t="str">
        <f>IF(BD575="","",BD574*BD575*BD576/BD$46/365/$F$1)</f>
        <v/>
      </c>
      <c r="BE577" s="769" t="str">
        <f t="shared" ref="BE577:BT577" si="1777">IF(BE575="","",BE574*BE575*BE576/BE$46/365/$F$1)</f>
        <v/>
      </c>
      <c r="BF577" s="769" t="str">
        <f t="shared" si="1777"/>
        <v/>
      </c>
      <c r="BG577" s="769" t="str">
        <f t="shared" si="1777"/>
        <v/>
      </c>
      <c r="BH577" s="769" t="str">
        <f t="shared" si="1777"/>
        <v/>
      </c>
      <c r="BI577" s="769" t="str">
        <f t="shared" si="1777"/>
        <v/>
      </c>
      <c r="BJ577" s="769" t="str">
        <f t="shared" si="1777"/>
        <v/>
      </c>
      <c r="BK577" s="769" t="str">
        <f t="shared" si="1777"/>
        <v/>
      </c>
      <c r="BL577" s="769" t="str">
        <f t="shared" si="1777"/>
        <v/>
      </c>
      <c r="BM577" s="769" t="str">
        <f t="shared" si="1777"/>
        <v/>
      </c>
      <c r="BN577" s="769" t="str">
        <f t="shared" si="1777"/>
        <v/>
      </c>
      <c r="BO577" s="769" t="str">
        <f t="shared" si="1777"/>
        <v/>
      </c>
      <c r="BP577" s="769" t="str">
        <f t="shared" si="1777"/>
        <v/>
      </c>
      <c r="BQ577" s="769" t="str">
        <f t="shared" si="1777"/>
        <v/>
      </c>
      <c r="BR577" s="769" t="str">
        <f t="shared" si="1777"/>
        <v/>
      </c>
      <c r="BS577" s="769" t="str">
        <f t="shared" si="1777"/>
        <v/>
      </c>
      <c r="BT577" s="769" t="str">
        <f t="shared" si="1777"/>
        <v/>
      </c>
      <c r="BU577" s="655"/>
      <c r="BV577" s="769">
        <f>IF(BV575="","",BV574*BV575*BV576/BV$46/365/$F$1)</f>
        <v>0</v>
      </c>
      <c r="BW577" s="769">
        <f t="shared" ref="BW577:BY577" si="1778">IF(BW575="","",BW574*BW575*BW576/BW$46/365/$F$1)</f>
        <v>0</v>
      </c>
      <c r="BX577" s="769">
        <f t="shared" si="1778"/>
        <v>0</v>
      </c>
      <c r="BY577" s="769">
        <f t="shared" si="1778"/>
        <v>0</v>
      </c>
      <c r="BZ577" s="600" t="str">
        <f t="shared" ref="BZ577" si="1779">IF(DL577&lt;3,"",(SUM(B577:R577)-MIN(B577:R577)-MAX(B577:R577))/(DL577-2))</f>
        <v/>
      </c>
      <c r="CA577" s="625" t="str">
        <f t="shared" ref="CA577" si="1780">IF(DM577&lt;3,"",(SUM(T577:AJ577)-MIN(T577:AJ577)-MAX(T577:AJ577))/(DM577-2))</f>
        <v/>
      </c>
      <c r="CB577" s="625" t="str">
        <f t="shared" ref="CB577" si="1781">IF(DN577&lt;3,"",(SUM(AL577:BB577)-MIN(AL577:BB577)-MAX(AL577:BB577))/(DN577-2))</f>
        <v/>
      </c>
      <c r="CC577" s="694" t="str">
        <f t="shared" ref="CC577" si="1782"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1759"/>
        <v/>
      </c>
      <c r="CF577" s="1344" t="str">
        <f t="shared" si="1759"/>
        <v/>
      </c>
      <c r="CG577" s="1344" t="str">
        <f t="shared" si="1759"/>
        <v/>
      </c>
      <c r="CH577" s="1344" t="str">
        <f t="shared" si="1759"/>
        <v/>
      </c>
      <c r="CI577" s="1344" t="str">
        <f t="shared" si="1759"/>
        <v/>
      </c>
      <c r="CJ577" s="1344" t="str">
        <f t="shared" si="1759"/>
        <v/>
      </c>
      <c r="CK577" s="1345" t="str">
        <f t="shared" si="1759"/>
        <v/>
      </c>
      <c r="CL577" s="1345" t="str">
        <f t="shared" si="1759"/>
        <v/>
      </c>
      <c r="CM577" s="1345" t="str">
        <f t="shared" si="1759"/>
        <v/>
      </c>
      <c r="CN577" s="1344" t="str">
        <f t="shared" si="1759"/>
        <v/>
      </c>
      <c r="CO577" s="1344" t="str">
        <f t="shared" si="1759"/>
        <v/>
      </c>
      <c r="CP577" s="1344" t="str">
        <f t="shared" si="1759"/>
        <v/>
      </c>
      <c r="CQ577" s="1344" t="str">
        <f t="shared" si="1759"/>
        <v/>
      </c>
      <c r="CR577" s="1344" t="str">
        <f t="shared" si="1759"/>
        <v/>
      </c>
      <c r="CS577" s="1343" t="str">
        <f t="shared" si="1759"/>
        <v/>
      </c>
      <c r="CT577" s="1346" t="str">
        <f t="shared" si="1759"/>
        <v/>
      </c>
      <c r="CU577" s="540" t="str">
        <f t="shared" si="1760"/>
        <v/>
      </c>
      <c r="CV577" s="541" t="str">
        <f t="shared" si="1760"/>
        <v/>
      </c>
      <c r="CW577" s="542" t="str">
        <f t="shared" si="1760"/>
        <v/>
      </c>
      <c r="CX577" s="542" t="str">
        <f t="shared" si="1760"/>
        <v/>
      </c>
      <c r="CY577" s="542" t="str">
        <f t="shared" si="1760"/>
        <v/>
      </c>
      <c r="CZ577" s="542" t="str">
        <f t="shared" si="1760"/>
        <v/>
      </c>
      <c r="DA577" s="542" t="str">
        <f t="shared" si="1760"/>
        <v/>
      </c>
      <c r="DB577" s="543" t="str">
        <f t="shared" si="1760"/>
        <v/>
      </c>
      <c r="DC577" s="543" t="str">
        <f t="shared" si="1760"/>
        <v/>
      </c>
      <c r="DD577" s="543" t="str">
        <f t="shared" si="1760"/>
        <v/>
      </c>
      <c r="DE577" s="542" t="str">
        <f t="shared" si="1760"/>
        <v/>
      </c>
      <c r="DF577" s="542" t="str">
        <f t="shared" si="1760"/>
        <v/>
      </c>
      <c r="DG577" s="542" t="str">
        <f t="shared" si="1760"/>
        <v/>
      </c>
      <c r="DH577" s="542" t="str">
        <f t="shared" si="1760"/>
        <v/>
      </c>
      <c r="DI577" s="542" t="str">
        <f t="shared" si="1760"/>
        <v/>
      </c>
      <c r="DJ577" s="541" t="str">
        <f t="shared" si="1760"/>
        <v/>
      </c>
      <c r="DK577" s="540" t="str">
        <f t="shared" si="1761"/>
        <v/>
      </c>
      <c r="DL577" s="656">
        <f t="shared" si="1762"/>
        <v>0</v>
      </c>
      <c r="DM577" s="106">
        <f t="shared" si="1763"/>
        <v>0</v>
      </c>
      <c r="DN577" s="106">
        <f t="shared" si="1764"/>
        <v>0</v>
      </c>
      <c r="DO577" s="106">
        <f t="shared" si="1765"/>
        <v>0</v>
      </c>
      <c r="DP577" s="486"/>
      <c r="DQ577" s="1126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281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>IF(DL578&lt;3,"",(SUM(B578:R578)-MIN(B578:R578)-MAX(B578:R578))/(DL578-2))</f>
        <v/>
      </c>
      <c r="CA578" s="894" t="str">
        <f>IF(DM578&lt;3,"",(SUM(T578:AJ578)-MIN(T578:AJ578)-MAX(T578:AJ578))/(DM578-2))</f>
        <v/>
      </c>
      <c r="CB578" s="894" t="str">
        <f>IF(DN578&lt;3,"",(SUM(AL578:BB578)-MIN(AL578:BB578)-MAX(AL578:BB578))/(DN578-2))</f>
        <v/>
      </c>
      <c r="CC578" s="895" t="str">
        <f>IF(DO578&lt;3,"",(SUM(BD578:BT578)-MIN(BD578:BT578)-MAX(BD578:BT578))/(DO578-2))</f>
        <v/>
      </c>
      <c r="CD578" s="523" t="str">
        <f t="shared" si="1759"/>
        <v/>
      </c>
      <c r="CE578" s="89" t="str">
        <f t="shared" si="1759"/>
        <v/>
      </c>
      <c r="CF578" s="90" t="str">
        <f t="shared" si="1759"/>
        <v/>
      </c>
      <c r="CG578" s="90" t="str">
        <f t="shared" si="1759"/>
        <v/>
      </c>
      <c r="CH578" s="90" t="str">
        <f t="shared" si="1759"/>
        <v/>
      </c>
      <c r="CI578" s="90" t="str">
        <f t="shared" si="1759"/>
        <v/>
      </c>
      <c r="CJ578" s="90" t="str">
        <f t="shared" si="1759"/>
        <v/>
      </c>
      <c r="CK578" s="156" t="str">
        <f t="shared" si="1759"/>
        <v/>
      </c>
      <c r="CL578" s="156" t="str">
        <f t="shared" si="1759"/>
        <v/>
      </c>
      <c r="CM578" s="156" t="str">
        <f t="shared" si="1759"/>
        <v/>
      </c>
      <c r="CN578" s="90" t="str">
        <f t="shared" si="1759"/>
        <v/>
      </c>
      <c r="CO578" s="90" t="str">
        <f t="shared" si="1759"/>
        <v/>
      </c>
      <c r="CP578" s="90" t="str">
        <f t="shared" si="1759"/>
        <v/>
      </c>
      <c r="CQ578" s="90" t="str">
        <f t="shared" si="1759"/>
        <v/>
      </c>
      <c r="CR578" s="90" t="str">
        <f t="shared" si="1759"/>
        <v/>
      </c>
      <c r="CS578" s="89" t="str">
        <f t="shared" si="1759"/>
        <v/>
      </c>
      <c r="CT578" s="524" t="str">
        <f t="shared" si="1759"/>
        <v/>
      </c>
      <c r="CU578" s="552" t="str">
        <f t="shared" si="1760"/>
        <v/>
      </c>
      <c r="CV578" s="553" t="str">
        <f t="shared" si="1760"/>
        <v/>
      </c>
      <c r="CW578" s="554" t="str">
        <f t="shared" si="1760"/>
        <v/>
      </c>
      <c r="CX578" s="554" t="str">
        <f t="shared" si="1760"/>
        <v/>
      </c>
      <c r="CY578" s="554" t="str">
        <f t="shared" si="1760"/>
        <v/>
      </c>
      <c r="CZ578" s="554" t="str">
        <f t="shared" si="1760"/>
        <v/>
      </c>
      <c r="DA578" s="554" t="str">
        <f t="shared" si="1760"/>
        <v/>
      </c>
      <c r="DB578" s="555" t="str">
        <f t="shared" si="1760"/>
        <v/>
      </c>
      <c r="DC578" s="555" t="str">
        <f t="shared" si="1760"/>
        <v/>
      </c>
      <c r="DD578" s="555" t="str">
        <f t="shared" si="1760"/>
        <v/>
      </c>
      <c r="DE578" s="554" t="str">
        <f t="shared" si="1760"/>
        <v/>
      </c>
      <c r="DF578" s="554" t="str">
        <f t="shared" si="1760"/>
        <v/>
      </c>
      <c r="DG578" s="554" t="str">
        <f t="shared" si="1760"/>
        <v/>
      </c>
      <c r="DH578" s="554" t="str">
        <f t="shared" si="1760"/>
        <v/>
      </c>
      <c r="DI578" s="554" t="str">
        <f t="shared" si="1760"/>
        <v/>
      </c>
      <c r="DJ578" s="553" t="str">
        <f t="shared" si="1760"/>
        <v/>
      </c>
      <c r="DK578" s="552" t="str">
        <f t="shared" si="1761"/>
        <v/>
      </c>
      <c r="DL578" s="896">
        <f t="shared" si="1762"/>
        <v>0</v>
      </c>
      <c r="DM578" s="851">
        <f t="shared" si="1763"/>
        <v>0</v>
      </c>
      <c r="DN578" s="851">
        <f t="shared" si="1764"/>
        <v>0</v>
      </c>
      <c r="DO578" s="851">
        <f t="shared" si="1765"/>
        <v>0</v>
      </c>
      <c r="DP578" s="486"/>
      <c r="DQ578" s="1126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279</v>
      </c>
      <c r="B579" s="764" t="str">
        <f t="shared" ref="B579:R579" si="1783">IF(B578="","",B575*B578)</f>
        <v/>
      </c>
      <c r="C579" s="764" t="str">
        <f t="shared" si="1783"/>
        <v/>
      </c>
      <c r="D579" s="764" t="str">
        <f t="shared" si="1783"/>
        <v/>
      </c>
      <c r="E579" s="764" t="str">
        <f t="shared" si="1783"/>
        <v/>
      </c>
      <c r="F579" s="764" t="str">
        <f t="shared" si="1783"/>
        <v/>
      </c>
      <c r="G579" s="764" t="str">
        <f t="shared" si="1783"/>
        <v/>
      </c>
      <c r="H579" s="764" t="str">
        <f t="shared" si="1783"/>
        <v/>
      </c>
      <c r="I579" s="764" t="str">
        <f t="shared" si="1783"/>
        <v/>
      </c>
      <c r="J579" s="764" t="str">
        <f t="shared" si="1783"/>
        <v/>
      </c>
      <c r="K579" s="764" t="str">
        <f t="shared" si="1783"/>
        <v/>
      </c>
      <c r="L579" s="764" t="str">
        <f t="shared" si="1783"/>
        <v/>
      </c>
      <c r="M579" s="764" t="str">
        <f t="shared" si="1783"/>
        <v/>
      </c>
      <c r="N579" s="764" t="str">
        <f t="shared" si="1783"/>
        <v/>
      </c>
      <c r="O579" s="764" t="str">
        <f t="shared" si="1783"/>
        <v/>
      </c>
      <c r="P579" s="764" t="str">
        <f t="shared" si="1783"/>
        <v/>
      </c>
      <c r="Q579" s="764" t="str">
        <f t="shared" si="1783"/>
        <v/>
      </c>
      <c r="R579" s="764" t="str">
        <f t="shared" si="1783"/>
        <v/>
      </c>
      <c r="S579" s="770"/>
      <c r="T579" s="764" t="str">
        <f t="shared" ref="T579:AJ579" si="1784">IF(T578="","",T575*T578)</f>
        <v/>
      </c>
      <c r="U579" s="764" t="str">
        <f t="shared" si="1784"/>
        <v/>
      </c>
      <c r="V579" s="764" t="str">
        <f t="shared" si="1784"/>
        <v/>
      </c>
      <c r="W579" s="764" t="str">
        <f t="shared" si="1784"/>
        <v/>
      </c>
      <c r="X579" s="764" t="str">
        <f t="shared" si="1784"/>
        <v/>
      </c>
      <c r="Y579" s="764" t="str">
        <f t="shared" si="1784"/>
        <v/>
      </c>
      <c r="Z579" s="764" t="str">
        <f t="shared" si="1784"/>
        <v/>
      </c>
      <c r="AA579" s="764" t="str">
        <f t="shared" si="1784"/>
        <v/>
      </c>
      <c r="AB579" s="764" t="str">
        <f t="shared" si="1784"/>
        <v/>
      </c>
      <c r="AC579" s="764" t="str">
        <f t="shared" si="1784"/>
        <v/>
      </c>
      <c r="AD579" s="764" t="str">
        <f t="shared" si="1784"/>
        <v/>
      </c>
      <c r="AE579" s="764" t="str">
        <f t="shared" si="1784"/>
        <v/>
      </c>
      <c r="AF579" s="764" t="str">
        <f t="shared" si="1784"/>
        <v/>
      </c>
      <c r="AG579" s="764" t="str">
        <f t="shared" si="1784"/>
        <v/>
      </c>
      <c r="AH579" s="764" t="str">
        <f t="shared" si="1784"/>
        <v/>
      </c>
      <c r="AI579" s="764" t="str">
        <f t="shared" si="1784"/>
        <v/>
      </c>
      <c r="AJ579" s="764" t="str">
        <f t="shared" si="1784"/>
        <v/>
      </c>
      <c r="AK579" s="770"/>
      <c r="AL579" s="764" t="str">
        <f t="shared" ref="AL579:BB579" si="1785">IF(AL578="","",AL575*AL578)</f>
        <v/>
      </c>
      <c r="AM579" s="764" t="str">
        <f t="shared" si="1785"/>
        <v/>
      </c>
      <c r="AN579" s="764" t="str">
        <f t="shared" si="1785"/>
        <v/>
      </c>
      <c r="AO579" s="764" t="str">
        <f t="shared" si="1785"/>
        <v/>
      </c>
      <c r="AP579" s="764" t="str">
        <f t="shared" si="1785"/>
        <v/>
      </c>
      <c r="AQ579" s="764" t="str">
        <f t="shared" si="1785"/>
        <v/>
      </c>
      <c r="AR579" s="764" t="str">
        <f t="shared" si="1785"/>
        <v/>
      </c>
      <c r="AS579" s="764" t="str">
        <f t="shared" si="1785"/>
        <v/>
      </c>
      <c r="AT579" s="764" t="str">
        <f t="shared" si="1785"/>
        <v/>
      </c>
      <c r="AU579" s="764" t="str">
        <f t="shared" si="1785"/>
        <v/>
      </c>
      <c r="AV579" s="764" t="str">
        <f t="shared" si="1785"/>
        <v/>
      </c>
      <c r="AW579" s="764" t="str">
        <f t="shared" si="1785"/>
        <v/>
      </c>
      <c r="AX579" s="764" t="str">
        <f t="shared" si="1785"/>
        <v/>
      </c>
      <c r="AY579" s="764" t="str">
        <f t="shared" si="1785"/>
        <v/>
      </c>
      <c r="AZ579" s="764" t="str">
        <f t="shared" si="1785"/>
        <v/>
      </c>
      <c r="BA579" s="764" t="str">
        <f t="shared" si="1785"/>
        <v/>
      </c>
      <c r="BB579" s="764" t="str">
        <f t="shared" si="1785"/>
        <v/>
      </c>
      <c r="BC579" s="770"/>
      <c r="BD579" s="764" t="str">
        <f t="shared" ref="BD579:BT579" si="1786">IF(BD578="","",BD575*BD578)</f>
        <v/>
      </c>
      <c r="BE579" s="764" t="str">
        <f t="shared" si="1786"/>
        <v/>
      </c>
      <c r="BF579" s="764" t="str">
        <f t="shared" si="1786"/>
        <v/>
      </c>
      <c r="BG579" s="764" t="str">
        <f t="shared" si="1786"/>
        <v/>
      </c>
      <c r="BH579" s="764" t="str">
        <f t="shared" si="1786"/>
        <v/>
      </c>
      <c r="BI579" s="764" t="str">
        <f t="shared" si="1786"/>
        <v/>
      </c>
      <c r="BJ579" s="764" t="str">
        <f t="shared" si="1786"/>
        <v/>
      </c>
      <c r="BK579" s="764" t="str">
        <f t="shared" si="1786"/>
        <v/>
      </c>
      <c r="BL579" s="764" t="str">
        <f t="shared" si="1786"/>
        <v/>
      </c>
      <c r="BM579" s="764" t="str">
        <f t="shared" si="1786"/>
        <v/>
      </c>
      <c r="BN579" s="764" t="str">
        <f t="shared" si="1786"/>
        <v/>
      </c>
      <c r="BO579" s="764" t="str">
        <f t="shared" si="1786"/>
        <v/>
      </c>
      <c r="BP579" s="764" t="str">
        <f t="shared" si="1786"/>
        <v/>
      </c>
      <c r="BQ579" s="764" t="str">
        <f t="shared" si="1786"/>
        <v/>
      </c>
      <c r="BR579" s="764" t="str">
        <f t="shared" si="1786"/>
        <v/>
      </c>
      <c r="BS579" s="764" t="str">
        <f t="shared" si="1786"/>
        <v/>
      </c>
      <c r="BT579" s="764" t="str">
        <f t="shared" si="1786"/>
        <v/>
      </c>
      <c r="BU579" s="770"/>
      <c r="BV579" s="764" t="str">
        <f>IF(BV578="","",BV574*BV575*BV578)</f>
        <v/>
      </c>
      <c r="BW579" s="764" t="str">
        <f t="shared" ref="BW579:BY579" si="1787">IF(BW578="","",BW574*BW575*BW578)</f>
        <v/>
      </c>
      <c r="BX579" s="764" t="str">
        <f t="shared" si="1787"/>
        <v/>
      </c>
      <c r="BY579" s="764" t="str">
        <f t="shared" si="1787"/>
        <v/>
      </c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23" t="str">
        <f t="shared" si="1759"/>
        <v/>
      </c>
      <c r="CE579" s="89" t="str">
        <f t="shared" si="1759"/>
        <v/>
      </c>
      <c r="CF579" s="90" t="str">
        <f t="shared" si="1759"/>
        <v/>
      </c>
      <c r="CG579" s="90" t="str">
        <f t="shared" si="1759"/>
        <v/>
      </c>
      <c r="CH579" s="90" t="str">
        <f t="shared" si="1759"/>
        <v/>
      </c>
      <c r="CI579" s="90" t="str">
        <f t="shared" si="1759"/>
        <v/>
      </c>
      <c r="CJ579" s="90" t="str">
        <f t="shared" si="1759"/>
        <v/>
      </c>
      <c r="CK579" s="156" t="str">
        <f t="shared" si="1759"/>
        <v/>
      </c>
      <c r="CL579" s="156" t="str">
        <f t="shared" si="1759"/>
        <v/>
      </c>
      <c r="CM579" s="156" t="str">
        <f t="shared" si="1759"/>
        <v/>
      </c>
      <c r="CN579" s="90" t="str">
        <f t="shared" si="1759"/>
        <v/>
      </c>
      <c r="CO579" s="90" t="str">
        <f t="shared" si="1759"/>
        <v/>
      </c>
      <c r="CP579" s="90" t="str">
        <f t="shared" si="1759"/>
        <v/>
      </c>
      <c r="CQ579" s="90" t="str">
        <f t="shared" si="1759"/>
        <v/>
      </c>
      <c r="CR579" s="90" t="str">
        <f t="shared" si="1759"/>
        <v/>
      </c>
      <c r="CS579" s="89" t="str">
        <f t="shared" si="1759"/>
        <v/>
      </c>
      <c r="CT579" s="524" t="str">
        <f t="shared" si="1759"/>
        <v/>
      </c>
      <c r="CU579" s="552" t="str">
        <f t="shared" si="1760"/>
        <v/>
      </c>
      <c r="CV579" s="553" t="str">
        <f t="shared" si="1760"/>
        <v/>
      </c>
      <c r="CW579" s="554" t="str">
        <f t="shared" si="1760"/>
        <v/>
      </c>
      <c r="CX579" s="554" t="str">
        <f t="shared" si="1760"/>
        <v/>
      </c>
      <c r="CY579" s="554" t="str">
        <f t="shared" si="1760"/>
        <v/>
      </c>
      <c r="CZ579" s="554" t="str">
        <f t="shared" si="1760"/>
        <v/>
      </c>
      <c r="DA579" s="554" t="str">
        <f t="shared" si="1760"/>
        <v/>
      </c>
      <c r="DB579" s="555" t="str">
        <f t="shared" si="1760"/>
        <v/>
      </c>
      <c r="DC579" s="555" t="str">
        <f t="shared" si="1760"/>
        <v/>
      </c>
      <c r="DD579" s="555" t="str">
        <f t="shared" si="1760"/>
        <v/>
      </c>
      <c r="DE579" s="554" t="str">
        <f t="shared" si="1760"/>
        <v/>
      </c>
      <c r="DF579" s="554" t="str">
        <f t="shared" si="1760"/>
        <v/>
      </c>
      <c r="DG579" s="554" t="str">
        <f t="shared" si="1760"/>
        <v/>
      </c>
      <c r="DH579" s="554" t="str">
        <f t="shared" si="1760"/>
        <v/>
      </c>
      <c r="DI579" s="554" t="str">
        <f t="shared" si="1760"/>
        <v/>
      </c>
      <c r="DJ579" s="553" t="str">
        <f t="shared" si="1760"/>
        <v/>
      </c>
      <c r="DK579" s="552" t="str">
        <f t="shared" si="1761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6"/>
      <c r="DQ579" s="1484" t="str">
        <f>'Exp factors'!$I$59</f>
        <v>des</v>
      </c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507" t="s">
        <v>725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4" t="str">
        <f>IF(DL580&lt;3,"",(SUM(B580:R580)-MIN(B580:R580)-MAX(B580:R580))/(DL580-2))</f>
        <v/>
      </c>
      <c r="CA580" s="894" t="str">
        <f>IF(DM580&lt;3,"",(SUM(T580:AJ580)-MIN(T580:AJ580)-MAX(T580:AJ580))/(DM580-2))</f>
        <v/>
      </c>
      <c r="CB580" s="894" t="str">
        <f>IF(DN580&lt;3,"",(SUM(AL580:BB580)-MIN(AL580:BB580)-MAX(AL580:BB580))/(DN580-2))</f>
        <v/>
      </c>
      <c r="CC580" s="895" t="str">
        <f>IF(DO580&lt;3,"",(SUM(BD580:BT580)-MIN(BD580:BT580)-MAX(BD580:BT580))/(DO580-2))</f>
        <v/>
      </c>
      <c r="CD580" s="523" t="str">
        <f t="shared" si="1759"/>
        <v/>
      </c>
      <c r="CE580" s="89" t="str">
        <f t="shared" si="1759"/>
        <v/>
      </c>
      <c r="CF580" s="90" t="str">
        <f t="shared" si="1759"/>
        <v/>
      </c>
      <c r="CG580" s="90" t="str">
        <f t="shared" si="1759"/>
        <v/>
      </c>
      <c r="CH580" s="90" t="str">
        <f t="shared" si="1759"/>
        <v/>
      </c>
      <c r="CI580" s="90" t="str">
        <f t="shared" si="1759"/>
        <v/>
      </c>
      <c r="CJ580" s="90" t="str">
        <f t="shared" si="1759"/>
        <v/>
      </c>
      <c r="CK580" s="156" t="str">
        <f t="shared" si="1759"/>
        <v/>
      </c>
      <c r="CL580" s="156" t="str">
        <f t="shared" si="1759"/>
        <v/>
      </c>
      <c r="CM580" s="156" t="str">
        <f t="shared" si="1759"/>
        <v/>
      </c>
      <c r="CN580" s="90" t="str">
        <f t="shared" si="1759"/>
        <v/>
      </c>
      <c r="CO580" s="90" t="str">
        <f t="shared" si="1759"/>
        <v/>
      </c>
      <c r="CP580" s="90" t="str">
        <f t="shared" si="1759"/>
        <v/>
      </c>
      <c r="CQ580" s="90" t="str">
        <f t="shared" si="1759"/>
        <v/>
      </c>
      <c r="CR580" s="90" t="str">
        <f t="shared" si="1759"/>
        <v/>
      </c>
      <c r="CS580" s="89" t="str">
        <f t="shared" si="1759"/>
        <v/>
      </c>
      <c r="CT580" s="524" t="str">
        <f t="shared" si="1759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6"/>
      <c r="DQ580" s="1126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282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4" t="str">
        <f>IF(DL581&lt;3,"",(SUM(B581:R581)-MIN(B581:R581)-MAX(B581:R581))/(DL581-2))</f>
        <v/>
      </c>
      <c r="CA581" s="894" t="str">
        <f>IF(DM581&lt;3,"",(SUM(T581:AJ581)-MIN(T581:AJ581)-MAX(T581:AJ581))/(DM581-2))</f>
        <v/>
      </c>
      <c r="CB581" s="894" t="str">
        <f>IF(DN581&lt;3,"",(SUM(AL581:BB581)-MIN(AL581:BB581)-MAX(AL581:BB581))/(DN581-2))</f>
        <v/>
      </c>
      <c r="CC581" s="895" t="str">
        <f>IF(DO581&lt;3,"",(SUM(BD581:BT581)-MIN(BD581:BT581)-MAX(BD581:BT581))/(DO581-2))</f>
        <v/>
      </c>
      <c r="CD581" s="523" t="str">
        <f t="shared" si="1759"/>
        <v/>
      </c>
      <c r="CE581" s="89" t="str">
        <f t="shared" si="1759"/>
        <v/>
      </c>
      <c r="CF581" s="90" t="str">
        <f t="shared" si="1759"/>
        <v/>
      </c>
      <c r="CG581" s="90" t="str">
        <f t="shared" si="1759"/>
        <v/>
      </c>
      <c r="CH581" s="90" t="str">
        <f t="shared" si="1759"/>
        <v/>
      </c>
      <c r="CI581" s="90" t="str">
        <f t="shared" si="1759"/>
        <v/>
      </c>
      <c r="CJ581" s="90" t="str">
        <f t="shared" si="1759"/>
        <v/>
      </c>
      <c r="CK581" s="156" t="str">
        <f t="shared" si="1759"/>
        <v/>
      </c>
      <c r="CL581" s="156" t="str">
        <f t="shared" si="1759"/>
        <v/>
      </c>
      <c r="CM581" s="156" t="str">
        <f t="shared" si="1759"/>
        <v/>
      </c>
      <c r="CN581" s="90" t="str">
        <f t="shared" si="1759"/>
        <v/>
      </c>
      <c r="CO581" s="90" t="str">
        <f t="shared" si="1759"/>
        <v/>
      </c>
      <c r="CP581" s="90" t="str">
        <f t="shared" si="1759"/>
        <v/>
      </c>
      <c r="CQ581" s="90" t="str">
        <f t="shared" si="1759"/>
        <v/>
      </c>
      <c r="CR581" s="90" t="str">
        <f t="shared" si="1759"/>
        <v/>
      </c>
      <c r="CS581" s="89" t="str">
        <f t="shared" si="1759"/>
        <v/>
      </c>
      <c r="CT581" s="524" t="str">
        <f t="shared" si="1759"/>
        <v/>
      </c>
      <c r="CU581" s="552" t="str">
        <f t="shared" si="1760"/>
        <v/>
      </c>
      <c r="CV581" s="553" t="str">
        <f t="shared" si="1760"/>
        <v/>
      </c>
      <c r="CW581" s="554" t="str">
        <f t="shared" si="1760"/>
        <v/>
      </c>
      <c r="CX581" s="554" t="str">
        <f t="shared" si="1760"/>
        <v/>
      </c>
      <c r="CY581" s="554" t="str">
        <f t="shared" si="1760"/>
        <v/>
      </c>
      <c r="CZ581" s="554" t="str">
        <f t="shared" si="1760"/>
        <v/>
      </c>
      <c r="DA581" s="554" t="str">
        <f t="shared" si="1760"/>
        <v/>
      </c>
      <c r="DB581" s="555" t="str">
        <f t="shared" si="1760"/>
        <v/>
      </c>
      <c r="DC581" s="555" t="str">
        <f t="shared" si="1760"/>
        <v/>
      </c>
      <c r="DD581" s="555" t="str">
        <f t="shared" si="1760"/>
        <v/>
      </c>
      <c r="DE581" s="554" t="str">
        <f t="shared" si="1760"/>
        <v/>
      </c>
      <c r="DF581" s="554" t="str">
        <f t="shared" si="1760"/>
        <v/>
      </c>
      <c r="DG581" s="554" t="str">
        <f t="shared" si="1760"/>
        <v/>
      </c>
      <c r="DH581" s="554" t="str">
        <f t="shared" si="1760"/>
        <v/>
      </c>
      <c r="DI581" s="554" t="str">
        <f t="shared" si="1760"/>
        <v/>
      </c>
      <c r="DJ581" s="553" t="str">
        <f t="shared" si="1760"/>
        <v/>
      </c>
      <c r="DK581" s="552" t="str">
        <f t="shared" si="1761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6"/>
      <c r="DQ581" s="1126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$G$1 &amp; "/kg"</f>
        <v>kcal/kg</v>
      </c>
      <c r="B582" s="765">
        <f>1530*$K$1</f>
        <v>1530</v>
      </c>
      <c r="C582" s="765">
        <f t="shared" ref="C582:R582" si="1788">1530*$K$1</f>
        <v>1530</v>
      </c>
      <c r="D582" s="765">
        <f t="shared" si="1788"/>
        <v>1530</v>
      </c>
      <c r="E582" s="765">
        <f t="shared" si="1788"/>
        <v>1530</v>
      </c>
      <c r="F582" s="765">
        <f t="shared" si="1788"/>
        <v>1530</v>
      </c>
      <c r="G582" s="765">
        <f t="shared" si="1788"/>
        <v>1530</v>
      </c>
      <c r="H582" s="765">
        <f t="shared" si="1788"/>
        <v>1530</v>
      </c>
      <c r="I582" s="765">
        <f t="shared" si="1788"/>
        <v>1530</v>
      </c>
      <c r="J582" s="765">
        <f t="shared" si="1788"/>
        <v>1530</v>
      </c>
      <c r="K582" s="765">
        <f t="shared" si="1788"/>
        <v>1530</v>
      </c>
      <c r="L582" s="765">
        <f t="shared" si="1788"/>
        <v>1530</v>
      </c>
      <c r="M582" s="765">
        <f t="shared" si="1788"/>
        <v>1530</v>
      </c>
      <c r="N582" s="765">
        <f t="shared" si="1788"/>
        <v>1530</v>
      </c>
      <c r="O582" s="765">
        <f t="shared" si="1788"/>
        <v>1530</v>
      </c>
      <c r="P582" s="765">
        <f t="shared" si="1788"/>
        <v>1530</v>
      </c>
      <c r="Q582" s="765">
        <f t="shared" si="1788"/>
        <v>1530</v>
      </c>
      <c r="R582" s="765">
        <f t="shared" si="1788"/>
        <v>1530</v>
      </c>
      <c r="S582" s="605"/>
      <c r="T582" s="765">
        <f>1530*$K$1</f>
        <v>1530</v>
      </c>
      <c r="U582" s="765">
        <f t="shared" ref="U582:AJ582" si="1789">1530*$K$1</f>
        <v>1530</v>
      </c>
      <c r="V582" s="765">
        <f t="shared" si="1789"/>
        <v>1530</v>
      </c>
      <c r="W582" s="765">
        <f t="shared" si="1789"/>
        <v>1530</v>
      </c>
      <c r="X582" s="765">
        <f t="shared" si="1789"/>
        <v>1530</v>
      </c>
      <c r="Y582" s="765">
        <f t="shared" si="1789"/>
        <v>1530</v>
      </c>
      <c r="Z582" s="765">
        <v>1530</v>
      </c>
      <c r="AA582" s="765">
        <f t="shared" si="1789"/>
        <v>1530</v>
      </c>
      <c r="AB582" s="765">
        <f t="shared" si="1789"/>
        <v>1530</v>
      </c>
      <c r="AC582" s="765">
        <f t="shared" si="1789"/>
        <v>1530</v>
      </c>
      <c r="AD582" s="765">
        <f t="shared" si="1789"/>
        <v>1530</v>
      </c>
      <c r="AE582" s="765">
        <f t="shared" si="1789"/>
        <v>1530</v>
      </c>
      <c r="AF582" s="765">
        <f t="shared" si="1789"/>
        <v>1530</v>
      </c>
      <c r="AG582" s="765">
        <f t="shared" si="1789"/>
        <v>1530</v>
      </c>
      <c r="AH582" s="765">
        <f t="shared" si="1789"/>
        <v>1530</v>
      </c>
      <c r="AI582" s="765">
        <f t="shared" si="1789"/>
        <v>1530</v>
      </c>
      <c r="AJ582" s="765">
        <f t="shared" si="1789"/>
        <v>1530</v>
      </c>
      <c r="AK582" s="605"/>
      <c r="AL582" s="765">
        <f>1530*$K$1</f>
        <v>1530</v>
      </c>
      <c r="AM582" s="765">
        <f t="shared" ref="AM582:BB582" si="1790">1530*$K$1</f>
        <v>1530</v>
      </c>
      <c r="AN582" s="765">
        <f t="shared" si="1790"/>
        <v>1530</v>
      </c>
      <c r="AO582" s="765">
        <f t="shared" si="1790"/>
        <v>1530</v>
      </c>
      <c r="AP582" s="765">
        <f t="shared" si="1790"/>
        <v>1530</v>
      </c>
      <c r="AQ582" s="765">
        <f t="shared" si="1790"/>
        <v>1530</v>
      </c>
      <c r="AR582" s="765">
        <f t="shared" si="1790"/>
        <v>1530</v>
      </c>
      <c r="AS582" s="765">
        <f t="shared" si="1790"/>
        <v>1530</v>
      </c>
      <c r="AT582" s="765">
        <f t="shared" si="1790"/>
        <v>1530</v>
      </c>
      <c r="AU582" s="765">
        <f t="shared" si="1790"/>
        <v>1530</v>
      </c>
      <c r="AV582" s="765">
        <f t="shared" si="1790"/>
        <v>1530</v>
      </c>
      <c r="AW582" s="765">
        <f t="shared" si="1790"/>
        <v>1530</v>
      </c>
      <c r="AX582" s="765">
        <f t="shared" si="1790"/>
        <v>1530</v>
      </c>
      <c r="AY582" s="765">
        <f t="shared" si="1790"/>
        <v>1530</v>
      </c>
      <c r="AZ582" s="765">
        <f t="shared" si="1790"/>
        <v>1530</v>
      </c>
      <c r="BA582" s="765">
        <f t="shared" si="1790"/>
        <v>1530</v>
      </c>
      <c r="BB582" s="765">
        <f t="shared" si="1790"/>
        <v>1530</v>
      </c>
      <c r="BC582" s="759"/>
      <c r="BD582" s="765">
        <f>1530*$K$1</f>
        <v>1530</v>
      </c>
      <c r="BE582" s="765">
        <f t="shared" ref="BE582:BY582" si="1791">1530*$K$1</f>
        <v>1530</v>
      </c>
      <c r="BF582" s="765">
        <f t="shared" si="1791"/>
        <v>1530</v>
      </c>
      <c r="BG582" s="765">
        <v>1530</v>
      </c>
      <c r="BH582" s="765">
        <v>1530</v>
      </c>
      <c r="BI582" s="765">
        <f t="shared" si="1791"/>
        <v>1530</v>
      </c>
      <c r="BJ582" s="765">
        <f t="shared" si="1791"/>
        <v>1530</v>
      </c>
      <c r="BK582" s="765">
        <f t="shared" si="1791"/>
        <v>1530</v>
      </c>
      <c r="BL582" s="765">
        <f t="shared" si="1791"/>
        <v>1530</v>
      </c>
      <c r="BM582" s="765">
        <f t="shared" si="1791"/>
        <v>1530</v>
      </c>
      <c r="BN582" s="765">
        <f t="shared" si="1791"/>
        <v>1530</v>
      </c>
      <c r="BO582" s="765">
        <f t="shared" si="1791"/>
        <v>1530</v>
      </c>
      <c r="BP582" s="765">
        <f t="shared" si="1791"/>
        <v>1530</v>
      </c>
      <c r="BQ582" s="765">
        <f t="shared" si="1791"/>
        <v>1530</v>
      </c>
      <c r="BR582" s="765">
        <f t="shared" si="1791"/>
        <v>1530</v>
      </c>
      <c r="BS582" s="765">
        <f t="shared" si="1791"/>
        <v>1530</v>
      </c>
      <c r="BT582" s="765">
        <f t="shared" si="1791"/>
        <v>1530</v>
      </c>
      <c r="BU582" s="759"/>
      <c r="BV582" s="765">
        <f t="shared" si="1791"/>
        <v>1530</v>
      </c>
      <c r="BW582" s="765">
        <f t="shared" si="1791"/>
        <v>1530</v>
      </c>
      <c r="BX582" s="765">
        <f t="shared" si="1791"/>
        <v>1530</v>
      </c>
      <c r="BY582" s="765">
        <f t="shared" si="1791"/>
        <v>1530</v>
      </c>
      <c r="BZ582" s="894">
        <f>IF(DL582&lt;3,"",(SUM(B582:R582)-MIN(B582:R582)-MAX(B582:R582))/(DL582-2))</f>
        <v>1530</v>
      </c>
      <c r="CA582" s="894">
        <f>IF(DM582&lt;3,"",(SUM(T582:AJ582)-MIN(T582:AJ582)-MAX(T582:AJ582))/(DM582-2))</f>
        <v>1530</v>
      </c>
      <c r="CB582" s="894">
        <f>IF(DN582&lt;3,"",(SUM(AL582:BB582)-MIN(AL582:BB582)-MAX(AL582:BB582))/(DN582-2))</f>
        <v>1530</v>
      </c>
      <c r="CC582" s="895">
        <f>IF(DO582&lt;3,"",(SUM(BD582:BT582)-MIN(BD582:BT582)-MAX(BD582:BT582))/(DO582-2))</f>
        <v>1530</v>
      </c>
      <c r="CD582" s="523">
        <f t="shared" si="1759"/>
        <v>1530</v>
      </c>
      <c r="CE582" s="89">
        <f t="shared" si="1759"/>
        <v>1530</v>
      </c>
      <c r="CF582" s="90">
        <f t="shared" si="1759"/>
        <v>1530</v>
      </c>
      <c r="CG582" s="90">
        <f t="shared" si="1759"/>
        <v>1530</v>
      </c>
      <c r="CH582" s="90">
        <f t="shared" si="1759"/>
        <v>1530</v>
      </c>
      <c r="CI582" s="90">
        <f t="shared" si="1759"/>
        <v>1530</v>
      </c>
      <c r="CJ582" s="90">
        <f t="shared" si="1759"/>
        <v>1530</v>
      </c>
      <c r="CK582" s="156">
        <f t="shared" si="1759"/>
        <v>1530</v>
      </c>
      <c r="CL582" s="156">
        <f t="shared" si="1759"/>
        <v>1530</v>
      </c>
      <c r="CM582" s="156">
        <f t="shared" si="1759"/>
        <v>1530</v>
      </c>
      <c r="CN582" s="90">
        <f t="shared" si="1759"/>
        <v>1530</v>
      </c>
      <c r="CO582" s="90">
        <f t="shared" si="1759"/>
        <v>1530</v>
      </c>
      <c r="CP582" s="90">
        <f t="shared" si="1759"/>
        <v>1530</v>
      </c>
      <c r="CQ582" s="90">
        <f t="shared" si="1759"/>
        <v>1530</v>
      </c>
      <c r="CR582" s="90">
        <f t="shared" si="1759"/>
        <v>1530</v>
      </c>
      <c r="CS582" s="89">
        <f t="shared" si="1759"/>
        <v>1530</v>
      </c>
      <c r="CT582" s="524">
        <f t="shared" si="1759"/>
        <v>1530</v>
      </c>
      <c r="CU582" s="552">
        <f t="shared" si="1760"/>
        <v>1530</v>
      </c>
      <c r="CV582" s="553">
        <f t="shared" si="1760"/>
        <v>1530</v>
      </c>
      <c r="CW582" s="554">
        <f t="shared" si="1760"/>
        <v>1530</v>
      </c>
      <c r="CX582" s="554">
        <f t="shared" si="1760"/>
        <v>1530</v>
      </c>
      <c r="CY582" s="554">
        <f t="shared" si="1760"/>
        <v>1530</v>
      </c>
      <c r="CZ582" s="554">
        <f t="shared" si="1760"/>
        <v>1530</v>
      </c>
      <c r="DA582" s="554">
        <f t="shared" si="1760"/>
        <v>1530</v>
      </c>
      <c r="DB582" s="555">
        <f t="shared" si="1760"/>
        <v>1530</v>
      </c>
      <c r="DC582" s="555">
        <f t="shared" si="1760"/>
        <v>1530</v>
      </c>
      <c r="DD582" s="555">
        <f t="shared" si="1760"/>
        <v>1530</v>
      </c>
      <c r="DE582" s="554">
        <f t="shared" si="1760"/>
        <v>1530</v>
      </c>
      <c r="DF582" s="554">
        <f t="shared" si="1760"/>
        <v>1530</v>
      </c>
      <c r="DG582" s="554">
        <f t="shared" si="1760"/>
        <v>1530</v>
      </c>
      <c r="DH582" s="554">
        <f t="shared" si="1760"/>
        <v>1530</v>
      </c>
      <c r="DI582" s="554">
        <f t="shared" si="1760"/>
        <v>1530</v>
      </c>
      <c r="DJ582" s="553">
        <f t="shared" si="1760"/>
        <v>1530</v>
      </c>
      <c r="DK582" s="552">
        <f t="shared" si="1761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6"/>
      <c r="DQ582" s="1126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$G$1 &amp; " (%)"</f>
        <v>kcal (%)</v>
      </c>
      <c r="B583" s="769" t="str">
        <f>IF(B580="","",B580*B581*B582/B$46/365/$F$1)</f>
        <v/>
      </c>
      <c r="C583" s="769" t="str">
        <f t="shared" ref="C583:R583" si="1792">IF(C580="","",C580*C581*C582/C$46/365/$F$1)</f>
        <v/>
      </c>
      <c r="D583" s="769" t="str">
        <f t="shared" si="1792"/>
        <v/>
      </c>
      <c r="E583" s="769" t="str">
        <f t="shared" si="1792"/>
        <v/>
      </c>
      <c r="F583" s="769" t="str">
        <f t="shared" si="1792"/>
        <v/>
      </c>
      <c r="G583" s="769" t="str">
        <f t="shared" si="1792"/>
        <v/>
      </c>
      <c r="H583" s="769" t="str">
        <f t="shared" si="1792"/>
        <v/>
      </c>
      <c r="I583" s="769" t="str">
        <f t="shared" si="1792"/>
        <v/>
      </c>
      <c r="J583" s="769" t="str">
        <f t="shared" si="1792"/>
        <v/>
      </c>
      <c r="K583" s="769" t="str">
        <f t="shared" si="1792"/>
        <v/>
      </c>
      <c r="L583" s="769" t="str">
        <f t="shared" si="1792"/>
        <v/>
      </c>
      <c r="M583" s="769" t="str">
        <f t="shared" si="1792"/>
        <v/>
      </c>
      <c r="N583" s="769" t="str">
        <f t="shared" si="1792"/>
        <v/>
      </c>
      <c r="O583" s="769" t="str">
        <f t="shared" si="1792"/>
        <v/>
      </c>
      <c r="P583" s="769" t="str">
        <f t="shared" si="1792"/>
        <v/>
      </c>
      <c r="Q583" s="769" t="str">
        <f t="shared" si="1792"/>
        <v/>
      </c>
      <c r="R583" s="769" t="str">
        <f t="shared" si="1792"/>
        <v/>
      </c>
      <c r="S583" s="591"/>
      <c r="T583" s="769" t="str">
        <f>IF(T580="","",T580*T581*T582/T$46/365/$F$1)</f>
        <v/>
      </c>
      <c r="U583" s="769" t="str">
        <f t="shared" ref="U583:AJ583" si="1793">IF(U580="","",U580*U581*U582/U$46/365/$F$1)</f>
        <v/>
      </c>
      <c r="V583" s="769" t="str">
        <f t="shared" si="1793"/>
        <v/>
      </c>
      <c r="W583" s="769" t="str">
        <f t="shared" si="1793"/>
        <v/>
      </c>
      <c r="X583" s="769" t="str">
        <f t="shared" si="1793"/>
        <v/>
      </c>
      <c r="Y583" s="769" t="str">
        <f t="shared" si="1793"/>
        <v/>
      </c>
      <c r="Z583" s="769" t="str">
        <f t="shared" si="1793"/>
        <v/>
      </c>
      <c r="AA583" s="769" t="str">
        <f t="shared" si="1793"/>
        <v/>
      </c>
      <c r="AB583" s="769" t="str">
        <f t="shared" si="1793"/>
        <v/>
      </c>
      <c r="AC583" s="769" t="str">
        <f t="shared" si="1793"/>
        <v/>
      </c>
      <c r="AD583" s="769" t="str">
        <f t="shared" si="1793"/>
        <v/>
      </c>
      <c r="AE583" s="769" t="str">
        <f t="shared" si="1793"/>
        <v/>
      </c>
      <c r="AF583" s="769" t="str">
        <f t="shared" si="1793"/>
        <v/>
      </c>
      <c r="AG583" s="769" t="str">
        <f t="shared" si="1793"/>
        <v/>
      </c>
      <c r="AH583" s="769" t="str">
        <f t="shared" si="1793"/>
        <v/>
      </c>
      <c r="AI583" s="769" t="str">
        <f t="shared" si="1793"/>
        <v/>
      </c>
      <c r="AJ583" s="769" t="str">
        <f t="shared" si="1793"/>
        <v/>
      </c>
      <c r="AK583" s="591"/>
      <c r="AL583" s="769" t="str">
        <f>IF(AL580="","",AL580*AL581*AL582/AL$46/365/$F$1)</f>
        <v/>
      </c>
      <c r="AM583" s="769" t="str">
        <f t="shared" ref="AM583:BB583" si="1794">IF(AM580="","",AM580*AM581*AM582/AM$46/365/$F$1)</f>
        <v/>
      </c>
      <c r="AN583" s="769" t="str">
        <f t="shared" si="1794"/>
        <v/>
      </c>
      <c r="AO583" s="769" t="str">
        <f t="shared" si="1794"/>
        <v/>
      </c>
      <c r="AP583" s="769" t="str">
        <f t="shared" si="1794"/>
        <v/>
      </c>
      <c r="AQ583" s="769" t="str">
        <f t="shared" si="1794"/>
        <v/>
      </c>
      <c r="AR583" s="769" t="str">
        <f t="shared" si="1794"/>
        <v/>
      </c>
      <c r="AS583" s="769" t="str">
        <f t="shared" si="1794"/>
        <v/>
      </c>
      <c r="AT583" s="769" t="str">
        <f t="shared" si="1794"/>
        <v/>
      </c>
      <c r="AU583" s="769" t="str">
        <f t="shared" si="1794"/>
        <v/>
      </c>
      <c r="AV583" s="769" t="str">
        <f t="shared" si="1794"/>
        <v/>
      </c>
      <c r="AW583" s="769" t="str">
        <f t="shared" si="1794"/>
        <v/>
      </c>
      <c r="AX583" s="769" t="str">
        <f t="shared" si="1794"/>
        <v/>
      </c>
      <c r="AY583" s="769" t="str">
        <f t="shared" si="1794"/>
        <v/>
      </c>
      <c r="AZ583" s="769" t="str">
        <f t="shared" si="1794"/>
        <v/>
      </c>
      <c r="BA583" s="769" t="str">
        <f t="shared" si="1794"/>
        <v/>
      </c>
      <c r="BB583" s="769" t="str">
        <f t="shared" si="1794"/>
        <v/>
      </c>
      <c r="BC583" s="655"/>
      <c r="BD583" s="769" t="str">
        <f>IF(BD580="","",BD580*BD581*BD582/BD$46/365/$F$1)</f>
        <v/>
      </c>
      <c r="BE583" s="769" t="str">
        <f t="shared" ref="BE583:BT583" si="1795">IF(BE580="","",BE580*BE581*BE582/BE$46/365/$F$1)</f>
        <v/>
      </c>
      <c r="BF583" s="769" t="str">
        <f t="shared" si="1795"/>
        <v/>
      </c>
      <c r="BG583" s="769" t="str">
        <f t="shared" si="1795"/>
        <v/>
      </c>
      <c r="BH583" s="769" t="str">
        <f t="shared" si="1795"/>
        <v/>
      </c>
      <c r="BI583" s="769" t="str">
        <f t="shared" si="1795"/>
        <v/>
      </c>
      <c r="BJ583" s="769" t="str">
        <f t="shared" si="1795"/>
        <v/>
      </c>
      <c r="BK583" s="769" t="str">
        <f t="shared" si="1795"/>
        <v/>
      </c>
      <c r="BL583" s="769" t="str">
        <f t="shared" si="1795"/>
        <v/>
      </c>
      <c r="BM583" s="769" t="str">
        <f t="shared" si="1795"/>
        <v/>
      </c>
      <c r="BN583" s="769" t="str">
        <f t="shared" si="1795"/>
        <v/>
      </c>
      <c r="BO583" s="769" t="str">
        <f t="shared" si="1795"/>
        <v/>
      </c>
      <c r="BP583" s="769" t="str">
        <f t="shared" si="1795"/>
        <v/>
      </c>
      <c r="BQ583" s="769" t="str">
        <f t="shared" si="1795"/>
        <v/>
      </c>
      <c r="BR583" s="769" t="str">
        <f t="shared" si="1795"/>
        <v/>
      </c>
      <c r="BS583" s="769" t="str">
        <f t="shared" si="1795"/>
        <v/>
      </c>
      <c r="BT583" s="769" t="str">
        <f t="shared" si="1795"/>
        <v/>
      </c>
      <c r="BU583" s="655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00" t="str">
        <f t="shared" ref="BZ583" si="1796">IF(DL583&lt;3,"",(SUM(B583:R583)-MIN(B583:R583)-MAX(B583:R583))/(DL583-2))</f>
        <v/>
      </c>
      <c r="CA583" s="625" t="str">
        <f t="shared" ref="CA583" si="1797">IF(DM583&lt;3,"",(SUM(T583:AJ583)-MIN(T583:AJ583)-MAX(T583:AJ583))/(DM583-2))</f>
        <v/>
      </c>
      <c r="CB583" s="625" t="str">
        <f t="shared" ref="CB583" si="1798">IF(DN583&lt;3,"",(SUM(AL583:BB583)-MIN(AL583:BB583)-MAX(AL583:BB583))/(DN583-2))</f>
        <v/>
      </c>
      <c r="CC583" s="694" t="str">
        <f t="shared" ref="CC583" si="1799"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1759"/>
        <v/>
      </c>
      <c r="CF583" s="1344" t="str">
        <f t="shared" si="1759"/>
        <v/>
      </c>
      <c r="CG583" s="1344" t="str">
        <f t="shared" si="1759"/>
        <v/>
      </c>
      <c r="CH583" s="1344" t="str">
        <f t="shared" si="1759"/>
        <v/>
      </c>
      <c r="CI583" s="1344" t="str">
        <f t="shared" si="1759"/>
        <v/>
      </c>
      <c r="CJ583" s="1344" t="str">
        <f t="shared" si="1759"/>
        <v/>
      </c>
      <c r="CK583" s="1345" t="str">
        <f t="shared" si="1759"/>
        <v/>
      </c>
      <c r="CL583" s="1345" t="str">
        <f t="shared" si="1759"/>
        <v/>
      </c>
      <c r="CM583" s="1345" t="str">
        <f t="shared" si="1759"/>
        <v/>
      </c>
      <c r="CN583" s="1344" t="str">
        <f t="shared" si="1759"/>
        <v/>
      </c>
      <c r="CO583" s="1344" t="str">
        <f t="shared" si="1759"/>
        <v/>
      </c>
      <c r="CP583" s="1344" t="str">
        <f t="shared" si="1759"/>
        <v/>
      </c>
      <c r="CQ583" s="1344" t="str">
        <f t="shared" si="1759"/>
        <v/>
      </c>
      <c r="CR583" s="1344" t="str">
        <f t="shared" si="1759"/>
        <v/>
      </c>
      <c r="CS583" s="1343" t="str">
        <f t="shared" si="1759"/>
        <v/>
      </c>
      <c r="CT583" s="1346" t="str">
        <f t="shared" si="1759"/>
        <v/>
      </c>
      <c r="CU583" s="540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1" t="str">
        <f t="shared" si="1800"/>
        <v/>
      </c>
      <c r="CW583" s="542" t="str">
        <f t="shared" si="1800"/>
        <v/>
      </c>
      <c r="CX583" s="542" t="str">
        <f t="shared" si="1800"/>
        <v/>
      </c>
      <c r="CY583" s="542" t="str">
        <f t="shared" si="1800"/>
        <v/>
      </c>
      <c r="CZ583" s="542" t="str">
        <f t="shared" si="1800"/>
        <v/>
      </c>
      <c r="DA583" s="542" t="str">
        <f t="shared" si="1800"/>
        <v/>
      </c>
      <c r="DB583" s="543" t="str">
        <f t="shared" si="1800"/>
        <v/>
      </c>
      <c r="DC583" s="543" t="str">
        <f t="shared" si="1800"/>
        <v/>
      </c>
      <c r="DD583" s="543" t="str">
        <f t="shared" si="1800"/>
        <v/>
      </c>
      <c r="DE583" s="542" t="str">
        <f t="shared" si="1800"/>
        <v/>
      </c>
      <c r="DF583" s="542" t="str">
        <f t="shared" si="1800"/>
        <v/>
      </c>
      <c r="DG583" s="542" t="str">
        <f t="shared" si="1800"/>
        <v/>
      </c>
      <c r="DH583" s="542" t="str">
        <f t="shared" si="1800"/>
        <v/>
      </c>
      <c r="DI583" s="542" t="str">
        <f t="shared" si="1800"/>
        <v/>
      </c>
      <c r="DJ583" s="541" t="str">
        <f t="shared" si="1800"/>
        <v/>
      </c>
      <c r="DK583" s="540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6"/>
      <c r="DQ583" s="1126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281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4" t="str">
        <f>IF(DL584&lt;3,"",(SUM(B584:R584)-MIN(B584:R584)-MAX(B584:R584))/(DL584-2))</f>
        <v/>
      </c>
      <c r="CA584" s="894" t="str">
        <f>IF(DM584&lt;3,"",(SUM(T584:AJ584)-MIN(T584:AJ584)-MAX(T584:AJ584))/(DM584-2))</f>
        <v/>
      </c>
      <c r="CB584" s="894" t="str">
        <f>IF(DN584&lt;3,"",(SUM(AL584:BB584)-MIN(AL584:BB584)-MAX(AL584:BB584))/(DN584-2))</f>
        <v/>
      </c>
      <c r="CC584" s="895" t="str">
        <f>IF(DO584&lt;3,"",(SUM(BD584:BT584)-MIN(BD584:BT584)-MAX(BD584:BT584))/(DO584-2))</f>
        <v/>
      </c>
      <c r="CD584" s="523" t="str">
        <f t="shared" si="1759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6" t="str">
        <f t="shared" si="1806"/>
        <v/>
      </c>
      <c r="CL584" s="156" t="str">
        <f t="shared" si="1806"/>
        <v/>
      </c>
      <c r="CM584" s="156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24" t="str">
        <f t="shared" si="1806"/>
        <v/>
      </c>
      <c r="CU584" s="552" t="str">
        <f t="shared" si="1760"/>
        <v/>
      </c>
      <c r="CV584" s="553" t="str">
        <f t="shared" si="1760"/>
        <v/>
      </c>
      <c r="CW584" s="554" t="str">
        <f t="shared" si="1760"/>
        <v/>
      </c>
      <c r="CX584" s="554" t="str">
        <f t="shared" si="1760"/>
        <v/>
      </c>
      <c r="CY584" s="554" t="str">
        <f t="shared" si="1760"/>
        <v/>
      </c>
      <c r="CZ584" s="554" t="str">
        <f t="shared" si="1760"/>
        <v/>
      </c>
      <c r="DA584" s="554" t="str">
        <f t="shared" si="1760"/>
        <v/>
      </c>
      <c r="DB584" s="555" t="str">
        <f t="shared" si="1760"/>
        <v/>
      </c>
      <c r="DC584" s="555" t="str">
        <f t="shared" si="1760"/>
        <v/>
      </c>
      <c r="DD584" s="555" t="str">
        <f t="shared" si="1760"/>
        <v/>
      </c>
      <c r="DE584" s="554" t="str">
        <f t="shared" si="1760"/>
        <v/>
      </c>
      <c r="DF584" s="554" t="str">
        <f t="shared" si="1760"/>
        <v/>
      </c>
      <c r="DG584" s="554" t="str">
        <f t="shared" si="1760"/>
        <v/>
      </c>
      <c r="DH584" s="554" t="str">
        <f t="shared" si="1760"/>
        <v/>
      </c>
      <c r="DI584" s="554" t="str">
        <f t="shared" si="1760"/>
        <v/>
      </c>
      <c r="DJ584" s="553" t="str">
        <f t="shared" si="1800"/>
        <v/>
      </c>
      <c r="DK584" s="552" t="str">
        <f t="shared" si="1761"/>
        <v/>
      </c>
      <c r="DL584" s="896">
        <f t="shared" si="1802"/>
        <v>0</v>
      </c>
      <c r="DM584" s="851">
        <f t="shared" si="1803"/>
        <v>0</v>
      </c>
      <c r="DN584" s="851">
        <f t="shared" si="1804"/>
        <v>0</v>
      </c>
      <c r="DO584" s="851">
        <f t="shared" si="1805"/>
        <v>0</v>
      </c>
      <c r="DP584" s="486"/>
      <c r="DQ584" s="1126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279</v>
      </c>
      <c r="B585" s="764" t="str">
        <f t="shared" ref="B585:R585" si="1807">IF(B584="","",B581*B584)</f>
        <v/>
      </c>
      <c r="C585" s="764" t="str">
        <f t="shared" si="1807"/>
        <v/>
      </c>
      <c r="D585" s="764" t="str">
        <f t="shared" si="1807"/>
        <v/>
      </c>
      <c r="E585" s="764" t="str">
        <f t="shared" si="1807"/>
        <v/>
      </c>
      <c r="F585" s="764" t="str">
        <f t="shared" si="1807"/>
        <v/>
      </c>
      <c r="G585" s="764" t="str">
        <f t="shared" si="1807"/>
        <v/>
      </c>
      <c r="H585" s="764" t="str">
        <f t="shared" si="1807"/>
        <v/>
      </c>
      <c r="I585" s="764" t="str">
        <f t="shared" si="1807"/>
        <v/>
      </c>
      <c r="J585" s="764" t="str">
        <f t="shared" si="1807"/>
        <v/>
      </c>
      <c r="K585" s="764" t="str">
        <f t="shared" si="1807"/>
        <v/>
      </c>
      <c r="L585" s="764" t="str">
        <f t="shared" si="1807"/>
        <v/>
      </c>
      <c r="M585" s="764" t="str">
        <f t="shared" si="1807"/>
        <v/>
      </c>
      <c r="N585" s="764" t="str">
        <f t="shared" si="1807"/>
        <v/>
      </c>
      <c r="O585" s="764" t="str">
        <f t="shared" si="1807"/>
        <v/>
      </c>
      <c r="P585" s="764" t="str">
        <f t="shared" si="1807"/>
        <v/>
      </c>
      <c r="Q585" s="764" t="str">
        <f t="shared" si="1807"/>
        <v/>
      </c>
      <c r="R585" s="764" t="str">
        <f t="shared" si="1807"/>
        <v/>
      </c>
      <c r="S585" s="770"/>
      <c r="T585" s="764" t="str">
        <f t="shared" ref="T585:AJ585" si="1808">IF(T584="","",T581*T584)</f>
        <v/>
      </c>
      <c r="U585" s="764" t="str">
        <f t="shared" si="1808"/>
        <v/>
      </c>
      <c r="V585" s="764" t="str">
        <f t="shared" si="1808"/>
        <v/>
      </c>
      <c r="W585" s="764" t="str">
        <f t="shared" si="1808"/>
        <v/>
      </c>
      <c r="X585" s="764" t="str">
        <f t="shared" si="1808"/>
        <v/>
      </c>
      <c r="Y585" s="764" t="str">
        <f t="shared" si="1808"/>
        <v/>
      </c>
      <c r="Z585" s="764" t="str">
        <f t="shared" si="1808"/>
        <v/>
      </c>
      <c r="AA585" s="764" t="str">
        <f t="shared" si="1808"/>
        <v/>
      </c>
      <c r="AB585" s="764" t="str">
        <f t="shared" si="1808"/>
        <v/>
      </c>
      <c r="AC585" s="764" t="str">
        <f t="shared" si="1808"/>
        <v/>
      </c>
      <c r="AD585" s="764" t="str">
        <f t="shared" si="1808"/>
        <v/>
      </c>
      <c r="AE585" s="764" t="str">
        <f t="shared" si="1808"/>
        <v/>
      </c>
      <c r="AF585" s="764" t="str">
        <f t="shared" si="1808"/>
        <v/>
      </c>
      <c r="AG585" s="764" t="str">
        <f t="shared" si="1808"/>
        <v/>
      </c>
      <c r="AH585" s="764" t="str">
        <f t="shared" si="1808"/>
        <v/>
      </c>
      <c r="AI585" s="764" t="str">
        <f t="shared" si="1808"/>
        <v/>
      </c>
      <c r="AJ585" s="764" t="str">
        <f t="shared" si="1808"/>
        <v/>
      </c>
      <c r="AK585" s="770"/>
      <c r="AL585" s="764" t="str">
        <f t="shared" ref="AL585:BB585" si="1809">IF(AL584="","",AL581*AL584)</f>
        <v/>
      </c>
      <c r="AM585" s="764" t="str">
        <f t="shared" si="1809"/>
        <v/>
      </c>
      <c r="AN585" s="764" t="str">
        <f t="shared" si="1809"/>
        <v/>
      </c>
      <c r="AO585" s="764" t="str">
        <f t="shared" si="1809"/>
        <v/>
      </c>
      <c r="AP585" s="764" t="str">
        <f t="shared" si="1809"/>
        <v/>
      </c>
      <c r="AQ585" s="764" t="str">
        <f t="shared" si="1809"/>
        <v/>
      </c>
      <c r="AR585" s="764" t="str">
        <f t="shared" si="1809"/>
        <v/>
      </c>
      <c r="AS585" s="764" t="str">
        <f t="shared" si="1809"/>
        <v/>
      </c>
      <c r="AT585" s="764" t="str">
        <f t="shared" si="1809"/>
        <v/>
      </c>
      <c r="AU585" s="764" t="str">
        <f t="shared" si="1809"/>
        <v/>
      </c>
      <c r="AV585" s="764" t="str">
        <f t="shared" si="1809"/>
        <v/>
      </c>
      <c r="AW585" s="764" t="str">
        <f t="shared" si="1809"/>
        <v/>
      </c>
      <c r="AX585" s="764" t="str">
        <f t="shared" si="1809"/>
        <v/>
      </c>
      <c r="AY585" s="764" t="str">
        <f t="shared" si="1809"/>
        <v/>
      </c>
      <c r="AZ585" s="764" t="str">
        <f t="shared" si="1809"/>
        <v/>
      </c>
      <c r="BA585" s="764" t="str">
        <f t="shared" si="1809"/>
        <v/>
      </c>
      <c r="BB585" s="764" t="str">
        <f t="shared" si="1809"/>
        <v/>
      </c>
      <c r="BC585" s="770"/>
      <c r="BD585" s="764" t="str">
        <f t="shared" ref="BD585:BT585" si="1810">IF(BD584="","",BD581*BD584)</f>
        <v/>
      </c>
      <c r="BE585" s="764" t="str">
        <f t="shared" si="1810"/>
        <v/>
      </c>
      <c r="BF585" s="764" t="str">
        <f t="shared" si="1810"/>
        <v/>
      </c>
      <c r="BG585" s="764" t="str">
        <f t="shared" si="1810"/>
        <v/>
      </c>
      <c r="BH585" s="764" t="str">
        <f t="shared" si="1810"/>
        <v/>
      </c>
      <c r="BI585" s="764" t="str">
        <f t="shared" si="1810"/>
        <v/>
      </c>
      <c r="BJ585" s="764" t="str">
        <f t="shared" si="1810"/>
        <v/>
      </c>
      <c r="BK585" s="764" t="str">
        <f t="shared" si="1810"/>
        <v/>
      </c>
      <c r="BL585" s="764" t="str">
        <f t="shared" si="1810"/>
        <v/>
      </c>
      <c r="BM585" s="764" t="str">
        <f t="shared" si="1810"/>
        <v/>
      </c>
      <c r="BN585" s="764" t="str">
        <f t="shared" si="1810"/>
        <v/>
      </c>
      <c r="BO585" s="764" t="str">
        <f t="shared" si="1810"/>
        <v/>
      </c>
      <c r="BP585" s="764" t="str">
        <f t="shared" si="1810"/>
        <v/>
      </c>
      <c r="BQ585" s="764" t="str">
        <f t="shared" si="1810"/>
        <v/>
      </c>
      <c r="BR585" s="764" t="str">
        <f t="shared" si="1810"/>
        <v/>
      </c>
      <c r="BS585" s="764" t="str">
        <f t="shared" si="1810"/>
        <v/>
      </c>
      <c r="BT585" s="764" t="str">
        <f t="shared" si="1810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4" t="str">
        <f>IF(DL585&lt;3,"",(SUM(B585:R585)-MIN(B585:R585)-MAX(B585:R585))/(DL585-2))</f>
        <v/>
      </c>
      <c r="CA585" s="894" t="str">
        <f>IF(DM585&lt;3,"",(SUM(T585:AJ585)-MIN(T585:AJ585)-MAX(T585:AJ585))/(DM585-2))</f>
        <v/>
      </c>
      <c r="CB585" s="894" t="str">
        <f>IF(DN585&lt;3,"",(SUM(AL585:BB585)-MIN(AL585:BB585)-MAX(AL585:BB585))/(DN585-2))</f>
        <v/>
      </c>
      <c r="CC585" s="895" t="str">
        <f>IF(DO585&lt;3,"",(SUM(BD585:BT585)-MIN(BD585:BT585)-MAX(BD585:BT585))/(DO585-2))</f>
        <v/>
      </c>
      <c r="CD585" s="523" t="str">
        <f t="shared" ref="CD585:CD591" si="181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6" t="str">
        <f t="shared" si="1806"/>
        <v/>
      </c>
      <c r="CL585" s="156" t="str">
        <f t="shared" si="1806"/>
        <v/>
      </c>
      <c r="CM585" s="156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24" t="str">
        <f t="shared" si="1806"/>
        <v/>
      </c>
      <c r="CU585" s="552" t="str">
        <f t="shared" ref="CU585:DI585" si="181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3" t="str">
        <f t="shared" si="1812"/>
        <v/>
      </c>
      <c r="CW585" s="554" t="str">
        <f t="shared" si="1812"/>
        <v/>
      </c>
      <c r="CX585" s="554" t="str">
        <f t="shared" si="1812"/>
        <v/>
      </c>
      <c r="CY585" s="554" t="str">
        <f t="shared" si="1812"/>
        <v/>
      </c>
      <c r="CZ585" s="554" t="str">
        <f t="shared" si="1812"/>
        <v/>
      </c>
      <c r="DA585" s="554" t="str">
        <f t="shared" si="1812"/>
        <v/>
      </c>
      <c r="DB585" s="555" t="str">
        <f t="shared" si="1812"/>
        <v/>
      </c>
      <c r="DC585" s="555" t="str">
        <f t="shared" si="1812"/>
        <v/>
      </c>
      <c r="DD585" s="555" t="str">
        <f t="shared" si="1812"/>
        <v/>
      </c>
      <c r="DE585" s="554" t="str">
        <f t="shared" si="1812"/>
        <v/>
      </c>
      <c r="DF585" s="554" t="str">
        <f t="shared" si="1812"/>
        <v/>
      </c>
      <c r="DG585" s="554" t="str">
        <f t="shared" si="1812"/>
        <v/>
      </c>
      <c r="DH585" s="554" t="str">
        <f t="shared" si="1812"/>
        <v/>
      </c>
      <c r="DI585" s="554" t="str">
        <f t="shared" si="1812"/>
        <v/>
      </c>
      <c r="DJ585" s="553" t="str">
        <f t="shared" si="1800"/>
        <v/>
      </c>
      <c r="DK585" s="552" t="str">
        <f t="shared" si="1761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6"/>
      <c r="DQ585" s="1484" t="str">
        <f>'Exp factors'!$I$60</f>
        <v>des</v>
      </c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507" t="s">
        <v>732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4" t="str">
        <f>IF(DL586&lt;3,"",(SUM(B586:R586)-MIN(B586:R586)-MAX(B586:R586))/(DL586-2))</f>
        <v/>
      </c>
      <c r="CA586" s="894" t="str">
        <f>IF(DM586&lt;3,"",(SUM(T586:AJ586)-MIN(T586:AJ586)-MAX(T586:AJ586))/(DM586-2))</f>
        <v/>
      </c>
      <c r="CB586" s="894" t="str">
        <f>IF(DN586&lt;3,"",(SUM(AL586:BB586)-MIN(AL586:BB586)-MAX(AL586:BB586))/(DN586-2))</f>
        <v/>
      </c>
      <c r="CC586" s="895" t="str">
        <f>IF(DO586&lt;3,"",(SUM(BD586:BT586)-MIN(BD586:BT586)-MAX(BD586:BT586))/(DO586-2))</f>
        <v/>
      </c>
      <c r="CD586" s="523" t="str">
        <f t="shared" si="1811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6" t="str">
        <f t="shared" si="1806"/>
        <v/>
      </c>
      <c r="CL586" s="156" t="str">
        <f t="shared" si="1806"/>
        <v/>
      </c>
      <c r="CM586" s="156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24" t="str">
        <f t="shared" si="1806"/>
        <v/>
      </c>
      <c r="CU586" s="540" t="str">
        <f t="shared" si="1800"/>
        <v/>
      </c>
      <c r="CV586" s="541" t="str">
        <f t="shared" si="1800"/>
        <v/>
      </c>
      <c r="CW586" s="542" t="str">
        <f t="shared" si="1800"/>
        <v/>
      </c>
      <c r="CX586" s="542" t="str">
        <f t="shared" si="1800"/>
        <v/>
      </c>
      <c r="CY586" s="542" t="str">
        <f t="shared" si="1800"/>
        <v/>
      </c>
      <c r="CZ586" s="542" t="str">
        <f t="shared" si="1800"/>
        <v/>
      </c>
      <c r="DA586" s="542" t="str">
        <f t="shared" si="1800"/>
        <v/>
      </c>
      <c r="DB586" s="543" t="str">
        <f t="shared" si="1800"/>
        <v/>
      </c>
      <c r="DC586" s="543" t="str">
        <f t="shared" si="1800"/>
        <v/>
      </c>
      <c r="DD586" s="543" t="str">
        <f t="shared" si="1800"/>
        <v/>
      </c>
      <c r="DE586" s="542" t="str">
        <f t="shared" si="1800"/>
        <v/>
      </c>
      <c r="DF586" s="542" t="str">
        <f t="shared" si="1800"/>
        <v/>
      </c>
      <c r="DG586" s="542" t="str">
        <f t="shared" si="1800"/>
        <v/>
      </c>
      <c r="DH586" s="542" t="str">
        <f t="shared" si="1800"/>
        <v/>
      </c>
      <c r="DI586" s="542" t="str">
        <f t="shared" si="1800"/>
        <v/>
      </c>
      <c r="DJ586" s="541" t="str">
        <f t="shared" si="1800"/>
        <v/>
      </c>
      <c r="DK586" s="540" t="str">
        <f t="shared" si="1801"/>
        <v/>
      </c>
      <c r="DL586" s="896">
        <f t="shared" si="1802"/>
        <v>0</v>
      </c>
      <c r="DM586" s="851">
        <f t="shared" si="1803"/>
        <v>0</v>
      </c>
      <c r="DN586" s="851">
        <f t="shared" si="1804"/>
        <v>0</v>
      </c>
      <c r="DO586" s="851">
        <f t="shared" si="1805"/>
        <v>0</v>
      </c>
      <c r="DP586" s="486"/>
      <c r="DQ586" s="1126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282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4" t="str">
        <f>IF(DL587&lt;3,"",(SUM(B587:R587)-MIN(B587:R587)-MAX(B587:R587))/(DL587-2))</f>
        <v/>
      </c>
      <c r="CA587" s="894" t="str">
        <f>IF(DM587&lt;3,"",(SUM(T587:AJ587)-MIN(T587:AJ587)-MAX(T587:AJ587))/(DM587-2))</f>
        <v/>
      </c>
      <c r="CB587" s="894" t="str">
        <f>IF(DN587&lt;3,"",(SUM(AL587:BB587)-MIN(AL587:BB587)-MAX(AL587:BB587))/(DN587-2))</f>
        <v/>
      </c>
      <c r="CC587" s="895" t="str">
        <f>IF(DO587&lt;3,"",(SUM(BD587:BT587)-MIN(BD587:BT587)-MAX(BD587:BT587))/(DO587-2))</f>
        <v/>
      </c>
      <c r="CD587" s="523" t="str">
        <f t="shared" si="1811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6" t="str">
        <f t="shared" si="1806"/>
        <v/>
      </c>
      <c r="CL587" s="156" t="str">
        <f t="shared" si="1806"/>
        <v/>
      </c>
      <c r="CM587" s="156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24" t="str">
        <f t="shared" si="1806"/>
        <v/>
      </c>
      <c r="CU587" s="552" t="str">
        <f t="shared" si="1800"/>
        <v/>
      </c>
      <c r="CV587" s="553" t="str">
        <f t="shared" si="1800"/>
        <v/>
      </c>
      <c r="CW587" s="554" t="str">
        <f t="shared" si="1800"/>
        <v/>
      </c>
      <c r="CX587" s="554" t="str">
        <f t="shared" si="1800"/>
        <v/>
      </c>
      <c r="CY587" s="554" t="str">
        <f t="shared" si="1800"/>
        <v/>
      </c>
      <c r="CZ587" s="554" t="str">
        <f t="shared" si="1800"/>
        <v/>
      </c>
      <c r="DA587" s="554" t="str">
        <f t="shared" si="1800"/>
        <v/>
      </c>
      <c r="DB587" s="555" t="str">
        <f t="shared" si="1800"/>
        <v/>
      </c>
      <c r="DC587" s="555" t="str">
        <f t="shared" si="1800"/>
        <v/>
      </c>
      <c r="DD587" s="555" t="str">
        <f t="shared" si="1800"/>
        <v/>
      </c>
      <c r="DE587" s="554" t="str">
        <f t="shared" si="1800"/>
        <v/>
      </c>
      <c r="DF587" s="554" t="str">
        <f t="shared" si="1800"/>
        <v/>
      </c>
      <c r="DG587" s="554" t="str">
        <f t="shared" si="1800"/>
        <v/>
      </c>
      <c r="DH587" s="554" t="str">
        <f t="shared" si="1800"/>
        <v/>
      </c>
      <c r="DI587" s="554" t="str">
        <f t="shared" si="1800"/>
        <v/>
      </c>
      <c r="DJ587" s="553" t="str">
        <f t="shared" si="1800"/>
        <v/>
      </c>
      <c r="DK587" s="552" t="str">
        <f t="shared" si="1761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6"/>
      <c r="DQ587" s="1126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$G$1 &amp; "/kg"</f>
        <v>kcal/kg</v>
      </c>
      <c r="B588" s="765">
        <f>3420*$K$1</f>
        <v>3420</v>
      </c>
      <c r="C588" s="765">
        <f t="shared" ref="C588:R588" si="1813">3420*$K$1</f>
        <v>3420</v>
      </c>
      <c r="D588" s="765">
        <f t="shared" si="1813"/>
        <v>3420</v>
      </c>
      <c r="E588" s="765">
        <f t="shared" si="1813"/>
        <v>3420</v>
      </c>
      <c r="F588" s="765">
        <f t="shared" si="1813"/>
        <v>3420</v>
      </c>
      <c r="G588" s="765">
        <f t="shared" si="1813"/>
        <v>3420</v>
      </c>
      <c r="H588" s="765">
        <f t="shared" si="1813"/>
        <v>3420</v>
      </c>
      <c r="I588" s="765">
        <f t="shared" si="1813"/>
        <v>3420</v>
      </c>
      <c r="J588" s="765">
        <f t="shared" si="1813"/>
        <v>3420</v>
      </c>
      <c r="K588" s="765">
        <f t="shared" si="1813"/>
        <v>3420</v>
      </c>
      <c r="L588" s="765">
        <f t="shared" si="1813"/>
        <v>3420</v>
      </c>
      <c r="M588" s="765">
        <f t="shared" si="1813"/>
        <v>3420</v>
      </c>
      <c r="N588" s="765">
        <f t="shared" si="1813"/>
        <v>3420</v>
      </c>
      <c r="O588" s="765">
        <f t="shared" si="1813"/>
        <v>3420</v>
      </c>
      <c r="P588" s="765">
        <f t="shared" si="1813"/>
        <v>3420</v>
      </c>
      <c r="Q588" s="765">
        <f t="shared" si="1813"/>
        <v>3420</v>
      </c>
      <c r="R588" s="765">
        <f t="shared" si="1813"/>
        <v>3420</v>
      </c>
      <c r="S588" s="605"/>
      <c r="T588" s="765">
        <f>3420*$K$1</f>
        <v>3420</v>
      </c>
      <c r="U588" s="765">
        <f t="shared" ref="U588:AJ588" si="1814">3420*$K$1</f>
        <v>3420</v>
      </c>
      <c r="V588" s="765">
        <f t="shared" si="1814"/>
        <v>3420</v>
      </c>
      <c r="W588" s="765">
        <f t="shared" si="1814"/>
        <v>3420</v>
      </c>
      <c r="X588" s="765">
        <f t="shared" si="1814"/>
        <v>3420</v>
      </c>
      <c r="Y588" s="765">
        <f t="shared" si="1814"/>
        <v>3420</v>
      </c>
      <c r="Z588" s="765">
        <f t="shared" si="1814"/>
        <v>3420</v>
      </c>
      <c r="AA588" s="765">
        <f t="shared" si="1814"/>
        <v>3420</v>
      </c>
      <c r="AB588" s="765">
        <f t="shared" si="1814"/>
        <v>3420</v>
      </c>
      <c r="AC588" s="765">
        <f t="shared" si="1814"/>
        <v>3420</v>
      </c>
      <c r="AD588" s="765">
        <f t="shared" si="1814"/>
        <v>3420</v>
      </c>
      <c r="AE588" s="765">
        <f t="shared" si="1814"/>
        <v>3420</v>
      </c>
      <c r="AF588" s="765">
        <f t="shared" si="1814"/>
        <v>3420</v>
      </c>
      <c r="AG588" s="765">
        <f t="shared" si="1814"/>
        <v>3420</v>
      </c>
      <c r="AH588" s="765">
        <f t="shared" si="1814"/>
        <v>3420</v>
      </c>
      <c r="AI588" s="765">
        <f t="shared" si="1814"/>
        <v>3420</v>
      </c>
      <c r="AJ588" s="765">
        <f t="shared" si="1814"/>
        <v>3420</v>
      </c>
      <c r="AK588" s="605"/>
      <c r="AL588" s="765">
        <f>3420*$K$1</f>
        <v>3420</v>
      </c>
      <c r="AM588" s="765">
        <f t="shared" ref="AM588:BB588" si="1815">3420*$K$1</f>
        <v>3420</v>
      </c>
      <c r="AN588" s="765">
        <f t="shared" si="1815"/>
        <v>3420</v>
      </c>
      <c r="AO588" s="765">
        <f t="shared" si="1815"/>
        <v>3420</v>
      </c>
      <c r="AP588" s="765">
        <f t="shared" si="1815"/>
        <v>3420</v>
      </c>
      <c r="AQ588" s="765">
        <f t="shared" si="1815"/>
        <v>3420</v>
      </c>
      <c r="AR588" s="765">
        <f t="shared" si="1815"/>
        <v>3420</v>
      </c>
      <c r="AS588" s="765">
        <v>3420</v>
      </c>
      <c r="AT588" s="765">
        <f t="shared" si="1815"/>
        <v>3420</v>
      </c>
      <c r="AU588" s="765">
        <f t="shared" si="1815"/>
        <v>3420</v>
      </c>
      <c r="AV588" s="765">
        <f t="shared" si="1815"/>
        <v>3420</v>
      </c>
      <c r="AW588" s="765">
        <f t="shared" si="1815"/>
        <v>3420</v>
      </c>
      <c r="AX588" s="765">
        <f t="shared" si="1815"/>
        <v>3420</v>
      </c>
      <c r="AY588" s="765">
        <f t="shared" si="1815"/>
        <v>3420</v>
      </c>
      <c r="AZ588" s="765">
        <f t="shared" si="1815"/>
        <v>3420</v>
      </c>
      <c r="BA588" s="765">
        <f t="shared" si="1815"/>
        <v>3420</v>
      </c>
      <c r="BB588" s="765">
        <f t="shared" si="1815"/>
        <v>3420</v>
      </c>
      <c r="BC588" s="759"/>
      <c r="BD588" s="765">
        <f>3420*$K$1</f>
        <v>3420</v>
      </c>
      <c r="BE588" s="765">
        <f t="shared" ref="BE588:BY588" si="1816">3420*$K$1</f>
        <v>3420</v>
      </c>
      <c r="BF588" s="765">
        <f t="shared" si="1816"/>
        <v>3420</v>
      </c>
      <c r="BG588" s="765">
        <v>3420</v>
      </c>
      <c r="BH588" s="765">
        <f t="shared" si="1816"/>
        <v>3420</v>
      </c>
      <c r="BI588" s="765">
        <f t="shared" si="1816"/>
        <v>3420</v>
      </c>
      <c r="BJ588" s="765">
        <f t="shared" si="1816"/>
        <v>3420</v>
      </c>
      <c r="BK588" s="765">
        <f t="shared" si="1816"/>
        <v>3420</v>
      </c>
      <c r="BL588" s="765">
        <f t="shared" si="1816"/>
        <v>3420</v>
      </c>
      <c r="BM588" s="765">
        <f t="shared" si="1816"/>
        <v>3420</v>
      </c>
      <c r="BN588" s="765">
        <f t="shared" si="1816"/>
        <v>3420</v>
      </c>
      <c r="BO588" s="765">
        <f t="shared" si="1816"/>
        <v>3420</v>
      </c>
      <c r="BP588" s="765">
        <f t="shared" si="1816"/>
        <v>3420</v>
      </c>
      <c r="BQ588" s="765">
        <f t="shared" si="1816"/>
        <v>3420</v>
      </c>
      <c r="BR588" s="765">
        <f t="shared" si="1816"/>
        <v>3420</v>
      </c>
      <c r="BS588" s="765">
        <f t="shared" si="1816"/>
        <v>3420</v>
      </c>
      <c r="BT588" s="765">
        <f t="shared" si="1816"/>
        <v>3420</v>
      </c>
      <c r="BU588" s="759"/>
      <c r="BV588" s="765">
        <f t="shared" si="1816"/>
        <v>3420</v>
      </c>
      <c r="BW588" s="765">
        <f t="shared" si="1816"/>
        <v>3420</v>
      </c>
      <c r="BX588" s="765">
        <f t="shared" si="1816"/>
        <v>3420</v>
      </c>
      <c r="BY588" s="765">
        <f t="shared" si="1816"/>
        <v>3420</v>
      </c>
      <c r="BZ588" s="894">
        <f>IF(DL588&lt;3,"",(SUM(B588:R588)-MIN(B588:R588)-MAX(B588:R588))/(DL588-2))</f>
        <v>3420</v>
      </c>
      <c r="CA588" s="894">
        <f>IF(DM588&lt;3,"",(SUM(T588:AJ588)-MIN(T588:AJ588)-MAX(T588:AJ588))/(DM588-2))</f>
        <v>3420</v>
      </c>
      <c r="CB588" s="894">
        <f>IF(DN588&lt;3,"",(SUM(AL588:BB588)-MIN(AL588:BB588)-MAX(AL588:BB588))/(DN588-2))</f>
        <v>3420</v>
      </c>
      <c r="CC588" s="895">
        <f>IF(DO588&lt;3,"",(SUM(BD588:BT588)-MIN(BD588:BT588)-MAX(BD588:BT588))/(DO588-2))</f>
        <v>3420</v>
      </c>
      <c r="CD588" s="523">
        <f t="shared" si="1811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6">
        <f t="shared" si="1806"/>
        <v>3420</v>
      </c>
      <c r="CL588" s="156">
        <f t="shared" si="1806"/>
        <v>3420</v>
      </c>
      <c r="CM588" s="156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24">
        <f t="shared" si="1806"/>
        <v>3420</v>
      </c>
      <c r="CU588" s="552">
        <f t="shared" si="1800"/>
        <v>3420</v>
      </c>
      <c r="CV588" s="553">
        <f t="shared" si="1800"/>
        <v>3420</v>
      </c>
      <c r="CW588" s="554">
        <f t="shared" si="1800"/>
        <v>3420</v>
      </c>
      <c r="CX588" s="554">
        <f t="shared" si="1800"/>
        <v>3420</v>
      </c>
      <c r="CY588" s="554">
        <f t="shared" si="1800"/>
        <v>3420</v>
      </c>
      <c r="CZ588" s="554">
        <f t="shared" si="1800"/>
        <v>3420</v>
      </c>
      <c r="DA588" s="554">
        <f t="shared" si="1800"/>
        <v>3420</v>
      </c>
      <c r="DB588" s="555">
        <f t="shared" si="1800"/>
        <v>3420</v>
      </c>
      <c r="DC588" s="555">
        <f t="shared" si="1800"/>
        <v>3420</v>
      </c>
      <c r="DD588" s="555">
        <f t="shared" si="1800"/>
        <v>3420</v>
      </c>
      <c r="DE588" s="554">
        <f t="shared" si="1800"/>
        <v>3420</v>
      </c>
      <c r="DF588" s="554">
        <f t="shared" si="1800"/>
        <v>3420</v>
      </c>
      <c r="DG588" s="554">
        <f t="shared" si="1800"/>
        <v>3420</v>
      </c>
      <c r="DH588" s="554">
        <f t="shared" si="1800"/>
        <v>3420</v>
      </c>
      <c r="DI588" s="554">
        <f t="shared" si="1800"/>
        <v>3420</v>
      </c>
      <c r="DJ588" s="553">
        <f t="shared" si="1800"/>
        <v>3420</v>
      </c>
      <c r="DK588" s="552">
        <f t="shared" si="1761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6"/>
      <c r="DQ588" s="1126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$G$1 &amp; " (%)"</f>
        <v>kcal (%)</v>
      </c>
      <c r="B589" s="769" t="str">
        <f>IF(B586="","",B586*B587*B588/B$46/365/$F$1)</f>
        <v/>
      </c>
      <c r="C589" s="769" t="str">
        <f t="shared" ref="C589:R589" si="1817">IF(C586="","",C586*C587*C588/C$46/365/$F$1)</f>
        <v/>
      </c>
      <c r="D589" s="769" t="str">
        <f t="shared" si="1817"/>
        <v/>
      </c>
      <c r="E589" s="769" t="str">
        <f t="shared" si="1817"/>
        <v/>
      </c>
      <c r="F589" s="769" t="str">
        <f t="shared" si="1817"/>
        <v/>
      </c>
      <c r="G589" s="769" t="str">
        <f t="shared" si="1817"/>
        <v/>
      </c>
      <c r="H589" s="769" t="str">
        <f t="shared" si="1817"/>
        <v/>
      </c>
      <c r="I589" s="769" t="str">
        <f t="shared" si="1817"/>
        <v/>
      </c>
      <c r="J589" s="769" t="str">
        <f t="shared" si="1817"/>
        <v/>
      </c>
      <c r="K589" s="769" t="str">
        <f t="shared" si="1817"/>
        <v/>
      </c>
      <c r="L589" s="769" t="str">
        <f t="shared" si="1817"/>
        <v/>
      </c>
      <c r="M589" s="769" t="str">
        <f t="shared" si="1817"/>
        <v/>
      </c>
      <c r="N589" s="769" t="str">
        <f t="shared" si="1817"/>
        <v/>
      </c>
      <c r="O589" s="769" t="str">
        <f t="shared" si="1817"/>
        <v/>
      </c>
      <c r="P589" s="769" t="str">
        <f t="shared" si="1817"/>
        <v/>
      </c>
      <c r="Q589" s="769" t="str">
        <f t="shared" si="1817"/>
        <v/>
      </c>
      <c r="R589" s="769" t="str">
        <f t="shared" si="1817"/>
        <v/>
      </c>
      <c r="S589" s="591"/>
      <c r="T589" s="769" t="str">
        <f>IF(T586="","",T586*T587*T588/T$46/365/$F$1)</f>
        <v/>
      </c>
      <c r="U589" s="769" t="str">
        <f t="shared" ref="U589:AJ589" si="1818">IF(U586="","",U586*U587*U588/U$46/365/$F$1)</f>
        <v/>
      </c>
      <c r="V589" s="769" t="str">
        <f t="shared" si="1818"/>
        <v/>
      </c>
      <c r="W589" s="769" t="str">
        <f t="shared" si="1818"/>
        <v/>
      </c>
      <c r="X589" s="769" t="str">
        <f t="shared" si="1818"/>
        <v/>
      </c>
      <c r="Y589" s="769" t="str">
        <f t="shared" si="1818"/>
        <v/>
      </c>
      <c r="Z589" s="769" t="str">
        <f t="shared" si="1818"/>
        <v/>
      </c>
      <c r="AA589" s="769" t="str">
        <f t="shared" si="1818"/>
        <v/>
      </c>
      <c r="AB589" s="769" t="str">
        <f t="shared" si="1818"/>
        <v/>
      </c>
      <c r="AC589" s="769" t="str">
        <f t="shared" si="1818"/>
        <v/>
      </c>
      <c r="AD589" s="769" t="str">
        <f t="shared" si="1818"/>
        <v/>
      </c>
      <c r="AE589" s="769" t="str">
        <f t="shared" si="1818"/>
        <v/>
      </c>
      <c r="AF589" s="769" t="str">
        <f t="shared" si="1818"/>
        <v/>
      </c>
      <c r="AG589" s="769" t="str">
        <f t="shared" si="1818"/>
        <v/>
      </c>
      <c r="AH589" s="769" t="str">
        <f t="shared" si="1818"/>
        <v/>
      </c>
      <c r="AI589" s="769" t="str">
        <f t="shared" si="1818"/>
        <v/>
      </c>
      <c r="AJ589" s="769" t="str">
        <f t="shared" si="1818"/>
        <v/>
      </c>
      <c r="AK589" s="591"/>
      <c r="AL589" s="769" t="str">
        <f>IF(AL586="","",AL586*AL587*AL588/AL$46/365/$F$1)</f>
        <v/>
      </c>
      <c r="AM589" s="769" t="str">
        <f t="shared" ref="AM589:BB589" si="1819">IF(AM586="","",AM586*AM587*AM588/AM$46/365/$F$1)</f>
        <v/>
      </c>
      <c r="AN589" s="769" t="str">
        <f t="shared" si="1819"/>
        <v/>
      </c>
      <c r="AO589" s="769" t="str">
        <f t="shared" si="1819"/>
        <v/>
      </c>
      <c r="AP589" s="769" t="str">
        <f t="shared" si="1819"/>
        <v/>
      </c>
      <c r="AQ589" s="769" t="str">
        <f t="shared" si="1819"/>
        <v/>
      </c>
      <c r="AR589" s="769" t="str">
        <f t="shared" si="1819"/>
        <v/>
      </c>
      <c r="AS589" s="769" t="str">
        <f t="shared" si="1819"/>
        <v/>
      </c>
      <c r="AT589" s="769" t="str">
        <f t="shared" si="1819"/>
        <v/>
      </c>
      <c r="AU589" s="769" t="str">
        <f t="shared" si="1819"/>
        <v/>
      </c>
      <c r="AV589" s="769" t="str">
        <f t="shared" si="1819"/>
        <v/>
      </c>
      <c r="AW589" s="769" t="str">
        <f t="shared" si="1819"/>
        <v/>
      </c>
      <c r="AX589" s="769" t="str">
        <f t="shared" si="1819"/>
        <v/>
      </c>
      <c r="AY589" s="769" t="str">
        <f t="shared" si="1819"/>
        <v/>
      </c>
      <c r="AZ589" s="769" t="str">
        <f t="shared" si="1819"/>
        <v/>
      </c>
      <c r="BA589" s="769" t="str">
        <f t="shared" si="1819"/>
        <v/>
      </c>
      <c r="BB589" s="769" t="str">
        <f t="shared" si="1819"/>
        <v/>
      </c>
      <c r="BC589" s="655"/>
      <c r="BD589" s="769" t="str">
        <f>IF(BD586="","",BD586*BD587*BD588/BD$46/365/$F$1)</f>
        <v/>
      </c>
      <c r="BE589" s="769" t="str">
        <f t="shared" ref="BE589:BT589" si="1820">IF(BE586="","",BE586*BE587*BE588/BE$46/365/$F$1)</f>
        <v/>
      </c>
      <c r="BF589" s="769" t="str">
        <f t="shared" si="1820"/>
        <v/>
      </c>
      <c r="BG589" s="769" t="str">
        <f t="shared" si="1820"/>
        <v/>
      </c>
      <c r="BH589" s="769" t="str">
        <f t="shared" si="1820"/>
        <v/>
      </c>
      <c r="BI589" s="769" t="str">
        <f t="shared" si="1820"/>
        <v/>
      </c>
      <c r="BJ589" s="769" t="str">
        <f t="shared" si="1820"/>
        <v/>
      </c>
      <c r="BK589" s="769" t="str">
        <f t="shared" si="1820"/>
        <v/>
      </c>
      <c r="BL589" s="769" t="str">
        <f t="shared" si="1820"/>
        <v/>
      </c>
      <c r="BM589" s="769" t="str">
        <f t="shared" si="1820"/>
        <v/>
      </c>
      <c r="BN589" s="769" t="str">
        <f t="shared" si="1820"/>
        <v/>
      </c>
      <c r="BO589" s="769" t="str">
        <f t="shared" si="1820"/>
        <v/>
      </c>
      <c r="BP589" s="769" t="str">
        <f t="shared" si="1820"/>
        <v/>
      </c>
      <c r="BQ589" s="769" t="str">
        <f t="shared" si="1820"/>
        <v/>
      </c>
      <c r="BR589" s="769" t="str">
        <f t="shared" si="1820"/>
        <v/>
      </c>
      <c r="BS589" s="769" t="str">
        <f t="shared" si="1820"/>
        <v/>
      </c>
      <c r="BT589" s="769" t="str">
        <f t="shared" si="1820"/>
        <v/>
      </c>
      <c r="BU589" s="655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00" t="str">
        <f t="shared" ref="BZ589" si="1821">IF(DL589&lt;3,"",(SUM(B589:R589)-MIN(B589:R589)-MAX(B589:R589))/(DL589-2))</f>
        <v/>
      </c>
      <c r="CA589" s="625" t="str">
        <f t="shared" ref="CA589" si="1822">IF(DM589&lt;3,"",(SUM(T589:AJ589)-MIN(T589:AJ589)-MAX(T589:AJ589))/(DM589-2))</f>
        <v/>
      </c>
      <c r="CB589" s="625" t="str">
        <f t="shared" ref="CB589" si="1823">IF(DN589&lt;3,"",(SUM(AL589:BB589)-MIN(AL589:BB589)-MAX(AL589:BB589))/(DN589-2))</f>
        <v/>
      </c>
      <c r="CC589" s="694" t="str">
        <f t="shared" ref="CC589" si="1824">IF(DO589&lt;3,"",(SUM(BD589:BT589)-MIN(BD589:BT589)-MAX(BD589:BT589))/(DO589-2))</f>
        <v/>
      </c>
      <c r="CD589" s="1342" t="str">
        <f t="shared" si="1811"/>
        <v/>
      </c>
      <c r="CE589" s="1343" t="str">
        <f t="shared" si="1806"/>
        <v/>
      </c>
      <c r="CF589" s="1344" t="str">
        <f t="shared" si="1806"/>
        <v/>
      </c>
      <c r="CG589" s="1344" t="str">
        <f t="shared" si="1806"/>
        <v/>
      </c>
      <c r="CH589" s="1344" t="str">
        <f t="shared" si="1806"/>
        <v/>
      </c>
      <c r="CI589" s="1344" t="str">
        <f t="shared" si="1806"/>
        <v/>
      </c>
      <c r="CJ589" s="1344" t="str">
        <f t="shared" si="1806"/>
        <v/>
      </c>
      <c r="CK589" s="1345" t="str">
        <f t="shared" si="1806"/>
        <v/>
      </c>
      <c r="CL589" s="1345" t="str">
        <f t="shared" si="1806"/>
        <v/>
      </c>
      <c r="CM589" s="1345" t="str">
        <f t="shared" si="1806"/>
        <v/>
      </c>
      <c r="CN589" s="1344" t="str">
        <f t="shared" si="1806"/>
        <v/>
      </c>
      <c r="CO589" s="1344" t="str">
        <f t="shared" si="1806"/>
        <v/>
      </c>
      <c r="CP589" s="1344" t="str">
        <f t="shared" si="1806"/>
        <v/>
      </c>
      <c r="CQ589" s="1344" t="str">
        <f t="shared" si="1806"/>
        <v/>
      </c>
      <c r="CR589" s="1344" t="str">
        <f t="shared" si="1806"/>
        <v/>
      </c>
      <c r="CS589" s="1343" t="str">
        <f t="shared" si="1806"/>
        <v/>
      </c>
      <c r="CT589" s="1346" t="str">
        <f t="shared" si="1806"/>
        <v/>
      </c>
      <c r="CU589" s="540" t="str">
        <f t="shared" si="1800"/>
        <v/>
      </c>
      <c r="CV589" s="541" t="str">
        <f t="shared" si="1800"/>
        <v/>
      </c>
      <c r="CW589" s="542" t="str">
        <f t="shared" si="1800"/>
        <v/>
      </c>
      <c r="CX589" s="542" t="str">
        <f t="shared" si="1800"/>
        <v/>
      </c>
      <c r="CY589" s="542" t="str">
        <f t="shared" si="1800"/>
        <v/>
      </c>
      <c r="CZ589" s="542" t="str">
        <f t="shared" si="1800"/>
        <v/>
      </c>
      <c r="DA589" s="542" t="str">
        <f t="shared" si="1800"/>
        <v/>
      </c>
      <c r="DB589" s="543" t="str">
        <f t="shared" si="1800"/>
        <v/>
      </c>
      <c r="DC589" s="543" t="str">
        <f t="shared" si="1800"/>
        <v/>
      </c>
      <c r="DD589" s="543" t="str">
        <f t="shared" si="1800"/>
        <v/>
      </c>
      <c r="DE589" s="542" t="str">
        <f t="shared" si="1800"/>
        <v/>
      </c>
      <c r="DF589" s="542" t="str">
        <f t="shared" si="1800"/>
        <v/>
      </c>
      <c r="DG589" s="542" t="str">
        <f t="shared" si="1800"/>
        <v/>
      </c>
      <c r="DH589" s="542" t="str">
        <f t="shared" si="1800"/>
        <v/>
      </c>
      <c r="DI589" s="542" t="str">
        <f t="shared" si="1800"/>
        <v/>
      </c>
      <c r="DJ589" s="541" t="str">
        <f t="shared" si="1800"/>
        <v/>
      </c>
      <c r="DK589" s="540" t="str">
        <f t="shared" si="1801"/>
        <v/>
      </c>
      <c r="DL589" s="656">
        <f t="shared" si="1802"/>
        <v>0</v>
      </c>
      <c r="DM589" s="106">
        <f t="shared" si="1803"/>
        <v>0</v>
      </c>
      <c r="DN589" s="106">
        <f t="shared" si="1804"/>
        <v>0</v>
      </c>
      <c r="DO589" s="106">
        <f t="shared" si="1805"/>
        <v>0</v>
      </c>
      <c r="DP589" s="486"/>
      <c r="DQ589" s="1126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281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4" t="str">
        <f>IF(DL590&lt;3,"",(SUM(B590:R590)-MIN(B590:R590)-MAX(B590:R590))/(DL590-2))</f>
        <v/>
      </c>
      <c r="CA590" s="894" t="str">
        <f>IF(DM590&lt;3,"",(SUM(T590:AJ590)-MIN(T590:AJ590)-MAX(T590:AJ590))/(DM590-2))</f>
        <v/>
      </c>
      <c r="CB590" s="894" t="str">
        <f>IF(DN590&lt;3,"",(SUM(AL590:BB590)-MIN(AL590:BB590)-MAX(AL590:BB590))/(DN590-2))</f>
        <v/>
      </c>
      <c r="CC590" s="895" t="str">
        <f>IF(DO590&lt;3,"",(SUM(BD590:BT590)-MIN(BD590:BT590)-MAX(BD590:BT590))/(DO590-2))</f>
        <v/>
      </c>
      <c r="CD590" s="523" t="str">
        <f t="shared" si="1811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6" t="str">
        <f t="shared" si="1806"/>
        <v/>
      </c>
      <c r="CL590" s="156" t="str">
        <f t="shared" si="1806"/>
        <v/>
      </c>
      <c r="CM590" s="156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24" t="str">
        <f t="shared" si="1806"/>
        <v/>
      </c>
      <c r="CU590" s="552" t="str">
        <f t="shared" si="1800"/>
        <v/>
      </c>
      <c r="CV590" s="553" t="str">
        <f t="shared" si="1800"/>
        <v/>
      </c>
      <c r="CW590" s="554" t="str">
        <f t="shared" si="1800"/>
        <v/>
      </c>
      <c r="CX590" s="554" t="str">
        <f t="shared" si="1800"/>
        <v/>
      </c>
      <c r="CY590" s="554" t="str">
        <f t="shared" si="1800"/>
        <v/>
      </c>
      <c r="CZ590" s="554" t="str">
        <f t="shared" si="1800"/>
        <v/>
      </c>
      <c r="DA590" s="554" t="str">
        <f t="shared" si="1800"/>
        <v/>
      </c>
      <c r="DB590" s="555" t="str">
        <f t="shared" si="1800"/>
        <v/>
      </c>
      <c r="DC590" s="555" t="str">
        <f t="shared" si="1800"/>
        <v/>
      </c>
      <c r="DD590" s="555" t="str">
        <f t="shared" si="1800"/>
        <v/>
      </c>
      <c r="DE590" s="554" t="str">
        <f t="shared" si="1800"/>
        <v/>
      </c>
      <c r="DF590" s="554" t="str">
        <f t="shared" si="1800"/>
        <v/>
      </c>
      <c r="DG590" s="554" t="str">
        <f t="shared" si="1800"/>
        <v/>
      </c>
      <c r="DH590" s="554" t="str">
        <f t="shared" si="1800"/>
        <v/>
      </c>
      <c r="DI590" s="554" t="str">
        <f t="shared" si="1800"/>
        <v/>
      </c>
      <c r="DJ590" s="553" t="str">
        <f t="shared" si="1800"/>
        <v/>
      </c>
      <c r="DK590" s="552" t="str">
        <f t="shared" si="1761"/>
        <v/>
      </c>
      <c r="DL590" s="896">
        <f t="shared" si="1802"/>
        <v>0</v>
      </c>
      <c r="DM590" s="851">
        <f t="shared" si="1803"/>
        <v>0</v>
      </c>
      <c r="DN590" s="851">
        <f t="shared" si="1804"/>
        <v>0</v>
      </c>
      <c r="DO590" s="851">
        <f t="shared" si="1805"/>
        <v>0</v>
      </c>
      <c r="DP590" s="486"/>
      <c r="DQ590" s="1126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279</v>
      </c>
      <c r="B591" s="764" t="str">
        <f t="shared" ref="B591:R591" si="1825">IF(B590="","",B587*B590)</f>
        <v/>
      </c>
      <c r="C591" s="764" t="str">
        <f t="shared" si="1825"/>
        <v/>
      </c>
      <c r="D591" s="764" t="str">
        <f t="shared" si="1825"/>
        <v/>
      </c>
      <c r="E591" s="764" t="str">
        <f t="shared" si="1825"/>
        <v/>
      </c>
      <c r="F591" s="764" t="str">
        <f t="shared" si="1825"/>
        <v/>
      </c>
      <c r="G591" s="764" t="str">
        <f t="shared" si="1825"/>
        <v/>
      </c>
      <c r="H591" s="764" t="str">
        <f t="shared" si="1825"/>
        <v/>
      </c>
      <c r="I591" s="764" t="str">
        <f t="shared" si="1825"/>
        <v/>
      </c>
      <c r="J591" s="764" t="str">
        <f t="shared" si="1825"/>
        <v/>
      </c>
      <c r="K591" s="764" t="str">
        <f t="shared" si="1825"/>
        <v/>
      </c>
      <c r="L591" s="764" t="str">
        <f t="shared" si="1825"/>
        <v/>
      </c>
      <c r="M591" s="764" t="str">
        <f t="shared" si="1825"/>
        <v/>
      </c>
      <c r="N591" s="764" t="str">
        <f t="shared" si="1825"/>
        <v/>
      </c>
      <c r="O591" s="764" t="str">
        <f t="shared" si="1825"/>
        <v/>
      </c>
      <c r="P591" s="764" t="str">
        <f t="shared" si="1825"/>
        <v/>
      </c>
      <c r="Q591" s="764" t="str">
        <f t="shared" si="1825"/>
        <v/>
      </c>
      <c r="R591" s="764" t="str">
        <f t="shared" si="1825"/>
        <v/>
      </c>
      <c r="S591" s="770"/>
      <c r="T591" s="764" t="str">
        <f t="shared" ref="T591:AJ591" si="1826">IF(T590="","",T587*T590)</f>
        <v/>
      </c>
      <c r="U591" s="764" t="str">
        <f t="shared" si="1826"/>
        <v/>
      </c>
      <c r="V591" s="764" t="str">
        <f t="shared" si="1826"/>
        <v/>
      </c>
      <c r="W591" s="764" t="str">
        <f t="shared" si="1826"/>
        <v/>
      </c>
      <c r="X591" s="764" t="str">
        <f t="shared" si="1826"/>
        <v/>
      </c>
      <c r="Y591" s="764" t="str">
        <f t="shared" si="1826"/>
        <v/>
      </c>
      <c r="Z591" s="764" t="str">
        <f t="shared" si="1826"/>
        <v/>
      </c>
      <c r="AA591" s="764" t="str">
        <f t="shared" si="1826"/>
        <v/>
      </c>
      <c r="AB591" s="764" t="str">
        <f t="shared" si="1826"/>
        <v/>
      </c>
      <c r="AC591" s="764" t="str">
        <f t="shared" si="1826"/>
        <v/>
      </c>
      <c r="AD591" s="764" t="str">
        <f t="shared" si="1826"/>
        <v/>
      </c>
      <c r="AE591" s="764" t="str">
        <f t="shared" si="1826"/>
        <v/>
      </c>
      <c r="AF591" s="764" t="str">
        <f t="shared" si="1826"/>
        <v/>
      </c>
      <c r="AG591" s="764" t="str">
        <f t="shared" si="1826"/>
        <v/>
      </c>
      <c r="AH591" s="764" t="str">
        <f t="shared" si="1826"/>
        <v/>
      </c>
      <c r="AI591" s="764" t="str">
        <f t="shared" si="1826"/>
        <v/>
      </c>
      <c r="AJ591" s="764" t="str">
        <f t="shared" si="1826"/>
        <v/>
      </c>
      <c r="AK591" s="770"/>
      <c r="AL591" s="764" t="str">
        <f t="shared" ref="AL591:BB591" si="1827">IF(AL590="","",AL587*AL590)</f>
        <v/>
      </c>
      <c r="AM591" s="764" t="str">
        <f t="shared" si="1827"/>
        <v/>
      </c>
      <c r="AN591" s="764" t="str">
        <f t="shared" si="1827"/>
        <v/>
      </c>
      <c r="AO591" s="764" t="str">
        <f t="shared" si="1827"/>
        <v/>
      </c>
      <c r="AP591" s="764" t="str">
        <f t="shared" si="1827"/>
        <v/>
      </c>
      <c r="AQ591" s="764" t="str">
        <f t="shared" si="1827"/>
        <v/>
      </c>
      <c r="AR591" s="764" t="str">
        <f t="shared" si="1827"/>
        <v/>
      </c>
      <c r="AS591" s="764" t="str">
        <f t="shared" si="1827"/>
        <v/>
      </c>
      <c r="AT591" s="764" t="str">
        <f t="shared" si="1827"/>
        <v/>
      </c>
      <c r="AU591" s="764" t="str">
        <f t="shared" si="1827"/>
        <v/>
      </c>
      <c r="AV591" s="764" t="str">
        <f t="shared" si="1827"/>
        <v/>
      </c>
      <c r="AW591" s="764" t="str">
        <f t="shared" si="1827"/>
        <v/>
      </c>
      <c r="AX591" s="764" t="str">
        <f t="shared" si="1827"/>
        <v/>
      </c>
      <c r="AY591" s="764" t="str">
        <f t="shared" si="1827"/>
        <v/>
      </c>
      <c r="AZ591" s="764" t="str">
        <f t="shared" si="1827"/>
        <v/>
      </c>
      <c r="BA591" s="764" t="str">
        <f t="shared" si="1827"/>
        <v/>
      </c>
      <c r="BB591" s="764" t="str">
        <f t="shared" si="1827"/>
        <v/>
      </c>
      <c r="BC591" s="770"/>
      <c r="BD591" s="764" t="str">
        <f t="shared" ref="BD591:BT591" si="1828">IF(BD590="","",BD587*BD590)</f>
        <v/>
      </c>
      <c r="BE591" s="764" t="str">
        <f t="shared" si="1828"/>
        <v/>
      </c>
      <c r="BF591" s="764" t="str">
        <f t="shared" si="1828"/>
        <v/>
      </c>
      <c r="BG591" s="764" t="str">
        <f t="shared" si="1828"/>
        <v/>
      </c>
      <c r="BH591" s="764" t="str">
        <f t="shared" si="1828"/>
        <v/>
      </c>
      <c r="BI591" s="764" t="str">
        <f t="shared" si="1828"/>
        <v/>
      </c>
      <c r="BJ591" s="764" t="str">
        <f t="shared" si="1828"/>
        <v/>
      </c>
      <c r="BK591" s="764" t="str">
        <f t="shared" si="1828"/>
        <v/>
      </c>
      <c r="BL591" s="764" t="str">
        <f t="shared" si="1828"/>
        <v/>
      </c>
      <c r="BM591" s="764" t="str">
        <f t="shared" si="1828"/>
        <v/>
      </c>
      <c r="BN591" s="764" t="str">
        <f t="shared" si="1828"/>
        <v/>
      </c>
      <c r="BO591" s="764" t="str">
        <f t="shared" si="1828"/>
        <v/>
      </c>
      <c r="BP591" s="764" t="str">
        <f t="shared" si="1828"/>
        <v/>
      </c>
      <c r="BQ591" s="764" t="str">
        <f t="shared" si="1828"/>
        <v/>
      </c>
      <c r="BR591" s="764" t="str">
        <f t="shared" si="1828"/>
        <v/>
      </c>
      <c r="BS591" s="764" t="str">
        <f t="shared" si="1828"/>
        <v/>
      </c>
      <c r="BT591" s="764" t="str">
        <f t="shared" si="1828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4" t="str">
        <f>IF(DL591&lt;3,"",(SUM(B591:R591)-MIN(B591:R591)-MAX(B591:R591))/(DL591-2))</f>
        <v/>
      </c>
      <c r="CA591" s="894" t="str">
        <f>IF(DM591&lt;3,"",(SUM(T591:AJ591)-MIN(T591:AJ591)-MAX(T591:AJ591))/(DM591-2))</f>
        <v/>
      </c>
      <c r="CB591" s="894" t="str">
        <f>IF(DN591&lt;3,"",(SUM(AL591:BB591)-MIN(AL591:BB591)-MAX(AL591:BB591))/(DN591-2))</f>
        <v/>
      </c>
      <c r="CC591" s="895" t="str">
        <f>IF(DO591&lt;3,"",(SUM(BD591:BT591)-MIN(BD591:BT591)-MAX(BD591:BT591))/(DO591-2))</f>
        <v/>
      </c>
      <c r="CD591" s="523" t="str">
        <f t="shared" si="1811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6" t="str">
        <f t="shared" si="1806"/>
        <v/>
      </c>
      <c r="CL591" s="156" t="str">
        <f t="shared" ref="CL591:CT591" si="182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29"/>
        <v/>
      </c>
      <c r="CN591" s="90" t="str">
        <f t="shared" si="1829"/>
        <v/>
      </c>
      <c r="CO591" s="90" t="str">
        <f t="shared" si="1829"/>
        <v/>
      </c>
      <c r="CP591" s="90" t="str">
        <f t="shared" si="1829"/>
        <v/>
      </c>
      <c r="CQ591" s="90" t="str">
        <f t="shared" si="1829"/>
        <v/>
      </c>
      <c r="CR591" s="90" t="str">
        <f t="shared" si="1829"/>
        <v/>
      </c>
      <c r="CS591" s="89" t="str">
        <f t="shared" si="1829"/>
        <v/>
      </c>
      <c r="CT591" s="524" t="str">
        <f t="shared" si="1829"/>
        <v/>
      </c>
      <c r="CU591" s="552" t="str">
        <f t="shared" si="1800"/>
        <v/>
      </c>
      <c r="CV591" s="553" t="str">
        <f t="shared" si="1800"/>
        <v/>
      </c>
      <c r="CW591" s="554" t="str">
        <f t="shared" si="1800"/>
        <v/>
      </c>
      <c r="CX591" s="554" t="str">
        <f t="shared" si="1800"/>
        <v/>
      </c>
      <c r="CY591" s="554" t="str">
        <f t="shared" si="1800"/>
        <v/>
      </c>
      <c r="CZ591" s="554" t="str">
        <f t="shared" si="1800"/>
        <v/>
      </c>
      <c r="DA591" s="554" t="str">
        <f t="shared" si="1800"/>
        <v/>
      </c>
      <c r="DB591" s="555" t="str">
        <f t="shared" si="1800"/>
        <v/>
      </c>
      <c r="DC591" s="555" t="str">
        <f t="shared" si="1800"/>
        <v/>
      </c>
      <c r="DD591" s="555" t="str">
        <f t="shared" si="1800"/>
        <v/>
      </c>
      <c r="DE591" s="554" t="str">
        <f t="shared" si="1800"/>
        <v/>
      </c>
      <c r="DF591" s="554" t="str">
        <f t="shared" si="1800"/>
        <v/>
      </c>
      <c r="DG591" s="554" t="str">
        <f t="shared" si="1800"/>
        <v/>
      </c>
      <c r="DH591" s="554" t="str">
        <f t="shared" si="1800"/>
        <v/>
      </c>
      <c r="DI591" s="554" t="str">
        <f t="shared" si="1800"/>
        <v/>
      </c>
      <c r="DJ591" s="553" t="str">
        <f t="shared" si="1800"/>
        <v/>
      </c>
      <c r="DK591" s="552" t="str">
        <f t="shared" si="1761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6"/>
      <c r="DQ591" s="1484" t="str">
        <f>'Exp factors'!$I$61</f>
        <v>des</v>
      </c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513" t="s">
        <v>727</v>
      </c>
      <c r="B592" s="227" t="s">
        <v>257</v>
      </c>
      <c r="C592" s="227" t="s">
        <v>257</v>
      </c>
      <c r="D592" s="227" t="s">
        <v>257</v>
      </c>
      <c r="E592" s="227"/>
      <c r="F592" s="227"/>
      <c r="G592" s="227" t="s">
        <v>257</v>
      </c>
      <c r="H592" s="227" t="s">
        <v>257</v>
      </c>
      <c r="I592" s="227" t="s">
        <v>257</v>
      </c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 t="s">
        <v>257</v>
      </c>
      <c r="U592" s="227"/>
      <c r="V592" s="227" t="s">
        <v>257</v>
      </c>
      <c r="W592" s="227" t="s">
        <v>257</v>
      </c>
      <c r="X592" s="227"/>
      <c r="Y592" s="227" t="s">
        <v>257</v>
      </c>
      <c r="Z592" s="227" t="s">
        <v>257</v>
      </c>
      <c r="AA592" s="227" t="s">
        <v>257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 t="s">
        <v>766</v>
      </c>
      <c r="AM592" s="227" t="s">
        <v>257</v>
      </c>
      <c r="AN592" s="227"/>
      <c r="AO592" s="227"/>
      <c r="AP592" s="227"/>
      <c r="AQ592" s="227"/>
      <c r="AR592" s="227"/>
      <c r="AS592" s="227"/>
      <c r="AT592" s="227" t="s">
        <v>257</v>
      </c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 t="s">
        <v>257</v>
      </c>
      <c r="BE592" s="227" t="s">
        <v>766</v>
      </c>
      <c r="BF592" s="227"/>
      <c r="BG592" s="227"/>
      <c r="BH592" s="227"/>
      <c r="BI592" s="227"/>
      <c r="BJ592" s="227" t="s">
        <v>257</v>
      </c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903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285</v>
      </c>
      <c r="B593" s="227">
        <v>0.3</v>
      </c>
      <c r="C593" s="227">
        <v>0.5</v>
      </c>
      <c r="D593" s="227">
        <v>2.1</v>
      </c>
      <c r="E593" s="227"/>
      <c r="F593" s="227"/>
      <c r="G593" s="227">
        <v>1</v>
      </c>
      <c r="H593" s="227">
        <v>8</v>
      </c>
      <c r="I593" s="227">
        <v>0.3</v>
      </c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>
        <v>0.9</v>
      </c>
      <c r="U593" s="227"/>
      <c r="V593" s="227">
        <v>0.3</v>
      </c>
      <c r="W593" s="227">
        <v>0.3</v>
      </c>
      <c r="X593" s="227"/>
      <c r="Y593" s="227">
        <v>0.3</v>
      </c>
      <c r="Z593" s="227">
        <v>5</v>
      </c>
      <c r="AA593" s="227">
        <v>0.3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>
        <v>5</v>
      </c>
      <c r="AM593" s="227">
        <v>0.3</v>
      </c>
      <c r="AN593" s="227"/>
      <c r="AO593" s="227"/>
      <c r="AP593" s="227"/>
      <c r="AQ593" s="227"/>
      <c r="AR593" s="227"/>
      <c r="AS593" s="227"/>
      <c r="AT593" s="227">
        <v>0.3</v>
      </c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>
        <v>18</v>
      </c>
      <c r="BE593" s="227">
        <v>5</v>
      </c>
      <c r="BF593" s="227"/>
      <c r="BG593" s="227"/>
      <c r="BH593" s="227"/>
      <c r="BI593" s="227"/>
      <c r="BJ593" s="227">
        <v>16</v>
      </c>
      <c r="BK593" s="227"/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>
        <v>1</v>
      </c>
      <c r="BW593" s="227">
        <v>1</v>
      </c>
      <c r="BX593" s="227">
        <v>5</v>
      </c>
      <c r="BY593" s="227">
        <v>16</v>
      </c>
      <c r="BZ593" s="894">
        <f t="shared" ref="BZ593:BZ598" si="1830">IF(DL593&lt;3,"",(SUM(B593:R593)-MIN(B593:R593)-MAX(B593:R593))/(DL593-2))</f>
        <v>0.97500000000000009</v>
      </c>
      <c r="CA593" s="894">
        <f t="shared" ref="CA593:CA598" si="1831">IF(DM593&lt;3,"",(SUM(T593:AJ593)-MIN(T593:AJ593)-MAX(T593:AJ593))/(DM593-2))</f>
        <v>0.44999999999999996</v>
      </c>
      <c r="CB593" s="894">
        <f t="shared" ref="CB593:CB598" si="1832">IF(DN593&lt;3,"",(SUM(AL593:BB593)-MIN(AL593:BB593)-MAX(AL593:BB593))/(DN593-2))</f>
        <v>0.29999999999999982</v>
      </c>
      <c r="CC593" s="895">
        <f t="shared" ref="CC593:CC598" si="1833">IF(DO593&lt;3,"",(SUM(BD593:BT593)-MIN(BD593:BT593)-MAX(BD593:BT593))/(DO593-2))</f>
        <v>16</v>
      </c>
      <c r="CD593" s="523" t="str">
        <f t="shared" ref="CD593:CM596" si="183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34"/>
        <v/>
      </c>
      <c r="CF593" s="90" t="str">
        <f t="shared" si="1834"/>
        <v/>
      </c>
      <c r="CG593" s="90" t="str">
        <f t="shared" si="1834"/>
        <v/>
      </c>
      <c r="CH593" s="90" t="str">
        <f t="shared" si="1834"/>
        <v/>
      </c>
      <c r="CI593" s="90" t="str">
        <f t="shared" si="1834"/>
        <v/>
      </c>
      <c r="CJ593" s="90" t="str">
        <f t="shared" si="1834"/>
        <v/>
      </c>
      <c r="CK593" s="156">
        <f t="shared" si="1834"/>
        <v>5</v>
      </c>
      <c r="CL593" s="156">
        <f t="shared" si="1834"/>
        <v>16</v>
      </c>
      <c r="CM593" s="156">
        <f t="shared" si="1834"/>
        <v>18</v>
      </c>
      <c r="CN593" s="90" t="str">
        <f t="shared" ref="CN593:CT596" si="183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35"/>
        <v/>
      </c>
      <c r="CP593" s="90" t="str">
        <f t="shared" si="1835"/>
        <v/>
      </c>
      <c r="CQ593" s="90" t="str">
        <f t="shared" si="1835"/>
        <v/>
      </c>
      <c r="CR593" s="90" t="str">
        <f t="shared" si="1835"/>
        <v/>
      </c>
      <c r="CS593" s="89" t="str">
        <f t="shared" si="1835"/>
        <v/>
      </c>
      <c r="CT593" s="524" t="str">
        <f t="shared" si="1835"/>
        <v/>
      </c>
      <c r="CU593" s="552" t="str">
        <f t="shared" si="1800"/>
        <v/>
      </c>
      <c r="CV593" s="553" t="str">
        <f t="shared" si="1800"/>
        <v/>
      </c>
      <c r="CW593" s="554" t="str">
        <f t="shared" si="1800"/>
        <v/>
      </c>
      <c r="CX593" s="554" t="str">
        <f t="shared" si="1800"/>
        <v/>
      </c>
      <c r="CY593" s="554" t="str">
        <f t="shared" si="1800"/>
        <v/>
      </c>
      <c r="CZ593" s="554" t="str">
        <f t="shared" si="1800"/>
        <v/>
      </c>
      <c r="DA593" s="554" t="str">
        <f t="shared" si="1800"/>
        <v/>
      </c>
      <c r="DB593" s="555">
        <f t="shared" si="1800"/>
        <v>5</v>
      </c>
      <c r="DC593" s="555">
        <f t="shared" si="1800"/>
        <v>16</v>
      </c>
      <c r="DD593" s="555">
        <f t="shared" si="1800"/>
        <v>18</v>
      </c>
      <c r="DE593" s="554" t="str">
        <f t="shared" si="1800"/>
        <v/>
      </c>
      <c r="DF593" s="554" t="str">
        <f t="shared" si="1800"/>
        <v/>
      </c>
      <c r="DG593" s="554" t="str">
        <f t="shared" si="1800"/>
        <v/>
      </c>
      <c r="DH593" s="554" t="str">
        <f t="shared" si="1800"/>
        <v/>
      </c>
      <c r="DI593" s="554" t="str">
        <f t="shared" si="1800"/>
        <v/>
      </c>
      <c r="DJ593" s="553" t="str">
        <f t="shared" si="1800"/>
        <v/>
      </c>
      <c r="DK593" s="552" t="str">
        <f t="shared" si="1761"/>
        <v/>
      </c>
      <c r="DL593" s="896">
        <f t="shared" ref="DL593:DL598" si="1836">COUNT(B593:R593)</f>
        <v>6</v>
      </c>
      <c r="DM593" s="851">
        <f t="shared" ref="DM593:DM598" si="1837">COUNT(T593:AJ593)</f>
        <v>6</v>
      </c>
      <c r="DN593" s="851">
        <f t="shared" ref="DN593:DN598" si="1838">COUNT(AL593:BB593)</f>
        <v>3</v>
      </c>
      <c r="DO593" s="851">
        <f t="shared" ref="DO593:DO598" si="1839">COUNT(BD593:BT593)</f>
        <v>3</v>
      </c>
      <c r="DP593" s="486"/>
      <c r="DQ593" s="1126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282</v>
      </c>
      <c r="B594" s="227">
        <v>300</v>
      </c>
      <c r="C594" s="227">
        <v>365</v>
      </c>
      <c r="D594" s="227">
        <v>52</v>
      </c>
      <c r="E594" s="227"/>
      <c r="F594" s="227"/>
      <c r="G594" s="227">
        <v>120</v>
      </c>
      <c r="H594" s="227">
        <v>12</v>
      </c>
      <c r="I594" s="227">
        <v>730</v>
      </c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>
        <v>52</v>
      </c>
      <c r="U594" s="227"/>
      <c r="V594" s="227">
        <v>208</v>
      </c>
      <c r="W594" s="227">
        <v>48</v>
      </c>
      <c r="X594" s="227"/>
      <c r="Y594" s="227">
        <v>144</v>
      </c>
      <c r="Z594" s="227">
        <v>12</v>
      </c>
      <c r="AA594" s="227">
        <v>192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>
        <v>24</v>
      </c>
      <c r="AM594" s="227">
        <v>48</v>
      </c>
      <c r="AN594" s="227"/>
      <c r="AO594" s="227"/>
      <c r="AP594" s="227"/>
      <c r="AQ594" s="227"/>
      <c r="AR594" s="227"/>
      <c r="AS594" s="227"/>
      <c r="AT594" s="227">
        <v>104</v>
      </c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>
        <v>10</v>
      </c>
      <c r="BE594" s="227">
        <v>12</v>
      </c>
      <c r="BF594" s="227"/>
      <c r="BG594" s="227"/>
      <c r="BH594" s="227"/>
      <c r="BI594" s="227"/>
      <c r="BJ594" s="227">
        <v>12</v>
      </c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52</v>
      </c>
      <c r="BW594" s="227">
        <v>52</v>
      </c>
      <c r="BX594" s="299">
        <v>12</v>
      </c>
      <c r="BY594" s="227">
        <v>12</v>
      </c>
      <c r="BZ594" s="894">
        <f t="shared" si="1830"/>
        <v>209.25</v>
      </c>
      <c r="CA594" s="894">
        <f t="shared" si="1831"/>
        <v>109</v>
      </c>
      <c r="CB594" s="894">
        <f t="shared" si="1832"/>
        <v>48</v>
      </c>
      <c r="CC594" s="895">
        <f t="shared" si="1833"/>
        <v>12</v>
      </c>
      <c r="CD594" s="523" t="str">
        <f t="shared" si="1834"/>
        <v/>
      </c>
      <c r="CE594" s="89" t="str">
        <f t="shared" si="1834"/>
        <v/>
      </c>
      <c r="CF594" s="90" t="str">
        <f t="shared" si="1834"/>
        <v/>
      </c>
      <c r="CG594" s="90" t="str">
        <f t="shared" si="1834"/>
        <v/>
      </c>
      <c r="CH594" s="90" t="str">
        <f t="shared" si="1834"/>
        <v/>
      </c>
      <c r="CI594" s="90" t="str">
        <f t="shared" si="1834"/>
        <v/>
      </c>
      <c r="CJ594" s="90" t="str">
        <f t="shared" si="1834"/>
        <v/>
      </c>
      <c r="CK594" s="156">
        <f t="shared" si="1834"/>
        <v>10</v>
      </c>
      <c r="CL594" s="156">
        <f t="shared" si="1834"/>
        <v>12</v>
      </c>
      <c r="CM594" s="156">
        <f t="shared" si="1834"/>
        <v>12</v>
      </c>
      <c r="CN594" s="90" t="str">
        <f t="shared" si="1835"/>
        <v/>
      </c>
      <c r="CO594" s="90" t="str">
        <f t="shared" si="1835"/>
        <v/>
      </c>
      <c r="CP594" s="90" t="str">
        <f t="shared" si="1835"/>
        <v/>
      </c>
      <c r="CQ594" s="90" t="str">
        <f t="shared" si="1835"/>
        <v/>
      </c>
      <c r="CR594" s="90" t="str">
        <f t="shared" si="1835"/>
        <v/>
      </c>
      <c r="CS594" s="89" t="str">
        <f t="shared" si="1835"/>
        <v/>
      </c>
      <c r="CT594" s="524" t="str">
        <f t="shared" si="1835"/>
        <v/>
      </c>
      <c r="CU594" s="552" t="str">
        <f t="shared" si="1800"/>
        <v/>
      </c>
      <c r="CV594" s="553" t="str">
        <f t="shared" si="1800"/>
        <v/>
      </c>
      <c r="CW594" s="554" t="str">
        <f t="shared" si="1800"/>
        <v/>
      </c>
      <c r="CX594" s="554" t="str">
        <f t="shared" si="1800"/>
        <v/>
      </c>
      <c r="CY594" s="554" t="str">
        <f t="shared" si="1800"/>
        <v/>
      </c>
      <c r="CZ594" s="554" t="str">
        <f t="shared" si="1800"/>
        <v/>
      </c>
      <c r="DA594" s="554" t="str">
        <f t="shared" si="1800"/>
        <v/>
      </c>
      <c r="DB594" s="555">
        <f t="shared" si="1800"/>
        <v>10</v>
      </c>
      <c r="DC594" s="555">
        <f t="shared" si="1800"/>
        <v>12</v>
      </c>
      <c r="DD594" s="555">
        <f t="shared" si="1800"/>
        <v>12</v>
      </c>
      <c r="DE594" s="554" t="str">
        <f t="shared" si="1800"/>
        <v/>
      </c>
      <c r="DF594" s="554" t="str">
        <f t="shared" si="1800"/>
        <v/>
      </c>
      <c r="DG594" s="554" t="str">
        <f t="shared" si="1800"/>
        <v/>
      </c>
      <c r="DH594" s="554" t="str">
        <f t="shared" ref="CU594:DJ595" si="184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4" t="str">
        <f t="shared" si="1840"/>
        <v/>
      </c>
      <c r="DJ594" s="553" t="str">
        <f t="shared" si="1840"/>
        <v/>
      </c>
      <c r="DK594" s="552" t="str">
        <f t="shared" si="1761"/>
        <v/>
      </c>
      <c r="DL594" s="896">
        <f t="shared" si="1836"/>
        <v>6</v>
      </c>
      <c r="DM594" s="851">
        <f t="shared" si="1837"/>
        <v>6</v>
      </c>
      <c r="DN594" s="851">
        <f t="shared" si="1838"/>
        <v>3</v>
      </c>
      <c r="DO594" s="851">
        <f t="shared" si="1839"/>
        <v>3</v>
      </c>
      <c r="DP594" s="486"/>
      <c r="DQ594" s="1126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$G$1 &amp; "/kg"</f>
        <v>kcal/kg</v>
      </c>
      <c r="B595" s="765">
        <f>330*$K$1</f>
        <v>330</v>
      </c>
      <c r="C595" s="765">
        <f t="shared" ref="C595:R595" si="1841">330*$K$1</f>
        <v>330</v>
      </c>
      <c r="D595" s="765">
        <f t="shared" si="1841"/>
        <v>330</v>
      </c>
      <c r="E595" s="765">
        <f t="shared" si="1841"/>
        <v>330</v>
      </c>
      <c r="F595" s="765">
        <f t="shared" si="1841"/>
        <v>330</v>
      </c>
      <c r="G595" s="765">
        <f t="shared" si="1841"/>
        <v>330</v>
      </c>
      <c r="H595" s="765">
        <f t="shared" si="1841"/>
        <v>330</v>
      </c>
      <c r="I595" s="765">
        <f t="shared" si="1841"/>
        <v>330</v>
      </c>
      <c r="J595" s="765">
        <f t="shared" si="1841"/>
        <v>330</v>
      </c>
      <c r="K595" s="765">
        <f t="shared" si="1841"/>
        <v>330</v>
      </c>
      <c r="L595" s="765">
        <f t="shared" si="1841"/>
        <v>330</v>
      </c>
      <c r="M595" s="765">
        <f t="shared" si="1841"/>
        <v>330</v>
      </c>
      <c r="N595" s="765">
        <f t="shared" si="1841"/>
        <v>330</v>
      </c>
      <c r="O595" s="765">
        <f t="shared" si="1841"/>
        <v>330</v>
      </c>
      <c r="P595" s="765">
        <f t="shared" si="1841"/>
        <v>330</v>
      </c>
      <c r="Q595" s="765">
        <f t="shared" si="1841"/>
        <v>330</v>
      </c>
      <c r="R595" s="765">
        <f t="shared" si="1841"/>
        <v>330</v>
      </c>
      <c r="S595" s="591"/>
      <c r="T595" s="765">
        <f t="shared" ref="T595:AJ595" si="1842">330*$K$1</f>
        <v>330</v>
      </c>
      <c r="U595" s="765">
        <f t="shared" si="1842"/>
        <v>330</v>
      </c>
      <c r="V595" s="765">
        <f t="shared" si="1842"/>
        <v>330</v>
      </c>
      <c r="W595" s="765">
        <f t="shared" si="1842"/>
        <v>330</v>
      </c>
      <c r="X595" s="765">
        <f t="shared" si="1842"/>
        <v>330</v>
      </c>
      <c r="Y595" s="765">
        <f t="shared" si="1842"/>
        <v>330</v>
      </c>
      <c r="Z595" s="765">
        <f t="shared" si="1842"/>
        <v>330</v>
      </c>
      <c r="AA595" s="765">
        <f t="shared" si="1842"/>
        <v>330</v>
      </c>
      <c r="AB595" s="765">
        <f t="shared" si="1842"/>
        <v>330</v>
      </c>
      <c r="AC595" s="765">
        <f t="shared" si="1842"/>
        <v>330</v>
      </c>
      <c r="AD595" s="765">
        <f t="shared" si="1842"/>
        <v>330</v>
      </c>
      <c r="AE595" s="765">
        <f t="shared" si="1842"/>
        <v>330</v>
      </c>
      <c r="AF595" s="765">
        <f t="shared" si="1842"/>
        <v>330</v>
      </c>
      <c r="AG595" s="765">
        <f t="shared" si="1842"/>
        <v>330</v>
      </c>
      <c r="AH595" s="765">
        <f t="shared" si="1842"/>
        <v>330</v>
      </c>
      <c r="AI595" s="765">
        <f t="shared" si="1842"/>
        <v>330</v>
      </c>
      <c r="AJ595" s="765">
        <f t="shared" si="1842"/>
        <v>330</v>
      </c>
      <c r="AK595" s="591"/>
      <c r="AL595" s="765">
        <v>280</v>
      </c>
      <c r="AM595" s="765">
        <f t="shared" ref="AM595:BB595" si="1843">330*$K$1</f>
        <v>330</v>
      </c>
      <c r="AN595" s="765">
        <f t="shared" si="1843"/>
        <v>330</v>
      </c>
      <c r="AO595" s="765">
        <f t="shared" si="1843"/>
        <v>330</v>
      </c>
      <c r="AP595" s="765">
        <f t="shared" si="1843"/>
        <v>330</v>
      </c>
      <c r="AQ595" s="765">
        <f t="shared" si="1843"/>
        <v>330</v>
      </c>
      <c r="AR595" s="765">
        <f t="shared" si="1843"/>
        <v>330</v>
      </c>
      <c r="AS595" s="765">
        <f t="shared" si="1843"/>
        <v>330</v>
      </c>
      <c r="AT595" s="765">
        <f t="shared" si="1843"/>
        <v>330</v>
      </c>
      <c r="AU595" s="765">
        <f t="shared" si="1843"/>
        <v>330</v>
      </c>
      <c r="AV595" s="765">
        <f t="shared" si="1843"/>
        <v>330</v>
      </c>
      <c r="AW595" s="765">
        <f t="shared" si="1843"/>
        <v>330</v>
      </c>
      <c r="AX595" s="765">
        <f t="shared" si="1843"/>
        <v>330</v>
      </c>
      <c r="AY595" s="765">
        <f t="shared" si="1843"/>
        <v>330</v>
      </c>
      <c r="AZ595" s="765">
        <f t="shared" si="1843"/>
        <v>330</v>
      </c>
      <c r="BA595" s="765">
        <f t="shared" si="1843"/>
        <v>330</v>
      </c>
      <c r="BB595" s="765">
        <f t="shared" si="1843"/>
        <v>330</v>
      </c>
      <c r="BC595" s="591"/>
      <c r="BD595" s="765">
        <f t="shared" ref="BD595:BT595" si="1844">330*$K$1</f>
        <v>330</v>
      </c>
      <c r="BE595" s="765">
        <f t="shared" si="1844"/>
        <v>330</v>
      </c>
      <c r="BF595" s="765">
        <f t="shared" si="1844"/>
        <v>330</v>
      </c>
      <c r="BG595" s="765">
        <f t="shared" si="1844"/>
        <v>330</v>
      </c>
      <c r="BH595" s="765">
        <f t="shared" si="1844"/>
        <v>330</v>
      </c>
      <c r="BI595" s="765">
        <f t="shared" si="1844"/>
        <v>330</v>
      </c>
      <c r="BJ595" s="765">
        <f t="shared" si="1844"/>
        <v>330</v>
      </c>
      <c r="BK595" s="765">
        <f t="shared" si="1844"/>
        <v>330</v>
      </c>
      <c r="BL595" s="765">
        <f t="shared" si="1844"/>
        <v>330</v>
      </c>
      <c r="BM595" s="765">
        <f t="shared" si="1844"/>
        <v>330</v>
      </c>
      <c r="BN595" s="765">
        <f t="shared" si="1844"/>
        <v>330</v>
      </c>
      <c r="BO595" s="765">
        <f t="shared" si="1844"/>
        <v>330</v>
      </c>
      <c r="BP595" s="765">
        <f t="shared" si="1844"/>
        <v>330</v>
      </c>
      <c r="BQ595" s="765">
        <f t="shared" si="1844"/>
        <v>330</v>
      </c>
      <c r="BR595" s="765">
        <f t="shared" si="1844"/>
        <v>330</v>
      </c>
      <c r="BS595" s="765">
        <f t="shared" si="1844"/>
        <v>330</v>
      </c>
      <c r="BT595" s="765">
        <f t="shared" si="1844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830"/>
        <v>330</v>
      </c>
      <c r="CA595" s="894">
        <f t="shared" si="1831"/>
        <v>330</v>
      </c>
      <c r="CB595" s="894">
        <f t="shared" si="1832"/>
        <v>330</v>
      </c>
      <c r="CC595" s="895">
        <f t="shared" si="1833"/>
        <v>330</v>
      </c>
      <c r="CD595" s="523">
        <f t="shared" si="1834"/>
        <v>330</v>
      </c>
      <c r="CE595" s="89">
        <f t="shared" si="1834"/>
        <v>330</v>
      </c>
      <c r="CF595" s="90">
        <f t="shared" si="1834"/>
        <v>330</v>
      </c>
      <c r="CG595" s="90">
        <f t="shared" si="1834"/>
        <v>330</v>
      </c>
      <c r="CH595" s="90">
        <f t="shared" si="1834"/>
        <v>330</v>
      </c>
      <c r="CI595" s="90">
        <f t="shared" si="1834"/>
        <v>330</v>
      </c>
      <c r="CJ595" s="90">
        <f t="shared" si="1834"/>
        <v>330</v>
      </c>
      <c r="CK595" s="156">
        <f t="shared" si="1834"/>
        <v>330</v>
      </c>
      <c r="CL595" s="156">
        <f t="shared" si="1834"/>
        <v>330</v>
      </c>
      <c r="CM595" s="156">
        <f t="shared" si="1834"/>
        <v>330</v>
      </c>
      <c r="CN595" s="90">
        <f t="shared" si="1835"/>
        <v>330</v>
      </c>
      <c r="CO595" s="90">
        <f t="shared" si="1835"/>
        <v>330</v>
      </c>
      <c r="CP595" s="90">
        <f t="shared" si="1835"/>
        <v>330</v>
      </c>
      <c r="CQ595" s="90">
        <f t="shared" si="1835"/>
        <v>330</v>
      </c>
      <c r="CR595" s="90">
        <f t="shared" si="1835"/>
        <v>330</v>
      </c>
      <c r="CS595" s="89">
        <f t="shared" si="1835"/>
        <v>330</v>
      </c>
      <c r="CT595" s="524">
        <f t="shared" si="1835"/>
        <v>330</v>
      </c>
      <c r="CU595" s="552">
        <f t="shared" si="1840"/>
        <v>330</v>
      </c>
      <c r="CV595" s="553">
        <f t="shared" si="1840"/>
        <v>330</v>
      </c>
      <c r="CW595" s="554">
        <f t="shared" si="1840"/>
        <v>330</v>
      </c>
      <c r="CX595" s="554">
        <f t="shared" si="1840"/>
        <v>330</v>
      </c>
      <c r="CY595" s="554">
        <f t="shared" si="1840"/>
        <v>330</v>
      </c>
      <c r="CZ595" s="554">
        <f t="shared" si="1840"/>
        <v>330</v>
      </c>
      <c r="DA595" s="554">
        <f t="shared" si="1840"/>
        <v>330</v>
      </c>
      <c r="DB595" s="555">
        <f t="shared" si="1840"/>
        <v>330</v>
      </c>
      <c r="DC595" s="555">
        <f t="shared" si="1840"/>
        <v>330</v>
      </c>
      <c r="DD595" s="555">
        <f t="shared" si="1840"/>
        <v>330</v>
      </c>
      <c r="DE595" s="554">
        <f t="shared" si="1840"/>
        <v>330</v>
      </c>
      <c r="DF595" s="554">
        <f t="shared" si="1840"/>
        <v>330</v>
      </c>
      <c r="DG595" s="554">
        <f t="shared" si="1840"/>
        <v>330</v>
      </c>
      <c r="DH595" s="554">
        <f t="shared" si="1840"/>
        <v>330</v>
      </c>
      <c r="DI595" s="554">
        <f t="shared" si="1840"/>
        <v>330</v>
      </c>
      <c r="DJ595" s="553">
        <f t="shared" si="1840"/>
        <v>330</v>
      </c>
      <c r="DK595" s="552">
        <f t="shared" si="1761"/>
        <v>330</v>
      </c>
      <c r="DL595" s="896">
        <f t="shared" si="1836"/>
        <v>17</v>
      </c>
      <c r="DM595" s="851">
        <f t="shared" si="1837"/>
        <v>17</v>
      </c>
      <c r="DN595" s="851">
        <f t="shared" si="1838"/>
        <v>17</v>
      </c>
      <c r="DO595" s="851">
        <f t="shared" si="1839"/>
        <v>17</v>
      </c>
      <c r="DP595" s="486"/>
      <c r="DQ595" s="1126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$G$1 &amp; " (%)"</f>
        <v>kcal (%)</v>
      </c>
      <c r="B596" s="635">
        <f t="shared" ref="B596:R596" si="1845">IF(B593="","",B593*B594*B595/B$46/365/$F$1)</f>
        <v>9.6868884540117425E-3</v>
      </c>
      <c r="C596" s="635">
        <f t="shared" si="1845"/>
        <v>7.8571428571428577E-3</v>
      </c>
      <c r="D596" s="635">
        <f t="shared" si="1845"/>
        <v>5.876712328767123E-3</v>
      </c>
      <c r="E596" s="635" t="str">
        <f t="shared" si="1845"/>
        <v/>
      </c>
      <c r="F596" s="635" t="str">
        <f t="shared" si="1845"/>
        <v/>
      </c>
      <c r="G596" s="635">
        <f t="shared" si="1845"/>
        <v>5.1663405088062629E-3</v>
      </c>
      <c r="H596" s="635">
        <f t="shared" si="1845"/>
        <v>6.8884540117416827E-3</v>
      </c>
      <c r="I596" s="635">
        <f t="shared" si="1845"/>
        <v>8.5714285714285719E-3</v>
      </c>
      <c r="J596" s="635" t="str">
        <f t="shared" si="1845"/>
        <v/>
      </c>
      <c r="K596" s="635" t="str">
        <f t="shared" si="1845"/>
        <v/>
      </c>
      <c r="L596" s="635" t="str">
        <f t="shared" si="1845"/>
        <v/>
      </c>
      <c r="M596" s="635" t="str">
        <f t="shared" si="1845"/>
        <v/>
      </c>
      <c r="N596" s="635" t="str">
        <f t="shared" si="1845"/>
        <v/>
      </c>
      <c r="O596" s="635" t="str">
        <f t="shared" si="1845"/>
        <v/>
      </c>
      <c r="P596" s="635" t="str">
        <f t="shared" si="1845"/>
        <v/>
      </c>
      <c r="Q596" s="635" t="str">
        <f t="shared" si="1845"/>
        <v/>
      </c>
      <c r="R596" s="635" t="str">
        <f t="shared" si="1845"/>
        <v/>
      </c>
      <c r="S596" s="655"/>
      <c r="T596" s="635">
        <f t="shared" ref="T596:AJ596" si="1846">IF(T593="","",T593*T594*T595/T$46/365/$F$1)</f>
        <v>2.0148727984344423E-3</v>
      </c>
      <c r="U596" s="635" t="str">
        <f t="shared" si="1846"/>
        <v/>
      </c>
      <c r="V596" s="635">
        <f t="shared" si="1846"/>
        <v>2.4422700587084152E-3</v>
      </c>
      <c r="W596" s="635">
        <f t="shared" si="1846"/>
        <v>6.1996086105675131E-4</v>
      </c>
      <c r="X596" s="635" t="str">
        <f t="shared" si="1846"/>
        <v/>
      </c>
      <c r="Y596" s="635">
        <f t="shared" si="1846"/>
        <v>1.8598825831702543E-3</v>
      </c>
      <c r="Z596" s="635">
        <f t="shared" si="1846"/>
        <v>2.5831702544031315E-3</v>
      </c>
      <c r="AA596" s="635">
        <f t="shared" si="1846"/>
        <v>3.0998043052837569E-3</v>
      </c>
      <c r="AB596" s="635" t="str">
        <f t="shared" si="1846"/>
        <v/>
      </c>
      <c r="AC596" s="635" t="str">
        <f t="shared" si="1846"/>
        <v/>
      </c>
      <c r="AD596" s="635" t="str">
        <f t="shared" si="1846"/>
        <v/>
      </c>
      <c r="AE596" s="635" t="str">
        <f t="shared" si="1846"/>
        <v/>
      </c>
      <c r="AF596" s="635" t="str">
        <f t="shared" si="1846"/>
        <v/>
      </c>
      <c r="AG596" s="635" t="str">
        <f t="shared" si="1846"/>
        <v/>
      </c>
      <c r="AH596" s="635" t="str">
        <f t="shared" si="1846"/>
        <v/>
      </c>
      <c r="AI596" s="635" t="str">
        <f t="shared" si="1846"/>
        <v/>
      </c>
      <c r="AJ596" s="635" t="str">
        <f t="shared" si="1846"/>
        <v/>
      </c>
      <c r="AK596" s="655"/>
      <c r="AL596" s="635">
        <f t="shared" ref="AL596:BB596" si="1847">IF(AL593="","",AL593*AL594*AL595/AL$46/365/$F$1)</f>
        <v>3.6529680365296802E-3</v>
      </c>
      <c r="AM596" s="635">
        <f t="shared" si="1847"/>
        <v>6.1996086105675131E-4</v>
      </c>
      <c r="AN596" s="635" t="str">
        <f t="shared" si="1847"/>
        <v/>
      </c>
      <c r="AO596" s="635" t="str">
        <f t="shared" si="1847"/>
        <v/>
      </c>
      <c r="AP596" s="635" t="str">
        <f t="shared" si="1847"/>
        <v/>
      </c>
      <c r="AQ596" s="635" t="str">
        <f t="shared" si="1847"/>
        <v/>
      </c>
      <c r="AR596" s="635" t="str">
        <f t="shared" si="1847"/>
        <v/>
      </c>
      <c r="AS596" s="635" t="str">
        <f t="shared" si="1847"/>
        <v/>
      </c>
      <c r="AT596" s="635">
        <f t="shared" si="1847"/>
        <v>1.343248532289628E-3</v>
      </c>
      <c r="AU596" s="635" t="str">
        <f t="shared" si="1847"/>
        <v/>
      </c>
      <c r="AV596" s="635" t="str">
        <f t="shared" si="1847"/>
        <v/>
      </c>
      <c r="AW596" s="635" t="str">
        <f t="shared" si="1847"/>
        <v/>
      </c>
      <c r="AX596" s="635" t="str">
        <f t="shared" si="1847"/>
        <v/>
      </c>
      <c r="AY596" s="635" t="str">
        <f t="shared" si="1847"/>
        <v/>
      </c>
      <c r="AZ596" s="635" t="str">
        <f t="shared" si="1847"/>
        <v/>
      </c>
      <c r="BA596" s="635" t="str">
        <f t="shared" si="1847"/>
        <v/>
      </c>
      <c r="BB596" s="635" t="str">
        <f t="shared" si="1847"/>
        <v/>
      </c>
      <c r="BC596" s="655"/>
      <c r="BD596" s="635">
        <f t="shared" ref="BD596:BT596" si="1848">IF(BD593="","",BD593*BD594*BD595/BD$46/365/$F$1)</f>
        <v>7.7495107632093926E-3</v>
      </c>
      <c r="BE596" s="635">
        <f t="shared" si="1848"/>
        <v>6.4579256360078286E-4</v>
      </c>
      <c r="BF596" s="635" t="str">
        <f t="shared" si="1848"/>
        <v/>
      </c>
      <c r="BG596" s="635" t="str">
        <f t="shared" si="1848"/>
        <v/>
      </c>
      <c r="BH596" s="635" t="str">
        <f t="shared" si="1848"/>
        <v/>
      </c>
      <c r="BI596" s="635" t="str">
        <f t="shared" si="1848"/>
        <v/>
      </c>
      <c r="BJ596" s="635">
        <f t="shared" si="1848"/>
        <v>8.2661448140900189E-3</v>
      </c>
      <c r="BK596" s="635" t="str">
        <f t="shared" si="1848"/>
        <v/>
      </c>
      <c r="BL596" s="635" t="str">
        <f t="shared" si="1848"/>
        <v/>
      </c>
      <c r="BM596" s="635" t="str">
        <f t="shared" si="1848"/>
        <v/>
      </c>
      <c r="BN596" s="635" t="str">
        <f t="shared" si="1848"/>
        <v/>
      </c>
      <c r="BO596" s="635" t="str">
        <f t="shared" si="1848"/>
        <v/>
      </c>
      <c r="BP596" s="635" t="str">
        <f t="shared" si="1848"/>
        <v/>
      </c>
      <c r="BQ596" s="635" t="str">
        <f t="shared" si="1848"/>
        <v/>
      </c>
      <c r="BR596" s="635" t="str">
        <f t="shared" si="1848"/>
        <v/>
      </c>
      <c r="BS596" s="635" t="str">
        <f t="shared" si="1848"/>
        <v/>
      </c>
      <c r="BT596" s="635" t="str">
        <f t="shared" si="1848"/>
        <v/>
      </c>
      <c r="BU596" s="655"/>
      <c r="BV596" s="635">
        <f>IF(BV593="","",BV593*BV594*BV595/BV$46/365/$F$1)</f>
        <v>3.1982107911657813E-3</v>
      </c>
      <c r="BW596" s="635">
        <f>IF(BW593="","",BW593*BW594*BW595/BW$46/365/$F$1)</f>
        <v>2.4874972820178301E-3</v>
      </c>
      <c r="BX596" s="635">
        <f>IF(BX593="","",BX593*BX594*BX595/BX$46/365/$F$1)</f>
        <v>2.5831702544031315E-3</v>
      </c>
      <c r="BY596" s="635">
        <f>IF(BY593="","",BY593*BY594*BY595/BY$46/365/$F$1)</f>
        <v>8.2661448140900189E-3</v>
      </c>
      <c r="BZ596" s="625">
        <f t="shared" si="1830"/>
        <v>7.2984344422700586E-3</v>
      </c>
      <c r="CA596" s="625">
        <f t="shared" si="1831"/>
        <v>2.2250489236790615E-3</v>
      </c>
      <c r="CB596" s="625">
        <f t="shared" si="1832"/>
        <v>1.3432485322896286E-3</v>
      </c>
      <c r="CC596" s="625">
        <f t="shared" si="1833"/>
        <v>7.7495107632093944E-3</v>
      </c>
      <c r="CD596" s="1342" t="str">
        <f t="shared" si="1834"/>
        <v/>
      </c>
      <c r="CE596" s="1343" t="str">
        <f t="shared" si="1834"/>
        <v/>
      </c>
      <c r="CF596" s="1344" t="str">
        <f t="shared" si="1834"/>
        <v/>
      </c>
      <c r="CG596" s="1344" t="str">
        <f t="shared" si="1834"/>
        <v/>
      </c>
      <c r="CH596" s="1344" t="str">
        <f t="shared" si="1834"/>
        <v/>
      </c>
      <c r="CI596" s="1344" t="str">
        <f t="shared" si="1834"/>
        <v/>
      </c>
      <c r="CJ596" s="1344" t="str">
        <f t="shared" si="1834"/>
        <v/>
      </c>
      <c r="CK596" s="1345">
        <f t="shared" si="1834"/>
        <v>6.4579256360078286E-4</v>
      </c>
      <c r="CL596" s="1345">
        <f t="shared" si="1834"/>
        <v>7.7495107632093926E-3</v>
      </c>
      <c r="CM596" s="1345">
        <f t="shared" si="1834"/>
        <v>8.2661448140900189E-3</v>
      </c>
      <c r="CN596" s="1344" t="str">
        <f t="shared" si="1835"/>
        <v/>
      </c>
      <c r="CO596" s="1344" t="str">
        <f t="shared" si="1835"/>
        <v/>
      </c>
      <c r="CP596" s="1344" t="str">
        <f t="shared" si="1835"/>
        <v/>
      </c>
      <c r="CQ596" s="1344" t="str">
        <f t="shared" si="1835"/>
        <v/>
      </c>
      <c r="CR596" s="1344" t="str">
        <f t="shared" si="1835"/>
        <v/>
      </c>
      <c r="CS596" s="1343" t="str">
        <f t="shared" si="1835"/>
        <v/>
      </c>
      <c r="CT596" s="1346" t="str">
        <f t="shared" si="1835"/>
        <v/>
      </c>
      <c r="CU596" s="540" t="str">
        <f t="shared" ref="CU596:DK596" si="184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1" t="str">
        <f t="shared" si="1849"/>
        <v/>
      </c>
      <c r="CW596" s="542" t="str">
        <f t="shared" si="1849"/>
        <v/>
      </c>
      <c r="CX596" s="542" t="str">
        <f t="shared" si="1849"/>
        <v/>
      </c>
      <c r="CY596" s="542" t="str">
        <f t="shared" si="1849"/>
        <v/>
      </c>
      <c r="CZ596" s="542" t="str">
        <f t="shared" si="1849"/>
        <v/>
      </c>
      <c r="DA596" s="542" t="str">
        <f t="shared" si="1849"/>
        <v/>
      </c>
      <c r="DB596" s="543">
        <f t="shared" si="1849"/>
        <v>6.4579256360078286E-4</v>
      </c>
      <c r="DC596" s="543">
        <f t="shared" si="1849"/>
        <v>7.7495107632093926E-3</v>
      </c>
      <c r="DD596" s="543">
        <f t="shared" si="1849"/>
        <v>8.2661448140900189E-3</v>
      </c>
      <c r="DE596" s="542" t="str">
        <f t="shared" si="1849"/>
        <v/>
      </c>
      <c r="DF596" s="542" t="str">
        <f t="shared" si="1849"/>
        <v/>
      </c>
      <c r="DG596" s="542" t="str">
        <f t="shared" si="1849"/>
        <v/>
      </c>
      <c r="DH596" s="542" t="str">
        <f t="shared" si="1849"/>
        <v/>
      </c>
      <c r="DI596" s="542" t="str">
        <f t="shared" si="1849"/>
        <v/>
      </c>
      <c r="DJ596" s="541" t="str">
        <f t="shared" si="1849"/>
        <v/>
      </c>
      <c r="DK596" s="540" t="str">
        <f t="shared" si="1849"/>
        <v/>
      </c>
      <c r="DL596" s="656">
        <f t="shared" si="1836"/>
        <v>6</v>
      </c>
      <c r="DM596" s="106">
        <f t="shared" si="1837"/>
        <v>6</v>
      </c>
      <c r="DN596" s="106">
        <f t="shared" si="1838"/>
        <v>3</v>
      </c>
      <c r="DO596" s="106">
        <f t="shared" si="1839"/>
        <v>3</v>
      </c>
      <c r="DP596" s="486"/>
      <c r="DQ596" s="1126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281</v>
      </c>
      <c r="B597" s="323">
        <v>1</v>
      </c>
      <c r="C597" s="323">
        <v>2</v>
      </c>
      <c r="D597" s="323">
        <v>1.6659999999999999</v>
      </c>
      <c r="E597" s="323"/>
      <c r="F597" s="323"/>
      <c r="G597" s="323">
        <v>2</v>
      </c>
      <c r="H597" s="323">
        <v>2</v>
      </c>
      <c r="I597" s="323">
        <v>3.3330000000000002</v>
      </c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>
        <v>3.33</v>
      </c>
      <c r="U597" s="323"/>
      <c r="V597" s="323">
        <v>10</v>
      </c>
      <c r="W597" s="323">
        <v>3.33</v>
      </c>
      <c r="X597" s="323"/>
      <c r="Y597" s="323">
        <v>3.33</v>
      </c>
      <c r="Z597" s="323">
        <v>3</v>
      </c>
      <c r="AA597" s="323">
        <v>3.33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>
        <v>1.25</v>
      </c>
      <c r="AM597" s="323">
        <v>13.33</v>
      </c>
      <c r="AN597" s="323"/>
      <c r="AO597" s="323"/>
      <c r="AP597" s="323"/>
      <c r="AQ597" s="323"/>
      <c r="AR597" s="323"/>
      <c r="AS597" s="323"/>
      <c r="AT597" s="323">
        <v>6.66</v>
      </c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>
        <v>3.3330000000000002</v>
      </c>
      <c r="BE597" s="323">
        <v>2.5</v>
      </c>
      <c r="BF597" s="323"/>
      <c r="BG597" s="323"/>
      <c r="BH597" s="323"/>
      <c r="BI597" s="323"/>
      <c r="BJ597" s="323">
        <v>5</v>
      </c>
      <c r="BK597" s="323"/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>
        <v>1</v>
      </c>
      <c r="BW597" s="323">
        <v>1</v>
      </c>
      <c r="BX597" s="323">
        <v>1</v>
      </c>
      <c r="BY597" s="323">
        <v>1</v>
      </c>
      <c r="BZ597" s="894">
        <f t="shared" si="1830"/>
        <v>1.9165000000000001</v>
      </c>
      <c r="CA597" s="894">
        <f t="shared" si="1831"/>
        <v>3.33</v>
      </c>
      <c r="CB597" s="894">
        <f t="shared" si="1832"/>
        <v>6.6600000000000019</v>
      </c>
      <c r="CC597" s="895">
        <f t="shared" si="1833"/>
        <v>3.3330000000000002</v>
      </c>
      <c r="CD597" s="1434"/>
      <c r="CE597" s="1435"/>
      <c r="CF597" s="1436"/>
      <c r="CG597" s="1436"/>
      <c r="CH597" s="1436"/>
      <c r="CI597" s="1436"/>
      <c r="CJ597" s="1436"/>
      <c r="CK597" s="1437"/>
      <c r="CL597" s="1437"/>
      <c r="CM597" s="1437"/>
      <c r="CN597" s="1436"/>
      <c r="CO597" s="1436"/>
      <c r="CP597" s="1436"/>
      <c r="CQ597" s="1436"/>
      <c r="CR597" s="1436"/>
      <c r="CS597" s="1435"/>
      <c r="CT597" s="1438"/>
      <c r="CU597" s="1439">
        <v>0</v>
      </c>
      <c r="CV597" s="1440">
        <v>0</v>
      </c>
      <c r="CW597" s="1440">
        <v>0</v>
      </c>
      <c r="CX597" s="1440">
        <v>0</v>
      </c>
      <c r="CY597" s="1441"/>
      <c r="CZ597" s="554" t="str">
        <f t="shared" ref="CZ597:DK598" si="18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4" t="str">
        <f t="shared" si="1850"/>
        <v/>
      </c>
      <c r="DB597" s="555">
        <f t="shared" si="1850"/>
        <v>2.5</v>
      </c>
      <c r="DC597" s="555">
        <f t="shared" si="1850"/>
        <v>3.3330000000000002</v>
      </c>
      <c r="DD597" s="555">
        <f t="shared" si="1850"/>
        <v>5</v>
      </c>
      <c r="DE597" s="554" t="str">
        <f t="shared" si="1850"/>
        <v/>
      </c>
      <c r="DF597" s="554" t="str">
        <f t="shared" si="1850"/>
        <v/>
      </c>
      <c r="DG597" s="554" t="str">
        <f t="shared" si="1850"/>
        <v/>
      </c>
      <c r="DH597" s="554" t="str">
        <f t="shared" si="1850"/>
        <v/>
      </c>
      <c r="DI597" s="554" t="str">
        <f t="shared" si="1850"/>
        <v/>
      </c>
      <c r="DJ597" s="553" t="str">
        <f t="shared" si="1850"/>
        <v/>
      </c>
      <c r="DK597" s="552" t="str">
        <f t="shared" si="1850"/>
        <v/>
      </c>
      <c r="DL597" s="656">
        <f t="shared" si="1836"/>
        <v>6</v>
      </c>
      <c r="DM597" s="106">
        <f t="shared" si="1837"/>
        <v>6</v>
      </c>
      <c r="DN597" s="106">
        <f t="shared" si="1838"/>
        <v>3</v>
      </c>
      <c r="DO597" s="106">
        <f t="shared" si="1839"/>
        <v>3</v>
      </c>
      <c r="DP597" s="486"/>
      <c r="DQ597" s="1126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279</v>
      </c>
      <c r="B598" s="632">
        <f t="shared" ref="B598:R598" si="1851">IF(B597="","",B593*B594*B597)</f>
        <v>90</v>
      </c>
      <c r="C598" s="632">
        <f t="shared" si="1851"/>
        <v>365</v>
      </c>
      <c r="D598" s="632">
        <f t="shared" si="1851"/>
        <v>181.9272</v>
      </c>
      <c r="E598" s="632" t="str">
        <f t="shared" si="1851"/>
        <v/>
      </c>
      <c r="F598" s="632" t="str">
        <f t="shared" si="1851"/>
        <v/>
      </c>
      <c r="G598" s="632">
        <f t="shared" si="1851"/>
        <v>240</v>
      </c>
      <c r="H598" s="632">
        <f t="shared" si="1851"/>
        <v>192</v>
      </c>
      <c r="I598" s="632">
        <f t="shared" si="1851"/>
        <v>729.92700000000002</v>
      </c>
      <c r="J598" s="632" t="str">
        <f t="shared" si="1851"/>
        <v/>
      </c>
      <c r="K598" s="632" t="str">
        <f t="shared" si="1851"/>
        <v/>
      </c>
      <c r="L598" s="632" t="str">
        <f t="shared" si="1851"/>
        <v/>
      </c>
      <c r="M598" s="632" t="str">
        <f t="shared" si="1851"/>
        <v/>
      </c>
      <c r="N598" s="632" t="str">
        <f t="shared" si="1851"/>
        <v/>
      </c>
      <c r="O598" s="632" t="str">
        <f t="shared" si="1851"/>
        <v/>
      </c>
      <c r="P598" s="632" t="str">
        <f t="shared" si="1851"/>
        <v/>
      </c>
      <c r="Q598" s="632" t="str">
        <f t="shared" si="1851"/>
        <v/>
      </c>
      <c r="R598" s="632" t="str">
        <f t="shared" si="1851"/>
        <v/>
      </c>
      <c r="S598" s="665"/>
      <c r="T598" s="632">
        <f t="shared" ref="T598:AJ598" si="1852">IF(T597="","",T593*T594*T597)</f>
        <v>155.84400000000002</v>
      </c>
      <c r="U598" s="632" t="str">
        <f t="shared" si="1852"/>
        <v/>
      </c>
      <c r="V598" s="632">
        <f t="shared" si="1852"/>
        <v>624</v>
      </c>
      <c r="W598" s="632">
        <f t="shared" si="1852"/>
        <v>47.951999999999998</v>
      </c>
      <c r="X598" s="632" t="str">
        <f t="shared" si="1852"/>
        <v/>
      </c>
      <c r="Y598" s="632">
        <f t="shared" si="1852"/>
        <v>143.85599999999999</v>
      </c>
      <c r="Z598" s="632">
        <f t="shared" si="1852"/>
        <v>180</v>
      </c>
      <c r="AA598" s="632">
        <f t="shared" si="1852"/>
        <v>191.80799999999999</v>
      </c>
      <c r="AB598" s="632" t="str">
        <f t="shared" si="1852"/>
        <v/>
      </c>
      <c r="AC598" s="632" t="str">
        <f t="shared" si="1852"/>
        <v/>
      </c>
      <c r="AD598" s="632" t="str">
        <f t="shared" si="1852"/>
        <v/>
      </c>
      <c r="AE598" s="632" t="str">
        <f t="shared" si="1852"/>
        <v/>
      </c>
      <c r="AF598" s="632" t="str">
        <f t="shared" si="1852"/>
        <v/>
      </c>
      <c r="AG598" s="632" t="str">
        <f t="shared" si="1852"/>
        <v/>
      </c>
      <c r="AH598" s="632" t="str">
        <f t="shared" si="1852"/>
        <v/>
      </c>
      <c r="AI598" s="632" t="str">
        <f t="shared" si="1852"/>
        <v/>
      </c>
      <c r="AJ598" s="632" t="str">
        <f t="shared" si="1852"/>
        <v/>
      </c>
      <c r="AK598" s="665"/>
      <c r="AL598" s="632">
        <f t="shared" ref="AL598:BB598" si="1853">IF(AL597="","",AL593*AL594*AL597)</f>
        <v>150</v>
      </c>
      <c r="AM598" s="632">
        <f t="shared" si="1853"/>
        <v>191.95199999999997</v>
      </c>
      <c r="AN598" s="632" t="str">
        <f t="shared" si="1853"/>
        <v/>
      </c>
      <c r="AO598" s="632" t="str">
        <f t="shared" si="1853"/>
        <v/>
      </c>
      <c r="AP598" s="632" t="str">
        <f t="shared" si="1853"/>
        <v/>
      </c>
      <c r="AQ598" s="632" t="str">
        <f t="shared" si="1853"/>
        <v/>
      </c>
      <c r="AR598" s="632" t="str">
        <f t="shared" si="1853"/>
        <v/>
      </c>
      <c r="AS598" s="632" t="str">
        <f t="shared" si="1853"/>
        <v/>
      </c>
      <c r="AT598" s="632">
        <f t="shared" si="1853"/>
        <v>207.792</v>
      </c>
      <c r="AU598" s="632" t="str">
        <f t="shared" si="1853"/>
        <v/>
      </c>
      <c r="AV598" s="632" t="str">
        <f t="shared" si="1853"/>
        <v/>
      </c>
      <c r="AW598" s="632" t="str">
        <f t="shared" si="1853"/>
        <v/>
      </c>
      <c r="AX598" s="632" t="str">
        <f t="shared" si="1853"/>
        <v/>
      </c>
      <c r="AY598" s="632" t="str">
        <f t="shared" si="1853"/>
        <v/>
      </c>
      <c r="AZ598" s="632" t="str">
        <f t="shared" si="1853"/>
        <v/>
      </c>
      <c r="BA598" s="632" t="str">
        <f t="shared" si="1853"/>
        <v/>
      </c>
      <c r="BB598" s="632" t="str">
        <f t="shared" si="1853"/>
        <v/>
      </c>
      <c r="BC598" s="665"/>
      <c r="BD598" s="632">
        <f t="shared" ref="BD598:BT598" si="1854">IF(BD597="","",BD593*BD594*BD597)</f>
        <v>599.94000000000005</v>
      </c>
      <c r="BE598" s="632">
        <f t="shared" si="1854"/>
        <v>150</v>
      </c>
      <c r="BF598" s="632" t="str">
        <f t="shared" si="1854"/>
        <v/>
      </c>
      <c r="BG598" s="632" t="str">
        <f t="shared" si="1854"/>
        <v/>
      </c>
      <c r="BH598" s="632" t="str">
        <f t="shared" si="1854"/>
        <v/>
      </c>
      <c r="BI598" s="632" t="str">
        <f t="shared" si="1854"/>
        <v/>
      </c>
      <c r="BJ598" s="632">
        <f t="shared" si="1854"/>
        <v>960</v>
      </c>
      <c r="BK598" s="632" t="str">
        <f t="shared" si="1854"/>
        <v/>
      </c>
      <c r="BL598" s="632" t="str">
        <f t="shared" si="1854"/>
        <v/>
      </c>
      <c r="BM598" s="632" t="str">
        <f t="shared" si="1854"/>
        <v/>
      </c>
      <c r="BN598" s="632" t="str">
        <f t="shared" si="1854"/>
        <v/>
      </c>
      <c r="BO598" s="632" t="str">
        <f t="shared" si="1854"/>
        <v/>
      </c>
      <c r="BP598" s="632" t="str">
        <f t="shared" si="1854"/>
        <v/>
      </c>
      <c r="BQ598" s="632" t="str">
        <f t="shared" si="1854"/>
        <v/>
      </c>
      <c r="BR598" s="632" t="str">
        <f t="shared" si="1854"/>
        <v/>
      </c>
      <c r="BS598" s="632" t="str">
        <f t="shared" si="1854"/>
        <v/>
      </c>
      <c r="BT598" s="632" t="str">
        <f t="shared" si="1854"/>
        <v/>
      </c>
      <c r="BU598" s="665"/>
      <c r="BV598" s="632">
        <f>IF(BV597="","",BV593*BV594*BV597)</f>
        <v>52</v>
      </c>
      <c r="BW598" s="632">
        <f>IF(BW597="","",BW593*BW594*BW597)</f>
        <v>52</v>
      </c>
      <c r="BX598" s="632">
        <f>IF(BX597="","",BX593*BX594*BX597)</f>
        <v>60</v>
      </c>
      <c r="BY598" s="632">
        <f>IF(BY597="","",BY593*BY594*BY597)</f>
        <v>192</v>
      </c>
      <c r="BZ598" s="894">
        <f t="shared" si="1830"/>
        <v>244.73180000000005</v>
      </c>
      <c r="CA598" s="894">
        <f t="shared" si="1831"/>
        <v>167.87700000000001</v>
      </c>
      <c r="CB598" s="894">
        <f t="shared" si="1832"/>
        <v>191.95200000000003</v>
      </c>
      <c r="CC598" s="895">
        <f t="shared" si="1833"/>
        <v>599.94000000000005</v>
      </c>
      <c r="CD598" s="1434"/>
      <c r="CE598" s="1435"/>
      <c r="CF598" s="1436"/>
      <c r="CG598" s="1436"/>
      <c r="CH598" s="1436"/>
      <c r="CI598" s="1436"/>
      <c r="CJ598" s="1436"/>
      <c r="CK598" s="1437"/>
      <c r="CL598" s="1437"/>
      <c r="CM598" s="1437"/>
      <c r="CN598" s="1436"/>
      <c r="CO598" s="1436"/>
      <c r="CP598" s="1436"/>
      <c r="CQ598" s="1436"/>
      <c r="CR598" s="1436"/>
      <c r="CS598" s="1435"/>
      <c r="CT598" s="1438"/>
      <c r="CU598" s="1439">
        <v>0</v>
      </c>
      <c r="CV598" s="1440">
        <v>0</v>
      </c>
      <c r="CW598" s="1440">
        <v>0</v>
      </c>
      <c r="CX598" s="1440">
        <v>0</v>
      </c>
      <c r="CY598" s="1441"/>
      <c r="CZ598" s="554" t="str">
        <f t="shared" si="1850"/>
        <v/>
      </c>
      <c r="DA598" s="554" t="str">
        <f t="shared" si="1850"/>
        <v/>
      </c>
      <c r="DB598" s="555">
        <f t="shared" si="1850"/>
        <v>150</v>
      </c>
      <c r="DC598" s="555">
        <f t="shared" si="1850"/>
        <v>599.94000000000005</v>
      </c>
      <c r="DD598" s="555">
        <f t="shared" si="1850"/>
        <v>960</v>
      </c>
      <c r="DE598" s="554" t="str">
        <f t="shared" si="1850"/>
        <v/>
      </c>
      <c r="DF598" s="554" t="str">
        <f t="shared" si="1850"/>
        <v/>
      </c>
      <c r="DG598" s="554" t="str">
        <f t="shared" si="1850"/>
        <v/>
      </c>
      <c r="DH598" s="554" t="str">
        <f t="shared" si="1850"/>
        <v/>
      </c>
      <c r="DI598" s="554" t="str">
        <f t="shared" si="1850"/>
        <v/>
      </c>
      <c r="DJ598" s="553" t="str">
        <f t="shared" si="1850"/>
        <v/>
      </c>
      <c r="DK598" s="552" t="str">
        <f t="shared" si="1850"/>
        <v/>
      </c>
      <c r="DL598" s="656">
        <f t="shared" si="1836"/>
        <v>6</v>
      </c>
      <c r="DM598" s="106">
        <f t="shared" si="1837"/>
        <v>6</v>
      </c>
      <c r="DN598" s="106">
        <f t="shared" si="1838"/>
        <v>3</v>
      </c>
      <c r="DO598" s="106">
        <f t="shared" si="1839"/>
        <v>3</v>
      </c>
      <c r="DP598" s="486"/>
      <c r="DQ598" s="1484" t="str">
        <f>'Exp factors'!$I$62</f>
        <v>des</v>
      </c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513" t="s">
        <v>726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/>
      <c r="AN599" s="644"/>
      <c r="AO599" s="644"/>
      <c r="AP599" s="644"/>
      <c r="AQ599" s="644"/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/>
      <c r="BH599" s="644"/>
      <c r="BI599" s="644"/>
      <c r="BJ599" s="644"/>
      <c r="BK599" s="644" t="s">
        <v>257</v>
      </c>
      <c r="BL599" s="644"/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903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285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/>
      <c r="AN600" s="227"/>
      <c r="AO600" s="227"/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/>
      <c r="BH600" s="227"/>
      <c r="BI600" s="227"/>
      <c r="BJ600" s="227"/>
      <c r="BK600" s="227">
        <v>26.4</v>
      </c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 t="str">
        <f>IF(DN600&lt;3,"",(SUM(AL600:BB600)-MIN(AL600:BB600)-MAX(AL600:BB600))/(DN600-2))</f>
        <v/>
      </c>
      <c r="CC600" s="895" t="str">
        <f>IF(DO600&lt;3,"",(SUM(BD600:BT600)-MIN(BD600:BT600)-MAX(BD600:BT600))/(DO600-2))</f>
        <v/>
      </c>
      <c r="CD600" s="523" t="str">
        <f t="shared" ref="CD600:CT604" si="18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55"/>
        <v/>
      </c>
      <c r="CF600" s="90" t="str">
        <f t="shared" si="1855"/>
        <v/>
      </c>
      <c r="CG600" s="90" t="str">
        <f t="shared" si="1855"/>
        <v/>
      </c>
      <c r="CH600" s="90" t="str">
        <f t="shared" si="1855"/>
        <v/>
      </c>
      <c r="CI600" s="90" t="str">
        <f t="shared" si="1855"/>
        <v/>
      </c>
      <c r="CJ600" s="90" t="str">
        <f t="shared" si="1855"/>
        <v/>
      </c>
      <c r="CK600" s="156" t="str">
        <f t="shared" si="1855"/>
        <v/>
      </c>
      <c r="CL600" s="156">
        <f t="shared" si="1855"/>
        <v>26.4</v>
      </c>
      <c r="CM600" s="156" t="str">
        <f t="shared" si="1855"/>
        <v/>
      </c>
      <c r="CN600" s="90" t="str">
        <f t="shared" si="1855"/>
        <v/>
      </c>
      <c r="CO600" s="90" t="str">
        <f t="shared" si="1855"/>
        <v/>
      </c>
      <c r="CP600" s="90" t="str">
        <f t="shared" si="1855"/>
        <v/>
      </c>
      <c r="CQ600" s="90" t="str">
        <f t="shared" si="1855"/>
        <v/>
      </c>
      <c r="CR600" s="90" t="str">
        <f t="shared" si="1855"/>
        <v/>
      </c>
      <c r="CS600" s="89" t="str">
        <f t="shared" si="1855"/>
        <v/>
      </c>
      <c r="CT600" s="524" t="str">
        <f t="shared" si="1855"/>
        <v/>
      </c>
      <c r="CU600" s="552" t="str">
        <f t="shared" ref="CU600:DK604" si="18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3" t="str">
        <f t="shared" si="1856"/>
        <v/>
      </c>
      <c r="CW600" s="554" t="str">
        <f t="shared" si="1856"/>
        <v/>
      </c>
      <c r="CX600" s="554" t="str">
        <f t="shared" si="1856"/>
        <v/>
      </c>
      <c r="CY600" s="554" t="str">
        <f t="shared" si="1856"/>
        <v/>
      </c>
      <c r="CZ600" s="554" t="str">
        <f t="shared" si="1856"/>
        <v/>
      </c>
      <c r="DA600" s="554" t="str">
        <f t="shared" si="1856"/>
        <v/>
      </c>
      <c r="DB600" s="555" t="str">
        <f t="shared" si="1856"/>
        <v/>
      </c>
      <c r="DC600" s="555">
        <f t="shared" si="1856"/>
        <v>26.4</v>
      </c>
      <c r="DD600" s="555" t="str">
        <f t="shared" si="1856"/>
        <v/>
      </c>
      <c r="DE600" s="554" t="str">
        <f t="shared" si="1856"/>
        <v/>
      </c>
      <c r="DF600" s="554" t="str">
        <f t="shared" si="1856"/>
        <v/>
      </c>
      <c r="DG600" s="554" t="str">
        <f t="shared" si="1856"/>
        <v/>
      </c>
      <c r="DH600" s="554" t="str">
        <f t="shared" si="1856"/>
        <v/>
      </c>
      <c r="DI600" s="554" t="str">
        <f t="shared" si="1856"/>
        <v/>
      </c>
      <c r="DJ600" s="553" t="str">
        <f t="shared" si="1856"/>
        <v/>
      </c>
      <c r="DK600" s="552" t="str">
        <f t="shared" si="1856"/>
        <v/>
      </c>
      <c r="DL600" s="896">
        <f>COUNT(B600:R600)</f>
        <v>0</v>
      </c>
      <c r="DM600" s="851">
        <f>COUNT(T600:AJ600)</f>
        <v>0</v>
      </c>
      <c r="DN600" s="851">
        <f>COUNT(AL600:BB600)</f>
        <v>0</v>
      </c>
      <c r="DO600" s="851">
        <f>COUNT(BD600:BT600)</f>
        <v>1</v>
      </c>
      <c r="DP600" s="486"/>
      <c r="DQ600" s="1126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$G$1 &amp; "/kg"</f>
        <v>kcal/kg</v>
      </c>
      <c r="B601" s="613">
        <f>950*$K$1</f>
        <v>950</v>
      </c>
      <c r="C601" s="613">
        <f t="shared" ref="C601:R601" si="1857">950*$K$1</f>
        <v>950</v>
      </c>
      <c r="D601" s="613">
        <f t="shared" si="1857"/>
        <v>950</v>
      </c>
      <c r="E601" s="613">
        <f t="shared" si="1857"/>
        <v>950</v>
      </c>
      <c r="F601" s="613">
        <f t="shared" si="1857"/>
        <v>950</v>
      </c>
      <c r="G601" s="613">
        <f t="shared" si="1857"/>
        <v>950</v>
      </c>
      <c r="H601" s="613">
        <f t="shared" si="1857"/>
        <v>950</v>
      </c>
      <c r="I601" s="613">
        <f t="shared" si="1857"/>
        <v>950</v>
      </c>
      <c r="J601" s="613">
        <f t="shared" si="1857"/>
        <v>950</v>
      </c>
      <c r="K601" s="613">
        <f t="shared" si="1857"/>
        <v>950</v>
      </c>
      <c r="L601" s="613">
        <f t="shared" si="1857"/>
        <v>950</v>
      </c>
      <c r="M601" s="613">
        <f t="shared" si="1857"/>
        <v>950</v>
      </c>
      <c r="N601" s="613">
        <f t="shared" si="1857"/>
        <v>950</v>
      </c>
      <c r="O601" s="613">
        <f t="shared" si="1857"/>
        <v>950</v>
      </c>
      <c r="P601" s="613">
        <f t="shared" si="1857"/>
        <v>950</v>
      </c>
      <c r="Q601" s="613">
        <f t="shared" si="1857"/>
        <v>950</v>
      </c>
      <c r="R601" s="613">
        <f t="shared" si="1857"/>
        <v>950</v>
      </c>
      <c r="S601" s="717"/>
      <c r="T601" s="613">
        <f>950*$K$1</f>
        <v>950</v>
      </c>
      <c r="U601" s="613">
        <f t="shared" ref="U601:AJ601" si="1858">950*$K$1</f>
        <v>950</v>
      </c>
      <c r="V601" s="613">
        <f t="shared" si="1858"/>
        <v>950</v>
      </c>
      <c r="W601" s="613">
        <f t="shared" si="1858"/>
        <v>950</v>
      </c>
      <c r="X601" s="613">
        <f t="shared" si="1858"/>
        <v>950</v>
      </c>
      <c r="Y601" s="613">
        <f t="shared" si="1858"/>
        <v>950</v>
      </c>
      <c r="Z601" s="613">
        <f t="shared" si="1858"/>
        <v>950</v>
      </c>
      <c r="AA601" s="613">
        <f t="shared" si="1858"/>
        <v>950</v>
      </c>
      <c r="AB601" s="613">
        <f t="shared" si="1858"/>
        <v>950</v>
      </c>
      <c r="AC601" s="613">
        <f t="shared" si="1858"/>
        <v>950</v>
      </c>
      <c r="AD601" s="613">
        <f t="shared" si="1858"/>
        <v>950</v>
      </c>
      <c r="AE601" s="613">
        <f t="shared" si="1858"/>
        <v>950</v>
      </c>
      <c r="AF601" s="613">
        <f t="shared" si="1858"/>
        <v>950</v>
      </c>
      <c r="AG601" s="613">
        <f t="shared" si="1858"/>
        <v>950</v>
      </c>
      <c r="AH601" s="613">
        <f t="shared" si="1858"/>
        <v>950</v>
      </c>
      <c r="AI601" s="613">
        <f t="shared" si="1858"/>
        <v>950</v>
      </c>
      <c r="AJ601" s="613">
        <f t="shared" si="1858"/>
        <v>950</v>
      </c>
      <c r="AK601" s="717"/>
      <c r="AL601" s="613">
        <f>950*$K$1</f>
        <v>950</v>
      </c>
      <c r="AM601" s="613">
        <f t="shared" ref="AM601:BB601" si="1859">950*$K$1</f>
        <v>950</v>
      </c>
      <c r="AN601" s="613">
        <f t="shared" si="1859"/>
        <v>950</v>
      </c>
      <c r="AO601" s="613">
        <f t="shared" si="1859"/>
        <v>950</v>
      </c>
      <c r="AP601" s="613">
        <f t="shared" si="1859"/>
        <v>950</v>
      </c>
      <c r="AQ601" s="613">
        <v>950</v>
      </c>
      <c r="AR601" s="613">
        <f t="shared" si="1859"/>
        <v>950</v>
      </c>
      <c r="AS601" s="613">
        <f t="shared" si="1859"/>
        <v>950</v>
      </c>
      <c r="AT601" s="613">
        <f t="shared" si="1859"/>
        <v>950</v>
      </c>
      <c r="AU601" s="613">
        <f t="shared" si="1859"/>
        <v>950</v>
      </c>
      <c r="AV601" s="613">
        <f t="shared" si="1859"/>
        <v>950</v>
      </c>
      <c r="AW601" s="613">
        <f t="shared" si="1859"/>
        <v>950</v>
      </c>
      <c r="AX601" s="613">
        <f t="shared" si="1859"/>
        <v>950</v>
      </c>
      <c r="AY601" s="613">
        <f t="shared" si="1859"/>
        <v>950</v>
      </c>
      <c r="AZ601" s="613">
        <f t="shared" si="1859"/>
        <v>950</v>
      </c>
      <c r="BA601" s="613">
        <f t="shared" si="1859"/>
        <v>950</v>
      </c>
      <c r="BB601" s="613">
        <f t="shared" si="1859"/>
        <v>950</v>
      </c>
      <c r="BC601" s="717"/>
      <c r="BD601" s="613">
        <f>950*$K$1</f>
        <v>950</v>
      </c>
      <c r="BE601" s="613">
        <f t="shared" ref="BE601:BY601" si="1860">950*$K$1</f>
        <v>950</v>
      </c>
      <c r="BF601" s="613">
        <f t="shared" si="1860"/>
        <v>950</v>
      </c>
      <c r="BG601" s="613">
        <f t="shared" si="1860"/>
        <v>950</v>
      </c>
      <c r="BH601" s="613">
        <f t="shared" si="1860"/>
        <v>950</v>
      </c>
      <c r="BI601" s="613">
        <f t="shared" si="1860"/>
        <v>950</v>
      </c>
      <c r="BJ601" s="613">
        <f t="shared" si="1860"/>
        <v>950</v>
      </c>
      <c r="BK601" s="613">
        <f t="shared" si="1860"/>
        <v>950</v>
      </c>
      <c r="BL601" s="613">
        <f t="shared" si="1860"/>
        <v>950</v>
      </c>
      <c r="BM601" s="613">
        <f t="shared" si="1860"/>
        <v>950</v>
      </c>
      <c r="BN601" s="613">
        <f t="shared" si="1860"/>
        <v>950</v>
      </c>
      <c r="BO601" s="613">
        <f t="shared" si="1860"/>
        <v>950</v>
      </c>
      <c r="BP601" s="613">
        <f t="shared" si="1860"/>
        <v>950</v>
      </c>
      <c r="BQ601" s="613">
        <f t="shared" si="1860"/>
        <v>950</v>
      </c>
      <c r="BR601" s="613">
        <f t="shared" si="1860"/>
        <v>950</v>
      </c>
      <c r="BS601" s="613">
        <f t="shared" si="1860"/>
        <v>950</v>
      </c>
      <c r="BT601" s="613">
        <f t="shared" si="1860"/>
        <v>950</v>
      </c>
      <c r="BU601" s="717"/>
      <c r="BV601" s="613">
        <f t="shared" si="1860"/>
        <v>950</v>
      </c>
      <c r="BW601" s="613">
        <f t="shared" si="1860"/>
        <v>950</v>
      </c>
      <c r="BX601" s="613">
        <f t="shared" si="1860"/>
        <v>950</v>
      </c>
      <c r="BY601" s="613">
        <f t="shared" si="186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23">
        <f t="shared" si="1855"/>
        <v>950</v>
      </c>
      <c r="CE601" s="89">
        <f t="shared" si="1855"/>
        <v>950</v>
      </c>
      <c r="CF601" s="90">
        <f t="shared" si="1855"/>
        <v>950</v>
      </c>
      <c r="CG601" s="90">
        <f t="shared" si="1855"/>
        <v>950</v>
      </c>
      <c r="CH601" s="90">
        <f t="shared" si="1855"/>
        <v>950</v>
      </c>
      <c r="CI601" s="90">
        <f t="shared" si="1855"/>
        <v>950</v>
      </c>
      <c r="CJ601" s="90">
        <f t="shared" si="1855"/>
        <v>950</v>
      </c>
      <c r="CK601" s="156">
        <f t="shared" si="1855"/>
        <v>950</v>
      </c>
      <c r="CL601" s="156">
        <f t="shared" si="1855"/>
        <v>950</v>
      </c>
      <c r="CM601" s="156">
        <f t="shared" si="1855"/>
        <v>950</v>
      </c>
      <c r="CN601" s="90">
        <f t="shared" si="1855"/>
        <v>950</v>
      </c>
      <c r="CO601" s="90">
        <f t="shared" si="1855"/>
        <v>950</v>
      </c>
      <c r="CP601" s="90">
        <f t="shared" si="1855"/>
        <v>950</v>
      </c>
      <c r="CQ601" s="90">
        <f t="shared" si="1855"/>
        <v>950</v>
      </c>
      <c r="CR601" s="90">
        <f t="shared" si="1855"/>
        <v>950</v>
      </c>
      <c r="CS601" s="89">
        <f t="shared" si="1855"/>
        <v>950</v>
      </c>
      <c r="CT601" s="524">
        <f t="shared" si="1855"/>
        <v>950</v>
      </c>
      <c r="CU601" s="552">
        <f t="shared" si="1856"/>
        <v>950</v>
      </c>
      <c r="CV601" s="553">
        <f t="shared" si="1856"/>
        <v>950</v>
      </c>
      <c r="CW601" s="554">
        <f t="shared" si="1856"/>
        <v>950</v>
      </c>
      <c r="CX601" s="554">
        <f t="shared" si="1856"/>
        <v>950</v>
      </c>
      <c r="CY601" s="554">
        <f t="shared" si="1856"/>
        <v>950</v>
      </c>
      <c r="CZ601" s="554">
        <f t="shared" si="1856"/>
        <v>950</v>
      </c>
      <c r="DA601" s="554">
        <f t="shared" si="1856"/>
        <v>950</v>
      </c>
      <c r="DB601" s="555">
        <f t="shared" si="1856"/>
        <v>950</v>
      </c>
      <c r="DC601" s="555">
        <f t="shared" si="1856"/>
        <v>950</v>
      </c>
      <c r="DD601" s="555">
        <f t="shared" si="1856"/>
        <v>950</v>
      </c>
      <c r="DE601" s="554">
        <f t="shared" si="1856"/>
        <v>950</v>
      </c>
      <c r="DF601" s="554">
        <f t="shared" si="1856"/>
        <v>950</v>
      </c>
      <c r="DG601" s="554">
        <f t="shared" si="1856"/>
        <v>950</v>
      </c>
      <c r="DH601" s="554">
        <f t="shared" si="1856"/>
        <v>950</v>
      </c>
      <c r="DI601" s="554">
        <f t="shared" si="1856"/>
        <v>950</v>
      </c>
      <c r="DJ601" s="553">
        <f t="shared" si="1856"/>
        <v>950</v>
      </c>
      <c r="DK601" s="552">
        <f t="shared" si="185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6"/>
      <c r="DQ601" s="1126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$G$1 &amp; " (%)"</f>
        <v>kcal (%)</v>
      </c>
      <c r="B602" s="635" t="str">
        <f t="shared" ref="B602:R602" si="1861">IF(B600="","",B600*B601/B$46/365/$F$1)</f>
        <v/>
      </c>
      <c r="C602" s="635" t="str">
        <f t="shared" si="1861"/>
        <v/>
      </c>
      <c r="D602" s="635" t="str">
        <f t="shared" si="1861"/>
        <v/>
      </c>
      <c r="E602" s="635" t="str">
        <f t="shared" si="1861"/>
        <v/>
      </c>
      <c r="F602" s="635" t="str">
        <f t="shared" si="1861"/>
        <v/>
      </c>
      <c r="G602" s="635" t="str">
        <f t="shared" si="1861"/>
        <v/>
      </c>
      <c r="H602" s="635" t="str">
        <f t="shared" si="1861"/>
        <v/>
      </c>
      <c r="I602" s="635" t="str">
        <f t="shared" si="1861"/>
        <v/>
      </c>
      <c r="J602" s="635" t="str">
        <f t="shared" si="1861"/>
        <v/>
      </c>
      <c r="K602" s="635" t="str">
        <f t="shared" si="1861"/>
        <v/>
      </c>
      <c r="L602" s="635" t="str">
        <f t="shared" si="1861"/>
        <v/>
      </c>
      <c r="M602" s="635" t="str">
        <f t="shared" si="1861"/>
        <v/>
      </c>
      <c r="N602" s="635" t="str">
        <f t="shared" si="1861"/>
        <v/>
      </c>
      <c r="O602" s="635" t="str">
        <f t="shared" si="1861"/>
        <v/>
      </c>
      <c r="P602" s="635" t="str">
        <f t="shared" si="1861"/>
        <v/>
      </c>
      <c r="Q602" s="635" t="str">
        <f t="shared" si="1861"/>
        <v/>
      </c>
      <c r="R602" s="635" t="str">
        <f t="shared" si="1861"/>
        <v/>
      </c>
      <c r="S602" s="717"/>
      <c r="T602" s="635" t="str">
        <f t="shared" ref="T602:AJ602" si="1862">IF(T600="","",T600*T601/T$46/365/$F$1)</f>
        <v/>
      </c>
      <c r="U602" s="635" t="str">
        <f t="shared" si="1862"/>
        <v/>
      </c>
      <c r="V602" s="635" t="str">
        <f t="shared" si="1862"/>
        <v/>
      </c>
      <c r="W602" s="635" t="str">
        <f t="shared" si="1862"/>
        <v/>
      </c>
      <c r="X602" s="635" t="str">
        <f t="shared" si="1862"/>
        <v/>
      </c>
      <c r="Y602" s="635" t="str">
        <f t="shared" si="1862"/>
        <v/>
      </c>
      <c r="Z602" s="635" t="str">
        <f t="shared" si="1862"/>
        <v/>
      </c>
      <c r="AA602" s="635" t="str">
        <f t="shared" si="1862"/>
        <v/>
      </c>
      <c r="AB602" s="635" t="str">
        <f t="shared" si="1862"/>
        <v/>
      </c>
      <c r="AC602" s="635" t="str">
        <f t="shared" si="1862"/>
        <v/>
      </c>
      <c r="AD602" s="635" t="str">
        <f t="shared" si="1862"/>
        <v/>
      </c>
      <c r="AE602" s="635" t="str">
        <f t="shared" si="1862"/>
        <v/>
      </c>
      <c r="AF602" s="635" t="str">
        <f t="shared" si="1862"/>
        <v/>
      </c>
      <c r="AG602" s="635" t="str">
        <f t="shared" si="1862"/>
        <v/>
      </c>
      <c r="AH602" s="635" t="str">
        <f t="shared" si="1862"/>
        <v/>
      </c>
      <c r="AI602" s="635" t="str">
        <f t="shared" si="1862"/>
        <v/>
      </c>
      <c r="AJ602" s="635" t="str">
        <f t="shared" si="1862"/>
        <v/>
      </c>
      <c r="AK602" s="717"/>
      <c r="AL602" s="635" t="str">
        <f t="shared" ref="AL602:BB602" si="1863">IF(AL600="","",AL600*AL601/AL$46/365/$F$1)</f>
        <v/>
      </c>
      <c r="AM602" s="635" t="str">
        <f t="shared" si="1863"/>
        <v/>
      </c>
      <c r="AN602" s="635" t="str">
        <f t="shared" si="1863"/>
        <v/>
      </c>
      <c r="AO602" s="635" t="str">
        <f t="shared" si="1863"/>
        <v/>
      </c>
      <c r="AP602" s="635" t="str">
        <f t="shared" si="1863"/>
        <v/>
      </c>
      <c r="AQ602" s="635" t="str">
        <f t="shared" si="1863"/>
        <v/>
      </c>
      <c r="AR602" s="635" t="str">
        <f t="shared" si="1863"/>
        <v/>
      </c>
      <c r="AS602" s="635" t="str">
        <f t="shared" si="1863"/>
        <v/>
      </c>
      <c r="AT602" s="635" t="str">
        <f t="shared" si="1863"/>
        <v/>
      </c>
      <c r="AU602" s="635" t="str">
        <f t="shared" si="1863"/>
        <v/>
      </c>
      <c r="AV602" s="635" t="str">
        <f t="shared" si="1863"/>
        <v/>
      </c>
      <c r="AW602" s="635" t="str">
        <f t="shared" si="1863"/>
        <v/>
      </c>
      <c r="AX602" s="635" t="str">
        <f t="shared" si="1863"/>
        <v/>
      </c>
      <c r="AY602" s="635" t="str">
        <f t="shared" si="1863"/>
        <v/>
      </c>
      <c r="AZ602" s="635" t="str">
        <f t="shared" si="1863"/>
        <v/>
      </c>
      <c r="BA602" s="635" t="str">
        <f t="shared" si="1863"/>
        <v/>
      </c>
      <c r="BB602" s="635" t="str">
        <f t="shared" si="1863"/>
        <v/>
      </c>
      <c r="BC602" s="717"/>
      <c r="BD602" s="635" t="str">
        <f t="shared" ref="BD602:BT602" si="1864">IF(BD600="","",BD600*BD601/BD$46/365/$F$1)</f>
        <v/>
      </c>
      <c r="BE602" s="635" t="str">
        <f t="shared" si="1864"/>
        <v/>
      </c>
      <c r="BF602" s="635" t="str">
        <f t="shared" si="1864"/>
        <v/>
      </c>
      <c r="BG602" s="635" t="str">
        <f t="shared" si="1864"/>
        <v/>
      </c>
      <c r="BH602" s="635" t="str">
        <f t="shared" si="1864"/>
        <v/>
      </c>
      <c r="BI602" s="635" t="str">
        <f t="shared" si="1864"/>
        <v/>
      </c>
      <c r="BJ602" s="635" t="str">
        <f t="shared" si="1864"/>
        <v/>
      </c>
      <c r="BK602" s="635">
        <f t="shared" si="1864"/>
        <v>2.7266797129810827E-3</v>
      </c>
      <c r="BL602" s="635" t="str">
        <f t="shared" si="1864"/>
        <v/>
      </c>
      <c r="BM602" s="635" t="str">
        <f t="shared" si="1864"/>
        <v/>
      </c>
      <c r="BN602" s="635" t="str">
        <f t="shared" si="1864"/>
        <v/>
      </c>
      <c r="BO602" s="635" t="str">
        <f t="shared" si="1864"/>
        <v/>
      </c>
      <c r="BP602" s="635" t="str">
        <f t="shared" si="1864"/>
        <v/>
      </c>
      <c r="BQ602" s="635" t="str">
        <f t="shared" si="1864"/>
        <v/>
      </c>
      <c r="BR602" s="635" t="str">
        <f t="shared" si="1864"/>
        <v/>
      </c>
      <c r="BS602" s="635" t="str">
        <f t="shared" si="1864"/>
        <v/>
      </c>
      <c r="BT602" s="635" t="str">
        <f t="shared" si="1864"/>
        <v/>
      </c>
      <c r="BU602" s="717"/>
      <c r="BV602" s="635" t="str">
        <f>IF(BV600="","",BV600*BV601/BV$46/365/$F$1)</f>
        <v/>
      </c>
      <c r="BW602" s="635" t="str">
        <f>IF(BW600="","",BW600*BW601/BW$46/365/$F$1)</f>
        <v/>
      </c>
      <c r="BX602" s="635" t="str">
        <f>IF(BX600="","",BX600*BX601/BX$46/365/$F$1)</f>
        <v/>
      </c>
      <c r="BY602" s="635" t="str">
        <f>IF(BY600="","",BY600*BY601/BY$46/365/$F$1)</f>
        <v/>
      </c>
      <c r="BZ602" s="600" t="str">
        <f t="shared" ref="BZ602" si="1865">IF(DL602&lt;3,"",(SUM(B602:R602)-MIN(B602:R602)-MAX(B602:R602))/(DL602-2))</f>
        <v/>
      </c>
      <c r="CA602" s="625" t="str">
        <f t="shared" ref="CA602" si="1866">IF(DM602&lt;3,"",(SUM(T602:AJ602)-MIN(T602:AJ602)-MAX(T602:AJ602))/(DM602-2))</f>
        <v/>
      </c>
      <c r="CB602" s="625" t="str">
        <f t="shared" ref="CB602" si="1867">IF(DN602&lt;3,"",(SUM(AL602:BB602)-MIN(AL602:BB602)-MAX(AL602:BB602))/(DN602-2))</f>
        <v/>
      </c>
      <c r="CC602" s="694" t="str">
        <f t="shared" ref="CC602" si="1868">IF(DO602&lt;3,"",(SUM(BD602:BT602)-MIN(BD602:BT602)-MAX(BD602:BT602))/(DO602-2))</f>
        <v/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1855"/>
        <v/>
      </c>
      <c r="CF602" s="1344" t="str">
        <f t="shared" si="1855"/>
        <v/>
      </c>
      <c r="CG602" s="1344" t="str">
        <f t="shared" si="1855"/>
        <v/>
      </c>
      <c r="CH602" s="1344" t="str">
        <f t="shared" si="1855"/>
        <v/>
      </c>
      <c r="CI602" s="1344" t="str">
        <f t="shared" si="1855"/>
        <v/>
      </c>
      <c r="CJ602" s="1344" t="str">
        <f t="shared" si="1855"/>
        <v/>
      </c>
      <c r="CK602" s="1345" t="str">
        <f t="shared" si="1855"/>
        <v/>
      </c>
      <c r="CL602" s="1345">
        <f t="shared" si="1855"/>
        <v>2.7266797129810827E-3</v>
      </c>
      <c r="CM602" s="1345" t="str">
        <f t="shared" si="1855"/>
        <v/>
      </c>
      <c r="CN602" s="1344" t="str">
        <f t="shared" si="1855"/>
        <v/>
      </c>
      <c r="CO602" s="1344" t="str">
        <f t="shared" si="1855"/>
        <v/>
      </c>
      <c r="CP602" s="1344" t="str">
        <f t="shared" si="1855"/>
        <v/>
      </c>
      <c r="CQ602" s="1344" t="str">
        <f t="shared" si="1855"/>
        <v/>
      </c>
      <c r="CR602" s="1344" t="str">
        <f t="shared" si="1855"/>
        <v/>
      </c>
      <c r="CS602" s="1343" t="str">
        <f t="shared" si="1855"/>
        <v/>
      </c>
      <c r="CT602" s="1346" t="str">
        <f t="shared" si="1855"/>
        <v/>
      </c>
      <c r="CU602" s="540" t="str">
        <f t="shared" ref="CU602:DD602" si="186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1" t="str">
        <f t="shared" si="1869"/>
        <v/>
      </c>
      <c r="CW602" s="542" t="str">
        <f t="shared" si="1869"/>
        <v/>
      </c>
      <c r="CX602" s="542" t="str">
        <f t="shared" si="1869"/>
        <v/>
      </c>
      <c r="CY602" s="542" t="str">
        <f t="shared" si="1869"/>
        <v/>
      </c>
      <c r="CZ602" s="542" t="str">
        <f t="shared" si="1869"/>
        <v/>
      </c>
      <c r="DA602" s="542" t="str">
        <f t="shared" si="1869"/>
        <v/>
      </c>
      <c r="DB602" s="543" t="str">
        <f t="shared" si="1869"/>
        <v/>
      </c>
      <c r="DC602" s="543">
        <f t="shared" si="1869"/>
        <v>2.7266797129810827E-3</v>
      </c>
      <c r="DD602" s="543" t="str">
        <f t="shared" si="1869"/>
        <v/>
      </c>
      <c r="DE602" s="542" t="str">
        <f t="shared" ref="DE602:DK602" si="187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2" t="str">
        <f t="shared" si="1870"/>
        <v/>
      </c>
      <c r="DG602" s="542" t="str">
        <f t="shared" si="1870"/>
        <v/>
      </c>
      <c r="DH602" s="542" t="str">
        <f t="shared" si="1870"/>
        <v/>
      </c>
      <c r="DI602" s="542" t="str">
        <f t="shared" si="1870"/>
        <v/>
      </c>
      <c r="DJ602" s="541" t="str">
        <f t="shared" si="1870"/>
        <v/>
      </c>
      <c r="DK602" s="540" t="str">
        <f t="shared" si="1870"/>
        <v/>
      </c>
      <c r="DL602" s="656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1</v>
      </c>
      <c r="DP602" s="486"/>
      <c r="DQ602" s="1126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281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/>
      <c r="AN603" s="323"/>
      <c r="AO603" s="323"/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/>
      <c r="BH603" s="323"/>
      <c r="BI603" s="323"/>
      <c r="BJ603" s="323"/>
      <c r="BK603" s="323">
        <v>20</v>
      </c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 t="str">
        <f>IF(DN603&lt;3,"",(SUM(AL603:BB603)-MIN(AL603:BB603)-MAX(AL603:BB603))/(DN603-2))</f>
        <v/>
      </c>
      <c r="CC603" s="895" t="str">
        <f>IF(DO603&lt;3,"",(SUM(BD603:BT603)-MIN(BD603:BT603)-MAX(BD603:BT603))/(DO603-2))</f>
        <v/>
      </c>
      <c r="CD603" s="523" t="str">
        <f t="shared" si="1855"/>
        <v/>
      </c>
      <c r="CE603" s="89" t="str">
        <f t="shared" si="1855"/>
        <v/>
      </c>
      <c r="CF603" s="90" t="str">
        <f t="shared" si="1855"/>
        <v/>
      </c>
      <c r="CG603" s="90" t="str">
        <f t="shared" si="1855"/>
        <v/>
      </c>
      <c r="CH603" s="90" t="str">
        <f t="shared" si="1855"/>
        <v/>
      </c>
      <c r="CI603" s="90" t="str">
        <f t="shared" si="1855"/>
        <v/>
      </c>
      <c r="CJ603" s="90" t="str">
        <f t="shared" si="1855"/>
        <v/>
      </c>
      <c r="CK603" s="156" t="str">
        <f t="shared" si="1855"/>
        <v/>
      </c>
      <c r="CL603" s="156">
        <f t="shared" si="1855"/>
        <v>20</v>
      </c>
      <c r="CM603" s="156" t="str">
        <f t="shared" si="1855"/>
        <v/>
      </c>
      <c r="CN603" s="90" t="str">
        <f t="shared" si="1855"/>
        <v/>
      </c>
      <c r="CO603" s="90" t="str">
        <f t="shared" si="1855"/>
        <v/>
      </c>
      <c r="CP603" s="90" t="str">
        <f t="shared" si="1855"/>
        <v/>
      </c>
      <c r="CQ603" s="90" t="str">
        <f t="shared" si="1855"/>
        <v/>
      </c>
      <c r="CR603" s="90" t="str">
        <f t="shared" si="1855"/>
        <v/>
      </c>
      <c r="CS603" s="89" t="str">
        <f t="shared" si="1855"/>
        <v/>
      </c>
      <c r="CT603" s="524" t="str">
        <f t="shared" si="1855"/>
        <v/>
      </c>
      <c r="CU603" s="552" t="str">
        <f t="shared" si="1856"/>
        <v/>
      </c>
      <c r="CV603" s="553" t="str">
        <f t="shared" si="1856"/>
        <v/>
      </c>
      <c r="CW603" s="554" t="str">
        <f t="shared" si="1856"/>
        <v/>
      </c>
      <c r="CX603" s="554" t="str">
        <f t="shared" si="1856"/>
        <v/>
      </c>
      <c r="CY603" s="554" t="str">
        <f t="shared" si="1856"/>
        <v/>
      </c>
      <c r="CZ603" s="554" t="str">
        <f t="shared" si="1856"/>
        <v/>
      </c>
      <c r="DA603" s="554" t="str">
        <f t="shared" si="1856"/>
        <v/>
      </c>
      <c r="DB603" s="555" t="str">
        <f t="shared" si="1856"/>
        <v/>
      </c>
      <c r="DC603" s="555">
        <f t="shared" si="1856"/>
        <v>20</v>
      </c>
      <c r="DD603" s="555" t="str">
        <f t="shared" si="1856"/>
        <v/>
      </c>
      <c r="DE603" s="554" t="str">
        <f t="shared" si="1856"/>
        <v/>
      </c>
      <c r="DF603" s="554" t="str">
        <f t="shared" si="1856"/>
        <v/>
      </c>
      <c r="DG603" s="554" t="str">
        <f t="shared" si="1856"/>
        <v/>
      </c>
      <c r="DH603" s="554" t="str">
        <f t="shared" si="1856"/>
        <v/>
      </c>
      <c r="DI603" s="554" t="str">
        <f t="shared" si="1856"/>
        <v/>
      </c>
      <c r="DJ603" s="553" t="str">
        <f t="shared" si="1856"/>
        <v/>
      </c>
      <c r="DK603" s="552" t="str">
        <f t="shared" si="1856"/>
        <v/>
      </c>
      <c r="DL603" s="896">
        <f>COUNT(B603:R603)</f>
        <v>0</v>
      </c>
      <c r="DM603" s="851">
        <f>COUNT(T603:AJ603)</f>
        <v>0</v>
      </c>
      <c r="DN603" s="851">
        <f>COUNT(AL603:BB603)</f>
        <v>0</v>
      </c>
      <c r="DO603" s="851">
        <f>COUNT(BD603:BT603)</f>
        <v>1</v>
      </c>
      <c r="DP603" s="486"/>
      <c r="DQ603" s="1126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279</v>
      </c>
      <c r="B604" s="632" t="str">
        <f t="shared" ref="B604:R604" si="1871">IF(B603="","",B600*B603)</f>
        <v/>
      </c>
      <c r="C604" s="632" t="str">
        <f t="shared" si="1871"/>
        <v/>
      </c>
      <c r="D604" s="632" t="str">
        <f t="shared" si="1871"/>
        <v/>
      </c>
      <c r="E604" s="632" t="str">
        <f t="shared" si="1871"/>
        <v/>
      </c>
      <c r="F604" s="632" t="str">
        <f t="shared" si="1871"/>
        <v/>
      </c>
      <c r="G604" s="632" t="str">
        <f t="shared" si="1871"/>
        <v/>
      </c>
      <c r="H604" s="632" t="str">
        <f t="shared" si="1871"/>
        <v/>
      </c>
      <c r="I604" s="632" t="str">
        <f t="shared" si="1871"/>
        <v/>
      </c>
      <c r="J604" s="632" t="str">
        <f t="shared" si="1871"/>
        <v/>
      </c>
      <c r="K604" s="632" t="str">
        <f t="shared" si="1871"/>
        <v/>
      </c>
      <c r="L604" s="632" t="str">
        <f t="shared" si="1871"/>
        <v/>
      </c>
      <c r="M604" s="632" t="str">
        <f t="shared" si="1871"/>
        <v/>
      </c>
      <c r="N604" s="632" t="str">
        <f t="shared" si="1871"/>
        <v/>
      </c>
      <c r="O604" s="632" t="str">
        <f t="shared" si="1871"/>
        <v/>
      </c>
      <c r="P604" s="632" t="str">
        <f t="shared" si="1871"/>
        <v/>
      </c>
      <c r="Q604" s="632" t="str">
        <f t="shared" si="1871"/>
        <v/>
      </c>
      <c r="R604" s="632" t="str">
        <f t="shared" si="1871"/>
        <v/>
      </c>
      <c r="S604" s="717"/>
      <c r="T604" s="632" t="str">
        <f t="shared" ref="T604:AJ604" si="1872">IF(T603="","",T600*T603)</f>
        <v/>
      </c>
      <c r="U604" s="632" t="str">
        <f t="shared" si="1872"/>
        <v/>
      </c>
      <c r="V604" s="632" t="str">
        <f t="shared" si="1872"/>
        <v/>
      </c>
      <c r="W604" s="632" t="str">
        <f t="shared" si="1872"/>
        <v/>
      </c>
      <c r="X604" s="632" t="str">
        <f t="shared" si="1872"/>
        <v/>
      </c>
      <c r="Y604" s="632" t="str">
        <f t="shared" si="1872"/>
        <v/>
      </c>
      <c r="Z604" s="632" t="str">
        <f t="shared" si="1872"/>
        <v/>
      </c>
      <c r="AA604" s="632" t="str">
        <f t="shared" si="1872"/>
        <v/>
      </c>
      <c r="AB604" s="632" t="str">
        <f t="shared" si="1872"/>
        <v/>
      </c>
      <c r="AC604" s="632" t="str">
        <f t="shared" si="1872"/>
        <v/>
      </c>
      <c r="AD604" s="632" t="str">
        <f t="shared" si="1872"/>
        <v/>
      </c>
      <c r="AE604" s="632" t="str">
        <f t="shared" si="1872"/>
        <v/>
      </c>
      <c r="AF604" s="632" t="str">
        <f t="shared" si="1872"/>
        <v/>
      </c>
      <c r="AG604" s="632" t="str">
        <f t="shared" si="1872"/>
        <v/>
      </c>
      <c r="AH604" s="632" t="str">
        <f t="shared" si="1872"/>
        <v/>
      </c>
      <c r="AI604" s="632" t="str">
        <f t="shared" si="1872"/>
        <v/>
      </c>
      <c r="AJ604" s="632" t="str">
        <f t="shared" si="1872"/>
        <v/>
      </c>
      <c r="AK604" s="717"/>
      <c r="AL604" s="632" t="str">
        <f t="shared" ref="AL604:BB604" si="1873">IF(AL603="","",AL600*AL603)</f>
        <v/>
      </c>
      <c r="AM604" s="632" t="str">
        <f t="shared" si="1873"/>
        <v/>
      </c>
      <c r="AN604" s="632" t="str">
        <f t="shared" si="1873"/>
        <v/>
      </c>
      <c r="AO604" s="632" t="str">
        <f t="shared" si="1873"/>
        <v/>
      </c>
      <c r="AP604" s="632" t="str">
        <f t="shared" si="1873"/>
        <v/>
      </c>
      <c r="AQ604" s="632" t="str">
        <f t="shared" si="1873"/>
        <v/>
      </c>
      <c r="AR604" s="632" t="str">
        <f t="shared" si="1873"/>
        <v/>
      </c>
      <c r="AS604" s="632" t="str">
        <f t="shared" si="1873"/>
        <v/>
      </c>
      <c r="AT604" s="632" t="str">
        <f t="shared" si="1873"/>
        <v/>
      </c>
      <c r="AU604" s="632" t="str">
        <f t="shared" si="1873"/>
        <v/>
      </c>
      <c r="AV604" s="632" t="str">
        <f t="shared" si="1873"/>
        <v/>
      </c>
      <c r="AW604" s="632" t="str">
        <f t="shared" si="1873"/>
        <v/>
      </c>
      <c r="AX604" s="632" t="str">
        <f t="shared" si="1873"/>
        <v/>
      </c>
      <c r="AY604" s="632" t="str">
        <f t="shared" si="1873"/>
        <v/>
      </c>
      <c r="AZ604" s="632" t="str">
        <f t="shared" si="1873"/>
        <v/>
      </c>
      <c r="BA604" s="632" t="str">
        <f t="shared" si="1873"/>
        <v/>
      </c>
      <c r="BB604" s="632" t="str">
        <f t="shared" si="1873"/>
        <v/>
      </c>
      <c r="BC604" s="717"/>
      <c r="BD604" s="632" t="str">
        <f t="shared" ref="BD604:BT604" si="1874">IF(BD603="","",BD600*BD603)</f>
        <v/>
      </c>
      <c r="BE604" s="632" t="str">
        <f t="shared" si="1874"/>
        <v/>
      </c>
      <c r="BF604" s="632" t="str">
        <f t="shared" si="1874"/>
        <v/>
      </c>
      <c r="BG604" s="632" t="str">
        <f t="shared" si="1874"/>
        <v/>
      </c>
      <c r="BH604" s="632" t="str">
        <f t="shared" si="1874"/>
        <v/>
      </c>
      <c r="BI604" s="632" t="str">
        <f t="shared" si="1874"/>
        <v/>
      </c>
      <c r="BJ604" s="632" t="str">
        <f t="shared" si="1874"/>
        <v/>
      </c>
      <c r="BK604" s="632">
        <f t="shared" si="1874"/>
        <v>528</v>
      </c>
      <c r="BL604" s="632" t="str">
        <f t="shared" si="1874"/>
        <v/>
      </c>
      <c r="BM604" s="632" t="str">
        <f t="shared" si="1874"/>
        <v/>
      </c>
      <c r="BN604" s="632" t="str">
        <f t="shared" si="1874"/>
        <v/>
      </c>
      <c r="BO604" s="632" t="str">
        <f t="shared" si="1874"/>
        <v/>
      </c>
      <c r="BP604" s="632" t="str">
        <f t="shared" si="1874"/>
        <v/>
      </c>
      <c r="BQ604" s="632" t="str">
        <f t="shared" si="1874"/>
        <v/>
      </c>
      <c r="BR604" s="632" t="str">
        <f t="shared" si="1874"/>
        <v/>
      </c>
      <c r="BS604" s="632" t="str">
        <f t="shared" si="1874"/>
        <v/>
      </c>
      <c r="BT604" s="632" t="str">
        <f t="shared" si="1874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 t="str">
        <f>IF(DN604&lt;3,"",(SUM(AL604:BB604)-MIN(AL604:BB604)-MAX(AL604:BB604))/(DN604-2))</f>
        <v/>
      </c>
      <c r="CC604" s="895" t="str">
        <f>IF(DO604&lt;3,"",(SUM(BD604:BT604)-MIN(BD604:BT604)-MAX(BD604:BT604))/(DO604-2))</f>
        <v/>
      </c>
      <c r="CD604" s="523" t="str">
        <f t="shared" si="1855"/>
        <v/>
      </c>
      <c r="CE604" s="89" t="str">
        <f t="shared" si="1855"/>
        <v/>
      </c>
      <c r="CF604" s="90" t="str">
        <f t="shared" si="1855"/>
        <v/>
      </c>
      <c r="CG604" s="90" t="str">
        <f t="shared" si="1855"/>
        <v/>
      </c>
      <c r="CH604" s="90" t="str">
        <f t="shared" si="1855"/>
        <v/>
      </c>
      <c r="CI604" s="90" t="str">
        <f t="shared" si="1855"/>
        <v/>
      </c>
      <c r="CJ604" s="90" t="str">
        <f t="shared" si="1855"/>
        <v/>
      </c>
      <c r="CK604" s="156" t="str">
        <f t="shared" si="1855"/>
        <v/>
      </c>
      <c r="CL604" s="156">
        <f t="shared" si="1855"/>
        <v>528</v>
      </c>
      <c r="CM604" s="156" t="str">
        <f t="shared" si="1855"/>
        <v/>
      </c>
      <c r="CN604" s="90" t="str">
        <f t="shared" si="1855"/>
        <v/>
      </c>
      <c r="CO604" s="90" t="str">
        <f t="shared" si="1855"/>
        <v/>
      </c>
      <c r="CP604" s="90" t="str">
        <f t="shared" si="1855"/>
        <v/>
      </c>
      <c r="CQ604" s="90" t="str">
        <f t="shared" si="1855"/>
        <v/>
      </c>
      <c r="CR604" s="90" t="str">
        <f t="shared" si="1855"/>
        <v/>
      </c>
      <c r="CS604" s="89" t="str">
        <f t="shared" si="1855"/>
        <v/>
      </c>
      <c r="CT604" s="524" t="str">
        <f t="shared" si="1855"/>
        <v/>
      </c>
      <c r="CU604" s="552" t="str">
        <f t="shared" si="1856"/>
        <v/>
      </c>
      <c r="CV604" s="553" t="str">
        <f t="shared" si="1856"/>
        <v/>
      </c>
      <c r="CW604" s="554" t="str">
        <f t="shared" si="1856"/>
        <v/>
      </c>
      <c r="CX604" s="554" t="str">
        <f t="shared" si="1856"/>
        <v/>
      </c>
      <c r="CY604" s="554" t="str">
        <f t="shared" si="1856"/>
        <v/>
      </c>
      <c r="CZ604" s="554" t="str">
        <f t="shared" si="1856"/>
        <v/>
      </c>
      <c r="DA604" s="554" t="str">
        <f t="shared" si="1856"/>
        <v/>
      </c>
      <c r="DB604" s="555" t="str">
        <f t="shared" si="1856"/>
        <v/>
      </c>
      <c r="DC604" s="555">
        <f t="shared" si="1856"/>
        <v>528</v>
      </c>
      <c r="DD604" s="555" t="str">
        <f t="shared" si="1856"/>
        <v/>
      </c>
      <c r="DE604" s="554" t="str">
        <f t="shared" si="1856"/>
        <v/>
      </c>
      <c r="DF604" s="554" t="str">
        <f t="shared" si="1856"/>
        <v/>
      </c>
      <c r="DG604" s="554" t="str">
        <f t="shared" si="1856"/>
        <v/>
      </c>
      <c r="DH604" s="554" t="str">
        <f t="shared" si="1856"/>
        <v/>
      </c>
      <c r="DI604" s="554" t="str">
        <f t="shared" si="1856"/>
        <v/>
      </c>
      <c r="DJ604" s="553" t="str">
        <f t="shared" si="1856"/>
        <v/>
      </c>
      <c r="DK604" s="552" t="str">
        <f t="shared" si="1856"/>
        <v/>
      </c>
      <c r="DL604" s="896">
        <f>COUNT(B604:R604)</f>
        <v>0</v>
      </c>
      <c r="DM604" s="851">
        <f>COUNT(T604:AJ604)</f>
        <v>0</v>
      </c>
      <c r="DN604" s="851">
        <f>COUNT(AL604:BB604)</f>
        <v>0</v>
      </c>
      <c r="DO604" s="851">
        <f>COUNT(BD604:BT604)</f>
        <v>1</v>
      </c>
      <c r="DP604" s="486"/>
      <c r="DQ604" s="1484" t="str">
        <f>'Exp factors'!$I$63</f>
        <v>des</v>
      </c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514" t="s">
        <v>802</v>
      </c>
      <c r="B605" s="644" t="s">
        <v>257</v>
      </c>
      <c r="C605" s="644" t="s">
        <v>257</v>
      </c>
      <c r="D605" s="644" t="s">
        <v>257</v>
      </c>
      <c r="E605" s="644"/>
      <c r="F605" s="644"/>
      <c r="G605" s="644" t="s">
        <v>257</v>
      </c>
      <c r="H605" s="644" t="s">
        <v>257</v>
      </c>
      <c r="I605" s="644" t="s">
        <v>257</v>
      </c>
      <c r="J605" s="644" t="s">
        <v>257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257</v>
      </c>
      <c r="U605" s="644"/>
      <c r="V605" s="644" t="s">
        <v>257</v>
      </c>
      <c r="W605" s="644" t="s">
        <v>257</v>
      </c>
      <c r="X605" s="644" t="s">
        <v>758</v>
      </c>
      <c r="Y605" s="644" t="s">
        <v>257</v>
      </c>
      <c r="Z605" s="644" t="s">
        <v>257</v>
      </c>
      <c r="AA605" s="644" t="s">
        <v>257</v>
      </c>
      <c r="AB605" s="644" t="s">
        <v>257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257</v>
      </c>
      <c r="AM605" s="644" t="s">
        <v>257</v>
      </c>
      <c r="AN605" s="644" t="s">
        <v>257</v>
      </c>
      <c r="AO605" s="644" t="s">
        <v>257</v>
      </c>
      <c r="AP605" s="644" t="s">
        <v>257</v>
      </c>
      <c r="AQ605" s="644" t="s">
        <v>257</v>
      </c>
      <c r="AR605" s="644" t="s">
        <v>257</v>
      </c>
      <c r="AS605" s="644" t="s">
        <v>257</v>
      </c>
      <c r="AT605" s="644" t="s">
        <v>257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 t="s">
        <v>257</v>
      </c>
      <c r="BE605" s="644" t="s">
        <v>257</v>
      </c>
      <c r="BF605" s="644"/>
      <c r="BG605" s="644" t="s">
        <v>257</v>
      </c>
      <c r="BH605" s="644" t="s">
        <v>257</v>
      </c>
      <c r="BI605" s="644" t="s">
        <v>257</v>
      </c>
      <c r="BJ605" s="644" t="s">
        <v>257</v>
      </c>
      <c r="BK605" s="644" t="s">
        <v>257</v>
      </c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903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285</v>
      </c>
      <c r="B606" s="227">
        <v>25</v>
      </c>
      <c r="C606" s="227">
        <v>60</v>
      </c>
      <c r="D606" s="227">
        <v>18</v>
      </c>
      <c r="E606" s="227"/>
      <c r="F606" s="227"/>
      <c r="G606" s="227">
        <v>100</v>
      </c>
      <c r="H606" s="227">
        <v>300</v>
      </c>
      <c r="I606" s="227">
        <v>1</v>
      </c>
      <c r="J606" s="227">
        <v>3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9</v>
      </c>
      <c r="U606" s="227"/>
      <c r="V606" s="227">
        <v>52</v>
      </c>
      <c r="W606" s="227">
        <v>100</v>
      </c>
      <c r="X606" s="227">
        <v>108</v>
      </c>
      <c r="Y606" s="227">
        <v>300</v>
      </c>
      <c r="Z606" s="227">
        <v>9</v>
      </c>
      <c r="AA606" s="227">
        <v>50</v>
      </c>
      <c r="AB606" s="227">
        <v>30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</v>
      </c>
      <c r="AM606" s="227">
        <v>300</v>
      </c>
      <c r="AN606" s="227">
        <v>20</v>
      </c>
      <c r="AO606" s="227">
        <v>30</v>
      </c>
      <c r="AP606" s="227">
        <v>9</v>
      </c>
      <c r="AQ606" s="227">
        <v>200</v>
      </c>
      <c r="AR606" s="227">
        <v>300</v>
      </c>
      <c r="AS606" s="227">
        <v>150</v>
      </c>
      <c r="AT606" s="227">
        <v>300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24</v>
      </c>
      <c r="BE606" s="227">
        <v>500</v>
      </c>
      <c r="BF606" s="227"/>
      <c r="BG606" s="227">
        <v>48</v>
      </c>
      <c r="BH606" s="227">
        <v>100</v>
      </c>
      <c r="BI606" s="227">
        <v>48</v>
      </c>
      <c r="BJ606" s="227">
        <v>120</v>
      </c>
      <c r="BK606" s="227">
        <v>60</v>
      </c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25</v>
      </c>
      <c r="BW606" s="227">
        <v>30</v>
      </c>
      <c r="BX606" s="227">
        <v>30</v>
      </c>
      <c r="BY606" s="227">
        <v>48</v>
      </c>
      <c r="BZ606" s="894">
        <f>IF(DL606&lt;3,"",(SUM(B606:R606)-MIN(B606:R606)-MAX(B606:R606))/(DL606-2))</f>
        <v>41.2</v>
      </c>
      <c r="CA606" s="894">
        <f>IF(DM606&lt;3,"",(SUM(T606:AJ606)-MIN(T606:AJ606)-MAX(T606:AJ606))/(DM606-2))</f>
        <v>58.166666666666664</v>
      </c>
      <c r="CB606" s="894">
        <f>IF(DN606&lt;3,"",(SUM(AL606:BB606)-MIN(AL606:BB606)-MAX(AL606:BB606))/(DN606-2))</f>
        <v>146.28571428571428</v>
      </c>
      <c r="CC606" s="895">
        <f>IF(DO606&lt;3,"",(SUM(BD606:BT606)-MIN(BD606:BT606)-MAX(BD606:BT606))/(DO606-2))</f>
        <v>75.2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187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1875"/>
        <v/>
      </c>
      <c r="CG606" s="1339" t="str">
        <f t="shared" si="1875"/>
        <v/>
      </c>
      <c r="CH606" s="1339" t="str">
        <f t="shared" si="1875"/>
        <v/>
      </c>
      <c r="CI606" s="1339">
        <f t="shared" si="1875"/>
        <v>24</v>
      </c>
      <c r="CJ606" s="1339">
        <f t="shared" si="1875"/>
        <v>48</v>
      </c>
      <c r="CK606" s="1340">
        <f t="shared" si="1875"/>
        <v>48</v>
      </c>
      <c r="CL606" s="1340">
        <f t="shared" si="1875"/>
        <v>60</v>
      </c>
      <c r="CM606" s="1340">
        <f t="shared" si="1875"/>
        <v>100</v>
      </c>
      <c r="CN606" s="1339">
        <f t="shared" si="1875"/>
        <v>120</v>
      </c>
      <c r="CO606" s="1339">
        <f t="shared" si="1875"/>
        <v>500</v>
      </c>
      <c r="CP606" s="1339" t="str">
        <f t="shared" si="1875"/>
        <v/>
      </c>
      <c r="CQ606" s="1339" t="str">
        <f t="shared" si="1875"/>
        <v/>
      </c>
      <c r="CR606" s="1339" t="str">
        <f t="shared" si="1875"/>
        <v/>
      </c>
      <c r="CS606" s="1338" t="str">
        <f t="shared" si="1875"/>
        <v/>
      </c>
      <c r="CT606" s="1341" t="str">
        <f t="shared" si="1875"/>
        <v/>
      </c>
      <c r="CU606" s="552" t="str">
        <f t="shared" ref="CU606:DD610" si="187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3" t="str">
        <f t="shared" si="1876"/>
        <v/>
      </c>
      <c r="CW606" s="554" t="str">
        <f t="shared" si="1876"/>
        <v/>
      </c>
      <c r="CX606" s="554" t="str">
        <f t="shared" si="1876"/>
        <v/>
      </c>
      <c r="CY606" s="554" t="str">
        <f t="shared" si="1876"/>
        <v/>
      </c>
      <c r="CZ606" s="554">
        <f t="shared" si="1876"/>
        <v>24</v>
      </c>
      <c r="DA606" s="554">
        <f t="shared" si="1876"/>
        <v>48</v>
      </c>
      <c r="DB606" s="555">
        <f t="shared" si="1876"/>
        <v>48</v>
      </c>
      <c r="DC606" s="555">
        <f t="shared" si="1876"/>
        <v>60</v>
      </c>
      <c r="DD606" s="555">
        <f t="shared" si="1876"/>
        <v>100</v>
      </c>
      <c r="DE606" s="554">
        <f t="shared" ref="DE606:DK610" si="187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120</v>
      </c>
      <c r="DF606" s="554">
        <f t="shared" si="1877"/>
        <v>500</v>
      </c>
      <c r="DG606" s="554" t="str">
        <f t="shared" si="1877"/>
        <v/>
      </c>
      <c r="DH606" s="554" t="str">
        <f t="shared" si="1877"/>
        <v/>
      </c>
      <c r="DI606" s="554" t="str">
        <f t="shared" si="1877"/>
        <v/>
      </c>
      <c r="DJ606" s="553" t="str">
        <f t="shared" si="1877"/>
        <v/>
      </c>
      <c r="DK606" s="552" t="str">
        <f t="shared" si="1877"/>
        <v/>
      </c>
      <c r="DL606" s="656">
        <f>COUNT(B606:R606)</f>
        <v>7</v>
      </c>
      <c r="DM606" s="106">
        <f>COUNT(T606:AJ606)</f>
        <v>8</v>
      </c>
      <c r="DN606" s="106">
        <f>COUNT(AL606:BB606)</f>
        <v>9</v>
      </c>
      <c r="DO606" s="106">
        <f>COUNT(BD606:BT606)</f>
        <v>7</v>
      </c>
      <c r="DP606" s="486"/>
      <c r="DQ606" s="1126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$G$1 &amp; "/kg"</f>
        <v>kcal/kg</v>
      </c>
      <c r="B607" s="613">
        <f t="shared" ref="B607:G607" si="1878">3090*$K$1</f>
        <v>3090</v>
      </c>
      <c r="C607" s="613">
        <f t="shared" si="1878"/>
        <v>3090</v>
      </c>
      <c r="D607" s="613">
        <f t="shared" si="1878"/>
        <v>3090</v>
      </c>
      <c r="E607" s="613">
        <f t="shared" si="1878"/>
        <v>3090</v>
      </c>
      <c r="F607" s="613">
        <f t="shared" si="1878"/>
        <v>3090</v>
      </c>
      <c r="G607" s="613">
        <f t="shared" si="1878"/>
        <v>3090</v>
      </c>
      <c r="H607" s="613">
        <f t="shared" ref="H607:R607" si="1879">3090*$K$1</f>
        <v>3090</v>
      </c>
      <c r="I607" s="613">
        <f t="shared" si="1879"/>
        <v>3090</v>
      </c>
      <c r="J607" s="613">
        <f t="shared" si="1879"/>
        <v>3090</v>
      </c>
      <c r="K607" s="613">
        <f t="shared" si="1879"/>
        <v>3090</v>
      </c>
      <c r="L607" s="613">
        <f t="shared" si="1879"/>
        <v>3090</v>
      </c>
      <c r="M607" s="613">
        <f t="shared" si="1879"/>
        <v>3090</v>
      </c>
      <c r="N607" s="613">
        <f t="shared" si="1879"/>
        <v>3090</v>
      </c>
      <c r="O607" s="613">
        <f t="shared" si="1879"/>
        <v>3090</v>
      </c>
      <c r="P607" s="613">
        <f t="shared" si="1879"/>
        <v>3090</v>
      </c>
      <c r="Q607" s="613">
        <f t="shared" si="1879"/>
        <v>3090</v>
      </c>
      <c r="R607" s="613">
        <f t="shared" si="1879"/>
        <v>3090</v>
      </c>
      <c r="S607" s="717"/>
      <c r="T607" s="613">
        <f t="shared" ref="T607:Y607" si="1880">3090*$K$1</f>
        <v>3090</v>
      </c>
      <c r="U607" s="613">
        <f t="shared" si="1880"/>
        <v>3090</v>
      </c>
      <c r="V607" s="613">
        <f t="shared" si="1880"/>
        <v>3090</v>
      </c>
      <c r="W607" s="613">
        <f t="shared" si="1880"/>
        <v>3090</v>
      </c>
      <c r="X607" s="613">
        <f t="shared" si="1880"/>
        <v>3090</v>
      </c>
      <c r="Y607" s="613">
        <f t="shared" si="1880"/>
        <v>3090</v>
      </c>
      <c r="Z607" s="613">
        <f t="shared" ref="Z607:AJ607" si="1881">3090*$K$1</f>
        <v>3090</v>
      </c>
      <c r="AA607" s="613">
        <f t="shared" si="1881"/>
        <v>3090</v>
      </c>
      <c r="AB607" s="613">
        <f t="shared" si="1881"/>
        <v>3090</v>
      </c>
      <c r="AC607" s="613">
        <f t="shared" si="1881"/>
        <v>3090</v>
      </c>
      <c r="AD607" s="613">
        <f t="shared" si="1881"/>
        <v>3090</v>
      </c>
      <c r="AE607" s="613">
        <f t="shared" si="1881"/>
        <v>3090</v>
      </c>
      <c r="AF607" s="613">
        <f t="shared" si="1881"/>
        <v>3090</v>
      </c>
      <c r="AG607" s="613">
        <f t="shared" si="1881"/>
        <v>3090</v>
      </c>
      <c r="AH607" s="613">
        <f t="shared" si="1881"/>
        <v>3090</v>
      </c>
      <c r="AI607" s="613">
        <f t="shared" si="1881"/>
        <v>3090</v>
      </c>
      <c r="AJ607" s="613">
        <f t="shared" si="1881"/>
        <v>3090</v>
      </c>
      <c r="AK607" s="717"/>
      <c r="AL607" s="613">
        <f t="shared" ref="AL607:AQ607" si="1882">3090*$K$1</f>
        <v>3090</v>
      </c>
      <c r="AM607" s="613">
        <f t="shared" si="1882"/>
        <v>3090</v>
      </c>
      <c r="AN607" s="613">
        <f t="shared" si="1882"/>
        <v>3090</v>
      </c>
      <c r="AO607" s="613">
        <f t="shared" si="1882"/>
        <v>3090</v>
      </c>
      <c r="AP607" s="613">
        <f t="shared" si="1882"/>
        <v>3090</v>
      </c>
      <c r="AQ607" s="613">
        <f t="shared" si="1882"/>
        <v>3090</v>
      </c>
      <c r="AR607" s="613">
        <f t="shared" ref="AR607:BB607" si="1883">3090*$K$1</f>
        <v>3090</v>
      </c>
      <c r="AS607" s="613">
        <f t="shared" si="1883"/>
        <v>3090</v>
      </c>
      <c r="AT607" s="613">
        <f t="shared" si="1883"/>
        <v>3090</v>
      </c>
      <c r="AU607" s="613">
        <f t="shared" si="1883"/>
        <v>3090</v>
      </c>
      <c r="AV607" s="613">
        <f t="shared" si="1883"/>
        <v>3090</v>
      </c>
      <c r="AW607" s="613">
        <f t="shared" si="1883"/>
        <v>3090</v>
      </c>
      <c r="AX607" s="613">
        <f t="shared" si="1883"/>
        <v>3090</v>
      </c>
      <c r="AY607" s="613">
        <f t="shared" si="1883"/>
        <v>3090</v>
      </c>
      <c r="AZ607" s="613">
        <f t="shared" si="1883"/>
        <v>3090</v>
      </c>
      <c r="BA607" s="613">
        <f t="shared" si="1883"/>
        <v>3090</v>
      </c>
      <c r="BB607" s="613">
        <f t="shared" si="1883"/>
        <v>3090</v>
      </c>
      <c r="BC607" s="717"/>
      <c r="BD607" s="613">
        <f t="shared" ref="BD607:BI607" si="1884">3090*$K$1</f>
        <v>3090</v>
      </c>
      <c r="BE607" s="613">
        <v>3090</v>
      </c>
      <c r="BF607" s="613">
        <f t="shared" si="1884"/>
        <v>3090</v>
      </c>
      <c r="BG607" s="613">
        <f t="shared" si="1884"/>
        <v>3090</v>
      </c>
      <c r="BH607" s="613">
        <f t="shared" si="1884"/>
        <v>3090</v>
      </c>
      <c r="BI607" s="613">
        <f t="shared" si="1884"/>
        <v>3090</v>
      </c>
      <c r="BJ607" s="613">
        <f t="shared" ref="BJ607:BY607" si="1885">3090*$K$1</f>
        <v>3090</v>
      </c>
      <c r="BK607" s="613">
        <f t="shared" si="1885"/>
        <v>3090</v>
      </c>
      <c r="BL607" s="613">
        <f t="shared" si="1885"/>
        <v>3090</v>
      </c>
      <c r="BM607" s="613">
        <f t="shared" si="1885"/>
        <v>3090</v>
      </c>
      <c r="BN607" s="613">
        <f t="shared" si="1885"/>
        <v>3090</v>
      </c>
      <c r="BO607" s="613">
        <f t="shared" si="1885"/>
        <v>3090</v>
      </c>
      <c r="BP607" s="613">
        <f t="shared" si="1885"/>
        <v>3090</v>
      </c>
      <c r="BQ607" s="613">
        <f t="shared" si="1885"/>
        <v>3090</v>
      </c>
      <c r="BR607" s="613">
        <f t="shared" si="1885"/>
        <v>3090</v>
      </c>
      <c r="BS607" s="613">
        <f t="shared" si="1885"/>
        <v>3090</v>
      </c>
      <c r="BT607" s="613">
        <f t="shared" si="1885"/>
        <v>3090</v>
      </c>
      <c r="BU607" s="717"/>
      <c r="BV607" s="613">
        <f t="shared" si="1885"/>
        <v>3090</v>
      </c>
      <c r="BW607" s="613">
        <f t="shared" si="1885"/>
        <v>3090</v>
      </c>
      <c r="BX607" s="613">
        <f t="shared" si="1885"/>
        <v>3090</v>
      </c>
      <c r="BY607" s="613">
        <f t="shared" si="1885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1875"/>
        <v>3090</v>
      </c>
      <c r="CF607" s="1339">
        <f t="shared" si="1875"/>
        <v>3090</v>
      </c>
      <c r="CG607" s="1339">
        <f t="shared" si="1875"/>
        <v>3090</v>
      </c>
      <c r="CH607" s="1339">
        <f t="shared" si="1875"/>
        <v>3090</v>
      </c>
      <c r="CI607" s="1339">
        <f t="shared" si="1875"/>
        <v>3090</v>
      </c>
      <c r="CJ607" s="1339">
        <f t="shared" si="1875"/>
        <v>3090</v>
      </c>
      <c r="CK607" s="1340">
        <f t="shared" si="1875"/>
        <v>3090</v>
      </c>
      <c r="CL607" s="1340">
        <f t="shared" si="1875"/>
        <v>3090</v>
      </c>
      <c r="CM607" s="1340">
        <f t="shared" si="1875"/>
        <v>3090</v>
      </c>
      <c r="CN607" s="1339">
        <f t="shared" si="1875"/>
        <v>3090</v>
      </c>
      <c r="CO607" s="1339">
        <f t="shared" si="1875"/>
        <v>3090</v>
      </c>
      <c r="CP607" s="1339">
        <f t="shared" si="1875"/>
        <v>3090</v>
      </c>
      <c r="CQ607" s="1339">
        <f t="shared" si="1875"/>
        <v>3090</v>
      </c>
      <c r="CR607" s="1339">
        <f t="shared" si="1875"/>
        <v>3090</v>
      </c>
      <c r="CS607" s="1338">
        <f t="shared" si="1875"/>
        <v>3090</v>
      </c>
      <c r="CT607" s="1341">
        <f t="shared" si="1875"/>
        <v>3090</v>
      </c>
      <c r="CU607" s="552">
        <f t="shared" si="1876"/>
        <v>3090</v>
      </c>
      <c r="CV607" s="553">
        <f t="shared" si="1876"/>
        <v>3090</v>
      </c>
      <c r="CW607" s="554">
        <f t="shared" si="1876"/>
        <v>3090</v>
      </c>
      <c r="CX607" s="554">
        <f t="shared" si="1876"/>
        <v>3090</v>
      </c>
      <c r="CY607" s="554">
        <f t="shared" si="1876"/>
        <v>3090</v>
      </c>
      <c r="CZ607" s="554">
        <f t="shared" si="1876"/>
        <v>3090</v>
      </c>
      <c r="DA607" s="554">
        <f t="shared" si="1876"/>
        <v>3090</v>
      </c>
      <c r="DB607" s="555">
        <f t="shared" si="1876"/>
        <v>3090</v>
      </c>
      <c r="DC607" s="555">
        <f t="shared" si="1876"/>
        <v>3090</v>
      </c>
      <c r="DD607" s="555">
        <f t="shared" si="1876"/>
        <v>3090</v>
      </c>
      <c r="DE607" s="554">
        <f t="shared" si="1877"/>
        <v>3090</v>
      </c>
      <c r="DF607" s="554">
        <f t="shared" si="1877"/>
        <v>3090</v>
      </c>
      <c r="DG607" s="554">
        <f t="shared" si="1877"/>
        <v>3090</v>
      </c>
      <c r="DH607" s="554">
        <f t="shared" si="1877"/>
        <v>3090</v>
      </c>
      <c r="DI607" s="554">
        <f t="shared" si="1877"/>
        <v>3090</v>
      </c>
      <c r="DJ607" s="553">
        <f t="shared" si="1877"/>
        <v>3090</v>
      </c>
      <c r="DK607" s="552">
        <f t="shared" si="1877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6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$G$1 &amp; " (%)"</f>
        <v>kcal (%)</v>
      </c>
      <c r="B608" s="635">
        <f t="shared" ref="B608:R608" si="1886">IF(B606="","",B606*B607/B$46/365/$F$1)</f>
        <v>2.5195694716242664E-2</v>
      </c>
      <c r="C608" s="635">
        <f t="shared" si="1886"/>
        <v>2.4187866927592953E-2</v>
      </c>
      <c r="D608" s="635">
        <f t="shared" si="1886"/>
        <v>9.0704500978473577E-3</v>
      </c>
      <c r="E608" s="635" t="str">
        <f t="shared" si="1886"/>
        <v/>
      </c>
      <c r="F608" s="635" t="str">
        <f t="shared" si="1886"/>
        <v/>
      </c>
      <c r="G608" s="635">
        <f t="shared" si="1886"/>
        <v>4.0313111545988253E-2</v>
      </c>
      <c r="H608" s="635">
        <f t="shared" si="1886"/>
        <v>0.20156555772994131</v>
      </c>
      <c r="I608" s="635">
        <f t="shared" si="1886"/>
        <v>3.6648283223625691E-4</v>
      </c>
      <c r="J608" s="635">
        <f t="shared" si="1886"/>
        <v>1.7277047805423539E-3</v>
      </c>
      <c r="K608" s="635" t="str">
        <f t="shared" si="1886"/>
        <v/>
      </c>
      <c r="L608" s="635" t="str">
        <f t="shared" si="1886"/>
        <v/>
      </c>
      <c r="M608" s="635" t="str">
        <f t="shared" si="1886"/>
        <v/>
      </c>
      <c r="N608" s="635" t="str">
        <f t="shared" si="1886"/>
        <v/>
      </c>
      <c r="O608" s="635" t="str">
        <f t="shared" si="1886"/>
        <v/>
      </c>
      <c r="P608" s="635" t="str">
        <f t="shared" si="1886"/>
        <v/>
      </c>
      <c r="Q608" s="635" t="str">
        <f t="shared" si="1886"/>
        <v/>
      </c>
      <c r="R608" s="635" t="str">
        <f t="shared" si="1886"/>
        <v/>
      </c>
      <c r="S608" s="717"/>
      <c r="T608" s="635">
        <f t="shared" ref="T608:AJ608" si="1887">IF(T606="","",T606*T607/T$46/365/$F$1)</f>
        <v>3.6281800391389433E-3</v>
      </c>
      <c r="U608" s="635" t="str">
        <f t="shared" si="1887"/>
        <v/>
      </c>
      <c r="V608" s="635">
        <f t="shared" si="1887"/>
        <v>1.9057107276285359E-2</v>
      </c>
      <c r="W608" s="635">
        <f t="shared" si="1887"/>
        <v>4.0313111545988253E-2</v>
      </c>
      <c r="X608" s="635">
        <f t="shared" si="1887"/>
        <v>4.3538160469667318E-2</v>
      </c>
      <c r="Y608" s="635">
        <f t="shared" si="1887"/>
        <v>0.12093933463796477</v>
      </c>
      <c r="Z608" s="635">
        <f t="shared" si="1887"/>
        <v>3.6281800391389433E-3</v>
      </c>
      <c r="AA608" s="635">
        <f t="shared" si="1887"/>
        <v>2.5195694716242664E-2</v>
      </c>
      <c r="AB608" s="635">
        <f t="shared" si="1887"/>
        <v>1.7277047805423537E-2</v>
      </c>
      <c r="AC608" s="635" t="str">
        <f t="shared" si="1887"/>
        <v/>
      </c>
      <c r="AD608" s="635" t="str">
        <f t="shared" si="1887"/>
        <v/>
      </c>
      <c r="AE608" s="635" t="str">
        <f t="shared" si="1887"/>
        <v/>
      </c>
      <c r="AF608" s="635" t="str">
        <f t="shared" si="1887"/>
        <v/>
      </c>
      <c r="AG608" s="635" t="str">
        <f t="shared" si="1887"/>
        <v/>
      </c>
      <c r="AH608" s="635" t="str">
        <f t="shared" si="1887"/>
        <v/>
      </c>
      <c r="AI608" s="635" t="str">
        <f t="shared" si="1887"/>
        <v/>
      </c>
      <c r="AJ608" s="635" t="str">
        <f t="shared" si="1887"/>
        <v/>
      </c>
      <c r="AK608" s="717"/>
      <c r="AL608" s="635">
        <f t="shared" ref="AL608:BB608" si="1888">IF(AL606="","",AL606*AL607/AL$46/365/$F$1)</f>
        <v>8.0626223091976503E-3</v>
      </c>
      <c r="AM608" s="635">
        <f t="shared" si="1888"/>
        <v>0.12093933463796477</v>
      </c>
      <c r="AN608" s="635">
        <f t="shared" si="1888"/>
        <v>8.958469232441835E-3</v>
      </c>
      <c r="AO608" s="635">
        <f t="shared" si="1888"/>
        <v>8.0626223091976503E-3</v>
      </c>
      <c r="AP608" s="635">
        <f t="shared" si="1888"/>
        <v>3.6281800391389433E-3</v>
      </c>
      <c r="AQ608" s="635">
        <f t="shared" si="1888"/>
        <v>0.10078277886497065</v>
      </c>
      <c r="AR608" s="635">
        <f t="shared" si="1888"/>
        <v>6.0469667318982387E-2</v>
      </c>
      <c r="AS608" s="635">
        <f t="shared" si="1888"/>
        <v>5.0391389432485327E-2</v>
      </c>
      <c r="AT608" s="635">
        <f t="shared" si="1888"/>
        <v>0.12093933463796477</v>
      </c>
      <c r="AU608" s="635" t="str">
        <f t="shared" si="1888"/>
        <v/>
      </c>
      <c r="AV608" s="635" t="str">
        <f t="shared" si="1888"/>
        <v/>
      </c>
      <c r="AW608" s="635" t="str">
        <f t="shared" si="1888"/>
        <v/>
      </c>
      <c r="AX608" s="635" t="str">
        <f t="shared" si="1888"/>
        <v/>
      </c>
      <c r="AY608" s="635" t="str">
        <f t="shared" si="1888"/>
        <v/>
      </c>
      <c r="AZ608" s="635" t="str">
        <f t="shared" si="1888"/>
        <v/>
      </c>
      <c r="BA608" s="635" t="str">
        <f t="shared" si="1888"/>
        <v/>
      </c>
      <c r="BB608" s="635" t="str">
        <f t="shared" si="1888"/>
        <v/>
      </c>
      <c r="BC608" s="717"/>
      <c r="BD608" s="635">
        <f t="shared" ref="BD608:BT608" si="1889">IF(BD606="","",BD606*BD607/BD$46/365/$F$1)</f>
        <v>9.6751467710371828E-3</v>
      </c>
      <c r="BE608" s="635">
        <f t="shared" si="1889"/>
        <v>5.0391389432485327E-2</v>
      </c>
      <c r="BF608" s="635" t="str">
        <f t="shared" si="1889"/>
        <v/>
      </c>
      <c r="BG608" s="635">
        <f t="shared" si="1889"/>
        <v>1.0750163078930203E-2</v>
      </c>
      <c r="BH608" s="635">
        <f t="shared" si="1889"/>
        <v>1.8324141611812846E-2</v>
      </c>
      <c r="BI608" s="635">
        <f t="shared" si="1889"/>
        <v>1.2093933463796476E-2</v>
      </c>
      <c r="BJ608" s="635">
        <f t="shared" si="1889"/>
        <v>4.8375733855185905E-2</v>
      </c>
      <c r="BK608" s="635">
        <f t="shared" si="1889"/>
        <v>2.0156555772994127E-2</v>
      </c>
      <c r="BL608" s="635" t="str">
        <f t="shared" si="1889"/>
        <v/>
      </c>
      <c r="BM608" s="635" t="str">
        <f t="shared" si="1889"/>
        <v/>
      </c>
      <c r="BN608" s="635" t="str">
        <f t="shared" si="1889"/>
        <v/>
      </c>
      <c r="BO608" s="635" t="str">
        <f t="shared" si="1889"/>
        <v/>
      </c>
      <c r="BP608" s="635" t="str">
        <f t="shared" si="1889"/>
        <v/>
      </c>
      <c r="BQ608" s="635" t="str">
        <f t="shared" si="1889"/>
        <v/>
      </c>
      <c r="BR608" s="635" t="str">
        <f t="shared" si="1889"/>
        <v/>
      </c>
      <c r="BS608" s="635" t="str">
        <f t="shared" si="1889"/>
        <v/>
      </c>
      <c r="BT608" s="635" t="str">
        <f t="shared" si="1889"/>
        <v/>
      </c>
      <c r="BU608" s="717"/>
      <c r="BV608" s="635">
        <f>IF(BV606="","",BV606*BV607/BV$46/365/$F$1)</f>
        <v>1.4397539837852949E-2</v>
      </c>
      <c r="BW608" s="635">
        <f>IF(BW606="","",BW606*BW607/BW$46/365/$F$1)</f>
        <v>1.3437703848662753E-2</v>
      </c>
      <c r="BX608" s="635">
        <f>IF(BX606="","",BX606*BX607/BX$46/365/$F$1)</f>
        <v>1.2093933463796476E-2</v>
      </c>
      <c r="BY608" s="635">
        <f>IF(BY606="","",BY606*BY607/BY$46/365/$F$1)</f>
        <v>1.9350293542074366E-2</v>
      </c>
      <c r="BZ608" s="625">
        <f>IF(DL608&lt;3,"",(SUM(B608:R608)-MIN(B608:R608)-MAX(B608:R608))/(DL608-2))</f>
        <v>2.0098965613642723E-2</v>
      </c>
      <c r="CA608" s="625">
        <f>IF(DM608&lt;3,"",(SUM(T608:AJ608)-MIN(T608:AJ608)-MAX(T608:AJ608))/(DM608-2))</f>
        <v>2.4834883642124352E-2</v>
      </c>
      <c r="CB608" s="625">
        <f>IF(DN608&lt;3,"",(SUM(AL608:BB608)-MIN(AL608:BB608)-MAX(AL608:BB608))/(DN608-2))</f>
        <v>5.1095269157891483E-2</v>
      </c>
      <c r="CC608" s="625">
        <f>IF(DO608&lt;3,"",(SUM(BD608:BT608)-MIN(BD608:BT608)-MAX(BD608:BT608))/(DO608-2))</f>
        <v>2.194010555654391E-2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1875"/>
        <v/>
      </c>
      <c r="CF608" s="1344" t="str">
        <f t="shared" si="1875"/>
        <v/>
      </c>
      <c r="CG608" s="1344" t="str">
        <f t="shared" si="1875"/>
        <v/>
      </c>
      <c r="CH608" s="1344" t="str">
        <f t="shared" si="1875"/>
        <v/>
      </c>
      <c r="CI608" s="1344">
        <f t="shared" si="1875"/>
        <v>9.6751467710371828E-3</v>
      </c>
      <c r="CJ608" s="1344">
        <f t="shared" si="1875"/>
        <v>1.0750163078930203E-2</v>
      </c>
      <c r="CK608" s="1345">
        <f t="shared" si="1875"/>
        <v>1.2093933463796476E-2</v>
      </c>
      <c r="CL608" s="1345">
        <f t="shared" si="1875"/>
        <v>1.8324141611812846E-2</v>
      </c>
      <c r="CM608" s="1345">
        <f t="shared" si="1875"/>
        <v>2.0156555772994127E-2</v>
      </c>
      <c r="CN608" s="1344">
        <f t="shared" si="1875"/>
        <v>4.8375733855185905E-2</v>
      </c>
      <c r="CO608" s="1344">
        <f t="shared" si="1875"/>
        <v>5.0391389432485327E-2</v>
      </c>
      <c r="CP608" s="1344" t="str">
        <f t="shared" si="1875"/>
        <v/>
      </c>
      <c r="CQ608" s="1344" t="str">
        <f t="shared" si="1875"/>
        <v/>
      </c>
      <c r="CR608" s="1344" t="str">
        <f t="shared" si="1875"/>
        <v/>
      </c>
      <c r="CS608" s="1343" t="str">
        <f t="shared" si="1875"/>
        <v/>
      </c>
      <c r="CT608" s="1346" t="str">
        <f t="shared" si="1875"/>
        <v/>
      </c>
      <c r="CU608" s="540" t="str">
        <f t="shared" si="1876"/>
        <v/>
      </c>
      <c r="CV608" s="541" t="str">
        <f t="shared" si="1876"/>
        <v/>
      </c>
      <c r="CW608" s="542" t="str">
        <f t="shared" si="1876"/>
        <v/>
      </c>
      <c r="CX608" s="542" t="str">
        <f t="shared" si="1876"/>
        <v/>
      </c>
      <c r="CY608" s="542" t="str">
        <f t="shared" si="1876"/>
        <v/>
      </c>
      <c r="CZ608" s="542">
        <f t="shared" si="1876"/>
        <v>9.6751467710371828E-3</v>
      </c>
      <c r="DA608" s="542">
        <f t="shared" si="1876"/>
        <v>1.0750163078930203E-2</v>
      </c>
      <c r="DB608" s="543">
        <f t="shared" si="1876"/>
        <v>1.2093933463796476E-2</v>
      </c>
      <c r="DC608" s="543">
        <f t="shared" si="1876"/>
        <v>1.8324141611812846E-2</v>
      </c>
      <c r="DD608" s="543">
        <f t="shared" si="1876"/>
        <v>2.0156555772994127E-2</v>
      </c>
      <c r="DE608" s="542">
        <f t="shared" si="1877"/>
        <v>4.8375733855185905E-2</v>
      </c>
      <c r="DF608" s="542">
        <f t="shared" si="1877"/>
        <v>5.0391389432485327E-2</v>
      </c>
      <c r="DG608" s="542" t="str">
        <f t="shared" si="1877"/>
        <v/>
      </c>
      <c r="DH608" s="542" t="str">
        <f t="shared" si="1877"/>
        <v/>
      </c>
      <c r="DI608" s="542" t="str">
        <f t="shared" si="1877"/>
        <v/>
      </c>
      <c r="DJ608" s="541" t="str">
        <f t="shared" si="1877"/>
        <v/>
      </c>
      <c r="DK608" s="540" t="str">
        <f t="shared" si="1877"/>
        <v/>
      </c>
      <c r="DL608" s="656">
        <f>COUNT(B608:R608)</f>
        <v>7</v>
      </c>
      <c r="DM608" s="106">
        <f>COUNT(T608:AJ608)</f>
        <v>8</v>
      </c>
      <c r="DN608" s="106">
        <f>COUNT(AL608:BB608)</f>
        <v>9</v>
      </c>
      <c r="DO608" s="106">
        <f>COUNT(BD608:BT608)</f>
        <v>7</v>
      </c>
      <c r="DP608" s="486"/>
      <c r="DQ608" s="1126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281</v>
      </c>
      <c r="B609" s="323">
        <v>20</v>
      </c>
      <c r="C609" s="323">
        <v>33.33</v>
      </c>
      <c r="D609" s="323">
        <v>20</v>
      </c>
      <c r="E609" s="323"/>
      <c r="F609" s="323"/>
      <c r="G609" s="323">
        <v>5</v>
      </c>
      <c r="H609" s="323">
        <v>4.5</v>
      </c>
      <c r="I609" s="323">
        <v>60</v>
      </c>
      <c r="J609" s="323">
        <v>43.33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24</v>
      </c>
      <c r="U609" s="323"/>
      <c r="V609" s="323">
        <v>10</v>
      </c>
      <c r="W609" s="323">
        <v>7.5</v>
      </c>
      <c r="X609" s="323">
        <v>3.3330000000000002</v>
      </c>
      <c r="Y609" s="323">
        <v>1.6659999999999999</v>
      </c>
      <c r="Z609" s="323">
        <v>3</v>
      </c>
      <c r="AA609" s="323">
        <v>8</v>
      </c>
      <c r="AB609" s="323">
        <v>12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37.5</v>
      </c>
      <c r="AM609" s="323">
        <v>4</v>
      </c>
      <c r="AN609" s="323">
        <v>15</v>
      </c>
      <c r="AO609" s="323">
        <v>6</v>
      </c>
      <c r="AP609" s="323">
        <v>24</v>
      </c>
      <c r="AQ609" s="323">
        <v>7.5</v>
      </c>
      <c r="AR609" s="323">
        <v>4</v>
      </c>
      <c r="AS609" s="323">
        <v>15</v>
      </c>
      <c r="AT609" s="323">
        <v>12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25</v>
      </c>
      <c r="BE609" s="323">
        <v>6</v>
      </c>
      <c r="BF609" s="323"/>
      <c r="BG609" s="323">
        <v>20</v>
      </c>
      <c r="BH609" s="323">
        <v>14</v>
      </c>
      <c r="BI609" s="323">
        <v>10</v>
      </c>
      <c r="BJ609" s="323">
        <v>30</v>
      </c>
      <c r="BK609" s="323">
        <v>20</v>
      </c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15</v>
      </c>
      <c r="BW609" s="323">
        <v>15</v>
      </c>
      <c r="BX609" s="323">
        <v>15</v>
      </c>
      <c r="BY609" s="323">
        <v>15</v>
      </c>
      <c r="BZ609" s="894">
        <f>IF(DL609&lt;3,"",(SUM(B609:R609)-MIN(B609:R609)-MAX(B609:R609))/(DL609-2))</f>
        <v>24.331999999999994</v>
      </c>
      <c r="CA609" s="894">
        <f>IF(DM609&lt;3,"",(SUM(T609:AJ609)-MIN(T609:AJ609)-MAX(T609:AJ609))/(DM609-2))</f>
        <v>7.3054999999999994</v>
      </c>
      <c r="CB609" s="894">
        <f>IF(DN609&lt;3,"",(SUM(AL609:BB609)-MIN(AL609:BB609)-MAX(AL609:BB609))/(DN609-2))</f>
        <v>11.928571428571429</v>
      </c>
      <c r="CC609" s="895">
        <f>IF(DO609&lt;3,"",(SUM(BD609:BT609)-MIN(BD609:BT609)-MAX(BD609:BT609))/(DO609-2))</f>
        <v>17.8</v>
      </c>
      <c r="CD609" s="1337" t="str">
        <f t="shared" ref="CD609:CS610" si="189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1890"/>
        <v/>
      </c>
      <c r="CF609" s="1339" t="str">
        <f t="shared" si="1890"/>
        <v/>
      </c>
      <c r="CG609" s="1339" t="str">
        <f t="shared" si="1890"/>
        <v/>
      </c>
      <c r="CH609" s="1339" t="str">
        <f t="shared" si="1890"/>
        <v/>
      </c>
      <c r="CI609" s="1339">
        <f t="shared" si="1890"/>
        <v>6</v>
      </c>
      <c r="CJ609" s="1339">
        <f t="shared" si="1890"/>
        <v>10</v>
      </c>
      <c r="CK609" s="1340">
        <f t="shared" si="1890"/>
        <v>14</v>
      </c>
      <c r="CL609" s="1340">
        <f t="shared" si="1890"/>
        <v>20</v>
      </c>
      <c r="CM609" s="1340">
        <f t="shared" si="1890"/>
        <v>20</v>
      </c>
      <c r="CN609" s="1339">
        <f t="shared" si="1890"/>
        <v>25</v>
      </c>
      <c r="CO609" s="1339">
        <f t="shared" si="1890"/>
        <v>30</v>
      </c>
      <c r="CP609" s="1339" t="str">
        <f t="shared" si="1890"/>
        <v/>
      </c>
      <c r="CQ609" s="1339" t="str">
        <f t="shared" si="1890"/>
        <v/>
      </c>
      <c r="CR609" s="1339" t="str">
        <f t="shared" si="1890"/>
        <v/>
      </c>
      <c r="CS609" s="1338" t="str">
        <f t="shared" si="1890"/>
        <v/>
      </c>
      <c r="CT609" s="1341" t="str">
        <f t="shared" ref="CE609:CT610" si="189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2" t="str">
        <f t="shared" si="1876"/>
        <v/>
      </c>
      <c r="CV609" s="553" t="str">
        <f t="shared" si="1876"/>
        <v/>
      </c>
      <c r="CW609" s="554" t="str">
        <f t="shared" si="1876"/>
        <v/>
      </c>
      <c r="CX609" s="554" t="str">
        <f t="shared" si="1876"/>
        <v/>
      </c>
      <c r="CY609" s="554" t="str">
        <f t="shared" si="1876"/>
        <v/>
      </c>
      <c r="CZ609" s="554">
        <f t="shared" si="1876"/>
        <v>6</v>
      </c>
      <c r="DA609" s="554">
        <f t="shared" si="1876"/>
        <v>10</v>
      </c>
      <c r="DB609" s="555">
        <f t="shared" si="1876"/>
        <v>14</v>
      </c>
      <c r="DC609" s="555">
        <f t="shared" si="1876"/>
        <v>20</v>
      </c>
      <c r="DD609" s="555">
        <f t="shared" si="1876"/>
        <v>20</v>
      </c>
      <c r="DE609" s="554">
        <f t="shared" si="1877"/>
        <v>25</v>
      </c>
      <c r="DF609" s="554">
        <f t="shared" si="1877"/>
        <v>30</v>
      </c>
      <c r="DG609" s="554" t="str">
        <f t="shared" si="1877"/>
        <v/>
      </c>
      <c r="DH609" s="554" t="str">
        <f t="shared" si="1877"/>
        <v/>
      </c>
      <c r="DI609" s="554" t="str">
        <f t="shared" si="1877"/>
        <v/>
      </c>
      <c r="DJ609" s="553" t="str">
        <f t="shared" si="1877"/>
        <v/>
      </c>
      <c r="DK609" s="552" t="str">
        <f t="shared" si="1877"/>
        <v/>
      </c>
      <c r="DL609" s="656">
        <f>COUNT(B609:R609)</f>
        <v>7</v>
      </c>
      <c r="DM609" s="106">
        <f>COUNT(T609:AJ609)</f>
        <v>8</v>
      </c>
      <c r="DN609" s="106">
        <f>COUNT(AL609:BB609)</f>
        <v>9</v>
      </c>
      <c r="DO609" s="106">
        <f>COUNT(BD609:BT609)</f>
        <v>7</v>
      </c>
      <c r="DP609" s="486"/>
      <c r="DQ609" s="1126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279</v>
      </c>
      <c r="B610" s="632">
        <f t="shared" ref="B610:R610" si="1892">IF(B609="","",B606*B609)</f>
        <v>500</v>
      </c>
      <c r="C610" s="632">
        <f t="shared" si="1892"/>
        <v>1999.8</v>
      </c>
      <c r="D610" s="632">
        <f t="shared" si="1892"/>
        <v>360</v>
      </c>
      <c r="E610" s="632" t="str">
        <f t="shared" si="1892"/>
        <v/>
      </c>
      <c r="F610" s="632" t="str">
        <f t="shared" si="1892"/>
        <v/>
      </c>
      <c r="G610" s="632">
        <f t="shared" si="1892"/>
        <v>500</v>
      </c>
      <c r="H610" s="632">
        <f t="shared" si="1892"/>
        <v>1350</v>
      </c>
      <c r="I610" s="632">
        <f t="shared" si="1892"/>
        <v>60</v>
      </c>
      <c r="J610" s="632">
        <f t="shared" si="1892"/>
        <v>129.99</v>
      </c>
      <c r="K610" s="632" t="str">
        <f t="shared" si="1892"/>
        <v/>
      </c>
      <c r="L610" s="632" t="str">
        <f t="shared" si="1892"/>
        <v/>
      </c>
      <c r="M610" s="632" t="str">
        <f t="shared" si="1892"/>
        <v/>
      </c>
      <c r="N610" s="632" t="str">
        <f t="shared" si="1892"/>
        <v/>
      </c>
      <c r="O610" s="632" t="str">
        <f t="shared" si="1892"/>
        <v/>
      </c>
      <c r="P610" s="632" t="str">
        <f t="shared" si="1892"/>
        <v/>
      </c>
      <c r="Q610" s="632" t="str">
        <f t="shared" si="1892"/>
        <v/>
      </c>
      <c r="R610" s="632" t="str">
        <f t="shared" si="1892"/>
        <v/>
      </c>
      <c r="S610" s="717"/>
      <c r="T610" s="632">
        <f t="shared" ref="T610:AJ610" si="1893">IF(T609="","",T606*T609)</f>
        <v>216</v>
      </c>
      <c r="U610" s="632" t="str">
        <f t="shared" si="1893"/>
        <v/>
      </c>
      <c r="V610" s="632">
        <f t="shared" si="1893"/>
        <v>520</v>
      </c>
      <c r="W610" s="632">
        <f t="shared" si="1893"/>
        <v>750</v>
      </c>
      <c r="X610" s="632">
        <f t="shared" si="1893"/>
        <v>359.964</v>
      </c>
      <c r="Y610" s="632">
        <f t="shared" si="1893"/>
        <v>499.79999999999995</v>
      </c>
      <c r="Z610" s="632">
        <f t="shared" si="1893"/>
        <v>27</v>
      </c>
      <c r="AA610" s="632">
        <f t="shared" si="1893"/>
        <v>400</v>
      </c>
      <c r="AB610" s="632">
        <f t="shared" si="1893"/>
        <v>360</v>
      </c>
      <c r="AC610" s="632" t="str">
        <f t="shared" si="1893"/>
        <v/>
      </c>
      <c r="AD610" s="632" t="str">
        <f t="shared" si="1893"/>
        <v/>
      </c>
      <c r="AE610" s="632" t="str">
        <f t="shared" si="1893"/>
        <v/>
      </c>
      <c r="AF610" s="632" t="str">
        <f t="shared" si="1893"/>
        <v/>
      </c>
      <c r="AG610" s="632" t="str">
        <f t="shared" si="1893"/>
        <v/>
      </c>
      <c r="AH610" s="632" t="str">
        <f t="shared" si="1893"/>
        <v/>
      </c>
      <c r="AI610" s="632" t="str">
        <f t="shared" si="1893"/>
        <v/>
      </c>
      <c r="AJ610" s="632" t="str">
        <f t="shared" si="1893"/>
        <v/>
      </c>
      <c r="AK610" s="717"/>
      <c r="AL610" s="632">
        <f t="shared" ref="AL610:BB610" si="1894">IF(AL609="","",AL606*AL609)</f>
        <v>900</v>
      </c>
      <c r="AM610" s="632">
        <f t="shared" si="1894"/>
        <v>1200</v>
      </c>
      <c r="AN610" s="632">
        <f t="shared" si="1894"/>
        <v>300</v>
      </c>
      <c r="AO610" s="632">
        <f t="shared" si="1894"/>
        <v>180</v>
      </c>
      <c r="AP610" s="632">
        <f t="shared" si="1894"/>
        <v>216</v>
      </c>
      <c r="AQ610" s="632">
        <f t="shared" si="1894"/>
        <v>1500</v>
      </c>
      <c r="AR610" s="632">
        <f t="shared" si="1894"/>
        <v>1200</v>
      </c>
      <c r="AS610" s="632">
        <f t="shared" si="1894"/>
        <v>2250</v>
      </c>
      <c r="AT610" s="632">
        <f t="shared" si="1894"/>
        <v>3600</v>
      </c>
      <c r="AU610" s="632" t="str">
        <f t="shared" si="1894"/>
        <v/>
      </c>
      <c r="AV610" s="632" t="str">
        <f t="shared" si="1894"/>
        <v/>
      </c>
      <c r="AW610" s="632" t="str">
        <f t="shared" si="1894"/>
        <v/>
      </c>
      <c r="AX610" s="632" t="str">
        <f t="shared" si="1894"/>
        <v/>
      </c>
      <c r="AY610" s="632" t="str">
        <f t="shared" si="1894"/>
        <v/>
      </c>
      <c r="AZ610" s="632" t="str">
        <f t="shared" si="1894"/>
        <v/>
      </c>
      <c r="BA610" s="632" t="str">
        <f t="shared" si="1894"/>
        <v/>
      </c>
      <c r="BB610" s="632" t="str">
        <f t="shared" si="1894"/>
        <v/>
      </c>
      <c r="BC610" s="717"/>
      <c r="BD610" s="632">
        <f t="shared" ref="BD610:BT610" si="1895">IF(BD609="","",BD606*BD609)</f>
        <v>600</v>
      </c>
      <c r="BE610" s="632">
        <f t="shared" si="1895"/>
        <v>3000</v>
      </c>
      <c r="BF610" s="632" t="str">
        <f t="shared" si="1895"/>
        <v/>
      </c>
      <c r="BG610" s="632">
        <f t="shared" si="1895"/>
        <v>960</v>
      </c>
      <c r="BH610" s="632">
        <f t="shared" si="1895"/>
        <v>1400</v>
      </c>
      <c r="BI610" s="632">
        <f t="shared" si="1895"/>
        <v>480</v>
      </c>
      <c r="BJ610" s="632">
        <f t="shared" si="1895"/>
        <v>3600</v>
      </c>
      <c r="BK610" s="632">
        <f t="shared" si="1895"/>
        <v>1200</v>
      </c>
      <c r="BL610" s="632" t="str">
        <f t="shared" si="1895"/>
        <v/>
      </c>
      <c r="BM610" s="632" t="str">
        <f t="shared" si="1895"/>
        <v/>
      </c>
      <c r="BN610" s="632" t="str">
        <f t="shared" si="1895"/>
        <v/>
      </c>
      <c r="BO610" s="632" t="str">
        <f t="shared" si="1895"/>
        <v/>
      </c>
      <c r="BP610" s="632" t="str">
        <f t="shared" si="1895"/>
        <v/>
      </c>
      <c r="BQ610" s="632" t="str">
        <f t="shared" si="1895"/>
        <v/>
      </c>
      <c r="BR610" s="632" t="str">
        <f t="shared" si="1895"/>
        <v/>
      </c>
      <c r="BS610" s="632" t="str">
        <f t="shared" si="1895"/>
        <v/>
      </c>
      <c r="BT610" s="632" t="str">
        <f t="shared" si="1895"/>
        <v/>
      </c>
      <c r="BU610" s="717"/>
      <c r="BV610" s="632">
        <f>IF(BV609="","",BV606*BV609)</f>
        <v>375</v>
      </c>
      <c r="BW610" s="632">
        <f>IF(BW609="","",BW606*BW609)</f>
        <v>450</v>
      </c>
      <c r="BX610" s="632">
        <f>IF(BX609="","",BX606*BX609)</f>
        <v>450</v>
      </c>
      <c r="BY610" s="632">
        <f>IF(BY609="","",BY606*BY609)</f>
        <v>720</v>
      </c>
      <c r="BZ610" s="894">
        <f>IF(DL610&lt;3,"",(SUM(B610:R610)-MIN(B610:R610)-MAX(B610:R610))/(DL610-2))</f>
        <v>567.99799999999993</v>
      </c>
      <c r="CA610" s="894">
        <f>IF(DM610&lt;3,"",(SUM(T610:AJ610)-MIN(T610:AJ610)-MAX(T610:AJ610))/(DM610-2))</f>
        <v>392.62733333333335</v>
      </c>
      <c r="CB610" s="894">
        <f>IF(DN610&lt;3,"",(SUM(AL610:BB610)-MIN(AL610:BB610)-MAX(AL610:BB610))/(DN610-2))</f>
        <v>1080.8571428571429</v>
      </c>
      <c r="CC610" s="895">
        <f>IF(DO610&lt;3,"",(SUM(BD610:BT610)-MIN(BD610:BT610)-MAX(BD610:BT610))/(DO610-2))</f>
        <v>1432</v>
      </c>
      <c r="CD610" s="1337" t="str">
        <f t="shared" si="1890"/>
        <v/>
      </c>
      <c r="CE610" s="1338" t="str">
        <f t="shared" si="1891"/>
        <v/>
      </c>
      <c r="CF610" s="1339" t="str">
        <f t="shared" si="1891"/>
        <v/>
      </c>
      <c r="CG610" s="1339" t="str">
        <f t="shared" si="1891"/>
        <v/>
      </c>
      <c r="CH610" s="1339" t="str">
        <f t="shared" si="1891"/>
        <v/>
      </c>
      <c r="CI610" s="1339">
        <f t="shared" si="1891"/>
        <v>480</v>
      </c>
      <c r="CJ610" s="1339">
        <f t="shared" si="1891"/>
        <v>600</v>
      </c>
      <c r="CK610" s="1340">
        <f t="shared" si="1891"/>
        <v>960</v>
      </c>
      <c r="CL610" s="1340">
        <f t="shared" si="1891"/>
        <v>1200</v>
      </c>
      <c r="CM610" s="1340">
        <f t="shared" si="1891"/>
        <v>1400</v>
      </c>
      <c r="CN610" s="1339">
        <f t="shared" si="1891"/>
        <v>3000</v>
      </c>
      <c r="CO610" s="1339">
        <f t="shared" si="1891"/>
        <v>3600</v>
      </c>
      <c r="CP610" s="1339" t="str">
        <f t="shared" si="1891"/>
        <v/>
      </c>
      <c r="CQ610" s="1339" t="str">
        <f t="shared" si="1891"/>
        <v/>
      </c>
      <c r="CR610" s="1339" t="str">
        <f t="shared" si="1891"/>
        <v/>
      </c>
      <c r="CS610" s="1338" t="str">
        <f t="shared" si="1891"/>
        <v/>
      </c>
      <c r="CT610" s="1341" t="str">
        <f t="shared" si="1891"/>
        <v/>
      </c>
      <c r="CU610" s="552" t="str">
        <f t="shared" si="1876"/>
        <v/>
      </c>
      <c r="CV610" s="553" t="str">
        <f t="shared" si="1876"/>
        <v/>
      </c>
      <c r="CW610" s="554" t="str">
        <f t="shared" si="1876"/>
        <v/>
      </c>
      <c r="CX610" s="554" t="str">
        <f t="shared" si="1876"/>
        <v/>
      </c>
      <c r="CY610" s="554" t="str">
        <f t="shared" si="1876"/>
        <v/>
      </c>
      <c r="CZ610" s="554">
        <f t="shared" si="1876"/>
        <v>480</v>
      </c>
      <c r="DA610" s="554">
        <f t="shared" si="1876"/>
        <v>600</v>
      </c>
      <c r="DB610" s="555">
        <f t="shared" si="1876"/>
        <v>960</v>
      </c>
      <c r="DC610" s="555">
        <f t="shared" si="1876"/>
        <v>1200</v>
      </c>
      <c r="DD610" s="555">
        <f t="shared" si="1876"/>
        <v>1400</v>
      </c>
      <c r="DE610" s="554">
        <f t="shared" si="1877"/>
        <v>3000</v>
      </c>
      <c r="DF610" s="554">
        <f t="shared" si="1877"/>
        <v>3600</v>
      </c>
      <c r="DG610" s="554" t="str">
        <f t="shared" si="1877"/>
        <v/>
      </c>
      <c r="DH610" s="554" t="str">
        <f t="shared" si="1877"/>
        <v/>
      </c>
      <c r="DI610" s="554" t="str">
        <f t="shared" si="1877"/>
        <v/>
      </c>
      <c r="DJ610" s="553" t="str">
        <f t="shared" si="1877"/>
        <v/>
      </c>
      <c r="DK610" s="552" t="str">
        <f t="shared" si="1877"/>
        <v/>
      </c>
      <c r="DL610" s="656">
        <f>COUNT(B610:R610)</f>
        <v>7</v>
      </c>
      <c r="DM610" s="106">
        <f>COUNT(T610:AJ610)</f>
        <v>8</v>
      </c>
      <c r="DN610" s="106">
        <f>COUNT(AL610:BB610)</f>
        <v>9</v>
      </c>
      <c r="DO610" s="106">
        <f>COUNT(BD610:BT610)</f>
        <v>7</v>
      </c>
      <c r="DP610" s="486"/>
      <c r="DQ610" s="1486" t="str">
        <f>'Exp factors'!$I$64</f>
        <v>mns</v>
      </c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514" t="s">
        <v>729</v>
      </c>
      <c r="B611" s="644"/>
      <c r="C611" s="644"/>
      <c r="D611" s="644"/>
      <c r="E611" s="644"/>
      <c r="F611" s="644"/>
      <c r="G611" s="644" t="s">
        <v>257</v>
      </c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 t="s">
        <v>257</v>
      </c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 t="s">
        <v>257</v>
      </c>
      <c r="BE611" s="644" t="s">
        <v>257</v>
      </c>
      <c r="BF611" s="644"/>
      <c r="BG611" s="644" t="s">
        <v>257</v>
      </c>
      <c r="BH611" s="644"/>
      <c r="BI611" s="644"/>
      <c r="BJ611" s="644"/>
      <c r="BK611" s="644" t="s">
        <v>257</v>
      </c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903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285</v>
      </c>
      <c r="B612" s="227"/>
      <c r="C612" s="227"/>
      <c r="D612" s="227"/>
      <c r="E612" s="227"/>
      <c r="F612" s="227"/>
      <c r="G612" s="227">
        <v>9</v>
      </c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>
        <v>28</v>
      </c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>
        <v>30</v>
      </c>
      <c r="BE612" s="227">
        <v>24</v>
      </c>
      <c r="BF612" s="227"/>
      <c r="BG612" s="227">
        <v>120</v>
      </c>
      <c r="BH612" s="227"/>
      <c r="BI612" s="227"/>
      <c r="BJ612" s="227"/>
      <c r="BK612" s="227">
        <v>18</v>
      </c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>
        <v>24</v>
      </c>
      <c r="BZ612" s="894" t="str">
        <f>IF(DL612&lt;3,"",(SUM(B612:R612)-MIN(B612:R612)-MAX(B612:R612))/(DL612-2))</f>
        <v/>
      </c>
      <c r="CA612" s="894" t="str">
        <f>IF(DM612&lt;3,"",(SUM(T612:AJ612)-MIN(T612:AJ612)-MAX(T612:AJ612))/(DM612-2))</f>
        <v/>
      </c>
      <c r="CB612" s="894" t="str">
        <f>IF(DN612&lt;3,"",(SUM(AL612:BB612)-MIN(AL612:BB612)-MAX(AL612:BB612))/(DN612-2))</f>
        <v/>
      </c>
      <c r="CC612" s="895">
        <f>IF(DO612&lt;3,"",(SUM(BD612:BT612)-MIN(BD612:BT612)-MAX(BD612:BT612))/(DO612-2))</f>
        <v>27</v>
      </c>
      <c r="CD612" s="1337" t="str">
        <f t="shared" ref="CD612:CS613" si="189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1896"/>
        <v/>
      </c>
      <c r="CF612" s="1339" t="str">
        <f t="shared" si="1896"/>
        <v/>
      </c>
      <c r="CG612" s="1339" t="str">
        <f t="shared" si="1896"/>
        <v/>
      </c>
      <c r="CH612" s="1339" t="str">
        <f t="shared" si="1896"/>
        <v/>
      </c>
      <c r="CI612" s="1339" t="str">
        <f t="shared" si="1896"/>
        <v/>
      </c>
      <c r="CJ612" s="1339" t="str">
        <f t="shared" si="1896"/>
        <v/>
      </c>
      <c r="CK612" s="1340">
        <f t="shared" si="1896"/>
        <v>18</v>
      </c>
      <c r="CL612" s="1340">
        <f t="shared" si="1896"/>
        <v>24</v>
      </c>
      <c r="CM612" s="1340">
        <f t="shared" si="1896"/>
        <v>30</v>
      </c>
      <c r="CN612" s="1339">
        <f t="shared" si="1896"/>
        <v>120</v>
      </c>
      <c r="CO612" s="1339" t="str">
        <f t="shared" si="1896"/>
        <v/>
      </c>
      <c r="CP612" s="1339" t="str">
        <f t="shared" si="1896"/>
        <v/>
      </c>
      <c r="CQ612" s="1339" t="str">
        <f t="shared" si="1896"/>
        <v/>
      </c>
      <c r="CR612" s="1339" t="str">
        <f t="shared" si="1896"/>
        <v/>
      </c>
      <c r="CS612" s="1338" t="str">
        <f t="shared" si="1896"/>
        <v/>
      </c>
      <c r="CT612" s="1341" t="str">
        <f t="shared" ref="CE612:CT614" si="189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2" t="str">
        <f t="shared" ref="CU612:DD616" si="189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3" t="str">
        <f t="shared" si="1898"/>
        <v/>
      </c>
      <c r="CW612" s="554" t="str">
        <f t="shared" si="1898"/>
        <v/>
      </c>
      <c r="CX612" s="554" t="str">
        <f t="shared" si="1898"/>
        <v/>
      </c>
      <c r="CY612" s="554" t="str">
        <f t="shared" si="1898"/>
        <v/>
      </c>
      <c r="CZ612" s="554" t="str">
        <f t="shared" si="1898"/>
        <v/>
      </c>
      <c r="DA612" s="554" t="str">
        <f t="shared" si="1898"/>
        <v/>
      </c>
      <c r="DB612" s="555">
        <f t="shared" si="1898"/>
        <v>18</v>
      </c>
      <c r="DC612" s="555">
        <f t="shared" si="1898"/>
        <v>24</v>
      </c>
      <c r="DD612" s="555">
        <f t="shared" si="1898"/>
        <v>30</v>
      </c>
      <c r="DE612" s="554">
        <f t="shared" ref="DE612:DK616" si="189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120</v>
      </c>
      <c r="DF612" s="554" t="str">
        <f t="shared" si="1899"/>
        <v/>
      </c>
      <c r="DG612" s="554" t="str">
        <f t="shared" si="1899"/>
        <v/>
      </c>
      <c r="DH612" s="554" t="str">
        <f t="shared" si="1899"/>
        <v/>
      </c>
      <c r="DI612" s="554" t="str">
        <f t="shared" si="1899"/>
        <v/>
      </c>
      <c r="DJ612" s="553" t="str">
        <f t="shared" si="1899"/>
        <v/>
      </c>
      <c r="DK612" s="552" t="str">
        <f t="shared" si="1899"/>
        <v/>
      </c>
      <c r="DL612" s="656">
        <f>COUNT(B612:R612)</f>
        <v>1</v>
      </c>
      <c r="DM612" s="106">
        <f>COUNT(T612:AJ612)</f>
        <v>1</v>
      </c>
      <c r="DN612" s="106">
        <f>COUNT(AL612:BB612)</f>
        <v>0</v>
      </c>
      <c r="DO612" s="106">
        <f>COUNT(BD612:BT612)</f>
        <v>4</v>
      </c>
      <c r="DP612" s="486"/>
      <c r="DQ612" s="1126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$G$1 &amp; "/kg"</f>
        <v>kcal/kg</v>
      </c>
      <c r="B613" s="613">
        <v>840</v>
      </c>
      <c r="C613" s="613">
        <f t="shared" ref="C613:R613" si="1900">840*$K$1</f>
        <v>840</v>
      </c>
      <c r="D613" s="613">
        <f t="shared" si="1900"/>
        <v>840</v>
      </c>
      <c r="E613" s="613">
        <f t="shared" si="1900"/>
        <v>840</v>
      </c>
      <c r="F613" s="613">
        <f t="shared" si="1900"/>
        <v>840</v>
      </c>
      <c r="G613" s="613">
        <f t="shared" si="1900"/>
        <v>840</v>
      </c>
      <c r="H613" s="613">
        <f t="shared" si="1900"/>
        <v>840</v>
      </c>
      <c r="I613" s="613">
        <f t="shared" si="1900"/>
        <v>840</v>
      </c>
      <c r="J613" s="613">
        <f t="shared" si="1900"/>
        <v>840</v>
      </c>
      <c r="K613" s="613">
        <f t="shared" si="1900"/>
        <v>840</v>
      </c>
      <c r="L613" s="613">
        <f t="shared" si="1900"/>
        <v>840</v>
      </c>
      <c r="M613" s="613">
        <f t="shared" si="1900"/>
        <v>840</v>
      </c>
      <c r="N613" s="613">
        <f t="shared" si="1900"/>
        <v>840</v>
      </c>
      <c r="O613" s="613">
        <f t="shared" si="1900"/>
        <v>840</v>
      </c>
      <c r="P613" s="613">
        <f t="shared" si="1900"/>
        <v>840</v>
      </c>
      <c r="Q613" s="613">
        <f t="shared" si="1900"/>
        <v>840</v>
      </c>
      <c r="R613" s="613">
        <f t="shared" si="1900"/>
        <v>840</v>
      </c>
      <c r="S613" s="717"/>
      <c r="T613" s="613">
        <f>840*$K$1</f>
        <v>840</v>
      </c>
      <c r="U613" s="613">
        <f t="shared" ref="U613:AJ613" si="1901">840*$K$1</f>
        <v>840</v>
      </c>
      <c r="V613" s="613">
        <f t="shared" si="1901"/>
        <v>840</v>
      </c>
      <c r="W613" s="613">
        <f t="shared" si="1901"/>
        <v>840</v>
      </c>
      <c r="X613" s="613">
        <f t="shared" si="1901"/>
        <v>840</v>
      </c>
      <c r="Y613" s="613">
        <v>3090</v>
      </c>
      <c r="Z613" s="613">
        <f t="shared" si="1901"/>
        <v>840</v>
      </c>
      <c r="AA613" s="613">
        <f t="shared" si="1901"/>
        <v>840</v>
      </c>
      <c r="AB613" s="613">
        <f t="shared" si="1901"/>
        <v>840</v>
      </c>
      <c r="AC613" s="613">
        <f t="shared" si="1901"/>
        <v>840</v>
      </c>
      <c r="AD613" s="613">
        <f t="shared" si="1901"/>
        <v>840</v>
      </c>
      <c r="AE613" s="613">
        <f t="shared" si="1901"/>
        <v>840</v>
      </c>
      <c r="AF613" s="613">
        <f t="shared" si="1901"/>
        <v>840</v>
      </c>
      <c r="AG613" s="613">
        <f t="shared" si="1901"/>
        <v>840</v>
      </c>
      <c r="AH613" s="613">
        <f t="shared" si="1901"/>
        <v>840</v>
      </c>
      <c r="AI613" s="613">
        <f t="shared" si="1901"/>
        <v>840</v>
      </c>
      <c r="AJ613" s="613">
        <f t="shared" si="1901"/>
        <v>840</v>
      </c>
      <c r="AK613" s="717"/>
      <c r="AL613" s="613">
        <f>840*$K$1</f>
        <v>840</v>
      </c>
      <c r="AM613" s="613">
        <f t="shared" ref="AM613:BB613" si="1902">840*$K$1</f>
        <v>840</v>
      </c>
      <c r="AN613" s="613">
        <f t="shared" si="1902"/>
        <v>840</v>
      </c>
      <c r="AO613" s="613">
        <f t="shared" si="1902"/>
        <v>840</v>
      </c>
      <c r="AP613" s="613">
        <f t="shared" si="1902"/>
        <v>840</v>
      </c>
      <c r="AQ613" s="613">
        <f t="shared" si="1902"/>
        <v>840</v>
      </c>
      <c r="AR613" s="613">
        <f t="shared" si="1902"/>
        <v>840</v>
      </c>
      <c r="AS613" s="613">
        <f t="shared" si="1902"/>
        <v>840</v>
      </c>
      <c r="AT613" s="613">
        <f t="shared" si="1902"/>
        <v>840</v>
      </c>
      <c r="AU613" s="613">
        <f t="shared" si="1902"/>
        <v>840</v>
      </c>
      <c r="AV613" s="613">
        <f t="shared" si="1902"/>
        <v>840</v>
      </c>
      <c r="AW613" s="613">
        <f t="shared" si="1902"/>
        <v>840</v>
      </c>
      <c r="AX613" s="613">
        <f t="shared" si="1902"/>
        <v>840</v>
      </c>
      <c r="AY613" s="613">
        <f t="shared" si="1902"/>
        <v>840</v>
      </c>
      <c r="AZ613" s="613">
        <f t="shared" si="1902"/>
        <v>840</v>
      </c>
      <c r="BA613" s="613">
        <f t="shared" si="1902"/>
        <v>840</v>
      </c>
      <c r="BB613" s="613">
        <f t="shared" si="1902"/>
        <v>840</v>
      </c>
      <c r="BC613" s="717"/>
      <c r="BD613" s="613">
        <v>3090</v>
      </c>
      <c r="BE613" s="613">
        <f t="shared" ref="BE613:BY613" si="1903">840*$K$1</f>
        <v>840</v>
      </c>
      <c r="BF613" s="613">
        <f t="shared" si="1903"/>
        <v>840</v>
      </c>
      <c r="BG613" s="613">
        <v>3090</v>
      </c>
      <c r="BH613" s="613">
        <f t="shared" si="1903"/>
        <v>840</v>
      </c>
      <c r="BI613" s="613">
        <f t="shared" si="1903"/>
        <v>840</v>
      </c>
      <c r="BJ613" s="613">
        <f t="shared" si="1903"/>
        <v>840</v>
      </c>
      <c r="BK613" s="613">
        <v>3090</v>
      </c>
      <c r="BL613" s="613">
        <f t="shared" si="1903"/>
        <v>840</v>
      </c>
      <c r="BM613" s="613">
        <f t="shared" si="1903"/>
        <v>840</v>
      </c>
      <c r="BN613" s="613">
        <f t="shared" si="1903"/>
        <v>840</v>
      </c>
      <c r="BO613" s="613">
        <f t="shared" si="1903"/>
        <v>840</v>
      </c>
      <c r="BP613" s="613">
        <f t="shared" si="1903"/>
        <v>840</v>
      </c>
      <c r="BQ613" s="613">
        <f t="shared" si="1903"/>
        <v>840</v>
      </c>
      <c r="BR613" s="613">
        <f t="shared" si="1903"/>
        <v>840</v>
      </c>
      <c r="BS613" s="613">
        <f t="shared" si="1903"/>
        <v>840</v>
      </c>
      <c r="BT613" s="613">
        <f t="shared" si="1903"/>
        <v>840</v>
      </c>
      <c r="BU613" s="717"/>
      <c r="BV613" s="613">
        <f t="shared" si="1903"/>
        <v>840</v>
      </c>
      <c r="BW613" s="613">
        <f t="shared" si="1903"/>
        <v>840</v>
      </c>
      <c r="BX613" s="613">
        <f t="shared" si="1903"/>
        <v>840</v>
      </c>
      <c r="BY613" s="613">
        <f t="shared" si="1903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840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1140</v>
      </c>
      <c r="CD613" s="1337">
        <f t="shared" si="1896"/>
        <v>840</v>
      </c>
      <c r="CE613" s="1338">
        <f t="shared" si="1897"/>
        <v>840</v>
      </c>
      <c r="CF613" s="1339">
        <f t="shared" si="1897"/>
        <v>840</v>
      </c>
      <c r="CG613" s="1339">
        <f t="shared" si="1897"/>
        <v>840</v>
      </c>
      <c r="CH613" s="1339">
        <f t="shared" si="1897"/>
        <v>840</v>
      </c>
      <c r="CI613" s="1339">
        <f t="shared" si="1897"/>
        <v>840</v>
      </c>
      <c r="CJ613" s="1339">
        <f t="shared" si="1897"/>
        <v>840</v>
      </c>
      <c r="CK613" s="1340">
        <f t="shared" si="1897"/>
        <v>840</v>
      </c>
      <c r="CL613" s="1340">
        <f t="shared" si="1897"/>
        <v>840</v>
      </c>
      <c r="CM613" s="1340">
        <f t="shared" si="1897"/>
        <v>840</v>
      </c>
      <c r="CN613" s="1339">
        <f t="shared" si="1897"/>
        <v>840</v>
      </c>
      <c r="CO613" s="1339">
        <f t="shared" si="1897"/>
        <v>840</v>
      </c>
      <c r="CP613" s="1339">
        <f t="shared" si="1897"/>
        <v>840</v>
      </c>
      <c r="CQ613" s="1339">
        <f t="shared" si="1897"/>
        <v>840</v>
      </c>
      <c r="CR613" s="1339">
        <f t="shared" si="1897"/>
        <v>3090</v>
      </c>
      <c r="CS613" s="1338">
        <f t="shared" si="1897"/>
        <v>3090</v>
      </c>
      <c r="CT613" s="1341">
        <f t="shared" si="1897"/>
        <v>3090</v>
      </c>
      <c r="CU613" s="552">
        <f t="shared" si="1898"/>
        <v>840</v>
      </c>
      <c r="CV613" s="553">
        <f t="shared" si="1898"/>
        <v>840</v>
      </c>
      <c r="CW613" s="554">
        <f t="shared" si="1898"/>
        <v>840</v>
      </c>
      <c r="CX613" s="554">
        <f t="shared" si="1898"/>
        <v>840</v>
      </c>
      <c r="CY613" s="554">
        <f t="shared" si="1898"/>
        <v>840</v>
      </c>
      <c r="CZ613" s="554">
        <f t="shared" si="1898"/>
        <v>840</v>
      </c>
      <c r="DA613" s="554">
        <f t="shared" si="1898"/>
        <v>840</v>
      </c>
      <c r="DB613" s="555">
        <f t="shared" si="1898"/>
        <v>840</v>
      </c>
      <c r="DC613" s="555">
        <f t="shared" si="1898"/>
        <v>840</v>
      </c>
      <c r="DD613" s="555">
        <f t="shared" si="1898"/>
        <v>840</v>
      </c>
      <c r="DE613" s="554">
        <f t="shared" si="1899"/>
        <v>840</v>
      </c>
      <c r="DF613" s="554">
        <f t="shared" si="1899"/>
        <v>840</v>
      </c>
      <c r="DG613" s="554">
        <f t="shared" si="1899"/>
        <v>840</v>
      </c>
      <c r="DH613" s="554">
        <f t="shared" si="1899"/>
        <v>840</v>
      </c>
      <c r="DI613" s="554">
        <f t="shared" si="1899"/>
        <v>3090</v>
      </c>
      <c r="DJ613" s="553">
        <f t="shared" si="1899"/>
        <v>3090</v>
      </c>
      <c r="DK613" s="552">
        <f t="shared" si="1899"/>
        <v>3090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6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$G$1 &amp; " (%)"</f>
        <v>kcal (%)</v>
      </c>
      <c r="B614" s="635" t="str">
        <f t="shared" ref="B614:R614" si="1904">IF(B612="","",B612*B613/B$46/365/$F$1)</f>
        <v/>
      </c>
      <c r="C614" s="635" t="str">
        <f t="shared" si="1904"/>
        <v/>
      </c>
      <c r="D614" s="635" t="str">
        <f t="shared" si="1904"/>
        <v/>
      </c>
      <c r="E614" s="635" t="str">
        <f t="shared" si="1904"/>
        <v/>
      </c>
      <c r="F614" s="635" t="str">
        <f t="shared" si="1904"/>
        <v/>
      </c>
      <c r="G614" s="635">
        <f t="shared" si="1904"/>
        <v>9.8630136986301367E-4</v>
      </c>
      <c r="H614" s="635" t="str">
        <f t="shared" si="1904"/>
        <v/>
      </c>
      <c r="I614" s="635" t="str">
        <f t="shared" si="1904"/>
        <v/>
      </c>
      <c r="J614" s="635" t="str">
        <f t="shared" si="1904"/>
        <v/>
      </c>
      <c r="K614" s="635" t="str">
        <f t="shared" si="1904"/>
        <v/>
      </c>
      <c r="L614" s="635" t="str">
        <f t="shared" si="1904"/>
        <v/>
      </c>
      <c r="M614" s="635" t="str">
        <f t="shared" si="1904"/>
        <v/>
      </c>
      <c r="N614" s="635" t="str">
        <f t="shared" si="1904"/>
        <v/>
      </c>
      <c r="O614" s="635" t="str">
        <f t="shared" si="1904"/>
        <v/>
      </c>
      <c r="P614" s="635" t="str">
        <f t="shared" si="1904"/>
        <v/>
      </c>
      <c r="Q614" s="635" t="str">
        <f t="shared" si="1904"/>
        <v/>
      </c>
      <c r="R614" s="635" t="str">
        <f t="shared" si="1904"/>
        <v/>
      </c>
      <c r="S614" s="717"/>
      <c r="T614" s="635" t="str">
        <f t="shared" ref="T614:AJ614" si="1905">IF(T612="","",T612*T613/T$46/365/$F$1)</f>
        <v/>
      </c>
      <c r="U614" s="635" t="str">
        <f t="shared" si="1905"/>
        <v/>
      </c>
      <c r="V614" s="635" t="str">
        <f t="shared" si="1905"/>
        <v/>
      </c>
      <c r="W614" s="635" t="str">
        <f t="shared" si="1905"/>
        <v/>
      </c>
      <c r="X614" s="635" t="str">
        <f t="shared" si="1905"/>
        <v/>
      </c>
      <c r="Y614" s="635">
        <f t="shared" si="1905"/>
        <v>1.1287671232876712E-2</v>
      </c>
      <c r="Z614" s="635" t="str">
        <f t="shared" si="1905"/>
        <v/>
      </c>
      <c r="AA614" s="635" t="str">
        <f t="shared" si="1905"/>
        <v/>
      </c>
      <c r="AB614" s="635" t="str">
        <f t="shared" si="1905"/>
        <v/>
      </c>
      <c r="AC614" s="635" t="str">
        <f t="shared" si="1905"/>
        <v/>
      </c>
      <c r="AD614" s="635" t="str">
        <f t="shared" si="1905"/>
        <v/>
      </c>
      <c r="AE614" s="635" t="str">
        <f t="shared" si="1905"/>
        <v/>
      </c>
      <c r="AF614" s="635" t="str">
        <f t="shared" si="1905"/>
        <v/>
      </c>
      <c r="AG614" s="635" t="str">
        <f t="shared" si="1905"/>
        <v/>
      </c>
      <c r="AH614" s="635" t="str">
        <f t="shared" si="1905"/>
        <v/>
      </c>
      <c r="AI614" s="635" t="str">
        <f t="shared" si="1905"/>
        <v/>
      </c>
      <c r="AJ614" s="635" t="str">
        <f t="shared" si="1905"/>
        <v/>
      </c>
      <c r="AK614" s="717"/>
      <c r="AL614" s="635" t="str">
        <f t="shared" ref="AL614:BB614" si="1906">IF(AL612="","",AL612*AL613/AL$46/365/$F$1)</f>
        <v/>
      </c>
      <c r="AM614" s="635" t="str">
        <f t="shared" si="1906"/>
        <v/>
      </c>
      <c r="AN614" s="635" t="str">
        <f t="shared" si="1906"/>
        <v/>
      </c>
      <c r="AO614" s="635" t="str">
        <f t="shared" si="1906"/>
        <v/>
      </c>
      <c r="AP614" s="635" t="str">
        <f t="shared" si="1906"/>
        <v/>
      </c>
      <c r="AQ614" s="635" t="str">
        <f t="shared" si="1906"/>
        <v/>
      </c>
      <c r="AR614" s="635" t="str">
        <f t="shared" si="1906"/>
        <v/>
      </c>
      <c r="AS614" s="635" t="str">
        <f t="shared" si="1906"/>
        <v/>
      </c>
      <c r="AT614" s="635" t="str">
        <f t="shared" si="1906"/>
        <v/>
      </c>
      <c r="AU614" s="635" t="str">
        <f t="shared" si="1906"/>
        <v/>
      </c>
      <c r="AV614" s="635" t="str">
        <f t="shared" si="1906"/>
        <v/>
      </c>
      <c r="AW614" s="635" t="str">
        <f t="shared" si="1906"/>
        <v/>
      </c>
      <c r="AX614" s="635" t="str">
        <f t="shared" si="1906"/>
        <v/>
      </c>
      <c r="AY614" s="635" t="str">
        <f t="shared" si="1906"/>
        <v/>
      </c>
      <c r="AZ614" s="635" t="str">
        <f t="shared" si="1906"/>
        <v/>
      </c>
      <c r="BA614" s="635" t="str">
        <f t="shared" si="1906"/>
        <v/>
      </c>
      <c r="BB614" s="635" t="str">
        <f t="shared" si="1906"/>
        <v/>
      </c>
      <c r="BC614" s="717"/>
      <c r="BD614" s="635">
        <f t="shared" ref="BD614:BT614" si="1907">IF(BD612="","",BD612*BD613/BD$46/365/$F$1)</f>
        <v>1.2093933463796476E-2</v>
      </c>
      <c r="BE614" s="635">
        <f t="shared" si="1907"/>
        <v>6.5753424657534248E-4</v>
      </c>
      <c r="BF614" s="635" t="str">
        <f t="shared" si="1907"/>
        <v/>
      </c>
      <c r="BG614" s="635">
        <f t="shared" si="1907"/>
        <v>2.6875407697325507E-2</v>
      </c>
      <c r="BH614" s="635" t="str">
        <f t="shared" si="1907"/>
        <v/>
      </c>
      <c r="BI614" s="635" t="str">
        <f t="shared" si="1907"/>
        <v/>
      </c>
      <c r="BJ614" s="635" t="str">
        <f t="shared" si="1907"/>
        <v/>
      </c>
      <c r="BK614" s="635">
        <f t="shared" si="1907"/>
        <v>6.0469667318982382E-3</v>
      </c>
      <c r="BL614" s="635" t="str">
        <f t="shared" si="1907"/>
        <v/>
      </c>
      <c r="BM614" s="635" t="str">
        <f t="shared" si="1907"/>
        <v/>
      </c>
      <c r="BN614" s="635" t="str">
        <f t="shared" si="1907"/>
        <v/>
      </c>
      <c r="BO614" s="635" t="str">
        <f t="shared" si="1907"/>
        <v/>
      </c>
      <c r="BP614" s="635" t="str">
        <f t="shared" si="1907"/>
        <v/>
      </c>
      <c r="BQ614" s="635" t="str">
        <f t="shared" si="1907"/>
        <v/>
      </c>
      <c r="BR614" s="635" t="str">
        <f t="shared" si="1907"/>
        <v/>
      </c>
      <c r="BS614" s="635" t="str">
        <f t="shared" si="1907"/>
        <v/>
      </c>
      <c r="BT614" s="635" t="str">
        <f t="shared" si="1907"/>
        <v/>
      </c>
      <c r="BU614" s="717"/>
      <c r="BV614" s="635" t="str">
        <f>IF(BV612="","",BV612*BV613/BV$46/365/$F$1)</f>
        <v/>
      </c>
      <c r="BW614" s="635" t="str">
        <f>IF(BW612="","",BW612*BW613/BW$46/365/$F$1)</f>
        <v/>
      </c>
      <c r="BX614" s="635" t="str">
        <f>IF(BX612="","",BX612*BX613/BX$46/365/$F$1)</f>
        <v/>
      </c>
      <c r="BY614" s="635">
        <f>IF(BY612="","",BY612*BY613/BY$46/365/$F$1)</f>
        <v>2.6301369863013699E-3</v>
      </c>
      <c r="BZ614" s="600" t="str">
        <f t="shared" ref="BZ614" si="1908">IF(DL614&lt;3,"",(SUM(B614:R614)-MIN(B614:R614)-MAX(B614:R614))/(DL614-2))</f>
        <v/>
      </c>
      <c r="CA614" s="625" t="str">
        <f t="shared" ref="CA614" si="1909">IF(DM614&lt;3,"",(SUM(T614:AJ614)-MIN(T614:AJ614)-MAX(T614:AJ614))/(DM614-2))</f>
        <v/>
      </c>
      <c r="CB614" s="625" t="str">
        <f t="shared" ref="CB614" si="1910">IF(DN614&lt;3,"",(SUM(AL614:BB614)-MIN(AL614:BB614)-MAX(AL614:BB614))/(DN614-2))</f>
        <v/>
      </c>
      <c r="CC614" s="694">
        <f t="shared" ref="CC614" si="1911">IF(DO614&lt;3,"",(SUM(BD614:BT614)-MIN(BD614:BT614)-MAX(BD614:BT614))/(DO614-2))</f>
        <v>9.070450097847356E-3</v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1897"/>
        <v/>
      </c>
      <c r="CF614" s="1344" t="str">
        <f t="shared" si="1897"/>
        <v/>
      </c>
      <c r="CG614" s="1344" t="str">
        <f t="shared" si="1897"/>
        <v/>
      </c>
      <c r="CH614" s="1344" t="str">
        <f t="shared" si="1897"/>
        <v/>
      </c>
      <c r="CI614" s="1344" t="str">
        <f t="shared" si="1897"/>
        <v/>
      </c>
      <c r="CJ614" s="1344" t="str">
        <f t="shared" si="1897"/>
        <v/>
      </c>
      <c r="CK614" s="1345">
        <f t="shared" si="1897"/>
        <v>6.5753424657534248E-4</v>
      </c>
      <c r="CL614" s="1345">
        <f t="shared" si="1897"/>
        <v>6.0469667318982382E-3</v>
      </c>
      <c r="CM614" s="1345">
        <f t="shared" si="1897"/>
        <v>1.2093933463796476E-2</v>
      </c>
      <c r="CN614" s="1344">
        <f t="shared" si="1897"/>
        <v>2.6875407697325507E-2</v>
      </c>
      <c r="CO614" s="1344" t="str">
        <f t="shared" si="1897"/>
        <v/>
      </c>
      <c r="CP614" s="1344" t="str">
        <f t="shared" si="1897"/>
        <v/>
      </c>
      <c r="CQ614" s="1344" t="str">
        <f t="shared" si="1897"/>
        <v/>
      </c>
      <c r="CR614" s="1344" t="str">
        <f t="shared" si="1897"/>
        <v/>
      </c>
      <c r="CS614" s="1343" t="str">
        <f t="shared" si="1897"/>
        <v/>
      </c>
      <c r="CT614" s="1346" t="str">
        <f t="shared" si="1897"/>
        <v/>
      </c>
      <c r="CU614" s="540" t="str">
        <f t="shared" si="1898"/>
        <v/>
      </c>
      <c r="CV614" s="541" t="str">
        <f t="shared" si="1898"/>
        <v/>
      </c>
      <c r="CW614" s="542" t="str">
        <f t="shared" si="1898"/>
        <v/>
      </c>
      <c r="CX614" s="542" t="str">
        <f t="shared" si="1898"/>
        <v/>
      </c>
      <c r="CY614" s="542" t="str">
        <f t="shared" si="1898"/>
        <v/>
      </c>
      <c r="CZ614" s="542" t="str">
        <f t="shared" si="1898"/>
        <v/>
      </c>
      <c r="DA614" s="542" t="str">
        <f t="shared" si="1898"/>
        <v/>
      </c>
      <c r="DB614" s="543">
        <f t="shared" si="1898"/>
        <v>6.5753424657534248E-4</v>
      </c>
      <c r="DC614" s="543">
        <f t="shared" si="1898"/>
        <v>6.0469667318982382E-3</v>
      </c>
      <c r="DD614" s="543">
        <f t="shared" si="1898"/>
        <v>1.2093933463796476E-2</v>
      </c>
      <c r="DE614" s="542">
        <f t="shared" si="1899"/>
        <v>2.6875407697325507E-2</v>
      </c>
      <c r="DF614" s="542" t="str">
        <f t="shared" si="1899"/>
        <v/>
      </c>
      <c r="DG614" s="542" t="str">
        <f t="shared" si="1899"/>
        <v/>
      </c>
      <c r="DH614" s="542" t="str">
        <f t="shared" si="1899"/>
        <v/>
      </c>
      <c r="DI614" s="542" t="str">
        <f t="shared" si="1899"/>
        <v/>
      </c>
      <c r="DJ614" s="541" t="str">
        <f t="shared" si="1899"/>
        <v/>
      </c>
      <c r="DK614" s="540" t="str">
        <f t="shared" si="1899"/>
        <v/>
      </c>
      <c r="DL614" s="656">
        <f>COUNT(B614:R614)</f>
        <v>1</v>
      </c>
      <c r="DM614" s="106">
        <f>COUNT(T614:AJ614)</f>
        <v>1</v>
      </c>
      <c r="DN614" s="106">
        <f>COUNT(AL614:BB614)</f>
        <v>0</v>
      </c>
      <c r="DO614" s="106">
        <f>COUNT(BD614:BT614)</f>
        <v>4</v>
      </c>
      <c r="DP614" s="486"/>
      <c r="DQ614" s="1126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281</v>
      </c>
      <c r="B615" s="323"/>
      <c r="C615" s="323"/>
      <c r="D615" s="323"/>
      <c r="E615" s="323"/>
      <c r="F615" s="323"/>
      <c r="G615" s="323">
        <v>24</v>
      </c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>
        <v>24</v>
      </c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>
        <v>14</v>
      </c>
      <c r="BE615" s="323">
        <v>20</v>
      </c>
      <c r="BF615" s="323"/>
      <c r="BG615" s="323">
        <v>20</v>
      </c>
      <c r="BH615" s="323"/>
      <c r="BI615" s="323"/>
      <c r="BJ615" s="323"/>
      <c r="BK615" s="323">
        <v>15</v>
      </c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>
        <v>15</v>
      </c>
      <c r="BZ615" s="894" t="str">
        <f>IF(DL615&lt;3,"",(SUM(B615:R615)-MIN(B615:R615)-MAX(B615:R615))/(DL615-2))</f>
        <v/>
      </c>
      <c r="CA615" s="894" t="str">
        <f>IF(DM615&lt;3,"",(SUM(T615:AJ615)-MIN(T615:AJ615)-MAX(T615:AJ615))/(DM615-2))</f>
        <v/>
      </c>
      <c r="CB615" s="894" t="str">
        <f>IF(DN615&lt;3,"",(SUM(AL615:BB615)-MIN(AL615:BB615)-MAX(AL615:BB615))/(DN615-2))</f>
        <v/>
      </c>
      <c r="CC615" s="895">
        <f>IF(DO615&lt;3,"",(SUM(BD615:BT615)-MIN(BD615:BT615)-MAX(BD615:BT615))/(DO615-2))</f>
        <v>17.5</v>
      </c>
      <c r="CD615" s="1337" t="str">
        <f t="shared" ref="CD615:CS616" si="191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1912"/>
        <v/>
      </c>
      <c r="CF615" s="1339" t="str">
        <f t="shared" si="1912"/>
        <v/>
      </c>
      <c r="CG615" s="1339" t="str">
        <f t="shared" si="1912"/>
        <v/>
      </c>
      <c r="CH615" s="1339" t="str">
        <f t="shared" si="1912"/>
        <v/>
      </c>
      <c r="CI615" s="1339" t="str">
        <f t="shared" si="1912"/>
        <v/>
      </c>
      <c r="CJ615" s="1339" t="str">
        <f t="shared" si="1912"/>
        <v/>
      </c>
      <c r="CK615" s="1340">
        <f t="shared" si="1912"/>
        <v>14</v>
      </c>
      <c r="CL615" s="1340">
        <f t="shared" si="1912"/>
        <v>15</v>
      </c>
      <c r="CM615" s="1340">
        <f t="shared" si="1912"/>
        <v>20</v>
      </c>
      <c r="CN615" s="1339">
        <f t="shared" si="1912"/>
        <v>20</v>
      </c>
      <c r="CO615" s="1339" t="str">
        <f t="shared" si="1912"/>
        <v/>
      </c>
      <c r="CP615" s="1339" t="str">
        <f t="shared" si="1912"/>
        <v/>
      </c>
      <c r="CQ615" s="1339" t="str">
        <f t="shared" si="1912"/>
        <v/>
      </c>
      <c r="CR615" s="1339" t="str">
        <f t="shared" si="1912"/>
        <v/>
      </c>
      <c r="CS615" s="1338" t="str">
        <f t="shared" si="1912"/>
        <v/>
      </c>
      <c r="CT615" s="1341" t="str">
        <f t="shared" ref="CE615:CT616" si="191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2" t="str">
        <f t="shared" si="1898"/>
        <v/>
      </c>
      <c r="CV615" s="553" t="str">
        <f t="shared" si="1898"/>
        <v/>
      </c>
      <c r="CW615" s="554" t="str">
        <f t="shared" si="1898"/>
        <v/>
      </c>
      <c r="CX615" s="554" t="str">
        <f t="shared" si="1898"/>
        <v/>
      </c>
      <c r="CY615" s="554" t="str">
        <f t="shared" si="1898"/>
        <v/>
      </c>
      <c r="CZ615" s="554" t="str">
        <f t="shared" si="1898"/>
        <v/>
      </c>
      <c r="DA615" s="554" t="str">
        <f t="shared" si="1898"/>
        <v/>
      </c>
      <c r="DB615" s="555">
        <f t="shared" si="1898"/>
        <v>14</v>
      </c>
      <c r="DC615" s="555">
        <f t="shared" si="1898"/>
        <v>15</v>
      </c>
      <c r="DD615" s="555">
        <f t="shared" si="1898"/>
        <v>20</v>
      </c>
      <c r="DE615" s="554">
        <f t="shared" si="1899"/>
        <v>20</v>
      </c>
      <c r="DF615" s="554" t="str">
        <f t="shared" si="1899"/>
        <v/>
      </c>
      <c r="DG615" s="554" t="str">
        <f t="shared" si="1899"/>
        <v/>
      </c>
      <c r="DH615" s="554" t="str">
        <f t="shared" si="1899"/>
        <v/>
      </c>
      <c r="DI615" s="554" t="str">
        <f t="shared" si="1899"/>
        <v/>
      </c>
      <c r="DJ615" s="553" t="str">
        <f t="shared" si="1899"/>
        <v/>
      </c>
      <c r="DK615" s="552" t="str">
        <f t="shared" si="1899"/>
        <v/>
      </c>
      <c r="DL615" s="656">
        <f>COUNT(B615:R615)</f>
        <v>1</v>
      </c>
      <c r="DM615" s="106">
        <f>COUNT(T615:AJ615)</f>
        <v>1</v>
      </c>
      <c r="DN615" s="106">
        <f>COUNT(AL615:BB615)</f>
        <v>0</v>
      </c>
      <c r="DO615" s="106">
        <f>COUNT(BD615:BT615)</f>
        <v>4</v>
      </c>
      <c r="DP615" s="486"/>
      <c r="DQ615" s="1126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279</v>
      </c>
      <c r="B616" s="632" t="str">
        <f t="shared" ref="B616:R616" si="1914">IF(B615="","",B612*B615)</f>
        <v/>
      </c>
      <c r="C616" s="632" t="str">
        <f t="shared" si="1914"/>
        <v/>
      </c>
      <c r="D616" s="632" t="str">
        <f t="shared" si="1914"/>
        <v/>
      </c>
      <c r="E616" s="632" t="str">
        <f t="shared" si="1914"/>
        <v/>
      </c>
      <c r="F616" s="632" t="str">
        <f t="shared" si="1914"/>
        <v/>
      </c>
      <c r="G616" s="632">
        <f t="shared" si="1914"/>
        <v>216</v>
      </c>
      <c r="H616" s="632" t="str">
        <f t="shared" si="1914"/>
        <v/>
      </c>
      <c r="I616" s="632" t="str">
        <f t="shared" si="1914"/>
        <v/>
      </c>
      <c r="J616" s="632" t="str">
        <f t="shared" si="1914"/>
        <v/>
      </c>
      <c r="K616" s="632" t="str">
        <f t="shared" si="1914"/>
        <v/>
      </c>
      <c r="L616" s="632" t="str">
        <f t="shared" si="1914"/>
        <v/>
      </c>
      <c r="M616" s="632" t="str">
        <f t="shared" si="1914"/>
        <v/>
      </c>
      <c r="N616" s="632" t="str">
        <f t="shared" si="1914"/>
        <v/>
      </c>
      <c r="O616" s="632" t="str">
        <f t="shared" si="1914"/>
        <v/>
      </c>
      <c r="P616" s="632" t="str">
        <f t="shared" si="1914"/>
        <v/>
      </c>
      <c r="Q616" s="632" t="str">
        <f t="shared" si="1914"/>
        <v/>
      </c>
      <c r="R616" s="632" t="str">
        <f t="shared" si="1914"/>
        <v/>
      </c>
      <c r="S616" s="717"/>
      <c r="T616" s="632" t="str">
        <f t="shared" ref="T616:AJ616" si="1915">IF(T615="","",T612*T615)</f>
        <v/>
      </c>
      <c r="U616" s="632" t="str">
        <f t="shared" si="1915"/>
        <v/>
      </c>
      <c r="V616" s="632" t="str">
        <f t="shared" si="1915"/>
        <v/>
      </c>
      <c r="W616" s="632" t="str">
        <f t="shared" si="1915"/>
        <v/>
      </c>
      <c r="X616" s="632" t="str">
        <f t="shared" si="1915"/>
        <v/>
      </c>
      <c r="Y616" s="632">
        <f t="shared" si="1915"/>
        <v>672</v>
      </c>
      <c r="Z616" s="632" t="str">
        <f t="shared" si="1915"/>
        <v/>
      </c>
      <c r="AA616" s="632" t="str">
        <f t="shared" si="1915"/>
        <v/>
      </c>
      <c r="AB616" s="632" t="str">
        <f t="shared" si="1915"/>
        <v/>
      </c>
      <c r="AC616" s="632" t="str">
        <f t="shared" si="1915"/>
        <v/>
      </c>
      <c r="AD616" s="632" t="str">
        <f t="shared" si="1915"/>
        <v/>
      </c>
      <c r="AE616" s="632" t="str">
        <f t="shared" si="1915"/>
        <v/>
      </c>
      <c r="AF616" s="632" t="str">
        <f t="shared" si="1915"/>
        <v/>
      </c>
      <c r="AG616" s="632" t="str">
        <f t="shared" si="1915"/>
        <v/>
      </c>
      <c r="AH616" s="632" t="str">
        <f t="shared" si="1915"/>
        <v/>
      </c>
      <c r="AI616" s="632" t="str">
        <f t="shared" si="1915"/>
        <v/>
      </c>
      <c r="AJ616" s="632" t="str">
        <f t="shared" si="1915"/>
        <v/>
      </c>
      <c r="AK616" s="717"/>
      <c r="AL616" s="632" t="str">
        <f t="shared" ref="AL616:BB616" si="1916">IF(AL615="","",AL612*AL615)</f>
        <v/>
      </c>
      <c r="AM616" s="632" t="str">
        <f t="shared" si="1916"/>
        <v/>
      </c>
      <c r="AN616" s="632" t="str">
        <f t="shared" si="1916"/>
        <v/>
      </c>
      <c r="AO616" s="632" t="str">
        <f t="shared" si="1916"/>
        <v/>
      </c>
      <c r="AP616" s="632" t="str">
        <f t="shared" si="1916"/>
        <v/>
      </c>
      <c r="AQ616" s="632" t="str">
        <f t="shared" si="1916"/>
        <v/>
      </c>
      <c r="AR616" s="632" t="str">
        <f t="shared" si="1916"/>
        <v/>
      </c>
      <c r="AS616" s="632" t="str">
        <f t="shared" si="1916"/>
        <v/>
      </c>
      <c r="AT616" s="632" t="str">
        <f t="shared" si="1916"/>
        <v/>
      </c>
      <c r="AU616" s="632" t="str">
        <f t="shared" si="1916"/>
        <v/>
      </c>
      <c r="AV616" s="632" t="str">
        <f t="shared" si="1916"/>
        <v/>
      </c>
      <c r="AW616" s="632" t="str">
        <f t="shared" si="1916"/>
        <v/>
      </c>
      <c r="AX616" s="632" t="str">
        <f t="shared" si="1916"/>
        <v/>
      </c>
      <c r="AY616" s="632" t="str">
        <f t="shared" si="1916"/>
        <v/>
      </c>
      <c r="AZ616" s="632" t="str">
        <f t="shared" si="1916"/>
        <v/>
      </c>
      <c r="BA616" s="632" t="str">
        <f t="shared" si="1916"/>
        <v/>
      </c>
      <c r="BB616" s="632" t="str">
        <f t="shared" si="1916"/>
        <v/>
      </c>
      <c r="BC616" s="717"/>
      <c r="BD616" s="632">
        <f t="shared" ref="BD616:BT616" si="1917">IF(BD615="","",BD612*BD615)</f>
        <v>420</v>
      </c>
      <c r="BE616" s="632">
        <f t="shared" si="1917"/>
        <v>480</v>
      </c>
      <c r="BF616" s="632" t="str">
        <f t="shared" si="1917"/>
        <v/>
      </c>
      <c r="BG616" s="632">
        <f t="shared" si="1917"/>
        <v>2400</v>
      </c>
      <c r="BH616" s="632" t="str">
        <f t="shared" si="1917"/>
        <v/>
      </c>
      <c r="BI616" s="632" t="str">
        <f t="shared" si="1917"/>
        <v/>
      </c>
      <c r="BJ616" s="632" t="str">
        <f t="shared" si="1917"/>
        <v/>
      </c>
      <c r="BK616" s="632">
        <f t="shared" si="1917"/>
        <v>270</v>
      </c>
      <c r="BL616" s="632" t="str">
        <f t="shared" si="1917"/>
        <v/>
      </c>
      <c r="BM616" s="632" t="str">
        <f t="shared" si="1917"/>
        <v/>
      </c>
      <c r="BN616" s="632" t="str">
        <f t="shared" si="1917"/>
        <v/>
      </c>
      <c r="BO616" s="632" t="str">
        <f t="shared" si="1917"/>
        <v/>
      </c>
      <c r="BP616" s="632" t="str">
        <f t="shared" si="1917"/>
        <v/>
      </c>
      <c r="BQ616" s="632" t="str">
        <f t="shared" si="1917"/>
        <v/>
      </c>
      <c r="BR616" s="632" t="str">
        <f t="shared" si="1917"/>
        <v/>
      </c>
      <c r="BS616" s="632" t="str">
        <f t="shared" si="1917"/>
        <v/>
      </c>
      <c r="BT616" s="632" t="str">
        <f t="shared" si="1917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>
        <f>IF(BY615="","",BY612*BY615)</f>
        <v>360</v>
      </c>
      <c r="BZ616" s="894" t="str">
        <f>IF(DL616&lt;3,"",(SUM(B616:R616)-MIN(B616:R616)-MAX(B616:R616))/(DL616-2))</f>
        <v/>
      </c>
      <c r="CA616" s="894" t="str">
        <f>IF(DM616&lt;3,"",(SUM(T616:AJ616)-MIN(T616:AJ616)-MAX(T616:AJ616))/(DM616-2))</f>
        <v/>
      </c>
      <c r="CB616" s="894" t="str">
        <f>IF(DN616&lt;3,"",(SUM(AL616:BB616)-MIN(AL616:BB616)-MAX(AL616:BB616))/(DN616-2))</f>
        <v/>
      </c>
      <c r="CC616" s="895">
        <f>IF(DO616&lt;3,"",(SUM(BD616:BT616)-MIN(BD616:BT616)-MAX(BD616:BT616))/(DO616-2))</f>
        <v>450</v>
      </c>
      <c r="CD616" s="1337" t="str">
        <f t="shared" si="1912"/>
        <v/>
      </c>
      <c r="CE616" s="1338" t="str">
        <f t="shared" si="1913"/>
        <v/>
      </c>
      <c r="CF616" s="1339" t="str">
        <f t="shared" si="1913"/>
        <v/>
      </c>
      <c r="CG616" s="1339" t="str">
        <f t="shared" si="1913"/>
        <v/>
      </c>
      <c r="CH616" s="1339" t="str">
        <f t="shared" si="1913"/>
        <v/>
      </c>
      <c r="CI616" s="1339" t="str">
        <f t="shared" si="1913"/>
        <v/>
      </c>
      <c r="CJ616" s="1339" t="str">
        <f t="shared" si="1913"/>
        <v/>
      </c>
      <c r="CK616" s="1340">
        <f t="shared" si="1913"/>
        <v>270</v>
      </c>
      <c r="CL616" s="1340">
        <f t="shared" si="1913"/>
        <v>420</v>
      </c>
      <c r="CM616" s="1340">
        <f t="shared" si="1913"/>
        <v>480</v>
      </c>
      <c r="CN616" s="1339">
        <f t="shared" si="1913"/>
        <v>2400</v>
      </c>
      <c r="CO616" s="1339" t="str">
        <f t="shared" si="1913"/>
        <v/>
      </c>
      <c r="CP616" s="1339" t="str">
        <f t="shared" si="1913"/>
        <v/>
      </c>
      <c r="CQ616" s="1339" t="str">
        <f t="shared" si="1913"/>
        <v/>
      </c>
      <c r="CR616" s="1339" t="str">
        <f t="shared" si="1913"/>
        <v/>
      </c>
      <c r="CS616" s="1338" t="str">
        <f t="shared" si="1913"/>
        <v/>
      </c>
      <c r="CT616" s="1341" t="str">
        <f t="shared" si="1913"/>
        <v/>
      </c>
      <c r="CU616" s="552" t="str">
        <f t="shared" si="1898"/>
        <v/>
      </c>
      <c r="CV616" s="553" t="str">
        <f t="shared" si="1898"/>
        <v/>
      </c>
      <c r="CW616" s="554" t="str">
        <f t="shared" si="1898"/>
        <v/>
      </c>
      <c r="CX616" s="554" t="str">
        <f t="shared" si="1898"/>
        <v/>
      </c>
      <c r="CY616" s="554" t="str">
        <f t="shared" si="1898"/>
        <v/>
      </c>
      <c r="CZ616" s="554" t="str">
        <f t="shared" si="1898"/>
        <v/>
      </c>
      <c r="DA616" s="554" t="str">
        <f t="shared" si="1898"/>
        <v/>
      </c>
      <c r="DB616" s="555">
        <f t="shared" si="1898"/>
        <v>270</v>
      </c>
      <c r="DC616" s="555">
        <f t="shared" si="1898"/>
        <v>420</v>
      </c>
      <c r="DD616" s="555">
        <f t="shared" si="1898"/>
        <v>480</v>
      </c>
      <c r="DE616" s="554">
        <f t="shared" si="1899"/>
        <v>2400</v>
      </c>
      <c r="DF616" s="554" t="str">
        <f t="shared" si="1899"/>
        <v/>
      </c>
      <c r="DG616" s="554" t="str">
        <f t="shared" si="1899"/>
        <v/>
      </c>
      <c r="DH616" s="554" t="str">
        <f t="shared" si="1899"/>
        <v/>
      </c>
      <c r="DI616" s="554" t="str">
        <f t="shared" si="1899"/>
        <v/>
      </c>
      <c r="DJ616" s="553" t="str">
        <f t="shared" si="1899"/>
        <v/>
      </c>
      <c r="DK616" s="552" t="str">
        <f t="shared" si="1899"/>
        <v/>
      </c>
      <c r="DL616" s="656">
        <f>COUNT(B616:R616)</f>
        <v>1</v>
      </c>
      <c r="DM616" s="106">
        <f>COUNT(T616:AJ616)</f>
        <v>1</v>
      </c>
      <c r="DN616" s="106">
        <f>COUNT(AL616:BB616)</f>
        <v>0</v>
      </c>
      <c r="DO616" s="106">
        <f>COUNT(BD616:BT616)</f>
        <v>4</v>
      </c>
      <c r="DP616" s="486"/>
      <c r="DQ616" s="1486" t="str">
        <f>'Exp factors'!$I$65</f>
        <v>mns</v>
      </c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513" t="s">
        <v>730</v>
      </c>
      <c r="B617" s="644"/>
      <c r="C617" s="644" t="s">
        <v>755</v>
      </c>
      <c r="D617" s="644"/>
      <c r="E617" s="644"/>
      <c r="F617" s="644"/>
      <c r="G617" s="644"/>
      <c r="H617" s="644" t="s">
        <v>759</v>
      </c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 t="s">
        <v>257</v>
      </c>
      <c r="V617" s="644" t="s">
        <v>257</v>
      </c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 t="s">
        <v>257</v>
      </c>
      <c r="AN617" s="644"/>
      <c r="AO617" s="644"/>
      <c r="AP617" s="644"/>
      <c r="AQ617" s="644" t="s">
        <v>257</v>
      </c>
      <c r="AR617" s="644" t="s">
        <v>257</v>
      </c>
      <c r="AS617" s="644" t="s">
        <v>257</v>
      </c>
      <c r="AT617" s="644" t="s">
        <v>257</v>
      </c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 t="s">
        <v>257</v>
      </c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903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285</v>
      </c>
      <c r="B618" s="227"/>
      <c r="C618" s="227">
        <v>60</v>
      </c>
      <c r="D618" s="227"/>
      <c r="E618" s="227"/>
      <c r="F618" s="227"/>
      <c r="G618" s="227"/>
      <c r="H618" s="227">
        <v>50</v>
      </c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>
        <v>3</v>
      </c>
      <c r="V618" s="227">
        <v>54</v>
      </c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>
        <v>35</v>
      </c>
      <c r="AN618" s="227"/>
      <c r="AO618" s="227"/>
      <c r="AP618" s="227"/>
      <c r="AQ618" s="227">
        <v>40</v>
      </c>
      <c r="AR618" s="227">
        <v>400</v>
      </c>
      <c r="AS618" s="227">
        <v>300</v>
      </c>
      <c r="AT618" s="227">
        <v>9</v>
      </c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>
        <v>80</v>
      </c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>
        <v>50</v>
      </c>
      <c r="BW618" s="227">
        <v>30</v>
      </c>
      <c r="BX618" s="227">
        <v>30</v>
      </c>
      <c r="BY618" s="227"/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125</v>
      </c>
      <c r="CC618" s="895" t="str">
        <f>IF(DO618&lt;3,"",(SUM(BD618:BT618)-MIN(BD618:BT618)-MAX(BD618:BT618))/(DO618-2))</f>
        <v/>
      </c>
      <c r="CD618" s="1337" t="str">
        <f t="shared" ref="CD618:CS619" si="191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1918"/>
        <v/>
      </c>
      <c r="CF618" s="1339" t="str">
        <f t="shared" si="1918"/>
        <v/>
      </c>
      <c r="CG618" s="1339" t="str">
        <f t="shared" si="1918"/>
        <v/>
      </c>
      <c r="CH618" s="1339" t="str">
        <f t="shared" si="1918"/>
        <v/>
      </c>
      <c r="CI618" s="1339" t="str">
        <f t="shared" si="1918"/>
        <v/>
      </c>
      <c r="CJ618" s="1339" t="str">
        <f t="shared" si="1918"/>
        <v/>
      </c>
      <c r="CK618" s="1340" t="str">
        <f t="shared" si="1918"/>
        <v/>
      </c>
      <c r="CL618" s="1340">
        <f t="shared" si="1918"/>
        <v>80</v>
      </c>
      <c r="CM618" s="1340" t="str">
        <f t="shared" si="1918"/>
        <v/>
      </c>
      <c r="CN618" s="1339" t="str">
        <f t="shared" si="1918"/>
        <v/>
      </c>
      <c r="CO618" s="1339" t="str">
        <f t="shared" si="1918"/>
        <v/>
      </c>
      <c r="CP618" s="1339" t="str">
        <f t="shared" si="1918"/>
        <v/>
      </c>
      <c r="CQ618" s="1339" t="str">
        <f t="shared" si="1918"/>
        <v/>
      </c>
      <c r="CR618" s="1339" t="str">
        <f t="shared" si="1918"/>
        <v/>
      </c>
      <c r="CS618" s="1338" t="str">
        <f t="shared" si="1918"/>
        <v/>
      </c>
      <c r="CT618" s="1341" t="str">
        <f t="shared" ref="CE618:CT620" si="191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2" t="str">
        <f t="shared" ref="CU618:DD622" si="192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3" t="str">
        <f t="shared" si="1920"/>
        <v/>
      </c>
      <c r="CW618" s="554" t="str">
        <f t="shared" si="1920"/>
        <v/>
      </c>
      <c r="CX618" s="554" t="str">
        <f t="shared" si="1920"/>
        <v/>
      </c>
      <c r="CY618" s="554" t="str">
        <f t="shared" si="1920"/>
        <v/>
      </c>
      <c r="CZ618" s="554" t="str">
        <f t="shared" si="1920"/>
        <v/>
      </c>
      <c r="DA618" s="554" t="str">
        <f t="shared" si="1920"/>
        <v/>
      </c>
      <c r="DB618" s="555" t="str">
        <f t="shared" si="1920"/>
        <v/>
      </c>
      <c r="DC618" s="555">
        <f t="shared" si="1920"/>
        <v>80</v>
      </c>
      <c r="DD618" s="555" t="str">
        <f t="shared" si="1920"/>
        <v/>
      </c>
      <c r="DE618" s="554" t="str">
        <f t="shared" ref="DE618:DK622" si="192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4" t="str">
        <f t="shared" si="1921"/>
        <v/>
      </c>
      <c r="DG618" s="554" t="str">
        <f t="shared" si="1921"/>
        <v/>
      </c>
      <c r="DH618" s="554" t="str">
        <f t="shared" si="1921"/>
        <v/>
      </c>
      <c r="DI618" s="554" t="str">
        <f t="shared" si="1921"/>
        <v/>
      </c>
      <c r="DJ618" s="553" t="str">
        <f t="shared" si="1921"/>
        <v/>
      </c>
      <c r="DK618" s="552" t="str">
        <f t="shared" si="1921"/>
        <v/>
      </c>
      <c r="DL618" s="656">
        <f>COUNT(B618:R618)</f>
        <v>2</v>
      </c>
      <c r="DM618" s="106">
        <f>COUNT(T618:AJ618)</f>
        <v>2</v>
      </c>
      <c r="DN618" s="106">
        <f>COUNT(AL618:BB618)</f>
        <v>5</v>
      </c>
      <c r="DO618" s="106">
        <f>COUNT(BD618:BT618)</f>
        <v>1</v>
      </c>
      <c r="DP618" s="486"/>
      <c r="DQ618" s="1126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$G$1 &amp; "/kg"</f>
        <v>kcal/kg</v>
      </c>
      <c r="B619" s="613">
        <f>5790*$K$1</f>
        <v>5790</v>
      </c>
      <c r="C619" s="613">
        <f t="shared" ref="C619:R619" si="1922">5790*$K$1</f>
        <v>5790</v>
      </c>
      <c r="D619" s="613">
        <f t="shared" si="1922"/>
        <v>5790</v>
      </c>
      <c r="E619" s="613">
        <f t="shared" si="1922"/>
        <v>5790</v>
      </c>
      <c r="F619" s="613">
        <f t="shared" si="1922"/>
        <v>5790</v>
      </c>
      <c r="G619" s="613">
        <f t="shared" si="1922"/>
        <v>5790</v>
      </c>
      <c r="H619" s="613">
        <f t="shared" si="1922"/>
        <v>5790</v>
      </c>
      <c r="I619" s="613">
        <f t="shared" si="1922"/>
        <v>5790</v>
      </c>
      <c r="J619" s="613">
        <f t="shared" si="1922"/>
        <v>5790</v>
      </c>
      <c r="K619" s="613">
        <f t="shared" si="1922"/>
        <v>5790</v>
      </c>
      <c r="L619" s="613">
        <f t="shared" si="1922"/>
        <v>5790</v>
      </c>
      <c r="M619" s="613">
        <f t="shared" si="1922"/>
        <v>5790</v>
      </c>
      <c r="N619" s="613">
        <f t="shared" si="1922"/>
        <v>5790</v>
      </c>
      <c r="O619" s="613">
        <f t="shared" si="1922"/>
        <v>5790</v>
      </c>
      <c r="P619" s="613">
        <f t="shared" si="1922"/>
        <v>5790</v>
      </c>
      <c r="Q619" s="613">
        <f t="shared" si="1922"/>
        <v>5790</v>
      </c>
      <c r="R619" s="613">
        <f t="shared" si="1922"/>
        <v>5790</v>
      </c>
      <c r="S619" s="717"/>
      <c r="T619" s="613">
        <f>5790*$K$1</f>
        <v>5790</v>
      </c>
      <c r="U619" s="613">
        <f t="shared" ref="U619:AJ619" si="1923">5790*$K$1</f>
        <v>5790</v>
      </c>
      <c r="V619" s="613">
        <f t="shared" si="1923"/>
        <v>5790</v>
      </c>
      <c r="W619" s="613">
        <f t="shared" si="1923"/>
        <v>5790</v>
      </c>
      <c r="X619" s="613">
        <f t="shared" si="1923"/>
        <v>5790</v>
      </c>
      <c r="Y619" s="613">
        <f t="shared" si="1923"/>
        <v>5790</v>
      </c>
      <c r="Z619" s="613">
        <f t="shared" si="1923"/>
        <v>5790</v>
      </c>
      <c r="AA619" s="613">
        <f t="shared" si="1923"/>
        <v>5790</v>
      </c>
      <c r="AB619" s="613">
        <f t="shared" si="1923"/>
        <v>5790</v>
      </c>
      <c r="AC619" s="613">
        <f t="shared" si="1923"/>
        <v>5790</v>
      </c>
      <c r="AD619" s="613">
        <f t="shared" si="1923"/>
        <v>5790</v>
      </c>
      <c r="AE619" s="613">
        <f t="shared" si="1923"/>
        <v>5790</v>
      </c>
      <c r="AF619" s="613">
        <f t="shared" si="1923"/>
        <v>5790</v>
      </c>
      <c r="AG619" s="613">
        <f t="shared" si="1923"/>
        <v>5790</v>
      </c>
      <c r="AH619" s="613">
        <f t="shared" si="1923"/>
        <v>5790</v>
      </c>
      <c r="AI619" s="613">
        <f t="shared" si="1923"/>
        <v>5790</v>
      </c>
      <c r="AJ619" s="613">
        <f t="shared" si="1923"/>
        <v>5790</v>
      </c>
      <c r="AK619" s="717"/>
      <c r="AL619" s="613">
        <f>5790*$K$1</f>
        <v>5790</v>
      </c>
      <c r="AM619" s="613">
        <f t="shared" ref="AM619:BB619" si="1924">5790*$K$1</f>
        <v>5790</v>
      </c>
      <c r="AN619" s="613">
        <v>5790</v>
      </c>
      <c r="AO619" s="613">
        <f t="shared" si="1924"/>
        <v>5790</v>
      </c>
      <c r="AP619" s="613">
        <f t="shared" si="1924"/>
        <v>5790</v>
      </c>
      <c r="AQ619" s="613">
        <f t="shared" si="1924"/>
        <v>5790</v>
      </c>
      <c r="AR619" s="613">
        <f t="shared" si="1924"/>
        <v>5790</v>
      </c>
      <c r="AS619" s="613">
        <f t="shared" si="1924"/>
        <v>5790</v>
      </c>
      <c r="AT619" s="613">
        <f t="shared" si="1924"/>
        <v>5790</v>
      </c>
      <c r="AU619" s="613">
        <f t="shared" si="1924"/>
        <v>5790</v>
      </c>
      <c r="AV619" s="613">
        <f t="shared" si="1924"/>
        <v>5790</v>
      </c>
      <c r="AW619" s="613">
        <f t="shared" si="1924"/>
        <v>5790</v>
      </c>
      <c r="AX619" s="613">
        <f t="shared" si="1924"/>
        <v>5790</v>
      </c>
      <c r="AY619" s="613">
        <f t="shared" si="1924"/>
        <v>5790</v>
      </c>
      <c r="AZ619" s="613">
        <f t="shared" si="1924"/>
        <v>5790</v>
      </c>
      <c r="BA619" s="613">
        <f t="shared" si="1924"/>
        <v>5790</v>
      </c>
      <c r="BB619" s="613">
        <f t="shared" si="1924"/>
        <v>5790</v>
      </c>
      <c r="BC619" s="717"/>
      <c r="BD619" s="613">
        <f>5790*$K$1</f>
        <v>5790</v>
      </c>
      <c r="BE619" s="613">
        <f t="shared" ref="BE619:BY619" si="1925">5790*$K$1</f>
        <v>5790</v>
      </c>
      <c r="BF619" s="613">
        <f t="shared" si="1925"/>
        <v>5790</v>
      </c>
      <c r="BG619" s="613">
        <f t="shared" si="1925"/>
        <v>5790</v>
      </c>
      <c r="BH619" s="613">
        <f t="shared" si="1925"/>
        <v>5790</v>
      </c>
      <c r="BI619" s="613">
        <f t="shared" si="1925"/>
        <v>5790</v>
      </c>
      <c r="BJ619" s="613">
        <f t="shared" si="1925"/>
        <v>5790</v>
      </c>
      <c r="BK619" s="613">
        <f t="shared" si="1925"/>
        <v>5790</v>
      </c>
      <c r="BL619" s="613">
        <f t="shared" si="1925"/>
        <v>5790</v>
      </c>
      <c r="BM619" s="613">
        <f t="shared" si="1925"/>
        <v>5790</v>
      </c>
      <c r="BN619" s="613">
        <f t="shared" si="1925"/>
        <v>5790</v>
      </c>
      <c r="BO619" s="613">
        <f t="shared" si="1925"/>
        <v>5790</v>
      </c>
      <c r="BP619" s="613">
        <f t="shared" si="1925"/>
        <v>5790</v>
      </c>
      <c r="BQ619" s="613">
        <f t="shared" si="1925"/>
        <v>5790</v>
      </c>
      <c r="BR619" s="613">
        <f t="shared" si="1925"/>
        <v>5790</v>
      </c>
      <c r="BS619" s="613">
        <f t="shared" si="1925"/>
        <v>5790</v>
      </c>
      <c r="BT619" s="613">
        <f t="shared" si="1925"/>
        <v>5790</v>
      </c>
      <c r="BU619" s="717"/>
      <c r="BV619" s="613">
        <f t="shared" si="1925"/>
        <v>5790</v>
      </c>
      <c r="BW619" s="613">
        <f t="shared" si="1925"/>
        <v>5790</v>
      </c>
      <c r="BX619" s="613">
        <f t="shared" si="1925"/>
        <v>5790</v>
      </c>
      <c r="BY619" s="613">
        <f t="shared" si="1925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37">
        <f t="shared" si="1918"/>
        <v>5790</v>
      </c>
      <c r="CE619" s="1338">
        <f t="shared" si="1919"/>
        <v>5790</v>
      </c>
      <c r="CF619" s="1339">
        <f t="shared" si="1919"/>
        <v>5790</v>
      </c>
      <c r="CG619" s="1339">
        <f t="shared" si="1919"/>
        <v>5790</v>
      </c>
      <c r="CH619" s="1339">
        <f t="shared" si="1919"/>
        <v>5790</v>
      </c>
      <c r="CI619" s="1339">
        <f t="shared" si="1919"/>
        <v>5790</v>
      </c>
      <c r="CJ619" s="1339">
        <f t="shared" si="1919"/>
        <v>5790</v>
      </c>
      <c r="CK619" s="1340">
        <f t="shared" si="1919"/>
        <v>5790</v>
      </c>
      <c r="CL619" s="1340">
        <f t="shared" si="1919"/>
        <v>5790</v>
      </c>
      <c r="CM619" s="1340">
        <f t="shared" si="1919"/>
        <v>5790</v>
      </c>
      <c r="CN619" s="1339">
        <f t="shared" si="1919"/>
        <v>5790</v>
      </c>
      <c r="CO619" s="1339">
        <f t="shared" si="1919"/>
        <v>5790</v>
      </c>
      <c r="CP619" s="1339">
        <f t="shared" si="1919"/>
        <v>5790</v>
      </c>
      <c r="CQ619" s="1339">
        <f t="shared" si="1919"/>
        <v>5790</v>
      </c>
      <c r="CR619" s="1339">
        <f t="shared" si="1919"/>
        <v>5790</v>
      </c>
      <c r="CS619" s="1338">
        <f t="shared" si="1919"/>
        <v>5790</v>
      </c>
      <c r="CT619" s="1341">
        <f t="shared" si="1919"/>
        <v>5790</v>
      </c>
      <c r="CU619" s="552">
        <f t="shared" si="1920"/>
        <v>5790</v>
      </c>
      <c r="CV619" s="553">
        <f t="shared" si="1920"/>
        <v>5790</v>
      </c>
      <c r="CW619" s="554">
        <f t="shared" si="1920"/>
        <v>5790</v>
      </c>
      <c r="CX619" s="554">
        <f t="shared" si="1920"/>
        <v>5790</v>
      </c>
      <c r="CY619" s="554">
        <f t="shared" si="1920"/>
        <v>5790</v>
      </c>
      <c r="CZ619" s="554">
        <f t="shared" si="1920"/>
        <v>5790</v>
      </c>
      <c r="DA619" s="554">
        <f t="shared" si="1920"/>
        <v>5790</v>
      </c>
      <c r="DB619" s="555">
        <f t="shared" si="1920"/>
        <v>5790</v>
      </c>
      <c r="DC619" s="555">
        <f t="shared" si="1920"/>
        <v>5790</v>
      </c>
      <c r="DD619" s="555">
        <f t="shared" si="1920"/>
        <v>5790</v>
      </c>
      <c r="DE619" s="554">
        <f t="shared" si="1921"/>
        <v>5790</v>
      </c>
      <c r="DF619" s="554">
        <f t="shared" si="1921"/>
        <v>5790</v>
      </c>
      <c r="DG619" s="554">
        <f t="shared" si="1921"/>
        <v>5790</v>
      </c>
      <c r="DH619" s="554">
        <f t="shared" si="1921"/>
        <v>5790</v>
      </c>
      <c r="DI619" s="554">
        <f t="shared" si="1921"/>
        <v>5790</v>
      </c>
      <c r="DJ619" s="553">
        <f t="shared" si="1921"/>
        <v>5790</v>
      </c>
      <c r="DK619" s="552">
        <f t="shared" si="1921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6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$G$1 &amp; " (%)"</f>
        <v>kcal (%)</v>
      </c>
      <c r="B620" s="635" t="str">
        <f t="shared" ref="B620:R620" si="1926">IF(B618="","",B618*B619/B$46/365/$F$1)</f>
        <v/>
      </c>
      <c r="C620" s="635">
        <f t="shared" si="1926"/>
        <v>4.532289628180039E-2</v>
      </c>
      <c r="D620" s="635" t="str">
        <f t="shared" si="1926"/>
        <v/>
      </c>
      <c r="E620" s="635" t="str">
        <f t="shared" si="1926"/>
        <v/>
      </c>
      <c r="F620" s="635" t="str">
        <f t="shared" si="1926"/>
        <v/>
      </c>
      <c r="G620" s="635" t="str">
        <f t="shared" si="1926"/>
        <v/>
      </c>
      <c r="H620" s="635">
        <f t="shared" si="1926"/>
        <v>6.2948467058056096E-2</v>
      </c>
      <c r="I620" s="635" t="str">
        <f t="shared" si="1926"/>
        <v/>
      </c>
      <c r="J620" s="635" t="str">
        <f t="shared" si="1926"/>
        <v/>
      </c>
      <c r="K620" s="635" t="str">
        <f t="shared" si="1926"/>
        <v/>
      </c>
      <c r="L620" s="635" t="str">
        <f t="shared" si="1926"/>
        <v/>
      </c>
      <c r="M620" s="635" t="str">
        <f t="shared" si="1926"/>
        <v/>
      </c>
      <c r="N620" s="635" t="str">
        <f t="shared" si="1926"/>
        <v/>
      </c>
      <c r="O620" s="635" t="str">
        <f t="shared" si="1926"/>
        <v/>
      </c>
      <c r="P620" s="635" t="str">
        <f t="shared" si="1926"/>
        <v/>
      </c>
      <c r="Q620" s="635" t="str">
        <f t="shared" si="1926"/>
        <v/>
      </c>
      <c r="R620" s="635" t="str">
        <f t="shared" si="1926"/>
        <v/>
      </c>
      <c r="S620" s="717"/>
      <c r="T620" s="635" t="str">
        <f t="shared" ref="T620:AJ620" si="1927">IF(T618="","",T618*T619/T$46/365/$F$1)</f>
        <v/>
      </c>
      <c r="U620" s="635">
        <f t="shared" si="1927"/>
        <v>3.7769080234833661E-3</v>
      </c>
      <c r="V620" s="635">
        <f t="shared" si="1927"/>
        <v>3.7082369685109418E-2</v>
      </c>
      <c r="W620" s="635" t="str">
        <f t="shared" si="1927"/>
        <v/>
      </c>
      <c r="X620" s="635" t="str">
        <f t="shared" si="1927"/>
        <v/>
      </c>
      <c r="Y620" s="635" t="str">
        <f t="shared" si="1927"/>
        <v/>
      </c>
      <c r="Z620" s="635" t="str">
        <f t="shared" si="1927"/>
        <v/>
      </c>
      <c r="AA620" s="635" t="str">
        <f t="shared" si="1927"/>
        <v/>
      </c>
      <c r="AB620" s="635" t="str">
        <f t="shared" si="1927"/>
        <v/>
      </c>
      <c r="AC620" s="635" t="str">
        <f t="shared" si="1927"/>
        <v/>
      </c>
      <c r="AD620" s="635" t="str">
        <f t="shared" si="1927"/>
        <v/>
      </c>
      <c r="AE620" s="635" t="str">
        <f t="shared" si="1927"/>
        <v/>
      </c>
      <c r="AF620" s="635" t="str">
        <f t="shared" si="1927"/>
        <v/>
      </c>
      <c r="AG620" s="635" t="str">
        <f t="shared" si="1927"/>
        <v/>
      </c>
      <c r="AH620" s="635" t="str">
        <f t="shared" si="1927"/>
        <v/>
      </c>
      <c r="AI620" s="635" t="str">
        <f t="shared" si="1927"/>
        <v/>
      </c>
      <c r="AJ620" s="635" t="str">
        <f t="shared" si="1927"/>
        <v/>
      </c>
      <c r="AK620" s="717"/>
      <c r="AL620" s="635" t="str">
        <f t="shared" ref="AL620:BB620" si="1928">IF(AL618="","",AL618*AL619/AL$46/365/$F$1)</f>
        <v/>
      </c>
      <c r="AM620" s="635">
        <f t="shared" si="1928"/>
        <v>2.6438356164383562E-2</v>
      </c>
      <c r="AN620" s="635" t="str">
        <f t="shared" si="1928"/>
        <v/>
      </c>
      <c r="AO620" s="635" t="str">
        <f t="shared" si="1928"/>
        <v/>
      </c>
      <c r="AP620" s="635" t="str">
        <f t="shared" si="1928"/>
        <v/>
      </c>
      <c r="AQ620" s="635">
        <f t="shared" si="1928"/>
        <v>3.7769080234833663E-2</v>
      </c>
      <c r="AR620" s="635">
        <f t="shared" si="1928"/>
        <v>0.15107632093933465</v>
      </c>
      <c r="AS620" s="635">
        <f t="shared" si="1928"/>
        <v>0.18884540117416829</v>
      </c>
      <c r="AT620" s="635">
        <f t="shared" si="1928"/>
        <v>6.798434442270059E-3</v>
      </c>
      <c r="AU620" s="635" t="str">
        <f t="shared" si="1928"/>
        <v/>
      </c>
      <c r="AV620" s="635" t="str">
        <f t="shared" si="1928"/>
        <v/>
      </c>
      <c r="AW620" s="635" t="str">
        <f t="shared" si="1928"/>
        <v/>
      </c>
      <c r="AX620" s="635" t="str">
        <f t="shared" si="1928"/>
        <v/>
      </c>
      <c r="AY620" s="635" t="str">
        <f t="shared" si="1928"/>
        <v/>
      </c>
      <c r="AZ620" s="635" t="str">
        <f t="shared" si="1928"/>
        <v/>
      </c>
      <c r="BA620" s="635" t="str">
        <f t="shared" si="1928"/>
        <v/>
      </c>
      <c r="BB620" s="635" t="str">
        <f t="shared" si="1928"/>
        <v/>
      </c>
      <c r="BC620" s="717"/>
      <c r="BD620" s="635" t="str">
        <f t="shared" ref="BD620:BT620" si="1929">IF(BD618="","",BD618*BD619/BD$46/365/$F$1)</f>
        <v/>
      </c>
      <c r="BE620" s="635" t="str">
        <f t="shared" si="1929"/>
        <v/>
      </c>
      <c r="BF620" s="635" t="str">
        <f t="shared" si="1929"/>
        <v/>
      </c>
      <c r="BG620" s="635" t="str">
        <f t="shared" si="1929"/>
        <v/>
      </c>
      <c r="BH620" s="635" t="str">
        <f t="shared" si="1929"/>
        <v/>
      </c>
      <c r="BI620" s="635" t="str">
        <f t="shared" si="1929"/>
        <v/>
      </c>
      <c r="BJ620" s="635">
        <f t="shared" si="1929"/>
        <v>6.0430528375733858E-2</v>
      </c>
      <c r="BK620" s="635" t="str">
        <f t="shared" si="1929"/>
        <v/>
      </c>
      <c r="BL620" s="635" t="str">
        <f t="shared" si="1929"/>
        <v/>
      </c>
      <c r="BM620" s="635" t="str">
        <f t="shared" si="1929"/>
        <v/>
      </c>
      <c r="BN620" s="635" t="str">
        <f t="shared" si="1929"/>
        <v/>
      </c>
      <c r="BO620" s="635" t="str">
        <f t="shared" si="1929"/>
        <v/>
      </c>
      <c r="BP620" s="635" t="str">
        <f t="shared" si="1929"/>
        <v/>
      </c>
      <c r="BQ620" s="635" t="str">
        <f t="shared" si="1929"/>
        <v/>
      </c>
      <c r="BR620" s="635" t="str">
        <f t="shared" si="1929"/>
        <v/>
      </c>
      <c r="BS620" s="635" t="str">
        <f t="shared" si="1929"/>
        <v/>
      </c>
      <c r="BT620" s="635" t="str">
        <f t="shared" si="1929"/>
        <v/>
      </c>
      <c r="BU620" s="717"/>
      <c r="BV620" s="635">
        <f>IF(BV618="","",BV618*BV619/BV$46/365/$F$1)</f>
        <v>5.3955828906905222E-2</v>
      </c>
      <c r="BW620" s="635">
        <f>IF(BW618="","",BW618*BW619/BW$46/365/$F$1)</f>
        <v>2.517938682322244E-2</v>
      </c>
      <c r="BX620" s="635">
        <f>IF(BX618="","",BX618*BX619/BX$46/365/$F$1)</f>
        <v>2.2661448140900195E-2</v>
      </c>
      <c r="BY620" s="635" t="str">
        <f>IF(BY618="","",BY618*BY619/BY$46/365/$F$1)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>
        <f>IF(DN620&lt;3,"",(SUM(AL620:BB620)-MIN(AL620:BB620)-MAX(AL620:BB620))/(DN620-2))</f>
        <v>7.1761252446183948E-2</v>
      </c>
      <c r="CC620" s="625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1919"/>
        <v/>
      </c>
      <c r="CF620" s="1344" t="str">
        <f t="shared" si="1919"/>
        <v/>
      </c>
      <c r="CG620" s="1344" t="str">
        <f t="shared" si="1919"/>
        <v/>
      </c>
      <c r="CH620" s="1344" t="str">
        <f t="shared" si="1919"/>
        <v/>
      </c>
      <c r="CI620" s="1344" t="str">
        <f t="shared" si="1919"/>
        <v/>
      </c>
      <c r="CJ620" s="1344" t="str">
        <f t="shared" si="1919"/>
        <v/>
      </c>
      <c r="CK620" s="1345" t="str">
        <f t="shared" si="1919"/>
        <v/>
      </c>
      <c r="CL620" s="1345">
        <f t="shared" si="1919"/>
        <v>6.0430528375733858E-2</v>
      </c>
      <c r="CM620" s="1345" t="str">
        <f t="shared" si="1919"/>
        <v/>
      </c>
      <c r="CN620" s="1344" t="str">
        <f t="shared" si="1919"/>
        <v/>
      </c>
      <c r="CO620" s="1344" t="str">
        <f t="shared" si="1919"/>
        <v/>
      </c>
      <c r="CP620" s="1344" t="str">
        <f t="shared" si="1919"/>
        <v/>
      </c>
      <c r="CQ620" s="1344" t="str">
        <f t="shared" si="1919"/>
        <v/>
      </c>
      <c r="CR620" s="1344" t="str">
        <f t="shared" si="1919"/>
        <v/>
      </c>
      <c r="CS620" s="1343" t="str">
        <f t="shared" si="1919"/>
        <v/>
      </c>
      <c r="CT620" s="1346" t="str">
        <f t="shared" si="1919"/>
        <v/>
      </c>
      <c r="CU620" s="540" t="str">
        <f t="shared" si="1920"/>
        <v/>
      </c>
      <c r="CV620" s="541" t="str">
        <f t="shared" si="1920"/>
        <v/>
      </c>
      <c r="CW620" s="542" t="str">
        <f t="shared" si="1920"/>
        <v/>
      </c>
      <c r="CX620" s="542" t="str">
        <f t="shared" si="1920"/>
        <v/>
      </c>
      <c r="CY620" s="542" t="str">
        <f t="shared" si="1920"/>
        <v/>
      </c>
      <c r="CZ620" s="542" t="str">
        <f t="shared" si="1920"/>
        <v/>
      </c>
      <c r="DA620" s="542" t="str">
        <f t="shared" si="1920"/>
        <v/>
      </c>
      <c r="DB620" s="543" t="str">
        <f t="shared" si="1920"/>
        <v/>
      </c>
      <c r="DC620" s="543">
        <f t="shared" si="1920"/>
        <v>6.0430528375733858E-2</v>
      </c>
      <c r="DD620" s="543" t="str">
        <f t="shared" si="1920"/>
        <v/>
      </c>
      <c r="DE620" s="542" t="str">
        <f t="shared" si="1921"/>
        <v/>
      </c>
      <c r="DF620" s="542" t="str">
        <f t="shared" si="1921"/>
        <v/>
      </c>
      <c r="DG620" s="542" t="str">
        <f t="shared" si="1921"/>
        <v/>
      </c>
      <c r="DH620" s="542" t="str">
        <f t="shared" si="1921"/>
        <v/>
      </c>
      <c r="DI620" s="542" t="str">
        <f t="shared" si="1921"/>
        <v/>
      </c>
      <c r="DJ620" s="541" t="str">
        <f t="shared" si="1921"/>
        <v/>
      </c>
      <c r="DK620" s="540" t="str">
        <f t="shared" si="1921"/>
        <v/>
      </c>
      <c r="DL620" s="656">
        <f>COUNT(B620:R620)</f>
        <v>2</v>
      </c>
      <c r="DM620" s="106">
        <f>COUNT(T620:AJ620)</f>
        <v>2</v>
      </c>
      <c r="DN620" s="106">
        <f>COUNT(AL620:BB620)</f>
        <v>5</v>
      </c>
      <c r="DO620" s="106">
        <f>COUNT(BD620:BT620)</f>
        <v>1</v>
      </c>
      <c r="DP620" s="486"/>
      <c r="DQ620" s="1126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281</v>
      </c>
      <c r="B621" s="323"/>
      <c r="C621" s="323">
        <v>4</v>
      </c>
      <c r="D621" s="323"/>
      <c r="E621" s="323"/>
      <c r="F621" s="323"/>
      <c r="G621" s="323"/>
      <c r="H621" s="323">
        <v>4</v>
      </c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>
        <v>60</v>
      </c>
      <c r="V621" s="323">
        <v>1.1100000000000001</v>
      </c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>
        <v>2</v>
      </c>
      <c r="AN621" s="323">
        <v>0</v>
      </c>
      <c r="AO621" s="323"/>
      <c r="AP621" s="323"/>
      <c r="AQ621" s="323">
        <v>10</v>
      </c>
      <c r="AR621" s="323">
        <v>4.8</v>
      </c>
      <c r="AS621" s="323">
        <v>1.3</v>
      </c>
      <c r="AT621" s="323">
        <v>11.11</v>
      </c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>
        <v>12</v>
      </c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>
        <v>8</v>
      </c>
      <c r="BW621" s="323">
        <v>8</v>
      </c>
      <c r="BX621" s="323">
        <v>8</v>
      </c>
      <c r="BY621" s="323"/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4.5250000000000004</v>
      </c>
      <c r="CC621" s="895" t="str">
        <f>IF(DO621&lt;3,"",(SUM(BD621:BT621)-MIN(BD621:BT621)-MAX(BD621:BT621))/(DO621-2))</f>
        <v/>
      </c>
      <c r="CD621" s="1337" t="str">
        <f t="shared" ref="CD621:CS622" si="193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1930"/>
        <v/>
      </c>
      <c r="CF621" s="1339" t="str">
        <f t="shared" si="1930"/>
        <v/>
      </c>
      <c r="CG621" s="1339" t="str">
        <f t="shared" si="1930"/>
        <v/>
      </c>
      <c r="CH621" s="1339" t="str">
        <f t="shared" si="1930"/>
        <v/>
      </c>
      <c r="CI621" s="1339" t="str">
        <f t="shared" si="1930"/>
        <v/>
      </c>
      <c r="CJ621" s="1339" t="str">
        <f t="shared" si="1930"/>
        <v/>
      </c>
      <c r="CK621" s="1340" t="str">
        <f t="shared" si="1930"/>
        <v/>
      </c>
      <c r="CL621" s="1340">
        <f t="shared" si="1930"/>
        <v>12</v>
      </c>
      <c r="CM621" s="1340" t="str">
        <f t="shared" si="1930"/>
        <v/>
      </c>
      <c r="CN621" s="1339" t="str">
        <f t="shared" si="1930"/>
        <v/>
      </c>
      <c r="CO621" s="1339" t="str">
        <f t="shared" si="1930"/>
        <v/>
      </c>
      <c r="CP621" s="1339" t="str">
        <f t="shared" si="1930"/>
        <v/>
      </c>
      <c r="CQ621" s="1339" t="str">
        <f t="shared" si="1930"/>
        <v/>
      </c>
      <c r="CR621" s="1339" t="str">
        <f t="shared" si="1930"/>
        <v/>
      </c>
      <c r="CS621" s="1338" t="str">
        <f t="shared" si="1930"/>
        <v/>
      </c>
      <c r="CT621" s="1341" t="str">
        <f t="shared" ref="CE621:CT622" si="193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2" t="str">
        <f t="shared" si="1920"/>
        <v/>
      </c>
      <c r="CV621" s="553" t="str">
        <f t="shared" si="1920"/>
        <v/>
      </c>
      <c r="CW621" s="554" t="str">
        <f t="shared" si="1920"/>
        <v/>
      </c>
      <c r="CX621" s="554" t="str">
        <f t="shared" si="1920"/>
        <v/>
      </c>
      <c r="CY621" s="554" t="str">
        <f t="shared" si="1920"/>
        <v/>
      </c>
      <c r="CZ621" s="554" t="str">
        <f t="shared" si="1920"/>
        <v/>
      </c>
      <c r="DA621" s="554" t="str">
        <f t="shared" si="1920"/>
        <v/>
      </c>
      <c r="DB621" s="555" t="str">
        <f t="shared" si="1920"/>
        <v/>
      </c>
      <c r="DC621" s="555">
        <f t="shared" si="1920"/>
        <v>12</v>
      </c>
      <c r="DD621" s="555" t="str">
        <f t="shared" si="1920"/>
        <v/>
      </c>
      <c r="DE621" s="554" t="str">
        <f t="shared" si="1921"/>
        <v/>
      </c>
      <c r="DF621" s="554" t="str">
        <f t="shared" si="1921"/>
        <v/>
      </c>
      <c r="DG621" s="554" t="str">
        <f t="shared" si="1921"/>
        <v/>
      </c>
      <c r="DH621" s="554" t="str">
        <f t="shared" si="1921"/>
        <v/>
      </c>
      <c r="DI621" s="554" t="str">
        <f t="shared" si="1921"/>
        <v/>
      </c>
      <c r="DJ621" s="553" t="str">
        <f t="shared" si="1921"/>
        <v/>
      </c>
      <c r="DK621" s="552" t="str">
        <f t="shared" si="1921"/>
        <v/>
      </c>
      <c r="DL621" s="656">
        <f>COUNT(B621:R621)</f>
        <v>2</v>
      </c>
      <c r="DM621" s="106">
        <f>COUNT(T621:AJ621)</f>
        <v>2</v>
      </c>
      <c r="DN621" s="106">
        <f>COUNT(AL621:BB621)</f>
        <v>6</v>
      </c>
      <c r="DO621" s="106">
        <f>COUNT(BD621:BT621)</f>
        <v>1</v>
      </c>
      <c r="DP621" s="486"/>
      <c r="DQ621" s="1126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279</v>
      </c>
      <c r="B622" s="632" t="str">
        <f t="shared" ref="B622:R622" si="1932">IF(B621="","",B618*B621)</f>
        <v/>
      </c>
      <c r="C622" s="632">
        <f t="shared" si="1932"/>
        <v>240</v>
      </c>
      <c r="D622" s="632" t="str">
        <f t="shared" si="1932"/>
        <v/>
      </c>
      <c r="E622" s="632" t="str">
        <f t="shared" si="1932"/>
        <v/>
      </c>
      <c r="F622" s="632" t="str">
        <f t="shared" si="1932"/>
        <v/>
      </c>
      <c r="G622" s="632" t="str">
        <f t="shared" si="1932"/>
        <v/>
      </c>
      <c r="H622" s="632">
        <f t="shared" si="1932"/>
        <v>200</v>
      </c>
      <c r="I622" s="632" t="str">
        <f t="shared" si="1932"/>
        <v/>
      </c>
      <c r="J622" s="632" t="str">
        <f t="shared" si="1932"/>
        <v/>
      </c>
      <c r="K622" s="632" t="str">
        <f t="shared" si="1932"/>
        <v/>
      </c>
      <c r="L622" s="632" t="str">
        <f t="shared" si="1932"/>
        <v/>
      </c>
      <c r="M622" s="632" t="str">
        <f t="shared" si="1932"/>
        <v/>
      </c>
      <c r="N622" s="632" t="str">
        <f t="shared" si="1932"/>
        <v/>
      </c>
      <c r="O622" s="632" t="str">
        <f t="shared" si="1932"/>
        <v/>
      </c>
      <c r="P622" s="632" t="str">
        <f t="shared" si="1932"/>
        <v/>
      </c>
      <c r="Q622" s="632" t="str">
        <f t="shared" si="1932"/>
        <v/>
      </c>
      <c r="R622" s="632" t="str">
        <f t="shared" si="1932"/>
        <v/>
      </c>
      <c r="S622" s="717"/>
      <c r="T622" s="632" t="str">
        <f t="shared" ref="T622:AJ622" si="1933">IF(T621="","",T618*T621)</f>
        <v/>
      </c>
      <c r="U622" s="632">
        <f t="shared" si="1933"/>
        <v>180</v>
      </c>
      <c r="V622" s="632">
        <f t="shared" si="1933"/>
        <v>59.940000000000005</v>
      </c>
      <c r="W622" s="632" t="str">
        <f t="shared" si="1933"/>
        <v/>
      </c>
      <c r="X622" s="632" t="str">
        <f t="shared" si="1933"/>
        <v/>
      </c>
      <c r="Y622" s="632" t="str">
        <f t="shared" si="1933"/>
        <v/>
      </c>
      <c r="Z622" s="632" t="str">
        <f t="shared" si="1933"/>
        <v/>
      </c>
      <c r="AA622" s="632" t="str">
        <f t="shared" si="1933"/>
        <v/>
      </c>
      <c r="AB622" s="632" t="str">
        <f t="shared" si="1933"/>
        <v/>
      </c>
      <c r="AC622" s="632" t="str">
        <f t="shared" si="1933"/>
        <v/>
      </c>
      <c r="AD622" s="632" t="str">
        <f t="shared" si="1933"/>
        <v/>
      </c>
      <c r="AE622" s="632" t="str">
        <f t="shared" si="1933"/>
        <v/>
      </c>
      <c r="AF622" s="632" t="str">
        <f t="shared" si="1933"/>
        <v/>
      </c>
      <c r="AG622" s="632" t="str">
        <f t="shared" si="1933"/>
        <v/>
      </c>
      <c r="AH622" s="632" t="str">
        <f t="shared" si="1933"/>
        <v/>
      </c>
      <c r="AI622" s="632" t="str">
        <f t="shared" si="1933"/>
        <v/>
      </c>
      <c r="AJ622" s="632" t="str">
        <f t="shared" si="1933"/>
        <v/>
      </c>
      <c r="AK622" s="717"/>
      <c r="AL622" s="632" t="str">
        <f t="shared" ref="AL622:BB622" si="1934">IF(AL621="","",AL618*AL621)</f>
        <v/>
      </c>
      <c r="AM622" s="632">
        <f t="shared" si="1934"/>
        <v>70</v>
      </c>
      <c r="AN622" s="632">
        <f t="shared" si="1934"/>
        <v>0</v>
      </c>
      <c r="AO622" s="632" t="str">
        <f t="shared" si="1934"/>
        <v/>
      </c>
      <c r="AP622" s="632" t="str">
        <f t="shared" si="1934"/>
        <v/>
      </c>
      <c r="AQ622" s="632">
        <f t="shared" si="1934"/>
        <v>400</v>
      </c>
      <c r="AR622" s="632">
        <f t="shared" si="1934"/>
        <v>1920</v>
      </c>
      <c r="AS622" s="632">
        <f t="shared" si="1934"/>
        <v>390</v>
      </c>
      <c r="AT622" s="632">
        <f t="shared" si="1934"/>
        <v>99.99</v>
      </c>
      <c r="AU622" s="632" t="str">
        <f t="shared" si="1934"/>
        <v/>
      </c>
      <c r="AV622" s="632" t="str">
        <f t="shared" si="1934"/>
        <v/>
      </c>
      <c r="AW622" s="632" t="str">
        <f t="shared" si="1934"/>
        <v/>
      </c>
      <c r="AX622" s="632" t="str">
        <f t="shared" si="1934"/>
        <v/>
      </c>
      <c r="AY622" s="632" t="str">
        <f t="shared" si="1934"/>
        <v/>
      </c>
      <c r="AZ622" s="632" t="str">
        <f t="shared" si="1934"/>
        <v/>
      </c>
      <c r="BA622" s="632" t="str">
        <f t="shared" si="1934"/>
        <v/>
      </c>
      <c r="BB622" s="632" t="str">
        <f t="shared" si="1934"/>
        <v/>
      </c>
      <c r="BC622" s="717"/>
      <c r="BD622" s="632" t="str">
        <f t="shared" ref="BD622:BT622" si="1935">IF(BD621="","",BD618*BD621)</f>
        <v/>
      </c>
      <c r="BE622" s="632" t="str">
        <f t="shared" si="1935"/>
        <v/>
      </c>
      <c r="BF622" s="632" t="str">
        <f t="shared" si="1935"/>
        <v/>
      </c>
      <c r="BG622" s="632" t="str">
        <f t="shared" si="1935"/>
        <v/>
      </c>
      <c r="BH622" s="632" t="str">
        <f t="shared" si="1935"/>
        <v/>
      </c>
      <c r="BI622" s="632" t="str">
        <f t="shared" si="1935"/>
        <v/>
      </c>
      <c r="BJ622" s="632">
        <f t="shared" si="1935"/>
        <v>960</v>
      </c>
      <c r="BK622" s="632" t="str">
        <f t="shared" si="1935"/>
        <v/>
      </c>
      <c r="BL622" s="632" t="str">
        <f t="shared" si="1935"/>
        <v/>
      </c>
      <c r="BM622" s="632" t="str">
        <f t="shared" si="1935"/>
        <v/>
      </c>
      <c r="BN622" s="632" t="str">
        <f t="shared" si="1935"/>
        <v/>
      </c>
      <c r="BO622" s="632" t="str">
        <f t="shared" si="1935"/>
        <v/>
      </c>
      <c r="BP622" s="632" t="str">
        <f t="shared" si="1935"/>
        <v/>
      </c>
      <c r="BQ622" s="632" t="str">
        <f t="shared" si="1935"/>
        <v/>
      </c>
      <c r="BR622" s="632" t="str">
        <f t="shared" si="1935"/>
        <v/>
      </c>
      <c r="BS622" s="632" t="str">
        <f t="shared" si="1935"/>
        <v/>
      </c>
      <c r="BT622" s="632" t="str">
        <f t="shared" si="1935"/>
        <v/>
      </c>
      <c r="BU622" s="717"/>
      <c r="BV622" s="632">
        <f>IF(BV621="","",BV618*BV621)</f>
        <v>400</v>
      </c>
      <c r="BW622" s="632">
        <f>IF(BW621="","",BW618*BW621)</f>
        <v>240</v>
      </c>
      <c r="BX622" s="632">
        <f>IF(BX621="","",BX618*BX621)</f>
        <v>240</v>
      </c>
      <c r="BY622" s="632" t="str">
        <f>IF(BY621="","",BY618*BY621)</f>
        <v/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239.99749999999995</v>
      </c>
      <c r="CC622" s="895" t="str">
        <f>IF(DO622&lt;3,"",(SUM(BD622:BT622)-MIN(BD622:BT622)-MAX(BD622:BT622))/(DO622-2))</f>
        <v/>
      </c>
      <c r="CD622" s="1337" t="str">
        <f t="shared" si="1930"/>
        <v/>
      </c>
      <c r="CE622" s="1338" t="str">
        <f t="shared" si="1931"/>
        <v/>
      </c>
      <c r="CF622" s="1339" t="str">
        <f t="shared" si="1931"/>
        <v/>
      </c>
      <c r="CG622" s="1339" t="str">
        <f t="shared" si="1931"/>
        <v/>
      </c>
      <c r="CH622" s="1339" t="str">
        <f t="shared" si="1931"/>
        <v/>
      </c>
      <c r="CI622" s="1339" t="str">
        <f t="shared" si="1931"/>
        <v/>
      </c>
      <c r="CJ622" s="1339" t="str">
        <f t="shared" si="1931"/>
        <v/>
      </c>
      <c r="CK622" s="1340" t="str">
        <f t="shared" si="1931"/>
        <v/>
      </c>
      <c r="CL622" s="1340">
        <f t="shared" si="1931"/>
        <v>960</v>
      </c>
      <c r="CM622" s="1340" t="str">
        <f t="shared" si="1931"/>
        <v/>
      </c>
      <c r="CN622" s="1339" t="str">
        <f t="shared" si="1931"/>
        <v/>
      </c>
      <c r="CO622" s="1339" t="str">
        <f t="shared" si="1931"/>
        <v/>
      </c>
      <c r="CP622" s="1339" t="str">
        <f t="shared" si="1931"/>
        <v/>
      </c>
      <c r="CQ622" s="1339" t="str">
        <f t="shared" si="1931"/>
        <v/>
      </c>
      <c r="CR622" s="1339" t="str">
        <f t="shared" si="1931"/>
        <v/>
      </c>
      <c r="CS622" s="1338" t="str">
        <f t="shared" si="1931"/>
        <v/>
      </c>
      <c r="CT622" s="1341" t="str">
        <f t="shared" si="1931"/>
        <v/>
      </c>
      <c r="CU622" s="552" t="str">
        <f t="shared" si="1920"/>
        <v/>
      </c>
      <c r="CV622" s="553" t="str">
        <f t="shared" si="1920"/>
        <v/>
      </c>
      <c r="CW622" s="554" t="str">
        <f t="shared" si="1920"/>
        <v/>
      </c>
      <c r="CX622" s="554" t="str">
        <f t="shared" si="1920"/>
        <v/>
      </c>
      <c r="CY622" s="554" t="str">
        <f t="shared" si="1920"/>
        <v/>
      </c>
      <c r="CZ622" s="554" t="str">
        <f t="shared" si="1920"/>
        <v/>
      </c>
      <c r="DA622" s="554" t="str">
        <f t="shared" si="1920"/>
        <v/>
      </c>
      <c r="DB622" s="555" t="str">
        <f t="shared" si="1920"/>
        <v/>
      </c>
      <c r="DC622" s="555">
        <f t="shared" si="1920"/>
        <v>960</v>
      </c>
      <c r="DD622" s="555" t="str">
        <f t="shared" si="1920"/>
        <v/>
      </c>
      <c r="DE622" s="554" t="str">
        <f t="shared" si="1921"/>
        <v/>
      </c>
      <c r="DF622" s="554" t="str">
        <f t="shared" si="1921"/>
        <v/>
      </c>
      <c r="DG622" s="554" t="str">
        <f t="shared" si="1921"/>
        <v/>
      </c>
      <c r="DH622" s="554" t="str">
        <f t="shared" si="1921"/>
        <v/>
      </c>
      <c r="DI622" s="554" t="str">
        <f t="shared" si="1921"/>
        <v/>
      </c>
      <c r="DJ622" s="553" t="str">
        <f t="shared" si="1921"/>
        <v/>
      </c>
      <c r="DK622" s="552" t="str">
        <f t="shared" si="1921"/>
        <v/>
      </c>
      <c r="DL622" s="656">
        <f>COUNT(B622:R622)</f>
        <v>2</v>
      </c>
      <c r="DM622" s="106">
        <f>COUNT(T622:AJ622)</f>
        <v>2</v>
      </c>
      <c r="DN622" s="106">
        <f>COUNT(AL622:BB622)</f>
        <v>6</v>
      </c>
      <c r="DO622" s="106">
        <f>COUNT(BD622:BT622)</f>
        <v>1</v>
      </c>
      <c r="DP622" s="486"/>
      <c r="DQ622" s="1484" t="str">
        <f>'Exp factors'!$I$66</f>
        <v>des</v>
      </c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513" t="s">
        <v>728</v>
      </c>
      <c r="B623" s="227"/>
      <c r="C623" s="227"/>
      <c r="D623" s="227"/>
      <c r="E623" s="227"/>
      <c r="F623" s="227"/>
      <c r="G623" s="227"/>
      <c r="H623" s="227"/>
      <c r="I623" s="227"/>
      <c r="J623" s="227" t="s">
        <v>756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 t="s">
        <v>257</v>
      </c>
      <c r="Z623" s="227" t="s">
        <v>257</v>
      </c>
      <c r="AA623" s="227" t="s">
        <v>257</v>
      </c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 t="s">
        <v>257</v>
      </c>
      <c r="AM623" s="227"/>
      <c r="AN623" s="227" t="s">
        <v>257</v>
      </c>
      <c r="AO623" s="227"/>
      <c r="AP623" s="227"/>
      <c r="AQ623" s="227" t="s">
        <v>257</v>
      </c>
      <c r="AR623" s="227" t="s">
        <v>257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257</v>
      </c>
      <c r="BE623" s="227" t="s">
        <v>257</v>
      </c>
      <c r="BF623" s="227" t="s">
        <v>257</v>
      </c>
      <c r="BG623" s="227" t="s">
        <v>257</v>
      </c>
      <c r="BH623" s="227" t="s">
        <v>257</v>
      </c>
      <c r="BI623" s="227"/>
      <c r="BJ623" s="227" t="s">
        <v>257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903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285</v>
      </c>
      <c r="B624" s="227"/>
      <c r="C624" s="227"/>
      <c r="D624" s="227"/>
      <c r="E624" s="227"/>
      <c r="F624" s="227"/>
      <c r="G624" s="227"/>
      <c r="H624" s="227"/>
      <c r="I624" s="227"/>
      <c r="J624" s="227">
        <v>9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>
        <v>1.5</v>
      </c>
      <c r="Z624" s="227">
        <v>60</v>
      </c>
      <c r="AA624" s="227">
        <v>100</v>
      </c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>
        <v>60</v>
      </c>
      <c r="AM624" s="227"/>
      <c r="AN624" s="227">
        <v>20</v>
      </c>
      <c r="AO624" s="227"/>
      <c r="AP624" s="227"/>
      <c r="AQ624" s="227">
        <v>30</v>
      </c>
      <c r="AR624" s="227">
        <v>15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90</v>
      </c>
      <c r="BE624" s="227">
        <v>60</v>
      </c>
      <c r="BF624" s="227">
        <v>150</v>
      </c>
      <c r="BG624" s="227">
        <v>240</v>
      </c>
      <c r="BH624" s="227">
        <v>30</v>
      </c>
      <c r="BI624" s="227"/>
      <c r="BJ624" s="227">
        <v>120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9</v>
      </c>
      <c r="BW624" s="227">
        <v>60</v>
      </c>
      <c r="BX624" s="227">
        <v>60</v>
      </c>
      <c r="BY624" s="227">
        <v>60</v>
      </c>
      <c r="BZ624" s="894" t="str">
        <f>IF(DL624&lt;3,"",(SUM(B624:R624)-MIN(B624:R624)-MAX(B624:R624))/(DL624-2))</f>
        <v/>
      </c>
      <c r="CA624" s="894">
        <f>IF(DM624&lt;3,"",(SUM(T624:AJ624)-MIN(T624:AJ624)-MAX(T624:AJ624))/(DM624-2))</f>
        <v>60</v>
      </c>
      <c r="CB624" s="894">
        <f>IF(DN624&lt;3,"",(SUM(AL624:BB624)-MIN(AL624:BB624)-MAX(AL624:BB624))/(DN624-2))</f>
        <v>25</v>
      </c>
      <c r="CC624" s="895">
        <f>IF(DO624&lt;3,"",(SUM(BD624:BT624)-MIN(BD624:BT624)-MAX(BD624:BT624))/(DO624-2))</f>
        <v>105</v>
      </c>
      <c r="CD624" s="1337" t="str">
        <f t="shared" ref="CD624:CS625" si="193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1936"/>
        <v/>
      </c>
      <c r="CF624" s="1339" t="str">
        <f t="shared" si="1936"/>
        <v/>
      </c>
      <c r="CG624" s="1339" t="str">
        <f t="shared" si="1936"/>
        <v/>
      </c>
      <c r="CH624" s="1339" t="str">
        <f t="shared" si="1936"/>
        <v/>
      </c>
      <c r="CI624" s="1339" t="str">
        <f t="shared" si="1936"/>
        <v/>
      </c>
      <c r="CJ624" s="1339">
        <f t="shared" si="1936"/>
        <v>30</v>
      </c>
      <c r="CK624" s="1340">
        <f t="shared" si="1936"/>
        <v>60</v>
      </c>
      <c r="CL624" s="1340">
        <f t="shared" si="1936"/>
        <v>90</v>
      </c>
      <c r="CM624" s="1340">
        <f t="shared" si="1936"/>
        <v>120</v>
      </c>
      <c r="CN624" s="1339">
        <f t="shared" si="1936"/>
        <v>150</v>
      </c>
      <c r="CO624" s="1339">
        <f t="shared" si="1936"/>
        <v>240</v>
      </c>
      <c r="CP624" s="1339" t="str">
        <f t="shared" si="1936"/>
        <v/>
      </c>
      <c r="CQ624" s="1339" t="str">
        <f t="shared" si="1936"/>
        <v/>
      </c>
      <c r="CR624" s="1339" t="str">
        <f t="shared" si="1936"/>
        <v/>
      </c>
      <c r="CS624" s="1338" t="str">
        <f t="shared" si="1936"/>
        <v/>
      </c>
      <c r="CT624" s="1341" t="str">
        <f t="shared" ref="CE624:CT626" si="193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2" t="str">
        <f t="shared" ref="CU624:DD628" si="193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3" t="str">
        <f t="shared" si="1938"/>
        <v/>
      </c>
      <c r="CW624" s="554" t="str">
        <f t="shared" si="1938"/>
        <v/>
      </c>
      <c r="CX624" s="554" t="str">
        <f t="shared" si="1938"/>
        <v/>
      </c>
      <c r="CY624" s="554" t="str">
        <f t="shared" si="1938"/>
        <v/>
      </c>
      <c r="CZ624" s="554" t="str">
        <f t="shared" si="1938"/>
        <v/>
      </c>
      <c r="DA624" s="554">
        <f t="shared" si="1938"/>
        <v>30</v>
      </c>
      <c r="DB624" s="555">
        <f t="shared" si="1938"/>
        <v>60</v>
      </c>
      <c r="DC624" s="555">
        <f t="shared" si="1938"/>
        <v>90</v>
      </c>
      <c r="DD624" s="555">
        <f t="shared" si="1938"/>
        <v>120</v>
      </c>
      <c r="DE624" s="554">
        <f t="shared" ref="DE624:DK628" si="193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150</v>
      </c>
      <c r="DF624" s="554">
        <f t="shared" si="1939"/>
        <v>240</v>
      </c>
      <c r="DG624" s="554" t="str">
        <f t="shared" si="1939"/>
        <v/>
      </c>
      <c r="DH624" s="554" t="str">
        <f t="shared" si="1939"/>
        <v/>
      </c>
      <c r="DI624" s="554" t="str">
        <f t="shared" si="1939"/>
        <v/>
      </c>
      <c r="DJ624" s="553" t="str">
        <f t="shared" si="1939"/>
        <v/>
      </c>
      <c r="DK624" s="552" t="str">
        <f t="shared" si="1939"/>
        <v/>
      </c>
      <c r="DL624" s="656">
        <f>COUNT(B624:R624)</f>
        <v>1</v>
      </c>
      <c r="DM624" s="106">
        <f>COUNT(T624:AJ624)</f>
        <v>3</v>
      </c>
      <c r="DN624" s="106">
        <f>COUNT(AL624:BB624)</f>
        <v>4</v>
      </c>
      <c r="DO624" s="106">
        <f>COUNT(BD624:BT624)</f>
        <v>6</v>
      </c>
      <c r="DP624" s="486"/>
      <c r="DQ624" s="1126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$G$1 &amp; "/kg"</f>
        <v>kcal/kg</v>
      </c>
      <c r="B625" s="613">
        <f>3390*$K$1</f>
        <v>3390</v>
      </c>
      <c r="C625" s="613">
        <f t="shared" ref="C625:R625" si="1940">3390*$K$1</f>
        <v>3390</v>
      </c>
      <c r="D625" s="613">
        <f t="shared" si="1940"/>
        <v>3390</v>
      </c>
      <c r="E625" s="613">
        <f t="shared" si="1940"/>
        <v>3390</v>
      </c>
      <c r="F625" s="613">
        <f t="shared" si="1940"/>
        <v>3390</v>
      </c>
      <c r="G625" s="613">
        <f t="shared" si="1940"/>
        <v>3390</v>
      </c>
      <c r="H625" s="613">
        <f t="shared" si="1940"/>
        <v>3390</v>
      </c>
      <c r="I625" s="613">
        <f t="shared" si="1940"/>
        <v>3390</v>
      </c>
      <c r="J625" s="613">
        <f t="shared" si="1940"/>
        <v>3390</v>
      </c>
      <c r="K625" s="613">
        <f t="shared" si="1940"/>
        <v>3390</v>
      </c>
      <c r="L625" s="613">
        <f t="shared" si="1940"/>
        <v>3390</v>
      </c>
      <c r="M625" s="613">
        <f t="shared" si="1940"/>
        <v>3390</v>
      </c>
      <c r="N625" s="613">
        <f t="shared" si="1940"/>
        <v>3390</v>
      </c>
      <c r="O625" s="613">
        <f t="shared" si="1940"/>
        <v>3390</v>
      </c>
      <c r="P625" s="613">
        <f t="shared" si="1940"/>
        <v>3390</v>
      </c>
      <c r="Q625" s="613">
        <f t="shared" si="1940"/>
        <v>3390</v>
      </c>
      <c r="R625" s="613">
        <f t="shared" si="1940"/>
        <v>3390</v>
      </c>
      <c r="S625" s="717"/>
      <c r="T625" s="613">
        <f>3390*$K$1</f>
        <v>3390</v>
      </c>
      <c r="U625" s="613">
        <f t="shared" ref="U625:AJ625" si="1941">3390*$K$1</f>
        <v>3390</v>
      </c>
      <c r="V625" s="613">
        <f t="shared" si="1941"/>
        <v>3390</v>
      </c>
      <c r="W625" s="613">
        <f t="shared" si="1941"/>
        <v>3390</v>
      </c>
      <c r="X625" s="613">
        <f t="shared" si="1941"/>
        <v>3390</v>
      </c>
      <c r="Y625" s="613">
        <f t="shared" si="1941"/>
        <v>3390</v>
      </c>
      <c r="Z625" s="613">
        <f t="shared" si="1941"/>
        <v>3390</v>
      </c>
      <c r="AA625" s="613">
        <f t="shared" si="1941"/>
        <v>3390</v>
      </c>
      <c r="AB625" s="613">
        <f t="shared" si="1941"/>
        <v>3390</v>
      </c>
      <c r="AC625" s="613">
        <f t="shared" si="1941"/>
        <v>3390</v>
      </c>
      <c r="AD625" s="613">
        <f t="shared" si="1941"/>
        <v>3390</v>
      </c>
      <c r="AE625" s="613">
        <f t="shared" si="1941"/>
        <v>3390</v>
      </c>
      <c r="AF625" s="613">
        <f t="shared" si="1941"/>
        <v>3390</v>
      </c>
      <c r="AG625" s="613">
        <f t="shared" si="1941"/>
        <v>3390</v>
      </c>
      <c r="AH625" s="613">
        <f t="shared" si="1941"/>
        <v>3390</v>
      </c>
      <c r="AI625" s="613">
        <f t="shared" si="1941"/>
        <v>3390</v>
      </c>
      <c r="AJ625" s="613">
        <f t="shared" si="1941"/>
        <v>3390</v>
      </c>
      <c r="AK625" s="717"/>
      <c r="AL625" s="613">
        <v>3390</v>
      </c>
      <c r="AM625" s="613">
        <v>3390</v>
      </c>
      <c r="AN625" s="613">
        <f t="shared" ref="AN625:BB625" si="1942">3390*$K$1</f>
        <v>3390</v>
      </c>
      <c r="AO625" s="613">
        <f t="shared" si="1942"/>
        <v>3390</v>
      </c>
      <c r="AP625" s="613">
        <f t="shared" si="1942"/>
        <v>3390</v>
      </c>
      <c r="AQ625" s="613">
        <f t="shared" si="1942"/>
        <v>3390</v>
      </c>
      <c r="AR625" s="613">
        <f t="shared" si="1942"/>
        <v>3390</v>
      </c>
      <c r="AS625" s="613">
        <f t="shared" si="1942"/>
        <v>3390</v>
      </c>
      <c r="AT625" s="613">
        <f t="shared" si="1942"/>
        <v>3390</v>
      </c>
      <c r="AU625" s="613">
        <f t="shared" si="1942"/>
        <v>3390</v>
      </c>
      <c r="AV625" s="613">
        <f t="shared" si="1942"/>
        <v>3390</v>
      </c>
      <c r="AW625" s="613">
        <f t="shared" si="1942"/>
        <v>3390</v>
      </c>
      <c r="AX625" s="613">
        <f t="shared" si="1942"/>
        <v>3390</v>
      </c>
      <c r="AY625" s="613">
        <f t="shared" si="1942"/>
        <v>3390</v>
      </c>
      <c r="AZ625" s="613">
        <f t="shared" si="1942"/>
        <v>3390</v>
      </c>
      <c r="BA625" s="613">
        <f t="shared" si="1942"/>
        <v>3390</v>
      </c>
      <c r="BB625" s="613">
        <f t="shared" si="1942"/>
        <v>3390</v>
      </c>
      <c r="BC625" s="717"/>
      <c r="BD625" s="613">
        <f>3390*$K$1</f>
        <v>3390</v>
      </c>
      <c r="BE625" s="613">
        <f t="shared" ref="BE625:BY625" si="1943">3390*$K$1</f>
        <v>3390</v>
      </c>
      <c r="BF625" s="613">
        <f t="shared" si="1943"/>
        <v>3390</v>
      </c>
      <c r="BG625" s="613">
        <f t="shared" si="1943"/>
        <v>3390</v>
      </c>
      <c r="BH625" s="613">
        <f t="shared" si="1943"/>
        <v>3390</v>
      </c>
      <c r="BI625" s="613">
        <f t="shared" si="1943"/>
        <v>3390</v>
      </c>
      <c r="BJ625" s="613">
        <f t="shared" si="1943"/>
        <v>3390</v>
      </c>
      <c r="BK625" s="613">
        <f t="shared" si="1943"/>
        <v>3390</v>
      </c>
      <c r="BL625" s="613">
        <f t="shared" si="1943"/>
        <v>3390</v>
      </c>
      <c r="BM625" s="613">
        <f t="shared" si="1943"/>
        <v>3390</v>
      </c>
      <c r="BN625" s="613">
        <f t="shared" si="1943"/>
        <v>3390</v>
      </c>
      <c r="BO625" s="613">
        <f t="shared" si="1943"/>
        <v>3390</v>
      </c>
      <c r="BP625" s="613">
        <f t="shared" si="1943"/>
        <v>3390</v>
      </c>
      <c r="BQ625" s="613">
        <f t="shared" si="1943"/>
        <v>3390</v>
      </c>
      <c r="BR625" s="613">
        <f t="shared" si="1943"/>
        <v>3390</v>
      </c>
      <c r="BS625" s="613">
        <f t="shared" si="1943"/>
        <v>3390</v>
      </c>
      <c r="BT625" s="613">
        <f t="shared" si="1943"/>
        <v>3390</v>
      </c>
      <c r="BU625" s="717"/>
      <c r="BV625" s="613">
        <f t="shared" si="1943"/>
        <v>3390</v>
      </c>
      <c r="BW625" s="613">
        <f t="shared" si="1943"/>
        <v>3390</v>
      </c>
      <c r="BX625" s="613">
        <f t="shared" si="1943"/>
        <v>3390</v>
      </c>
      <c r="BY625" s="613">
        <f t="shared" si="1943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37">
        <f t="shared" si="1936"/>
        <v>3390</v>
      </c>
      <c r="CE625" s="1338">
        <f t="shared" si="1937"/>
        <v>3390</v>
      </c>
      <c r="CF625" s="1339">
        <f t="shared" si="1937"/>
        <v>3390</v>
      </c>
      <c r="CG625" s="1339">
        <f t="shared" si="1937"/>
        <v>3390</v>
      </c>
      <c r="CH625" s="1339">
        <f t="shared" si="1937"/>
        <v>3390</v>
      </c>
      <c r="CI625" s="1339">
        <f t="shared" si="1937"/>
        <v>3390</v>
      </c>
      <c r="CJ625" s="1339">
        <f t="shared" si="1937"/>
        <v>3390</v>
      </c>
      <c r="CK625" s="1340">
        <f t="shared" si="1937"/>
        <v>3390</v>
      </c>
      <c r="CL625" s="1340">
        <f t="shared" si="1937"/>
        <v>3390</v>
      </c>
      <c r="CM625" s="1340">
        <f t="shared" si="1937"/>
        <v>3390</v>
      </c>
      <c r="CN625" s="1339">
        <f t="shared" si="1937"/>
        <v>3390</v>
      </c>
      <c r="CO625" s="1339">
        <f t="shared" si="1937"/>
        <v>3390</v>
      </c>
      <c r="CP625" s="1339">
        <f t="shared" si="1937"/>
        <v>3390</v>
      </c>
      <c r="CQ625" s="1339">
        <f t="shared" si="1937"/>
        <v>3390</v>
      </c>
      <c r="CR625" s="1339">
        <f t="shared" si="1937"/>
        <v>3390</v>
      </c>
      <c r="CS625" s="1338">
        <f t="shared" si="1937"/>
        <v>3390</v>
      </c>
      <c r="CT625" s="1341">
        <f t="shared" si="1937"/>
        <v>3390</v>
      </c>
      <c r="CU625" s="552">
        <f t="shared" si="1938"/>
        <v>3390</v>
      </c>
      <c r="CV625" s="553">
        <f t="shared" si="1938"/>
        <v>3390</v>
      </c>
      <c r="CW625" s="554">
        <f t="shared" si="1938"/>
        <v>3390</v>
      </c>
      <c r="CX625" s="554">
        <f t="shared" si="1938"/>
        <v>3390</v>
      </c>
      <c r="CY625" s="554">
        <f t="shared" si="1938"/>
        <v>3390</v>
      </c>
      <c r="CZ625" s="554">
        <f t="shared" si="1938"/>
        <v>3390</v>
      </c>
      <c r="DA625" s="554">
        <f t="shared" si="1938"/>
        <v>3390</v>
      </c>
      <c r="DB625" s="555">
        <f t="shared" si="1938"/>
        <v>3390</v>
      </c>
      <c r="DC625" s="555">
        <f t="shared" si="1938"/>
        <v>3390</v>
      </c>
      <c r="DD625" s="555">
        <f t="shared" si="1938"/>
        <v>3390</v>
      </c>
      <c r="DE625" s="554">
        <f t="shared" si="1939"/>
        <v>3390</v>
      </c>
      <c r="DF625" s="554">
        <f t="shared" si="1939"/>
        <v>3390</v>
      </c>
      <c r="DG625" s="554">
        <f t="shared" si="1939"/>
        <v>3390</v>
      </c>
      <c r="DH625" s="554">
        <f t="shared" si="1939"/>
        <v>3390</v>
      </c>
      <c r="DI625" s="554">
        <f t="shared" si="1939"/>
        <v>3390</v>
      </c>
      <c r="DJ625" s="553">
        <f t="shared" si="1939"/>
        <v>3390</v>
      </c>
      <c r="DK625" s="552">
        <f t="shared" si="1939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6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$G$1 &amp; " (%)"</f>
        <v>kcal (%)</v>
      </c>
      <c r="B626" s="635" t="str">
        <f t="shared" ref="B626:R626" si="1944">IF(B624="","",B624*B625/B$46/365/$F$1)</f>
        <v/>
      </c>
      <c r="C626" s="635" t="str">
        <f t="shared" si="1944"/>
        <v/>
      </c>
      <c r="D626" s="635" t="str">
        <f t="shared" si="1944"/>
        <v/>
      </c>
      <c r="E626" s="635" t="str">
        <f t="shared" si="1944"/>
        <v/>
      </c>
      <c r="F626" s="635" t="str">
        <f t="shared" si="1944"/>
        <v/>
      </c>
      <c r="G626" s="635" t="str">
        <f t="shared" si="1944"/>
        <v/>
      </c>
      <c r="H626" s="635" t="str">
        <f t="shared" si="1944"/>
        <v/>
      </c>
      <c r="I626" s="635" t="str">
        <f t="shared" si="1944"/>
        <v/>
      </c>
      <c r="J626" s="635">
        <f t="shared" si="1944"/>
        <v>5.6863293262510483E-3</v>
      </c>
      <c r="K626" s="635" t="str">
        <f t="shared" si="1944"/>
        <v/>
      </c>
      <c r="L626" s="635" t="str">
        <f t="shared" si="1944"/>
        <v/>
      </c>
      <c r="M626" s="635" t="str">
        <f t="shared" si="1944"/>
        <v/>
      </c>
      <c r="N626" s="635" t="str">
        <f t="shared" si="1944"/>
        <v/>
      </c>
      <c r="O626" s="635" t="str">
        <f t="shared" si="1944"/>
        <v/>
      </c>
      <c r="P626" s="635" t="str">
        <f t="shared" si="1944"/>
        <v/>
      </c>
      <c r="Q626" s="635" t="str">
        <f t="shared" si="1944"/>
        <v/>
      </c>
      <c r="R626" s="635" t="str">
        <f t="shared" si="1944"/>
        <v/>
      </c>
      <c r="S626" s="717"/>
      <c r="T626" s="635" t="str">
        <f t="shared" ref="T626:AJ626" si="1945">IF(T624="","",T624*T625/T$46/365/$F$1)</f>
        <v/>
      </c>
      <c r="U626" s="635" t="str">
        <f t="shared" si="1945"/>
        <v/>
      </c>
      <c r="V626" s="635" t="str">
        <f t="shared" si="1945"/>
        <v/>
      </c>
      <c r="W626" s="635" t="str">
        <f t="shared" si="1945"/>
        <v/>
      </c>
      <c r="X626" s="635" t="str">
        <f t="shared" si="1945"/>
        <v/>
      </c>
      <c r="Y626" s="635">
        <f t="shared" si="1945"/>
        <v>6.6340508806262235E-4</v>
      </c>
      <c r="Z626" s="635">
        <f t="shared" si="1945"/>
        <v>2.6536203522504891E-2</v>
      </c>
      <c r="AA626" s="635">
        <f t="shared" si="1945"/>
        <v>5.5283757338551856E-2</v>
      </c>
      <c r="AB626" s="635" t="str">
        <f t="shared" si="1945"/>
        <v/>
      </c>
      <c r="AC626" s="635" t="str">
        <f t="shared" si="1945"/>
        <v/>
      </c>
      <c r="AD626" s="635" t="str">
        <f t="shared" si="1945"/>
        <v/>
      </c>
      <c r="AE626" s="635" t="str">
        <f t="shared" si="1945"/>
        <v/>
      </c>
      <c r="AF626" s="635" t="str">
        <f t="shared" si="1945"/>
        <v/>
      </c>
      <c r="AG626" s="635" t="str">
        <f t="shared" si="1945"/>
        <v/>
      </c>
      <c r="AH626" s="635" t="str">
        <f t="shared" si="1945"/>
        <v/>
      </c>
      <c r="AI626" s="635" t="str">
        <f t="shared" si="1945"/>
        <v/>
      </c>
      <c r="AJ626" s="635" t="str">
        <f t="shared" si="1945"/>
        <v/>
      </c>
      <c r="AK626" s="717"/>
      <c r="AL626" s="635">
        <f t="shared" ref="AL626:BB626" si="1946">IF(AL624="","",AL624*AL625/AL$46/365/$F$1)</f>
        <v>2.2113502935420744E-2</v>
      </c>
      <c r="AM626" s="635" t="str">
        <f t="shared" si="1946"/>
        <v/>
      </c>
      <c r="AN626" s="635">
        <f t="shared" si="1946"/>
        <v>9.8282235268536636E-3</v>
      </c>
      <c r="AO626" s="635" t="str">
        <f t="shared" si="1946"/>
        <v/>
      </c>
      <c r="AP626" s="635" t="str">
        <f t="shared" si="1946"/>
        <v/>
      </c>
      <c r="AQ626" s="635">
        <f t="shared" si="1946"/>
        <v>1.6585127201565558E-2</v>
      </c>
      <c r="AR626" s="635">
        <f t="shared" si="1946"/>
        <v>3.3170254403131114E-3</v>
      </c>
      <c r="AS626" s="635" t="str">
        <f t="shared" si="1946"/>
        <v/>
      </c>
      <c r="AT626" s="635" t="str">
        <f t="shared" si="1946"/>
        <v/>
      </c>
      <c r="AU626" s="635" t="str">
        <f t="shared" si="1946"/>
        <v/>
      </c>
      <c r="AV626" s="635" t="str">
        <f t="shared" si="1946"/>
        <v/>
      </c>
      <c r="AW626" s="635" t="str">
        <f t="shared" si="1946"/>
        <v/>
      </c>
      <c r="AX626" s="635" t="str">
        <f t="shared" si="1946"/>
        <v/>
      </c>
      <c r="AY626" s="635" t="str">
        <f t="shared" si="1946"/>
        <v/>
      </c>
      <c r="AZ626" s="635" t="str">
        <f t="shared" si="1946"/>
        <v/>
      </c>
      <c r="BA626" s="635" t="str">
        <f t="shared" si="1946"/>
        <v/>
      </c>
      <c r="BB626" s="635" t="str">
        <f t="shared" si="1946"/>
        <v/>
      </c>
      <c r="BC626" s="717"/>
      <c r="BD626" s="635">
        <f t="shared" ref="BD626:BT626" si="1947">IF(BD624="","",BD624*BD625/BD$46/365/$F$1)</f>
        <v>3.9804305283757335E-2</v>
      </c>
      <c r="BE626" s="635">
        <f t="shared" si="1947"/>
        <v>6.6340508806262228E-3</v>
      </c>
      <c r="BF626" s="635">
        <f t="shared" si="1947"/>
        <v>3.3170254403131115E-2</v>
      </c>
      <c r="BG626" s="635">
        <f t="shared" si="1947"/>
        <v>5.8969341161121985E-2</v>
      </c>
      <c r="BH626" s="635">
        <f t="shared" si="1947"/>
        <v>6.0309553460238391E-3</v>
      </c>
      <c r="BI626" s="635" t="str">
        <f t="shared" si="1947"/>
        <v/>
      </c>
      <c r="BJ626" s="635">
        <f t="shared" si="1947"/>
        <v>5.3072407045009783E-2</v>
      </c>
      <c r="BK626" s="635" t="str">
        <f t="shared" si="1947"/>
        <v/>
      </c>
      <c r="BL626" s="635" t="str">
        <f t="shared" si="1947"/>
        <v/>
      </c>
      <c r="BM626" s="635" t="str">
        <f t="shared" si="1947"/>
        <v/>
      </c>
      <c r="BN626" s="635" t="str">
        <f t="shared" si="1947"/>
        <v/>
      </c>
      <c r="BO626" s="635" t="str">
        <f t="shared" si="1947"/>
        <v/>
      </c>
      <c r="BP626" s="635" t="str">
        <f t="shared" si="1947"/>
        <v/>
      </c>
      <c r="BQ626" s="635" t="str">
        <f t="shared" si="1947"/>
        <v/>
      </c>
      <c r="BR626" s="635" t="str">
        <f t="shared" si="1947"/>
        <v/>
      </c>
      <c r="BS626" s="635" t="str">
        <f t="shared" si="1947"/>
        <v/>
      </c>
      <c r="BT626" s="635" t="str">
        <f t="shared" si="1947"/>
        <v/>
      </c>
      <c r="BU626" s="717"/>
      <c r="BV626" s="635">
        <f>IF(BV624="","",BV624*BV625/BV$46/365/$F$1)</f>
        <v>5.6863293262510483E-3</v>
      </c>
      <c r="BW626" s="635">
        <f>IF(BW624="","",BW624*BW625/BW$46/365/$F$1)</f>
        <v>2.9484670580560993E-2</v>
      </c>
      <c r="BX626" s="635">
        <f>IF(BX624="","",BX624*BX625/BX$46/365/$F$1)</f>
        <v>2.6536203522504891E-2</v>
      </c>
      <c r="BY626" s="635">
        <f>IF(BY624="","",BY624*BY625/BY$46/365/$F$1)</f>
        <v>2.6536203522504891E-2</v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2.6536203522504895E-2</v>
      </c>
      <c r="CB626" s="625">
        <f>IF(DN626&lt;3,"",(SUM(AL626:BB626)-MIN(AL626:BB626)-MAX(AL626:BB626))/(DN626-2))</f>
        <v>1.320667536420961E-2</v>
      </c>
      <c r="CC626" s="625">
        <f>IF(DO626&lt;3,"",(SUM(BD626:BT626)-MIN(BD626:BT626)-MAX(BD626:BT626))/(DO626-2))</f>
        <v>3.3170254403131115E-2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1937"/>
        <v/>
      </c>
      <c r="CF626" s="1344" t="str">
        <f t="shared" si="1937"/>
        <v/>
      </c>
      <c r="CG626" s="1344" t="str">
        <f t="shared" si="1937"/>
        <v/>
      </c>
      <c r="CH626" s="1344" t="str">
        <f t="shared" si="1937"/>
        <v/>
      </c>
      <c r="CI626" s="1344" t="str">
        <f t="shared" si="1937"/>
        <v/>
      </c>
      <c r="CJ626" s="1344">
        <f t="shared" si="1937"/>
        <v>6.0309553460238391E-3</v>
      </c>
      <c r="CK626" s="1345">
        <f t="shared" si="1937"/>
        <v>6.6340508806262228E-3</v>
      </c>
      <c r="CL626" s="1345">
        <f t="shared" si="1937"/>
        <v>3.3170254403131115E-2</v>
      </c>
      <c r="CM626" s="1345">
        <f t="shared" si="1937"/>
        <v>3.9804305283757335E-2</v>
      </c>
      <c r="CN626" s="1344">
        <f t="shared" si="1937"/>
        <v>5.3072407045009783E-2</v>
      </c>
      <c r="CO626" s="1344">
        <f t="shared" si="1937"/>
        <v>5.8969341161121985E-2</v>
      </c>
      <c r="CP626" s="1344" t="str">
        <f t="shared" si="1937"/>
        <v/>
      </c>
      <c r="CQ626" s="1344" t="str">
        <f t="shared" si="1937"/>
        <v/>
      </c>
      <c r="CR626" s="1344" t="str">
        <f t="shared" si="1937"/>
        <v/>
      </c>
      <c r="CS626" s="1343" t="str">
        <f t="shared" si="1937"/>
        <v/>
      </c>
      <c r="CT626" s="1346" t="str">
        <f t="shared" si="1937"/>
        <v/>
      </c>
      <c r="CU626" s="540" t="str">
        <f t="shared" si="1938"/>
        <v/>
      </c>
      <c r="CV626" s="541" t="str">
        <f t="shared" si="1938"/>
        <v/>
      </c>
      <c r="CW626" s="542" t="str">
        <f t="shared" si="1938"/>
        <v/>
      </c>
      <c r="CX626" s="542" t="str">
        <f t="shared" si="1938"/>
        <v/>
      </c>
      <c r="CY626" s="542" t="str">
        <f t="shared" si="1938"/>
        <v/>
      </c>
      <c r="CZ626" s="542" t="str">
        <f t="shared" si="1938"/>
        <v/>
      </c>
      <c r="DA626" s="542">
        <f t="shared" si="1938"/>
        <v>6.0309553460238391E-3</v>
      </c>
      <c r="DB626" s="543">
        <f t="shared" si="1938"/>
        <v>6.6340508806262228E-3</v>
      </c>
      <c r="DC626" s="543">
        <f t="shared" si="1938"/>
        <v>3.3170254403131115E-2</v>
      </c>
      <c r="DD626" s="543">
        <f t="shared" si="1938"/>
        <v>3.9804305283757335E-2</v>
      </c>
      <c r="DE626" s="542">
        <f t="shared" si="1939"/>
        <v>5.3072407045009783E-2</v>
      </c>
      <c r="DF626" s="542">
        <f t="shared" si="1939"/>
        <v>5.8969341161121985E-2</v>
      </c>
      <c r="DG626" s="542" t="str">
        <f t="shared" si="1939"/>
        <v/>
      </c>
      <c r="DH626" s="542" t="str">
        <f t="shared" si="1939"/>
        <v/>
      </c>
      <c r="DI626" s="542" t="str">
        <f t="shared" si="1939"/>
        <v/>
      </c>
      <c r="DJ626" s="541" t="str">
        <f t="shared" si="1939"/>
        <v/>
      </c>
      <c r="DK626" s="540" t="str">
        <f t="shared" si="1939"/>
        <v/>
      </c>
      <c r="DL626" s="656">
        <f>COUNT(B626:R626)</f>
        <v>1</v>
      </c>
      <c r="DM626" s="106">
        <f>COUNT(T626:AJ626)</f>
        <v>3</v>
      </c>
      <c r="DN626" s="106">
        <f>COUNT(AL626:BB626)</f>
        <v>4</v>
      </c>
      <c r="DO626" s="106">
        <f>COUNT(BD626:BT626)</f>
        <v>6</v>
      </c>
      <c r="DP626" s="486"/>
      <c r="DQ626" s="1126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281</v>
      </c>
      <c r="B627" s="323"/>
      <c r="C627" s="323"/>
      <c r="D627" s="323"/>
      <c r="E627" s="323"/>
      <c r="F627" s="323"/>
      <c r="G627" s="323"/>
      <c r="H627" s="323"/>
      <c r="I627" s="323"/>
      <c r="J627" s="323">
        <v>12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>
        <v>20</v>
      </c>
      <c r="Z627" s="323">
        <v>20</v>
      </c>
      <c r="AA627" s="323">
        <v>1.2</v>
      </c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>
        <v>12</v>
      </c>
      <c r="AM627" s="323"/>
      <c r="AN627" s="323">
        <v>15</v>
      </c>
      <c r="AO627" s="323"/>
      <c r="AP627" s="323"/>
      <c r="AQ627" s="323">
        <v>8</v>
      </c>
      <c r="AR627" s="323">
        <v>10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4.1660000000000004</v>
      </c>
      <c r="BE627" s="323">
        <v>12</v>
      </c>
      <c r="BF627" s="323">
        <v>12</v>
      </c>
      <c r="BG627" s="323">
        <v>9</v>
      </c>
      <c r="BH627" s="323">
        <v>10</v>
      </c>
      <c r="BI627" s="323"/>
      <c r="BJ627" s="323">
        <v>15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12</v>
      </c>
      <c r="BW627" s="323">
        <v>12</v>
      </c>
      <c r="BX627" s="323">
        <v>12</v>
      </c>
      <c r="BY627" s="323">
        <v>12</v>
      </c>
      <c r="BZ627" s="894" t="str">
        <f>IF(DL627&lt;3,"",(SUM(B627:R627)-MIN(B627:R627)-MAX(B627:R627))/(DL627-2))</f>
        <v/>
      </c>
      <c r="CA627" s="894">
        <f>IF(DM627&lt;3,"",(SUM(T627:AJ627)-MIN(T627:AJ627)-MAX(T627:AJ627))/(DM627-2))</f>
        <v>20</v>
      </c>
      <c r="CB627" s="894">
        <f>IF(DN627&lt;3,"",(SUM(AL627:BB627)-MIN(AL627:BB627)-MAX(AL627:BB627))/(DN627-2))</f>
        <v>11</v>
      </c>
      <c r="CC627" s="895">
        <f>IF(DO627&lt;3,"",(SUM(BD627:BT627)-MIN(BD627:BT627)-MAX(BD627:BT627))/(DO627-2))</f>
        <v>10.75</v>
      </c>
      <c r="CD627" s="1337" t="str">
        <f t="shared" ref="CD627:CS628" si="194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1948"/>
        <v/>
      </c>
      <c r="CF627" s="1339" t="str">
        <f t="shared" si="1948"/>
        <v/>
      </c>
      <c r="CG627" s="1339" t="str">
        <f t="shared" si="1948"/>
        <v/>
      </c>
      <c r="CH627" s="1339" t="str">
        <f t="shared" si="1948"/>
        <v/>
      </c>
      <c r="CI627" s="1339" t="str">
        <f t="shared" si="1948"/>
        <v/>
      </c>
      <c r="CJ627" s="1339">
        <f t="shared" si="1948"/>
        <v>4.1660000000000004</v>
      </c>
      <c r="CK627" s="1340">
        <f t="shared" si="1948"/>
        <v>9</v>
      </c>
      <c r="CL627" s="1340">
        <f t="shared" si="1948"/>
        <v>10</v>
      </c>
      <c r="CM627" s="1340">
        <f t="shared" si="1948"/>
        <v>12</v>
      </c>
      <c r="CN627" s="1339">
        <f t="shared" si="1948"/>
        <v>12</v>
      </c>
      <c r="CO627" s="1339">
        <f t="shared" si="1948"/>
        <v>15</v>
      </c>
      <c r="CP627" s="1339" t="str">
        <f t="shared" si="1948"/>
        <v/>
      </c>
      <c r="CQ627" s="1339" t="str">
        <f t="shared" si="1948"/>
        <v/>
      </c>
      <c r="CR627" s="1339" t="str">
        <f t="shared" si="1948"/>
        <v/>
      </c>
      <c r="CS627" s="1338" t="str">
        <f t="shared" si="1948"/>
        <v/>
      </c>
      <c r="CT627" s="1341" t="str">
        <f t="shared" ref="CE627:CT628" si="194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2" t="str">
        <f t="shared" si="1938"/>
        <v/>
      </c>
      <c r="CV627" s="553" t="str">
        <f t="shared" si="1938"/>
        <v/>
      </c>
      <c r="CW627" s="554" t="str">
        <f t="shared" si="1938"/>
        <v/>
      </c>
      <c r="CX627" s="554" t="str">
        <f t="shared" si="1938"/>
        <v/>
      </c>
      <c r="CY627" s="554" t="str">
        <f t="shared" si="1938"/>
        <v/>
      </c>
      <c r="CZ627" s="554" t="str">
        <f t="shared" si="1938"/>
        <v/>
      </c>
      <c r="DA627" s="554">
        <f t="shared" si="1938"/>
        <v>4.1660000000000004</v>
      </c>
      <c r="DB627" s="555">
        <f t="shared" si="1938"/>
        <v>9</v>
      </c>
      <c r="DC627" s="555">
        <f t="shared" si="1938"/>
        <v>10</v>
      </c>
      <c r="DD627" s="555">
        <f t="shared" si="1938"/>
        <v>12</v>
      </c>
      <c r="DE627" s="554">
        <f t="shared" si="1939"/>
        <v>12</v>
      </c>
      <c r="DF627" s="554">
        <f t="shared" si="1939"/>
        <v>15</v>
      </c>
      <c r="DG627" s="554" t="str">
        <f t="shared" si="1939"/>
        <v/>
      </c>
      <c r="DH627" s="554" t="str">
        <f t="shared" si="1939"/>
        <v/>
      </c>
      <c r="DI627" s="554" t="str">
        <f t="shared" si="1939"/>
        <v/>
      </c>
      <c r="DJ627" s="553" t="str">
        <f t="shared" si="1939"/>
        <v/>
      </c>
      <c r="DK627" s="552" t="str">
        <f t="shared" si="1939"/>
        <v/>
      </c>
      <c r="DL627" s="656">
        <f>COUNT(B627:R627)</f>
        <v>1</v>
      </c>
      <c r="DM627" s="106">
        <f>COUNT(T627:AJ627)</f>
        <v>3</v>
      </c>
      <c r="DN627" s="106">
        <f>COUNT(AL627:BB627)</f>
        <v>4</v>
      </c>
      <c r="DO627" s="106">
        <f>COUNT(BD627:BT627)</f>
        <v>6</v>
      </c>
      <c r="DP627" s="486"/>
      <c r="DQ627" s="1126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279</v>
      </c>
      <c r="B628" s="632" t="str">
        <f t="shared" ref="B628:R628" si="1950">IF(B627="","",B624*B627)</f>
        <v/>
      </c>
      <c r="C628" s="632" t="str">
        <f t="shared" si="1950"/>
        <v/>
      </c>
      <c r="D628" s="632" t="str">
        <f t="shared" si="1950"/>
        <v/>
      </c>
      <c r="E628" s="632" t="str">
        <f t="shared" si="1950"/>
        <v/>
      </c>
      <c r="F628" s="632" t="str">
        <f t="shared" si="1950"/>
        <v/>
      </c>
      <c r="G628" s="632" t="str">
        <f t="shared" si="1950"/>
        <v/>
      </c>
      <c r="H628" s="632" t="str">
        <f t="shared" si="1950"/>
        <v/>
      </c>
      <c r="I628" s="632" t="str">
        <f t="shared" si="1950"/>
        <v/>
      </c>
      <c r="J628" s="632">
        <f t="shared" si="1950"/>
        <v>108</v>
      </c>
      <c r="K628" s="632" t="str">
        <f t="shared" si="1950"/>
        <v/>
      </c>
      <c r="L628" s="632" t="str">
        <f t="shared" si="1950"/>
        <v/>
      </c>
      <c r="M628" s="632" t="str">
        <f t="shared" si="1950"/>
        <v/>
      </c>
      <c r="N628" s="632" t="str">
        <f t="shared" si="1950"/>
        <v/>
      </c>
      <c r="O628" s="632" t="str">
        <f t="shared" si="1950"/>
        <v/>
      </c>
      <c r="P628" s="632" t="str">
        <f t="shared" si="1950"/>
        <v/>
      </c>
      <c r="Q628" s="632" t="str">
        <f t="shared" si="1950"/>
        <v/>
      </c>
      <c r="R628" s="632" t="str">
        <f t="shared" si="1950"/>
        <v/>
      </c>
      <c r="S628" s="717"/>
      <c r="T628" s="632" t="str">
        <f t="shared" ref="T628:AJ628" si="1951">IF(T627="","",T624*T627)</f>
        <v/>
      </c>
      <c r="U628" s="632" t="str">
        <f t="shared" si="1951"/>
        <v/>
      </c>
      <c r="V628" s="632" t="str">
        <f t="shared" si="1951"/>
        <v/>
      </c>
      <c r="W628" s="632" t="str">
        <f t="shared" si="1951"/>
        <v/>
      </c>
      <c r="X628" s="632" t="str">
        <f t="shared" si="1951"/>
        <v/>
      </c>
      <c r="Y628" s="632">
        <f t="shared" si="1951"/>
        <v>30</v>
      </c>
      <c r="Z628" s="632">
        <f t="shared" si="1951"/>
        <v>1200</v>
      </c>
      <c r="AA628" s="632">
        <f t="shared" si="1951"/>
        <v>120</v>
      </c>
      <c r="AB628" s="632" t="str">
        <f t="shared" si="1951"/>
        <v/>
      </c>
      <c r="AC628" s="632" t="str">
        <f t="shared" si="1951"/>
        <v/>
      </c>
      <c r="AD628" s="632" t="str">
        <f t="shared" si="1951"/>
        <v/>
      </c>
      <c r="AE628" s="632" t="str">
        <f t="shared" si="1951"/>
        <v/>
      </c>
      <c r="AF628" s="632" t="str">
        <f t="shared" si="1951"/>
        <v/>
      </c>
      <c r="AG628" s="632" t="str">
        <f t="shared" si="1951"/>
        <v/>
      </c>
      <c r="AH628" s="632" t="str">
        <f t="shared" si="1951"/>
        <v/>
      </c>
      <c r="AI628" s="632" t="str">
        <f t="shared" si="1951"/>
        <v/>
      </c>
      <c r="AJ628" s="632" t="str">
        <f t="shared" si="1951"/>
        <v/>
      </c>
      <c r="AK628" s="717"/>
      <c r="AL628" s="632">
        <f t="shared" ref="AL628:BB628" si="1952">IF(AL627="","",AL624*AL627)</f>
        <v>720</v>
      </c>
      <c r="AM628" s="632" t="str">
        <f t="shared" si="1952"/>
        <v/>
      </c>
      <c r="AN628" s="632">
        <f t="shared" si="1952"/>
        <v>300</v>
      </c>
      <c r="AO628" s="632" t="str">
        <f t="shared" si="1952"/>
        <v/>
      </c>
      <c r="AP628" s="632" t="str">
        <f t="shared" si="1952"/>
        <v/>
      </c>
      <c r="AQ628" s="632">
        <f t="shared" si="1952"/>
        <v>240</v>
      </c>
      <c r="AR628" s="632">
        <f t="shared" si="1952"/>
        <v>150</v>
      </c>
      <c r="AS628" s="632" t="str">
        <f t="shared" si="1952"/>
        <v/>
      </c>
      <c r="AT628" s="632" t="str">
        <f t="shared" si="1952"/>
        <v/>
      </c>
      <c r="AU628" s="632" t="str">
        <f t="shared" si="1952"/>
        <v/>
      </c>
      <c r="AV628" s="632" t="str">
        <f t="shared" si="1952"/>
        <v/>
      </c>
      <c r="AW628" s="632" t="str">
        <f t="shared" si="1952"/>
        <v/>
      </c>
      <c r="AX628" s="632" t="str">
        <f t="shared" si="1952"/>
        <v/>
      </c>
      <c r="AY628" s="632" t="str">
        <f t="shared" si="1952"/>
        <v/>
      </c>
      <c r="AZ628" s="632" t="str">
        <f t="shared" si="1952"/>
        <v/>
      </c>
      <c r="BA628" s="632" t="str">
        <f t="shared" si="1952"/>
        <v/>
      </c>
      <c r="BB628" s="632" t="str">
        <f t="shared" si="1952"/>
        <v/>
      </c>
      <c r="BC628" s="717"/>
      <c r="BD628" s="632">
        <f t="shared" ref="BD628:BT628" si="1953">IF(BD627="","",BD624*BD627)</f>
        <v>374.94000000000005</v>
      </c>
      <c r="BE628" s="632">
        <f t="shared" si="1953"/>
        <v>720</v>
      </c>
      <c r="BF628" s="632">
        <f t="shared" si="1953"/>
        <v>1800</v>
      </c>
      <c r="BG628" s="632">
        <f t="shared" si="1953"/>
        <v>2160</v>
      </c>
      <c r="BH628" s="632">
        <f t="shared" si="1953"/>
        <v>300</v>
      </c>
      <c r="BI628" s="632" t="str">
        <f t="shared" si="1953"/>
        <v/>
      </c>
      <c r="BJ628" s="632">
        <f t="shared" si="1953"/>
        <v>1800</v>
      </c>
      <c r="BK628" s="632" t="str">
        <f t="shared" si="1953"/>
        <v/>
      </c>
      <c r="BL628" s="632" t="str">
        <f t="shared" si="1953"/>
        <v/>
      </c>
      <c r="BM628" s="632" t="str">
        <f t="shared" si="1953"/>
        <v/>
      </c>
      <c r="BN628" s="632" t="str">
        <f t="shared" si="1953"/>
        <v/>
      </c>
      <c r="BO628" s="632" t="str">
        <f t="shared" si="1953"/>
        <v/>
      </c>
      <c r="BP628" s="632" t="str">
        <f t="shared" si="1953"/>
        <v/>
      </c>
      <c r="BQ628" s="632" t="str">
        <f t="shared" si="1953"/>
        <v/>
      </c>
      <c r="BR628" s="632" t="str">
        <f t="shared" si="1953"/>
        <v/>
      </c>
      <c r="BS628" s="632" t="str">
        <f t="shared" si="1953"/>
        <v/>
      </c>
      <c r="BT628" s="632" t="str">
        <f t="shared" si="1953"/>
        <v/>
      </c>
      <c r="BU628" s="717"/>
      <c r="BV628" s="632">
        <f>IF(BV627="","",BV624*BV627)</f>
        <v>108</v>
      </c>
      <c r="BW628" s="632">
        <f>IF(BW627="","",BW624*BW627)</f>
        <v>720</v>
      </c>
      <c r="BX628" s="632">
        <f>IF(BX627="","",BX624*BX627)</f>
        <v>720</v>
      </c>
      <c r="BY628" s="632">
        <f>IF(BY627="","",BY624*BY627)</f>
        <v>720</v>
      </c>
      <c r="BZ628" s="894" t="str">
        <f>IF(DL628&lt;3,"",(SUM(B628:R628)-MIN(B628:R628)-MAX(B628:R628))/(DL628-2))</f>
        <v/>
      </c>
      <c r="CA628" s="894">
        <f>IF(DM628&lt;3,"",(SUM(T628:AJ628)-MIN(T628:AJ628)-MAX(T628:AJ628))/(DM628-2))</f>
        <v>120</v>
      </c>
      <c r="CB628" s="894">
        <f>IF(DN628&lt;3,"",(SUM(AL628:BB628)-MIN(AL628:BB628)-MAX(AL628:BB628))/(DN628-2))</f>
        <v>270</v>
      </c>
      <c r="CC628" s="895">
        <f>IF(DO628&lt;3,"",(SUM(BD628:BT628)-MIN(BD628:BT628)-MAX(BD628:BT628))/(DO628-2))</f>
        <v>1173.7350000000001</v>
      </c>
      <c r="CD628" s="1337" t="str">
        <f t="shared" si="1948"/>
        <v/>
      </c>
      <c r="CE628" s="1338" t="str">
        <f t="shared" si="1949"/>
        <v/>
      </c>
      <c r="CF628" s="1339" t="str">
        <f t="shared" si="1949"/>
        <v/>
      </c>
      <c r="CG628" s="1339" t="str">
        <f t="shared" si="1949"/>
        <v/>
      </c>
      <c r="CH628" s="1339" t="str">
        <f t="shared" si="1949"/>
        <v/>
      </c>
      <c r="CI628" s="1339" t="str">
        <f t="shared" si="1949"/>
        <v/>
      </c>
      <c r="CJ628" s="1339">
        <f t="shared" si="1949"/>
        <v>300</v>
      </c>
      <c r="CK628" s="1340">
        <f t="shared" si="1949"/>
        <v>374.94000000000005</v>
      </c>
      <c r="CL628" s="1340">
        <f t="shared" si="1949"/>
        <v>720</v>
      </c>
      <c r="CM628" s="1340">
        <f t="shared" si="1949"/>
        <v>1800</v>
      </c>
      <c r="CN628" s="1339">
        <f t="shared" si="1949"/>
        <v>1800</v>
      </c>
      <c r="CO628" s="1339">
        <f t="shared" si="1949"/>
        <v>2160</v>
      </c>
      <c r="CP628" s="1339" t="str">
        <f t="shared" si="1949"/>
        <v/>
      </c>
      <c r="CQ628" s="1339" t="str">
        <f t="shared" si="1949"/>
        <v/>
      </c>
      <c r="CR628" s="1339" t="str">
        <f t="shared" si="1949"/>
        <v/>
      </c>
      <c r="CS628" s="1338" t="str">
        <f t="shared" si="1949"/>
        <v/>
      </c>
      <c r="CT628" s="1341" t="str">
        <f t="shared" si="1949"/>
        <v/>
      </c>
      <c r="CU628" s="552" t="str">
        <f t="shared" si="1938"/>
        <v/>
      </c>
      <c r="CV628" s="553" t="str">
        <f t="shared" si="1938"/>
        <v/>
      </c>
      <c r="CW628" s="554" t="str">
        <f t="shared" si="1938"/>
        <v/>
      </c>
      <c r="CX628" s="554" t="str">
        <f t="shared" si="1938"/>
        <v/>
      </c>
      <c r="CY628" s="554" t="str">
        <f t="shared" si="1938"/>
        <v/>
      </c>
      <c r="CZ628" s="554" t="str">
        <f t="shared" si="1938"/>
        <v/>
      </c>
      <c r="DA628" s="554">
        <f t="shared" si="1938"/>
        <v>300</v>
      </c>
      <c r="DB628" s="555">
        <f t="shared" si="1938"/>
        <v>374.94000000000005</v>
      </c>
      <c r="DC628" s="555">
        <f t="shared" si="1938"/>
        <v>720</v>
      </c>
      <c r="DD628" s="555">
        <f t="shared" si="1938"/>
        <v>1800</v>
      </c>
      <c r="DE628" s="554">
        <f t="shared" si="1939"/>
        <v>1800</v>
      </c>
      <c r="DF628" s="554">
        <f t="shared" si="1939"/>
        <v>2160</v>
      </c>
      <c r="DG628" s="554" t="str">
        <f t="shared" si="1939"/>
        <v/>
      </c>
      <c r="DH628" s="554" t="str">
        <f t="shared" si="1939"/>
        <v/>
      </c>
      <c r="DI628" s="554" t="str">
        <f t="shared" si="1939"/>
        <v/>
      </c>
      <c r="DJ628" s="553" t="str">
        <f t="shared" si="1939"/>
        <v/>
      </c>
      <c r="DK628" s="552" t="str">
        <f t="shared" si="1939"/>
        <v/>
      </c>
      <c r="DL628" s="656">
        <f>COUNT(B628:R628)</f>
        <v>1</v>
      </c>
      <c r="DM628" s="106">
        <f>COUNT(T628:AJ628)</f>
        <v>3</v>
      </c>
      <c r="DN628" s="106">
        <f>COUNT(AL628:BB628)</f>
        <v>4</v>
      </c>
      <c r="DO628" s="106">
        <f>COUNT(BD628:BT628)</f>
        <v>6</v>
      </c>
      <c r="DP628" s="486"/>
      <c r="DQ628" s="1484" t="str">
        <f>'Exp factors'!$I$67</f>
        <v>des</v>
      </c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513" t="s">
        <v>731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903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285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37" t="str">
        <f t="shared" ref="CD630:CS631" si="195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1954"/>
        <v/>
      </c>
      <c r="CF630" s="1339" t="str">
        <f t="shared" si="1954"/>
        <v/>
      </c>
      <c r="CG630" s="1339" t="str">
        <f t="shared" si="1954"/>
        <v/>
      </c>
      <c r="CH630" s="1339" t="str">
        <f t="shared" si="1954"/>
        <v/>
      </c>
      <c r="CI630" s="1339" t="str">
        <f t="shared" si="1954"/>
        <v/>
      </c>
      <c r="CJ630" s="1339" t="str">
        <f t="shared" si="1954"/>
        <v/>
      </c>
      <c r="CK630" s="1340" t="str">
        <f t="shared" si="1954"/>
        <v/>
      </c>
      <c r="CL630" s="1340" t="str">
        <f t="shared" si="1954"/>
        <v/>
      </c>
      <c r="CM630" s="1340" t="str">
        <f t="shared" si="1954"/>
        <v/>
      </c>
      <c r="CN630" s="1339" t="str">
        <f t="shared" si="1954"/>
        <v/>
      </c>
      <c r="CO630" s="1339" t="str">
        <f t="shared" si="1954"/>
        <v/>
      </c>
      <c r="CP630" s="1339" t="str">
        <f t="shared" si="1954"/>
        <v/>
      </c>
      <c r="CQ630" s="1339" t="str">
        <f t="shared" si="1954"/>
        <v/>
      </c>
      <c r="CR630" s="1339" t="str">
        <f t="shared" si="1954"/>
        <v/>
      </c>
      <c r="CS630" s="1338" t="str">
        <f t="shared" si="1954"/>
        <v/>
      </c>
      <c r="CT630" s="1341" t="str">
        <f t="shared" ref="CE630:CT632" si="1955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2" t="str">
        <f t="shared" ref="CU630:DD634" si="1956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3" t="str">
        <f t="shared" si="1956"/>
        <v/>
      </c>
      <c r="CW630" s="554" t="str">
        <f t="shared" si="1956"/>
        <v/>
      </c>
      <c r="CX630" s="554" t="str">
        <f t="shared" si="1956"/>
        <v/>
      </c>
      <c r="CY630" s="554" t="str">
        <f t="shared" si="1956"/>
        <v/>
      </c>
      <c r="CZ630" s="554" t="str">
        <f t="shared" si="1956"/>
        <v/>
      </c>
      <c r="DA630" s="554" t="str">
        <f t="shared" si="1956"/>
        <v/>
      </c>
      <c r="DB630" s="555" t="str">
        <f t="shared" si="1956"/>
        <v/>
      </c>
      <c r="DC630" s="555" t="str">
        <f t="shared" si="1956"/>
        <v/>
      </c>
      <c r="DD630" s="555" t="str">
        <f t="shared" si="1956"/>
        <v/>
      </c>
      <c r="DE630" s="554" t="str">
        <f t="shared" ref="DE630:DK634" si="1957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4" t="str">
        <f t="shared" si="1957"/>
        <v/>
      </c>
      <c r="DG630" s="554" t="str">
        <f t="shared" si="1957"/>
        <v/>
      </c>
      <c r="DH630" s="554" t="str">
        <f t="shared" si="1957"/>
        <v/>
      </c>
      <c r="DI630" s="554" t="str">
        <f t="shared" si="1957"/>
        <v/>
      </c>
      <c r="DJ630" s="553" t="str">
        <f t="shared" si="1957"/>
        <v/>
      </c>
      <c r="DK630" s="552" t="str">
        <f t="shared" si="1957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6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$G$1 &amp; "/kg"</f>
        <v>kcal/kg</v>
      </c>
      <c r="B631" s="613">
        <f>470*$K$1</f>
        <v>470</v>
      </c>
      <c r="C631" s="613">
        <f t="shared" ref="C631:R631" si="1958">470*$K$1</f>
        <v>470</v>
      </c>
      <c r="D631" s="613">
        <f t="shared" si="1958"/>
        <v>470</v>
      </c>
      <c r="E631" s="613">
        <f t="shared" si="1958"/>
        <v>470</v>
      </c>
      <c r="F631" s="613">
        <f t="shared" si="1958"/>
        <v>470</v>
      </c>
      <c r="G631" s="613">
        <f t="shared" si="1958"/>
        <v>470</v>
      </c>
      <c r="H631" s="613">
        <f t="shared" si="1958"/>
        <v>470</v>
      </c>
      <c r="I631" s="613">
        <f t="shared" si="1958"/>
        <v>470</v>
      </c>
      <c r="J631" s="613">
        <f t="shared" si="1958"/>
        <v>470</v>
      </c>
      <c r="K631" s="613">
        <f t="shared" si="1958"/>
        <v>470</v>
      </c>
      <c r="L631" s="613">
        <f t="shared" si="1958"/>
        <v>470</v>
      </c>
      <c r="M631" s="613">
        <f t="shared" si="1958"/>
        <v>470</v>
      </c>
      <c r="N631" s="613">
        <f t="shared" si="1958"/>
        <v>470</v>
      </c>
      <c r="O631" s="613">
        <f t="shared" si="1958"/>
        <v>470</v>
      </c>
      <c r="P631" s="613">
        <f t="shared" si="1958"/>
        <v>470</v>
      </c>
      <c r="Q631" s="613">
        <f t="shared" si="1958"/>
        <v>470</v>
      </c>
      <c r="R631" s="613">
        <f t="shared" si="1958"/>
        <v>470</v>
      </c>
      <c r="S631" s="717"/>
      <c r="T631" s="613">
        <f>470*$K$1</f>
        <v>470</v>
      </c>
      <c r="U631" s="613">
        <f t="shared" ref="U631:AJ631" si="1959">470*$K$1</f>
        <v>470</v>
      </c>
      <c r="V631" s="613">
        <f t="shared" si="1959"/>
        <v>470</v>
      </c>
      <c r="W631" s="613">
        <f t="shared" si="1959"/>
        <v>470</v>
      </c>
      <c r="X631" s="613">
        <f t="shared" si="1959"/>
        <v>470</v>
      </c>
      <c r="Y631" s="613">
        <f t="shared" si="1959"/>
        <v>470</v>
      </c>
      <c r="Z631" s="613">
        <f t="shared" si="1959"/>
        <v>470</v>
      </c>
      <c r="AA631" s="613">
        <f t="shared" si="1959"/>
        <v>470</v>
      </c>
      <c r="AB631" s="613">
        <f t="shared" si="1959"/>
        <v>470</v>
      </c>
      <c r="AC631" s="613">
        <f t="shared" si="1959"/>
        <v>470</v>
      </c>
      <c r="AD631" s="613">
        <f t="shared" si="1959"/>
        <v>470</v>
      </c>
      <c r="AE631" s="613">
        <f t="shared" si="1959"/>
        <v>470</v>
      </c>
      <c r="AF631" s="613">
        <f t="shared" si="1959"/>
        <v>470</v>
      </c>
      <c r="AG631" s="613">
        <f t="shared" si="1959"/>
        <v>470</v>
      </c>
      <c r="AH631" s="613">
        <f t="shared" si="1959"/>
        <v>470</v>
      </c>
      <c r="AI631" s="613">
        <f t="shared" si="1959"/>
        <v>470</v>
      </c>
      <c r="AJ631" s="613">
        <f t="shared" si="1959"/>
        <v>470</v>
      </c>
      <c r="AK631" s="717"/>
      <c r="AL631" s="613">
        <f>470*$K$1</f>
        <v>470</v>
      </c>
      <c r="AM631" s="613">
        <f t="shared" ref="AM631:BB631" si="1960">470*$K$1</f>
        <v>470</v>
      </c>
      <c r="AN631" s="613">
        <f t="shared" si="1960"/>
        <v>470</v>
      </c>
      <c r="AO631" s="613">
        <f t="shared" si="1960"/>
        <v>470</v>
      </c>
      <c r="AP631" s="613">
        <v>470</v>
      </c>
      <c r="AQ631" s="613">
        <f t="shared" si="1960"/>
        <v>470</v>
      </c>
      <c r="AR631" s="613">
        <v>0</v>
      </c>
      <c r="AS631" s="613">
        <f t="shared" si="1960"/>
        <v>470</v>
      </c>
      <c r="AT631" s="613">
        <v>470</v>
      </c>
      <c r="AU631" s="613">
        <f t="shared" si="1960"/>
        <v>470</v>
      </c>
      <c r="AV631" s="613">
        <f t="shared" si="1960"/>
        <v>470</v>
      </c>
      <c r="AW631" s="613">
        <f t="shared" si="1960"/>
        <v>470</v>
      </c>
      <c r="AX631" s="613">
        <f t="shared" si="1960"/>
        <v>470</v>
      </c>
      <c r="AY631" s="613">
        <f t="shared" si="1960"/>
        <v>470</v>
      </c>
      <c r="AZ631" s="613">
        <f t="shared" si="1960"/>
        <v>470</v>
      </c>
      <c r="BA631" s="613">
        <f t="shared" si="1960"/>
        <v>470</v>
      </c>
      <c r="BB631" s="613">
        <f t="shared" si="1960"/>
        <v>470</v>
      </c>
      <c r="BC631" s="717"/>
      <c r="BD631" s="613">
        <f>470*$K$1</f>
        <v>470</v>
      </c>
      <c r="BE631" s="613">
        <f t="shared" ref="BE631:BY631" si="1961">470*$K$1</f>
        <v>470</v>
      </c>
      <c r="BF631" s="613">
        <f t="shared" si="1961"/>
        <v>470</v>
      </c>
      <c r="BG631" s="613">
        <f t="shared" si="1961"/>
        <v>470</v>
      </c>
      <c r="BH631" s="613">
        <f t="shared" si="1961"/>
        <v>470</v>
      </c>
      <c r="BI631" s="613">
        <f t="shared" si="1961"/>
        <v>470</v>
      </c>
      <c r="BJ631" s="613">
        <f t="shared" si="1961"/>
        <v>470</v>
      </c>
      <c r="BK631" s="613">
        <f t="shared" si="1961"/>
        <v>470</v>
      </c>
      <c r="BL631" s="613">
        <f t="shared" si="1961"/>
        <v>470</v>
      </c>
      <c r="BM631" s="613">
        <f t="shared" si="1961"/>
        <v>470</v>
      </c>
      <c r="BN631" s="613">
        <f t="shared" si="1961"/>
        <v>470</v>
      </c>
      <c r="BO631" s="613">
        <f t="shared" si="1961"/>
        <v>470</v>
      </c>
      <c r="BP631" s="613">
        <f t="shared" si="1961"/>
        <v>470</v>
      </c>
      <c r="BQ631" s="613">
        <f t="shared" si="1961"/>
        <v>470</v>
      </c>
      <c r="BR631" s="613">
        <f t="shared" si="1961"/>
        <v>470</v>
      </c>
      <c r="BS631" s="613">
        <f t="shared" si="1961"/>
        <v>470</v>
      </c>
      <c r="BT631" s="613">
        <f t="shared" si="1961"/>
        <v>470</v>
      </c>
      <c r="BU631" s="717"/>
      <c r="BV631" s="613">
        <f t="shared" si="1961"/>
        <v>470</v>
      </c>
      <c r="BW631" s="613">
        <f t="shared" si="1961"/>
        <v>470</v>
      </c>
      <c r="BX631" s="613">
        <f t="shared" si="1961"/>
        <v>470</v>
      </c>
      <c r="BY631" s="613">
        <f t="shared" si="1961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37">
        <f t="shared" si="1954"/>
        <v>470</v>
      </c>
      <c r="CE631" s="1338">
        <f t="shared" si="1955"/>
        <v>470</v>
      </c>
      <c r="CF631" s="1339">
        <f t="shared" si="1955"/>
        <v>470</v>
      </c>
      <c r="CG631" s="1339">
        <f t="shared" si="1955"/>
        <v>470</v>
      </c>
      <c r="CH631" s="1339">
        <f t="shared" si="1955"/>
        <v>470</v>
      </c>
      <c r="CI631" s="1339">
        <f t="shared" si="1955"/>
        <v>470</v>
      </c>
      <c r="CJ631" s="1339">
        <f t="shared" si="1955"/>
        <v>470</v>
      </c>
      <c r="CK631" s="1340">
        <f t="shared" si="1955"/>
        <v>470</v>
      </c>
      <c r="CL631" s="1340">
        <f t="shared" si="1955"/>
        <v>470</v>
      </c>
      <c r="CM631" s="1340">
        <f t="shared" si="1955"/>
        <v>470</v>
      </c>
      <c r="CN631" s="1339">
        <f t="shared" si="1955"/>
        <v>470</v>
      </c>
      <c r="CO631" s="1339">
        <f t="shared" si="1955"/>
        <v>470</v>
      </c>
      <c r="CP631" s="1339">
        <f t="shared" si="1955"/>
        <v>470</v>
      </c>
      <c r="CQ631" s="1339">
        <f t="shared" si="1955"/>
        <v>470</v>
      </c>
      <c r="CR631" s="1339">
        <f t="shared" si="1955"/>
        <v>470</v>
      </c>
      <c r="CS631" s="1338">
        <f t="shared" si="1955"/>
        <v>470</v>
      </c>
      <c r="CT631" s="1341">
        <f t="shared" si="1955"/>
        <v>470</v>
      </c>
      <c r="CU631" s="552">
        <f t="shared" si="1956"/>
        <v>470</v>
      </c>
      <c r="CV631" s="553">
        <f t="shared" si="1956"/>
        <v>470</v>
      </c>
      <c r="CW631" s="554">
        <f t="shared" si="1956"/>
        <v>470</v>
      </c>
      <c r="CX631" s="554">
        <f t="shared" si="1956"/>
        <v>470</v>
      </c>
      <c r="CY631" s="554">
        <f t="shared" si="1956"/>
        <v>470</v>
      </c>
      <c r="CZ631" s="554">
        <f t="shared" si="1956"/>
        <v>470</v>
      </c>
      <c r="DA631" s="554">
        <f t="shared" si="1956"/>
        <v>470</v>
      </c>
      <c r="DB631" s="555">
        <f t="shared" si="1956"/>
        <v>470</v>
      </c>
      <c r="DC631" s="555">
        <f t="shared" si="1956"/>
        <v>470</v>
      </c>
      <c r="DD631" s="555">
        <f t="shared" si="1956"/>
        <v>470</v>
      </c>
      <c r="DE631" s="554">
        <f t="shared" si="1957"/>
        <v>470</v>
      </c>
      <c r="DF631" s="554">
        <f t="shared" si="1957"/>
        <v>470</v>
      </c>
      <c r="DG631" s="554">
        <f t="shared" si="1957"/>
        <v>470</v>
      </c>
      <c r="DH631" s="554">
        <f t="shared" si="1957"/>
        <v>470</v>
      </c>
      <c r="DI631" s="554">
        <f t="shared" si="1957"/>
        <v>470</v>
      </c>
      <c r="DJ631" s="553">
        <f t="shared" si="1957"/>
        <v>470</v>
      </c>
      <c r="DK631" s="552">
        <f t="shared" si="1957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6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$G$1 &amp; " (%)"</f>
        <v>kcal (%)</v>
      </c>
      <c r="B632" s="635" t="str">
        <f t="shared" ref="B632:R632" si="1962">IF(B630="","",B630*B631/B$46/365/$F$1)</f>
        <v/>
      </c>
      <c r="C632" s="635" t="str">
        <f t="shared" si="1962"/>
        <v/>
      </c>
      <c r="D632" s="635" t="str">
        <f t="shared" si="1962"/>
        <v/>
      </c>
      <c r="E632" s="635" t="str">
        <f t="shared" si="1962"/>
        <v/>
      </c>
      <c r="F632" s="635" t="str">
        <f t="shared" si="1962"/>
        <v/>
      </c>
      <c r="G632" s="635" t="str">
        <f t="shared" si="1962"/>
        <v/>
      </c>
      <c r="H632" s="635" t="str">
        <f t="shared" si="1962"/>
        <v/>
      </c>
      <c r="I632" s="635" t="str">
        <f t="shared" si="1962"/>
        <v/>
      </c>
      <c r="J632" s="635" t="str">
        <f t="shared" si="1962"/>
        <v/>
      </c>
      <c r="K632" s="635" t="str">
        <f t="shared" si="1962"/>
        <v/>
      </c>
      <c r="L632" s="635" t="str">
        <f t="shared" si="1962"/>
        <v/>
      </c>
      <c r="M632" s="635" t="str">
        <f t="shared" si="1962"/>
        <v/>
      </c>
      <c r="N632" s="635" t="str">
        <f t="shared" si="1962"/>
        <v/>
      </c>
      <c r="O632" s="635" t="str">
        <f t="shared" si="1962"/>
        <v/>
      </c>
      <c r="P632" s="635" t="str">
        <f t="shared" si="1962"/>
        <v/>
      </c>
      <c r="Q632" s="635" t="str">
        <f t="shared" si="1962"/>
        <v/>
      </c>
      <c r="R632" s="635" t="str">
        <f t="shared" si="1962"/>
        <v/>
      </c>
      <c r="S632" s="717"/>
      <c r="T632" s="635" t="str">
        <f t="shared" ref="T632:AJ632" si="1963">IF(T630="","",T630*T631/T$46/365/$F$1)</f>
        <v/>
      </c>
      <c r="U632" s="635" t="str">
        <f t="shared" si="1963"/>
        <v/>
      </c>
      <c r="V632" s="635" t="str">
        <f t="shared" si="1963"/>
        <v/>
      </c>
      <c r="W632" s="635" t="str">
        <f t="shared" si="1963"/>
        <v/>
      </c>
      <c r="X632" s="635" t="str">
        <f t="shared" si="1963"/>
        <v/>
      </c>
      <c r="Y632" s="635" t="str">
        <f t="shared" si="1963"/>
        <v/>
      </c>
      <c r="Z632" s="635" t="str">
        <f t="shared" si="1963"/>
        <v/>
      </c>
      <c r="AA632" s="635" t="str">
        <f t="shared" si="1963"/>
        <v/>
      </c>
      <c r="AB632" s="635" t="str">
        <f t="shared" si="1963"/>
        <v/>
      </c>
      <c r="AC632" s="635" t="str">
        <f t="shared" si="1963"/>
        <v/>
      </c>
      <c r="AD632" s="635" t="str">
        <f t="shared" si="1963"/>
        <v/>
      </c>
      <c r="AE632" s="635" t="str">
        <f t="shared" si="1963"/>
        <v/>
      </c>
      <c r="AF632" s="635" t="str">
        <f t="shared" si="1963"/>
        <v/>
      </c>
      <c r="AG632" s="635" t="str">
        <f t="shared" si="1963"/>
        <v/>
      </c>
      <c r="AH632" s="635" t="str">
        <f t="shared" si="1963"/>
        <v/>
      </c>
      <c r="AI632" s="635" t="str">
        <f t="shared" si="1963"/>
        <v/>
      </c>
      <c r="AJ632" s="635" t="str">
        <f t="shared" si="1963"/>
        <v/>
      </c>
      <c r="AK632" s="717"/>
      <c r="AL632" s="635" t="str">
        <f t="shared" ref="AL632:BB632" si="1964">IF(AL630="","",AL630*AL631/AL$46/365/$F$1)</f>
        <v/>
      </c>
      <c r="AM632" s="635" t="str">
        <f t="shared" si="1964"/>
        <v/>
      </c>
      <c r="AN632" s="635" t="str">
        <f t="shared" si="1964"/>
        <v/>
      </c>
      <c r="AO632" s="635" t="str">
        <f t="shared" si="1964"/>
        <v/>
      </c>
      <c r="AP632" s="635" t="str">
        <f t="shared" si="1964"/>
        <v/>
      </c>
      <c r="AQ632" s="635" t="str">
        <f t="shared" si="1964"/>
        <v/>
      </c>
      <c r="AR632" s="635" t="str">
        <f t="shared" si="1964"/>
        <v/>
      </c>
      <c r="AS632" s="635" t="str">
        <f t="shared" si="1964"/>
        <v/>
      </c>
      <c r="AT632" s="635" t="str">
        <f t="shared" si="1964"/>
        <v/>
      </c>
      <c r="AU632" s="635" t="str">
        <f t="shared" si="1964"/>
        <v/>
      </c>
      <c r="AV632" s="635" t="str">
        <f t="shared" si="1964"/>
        <v/>
      </c>
      <c r="AW632" s="635" t="str">
        <f t="shared" si="1964"/>
        <v/>
      </c>
      <c r="AX632" s="635" t="str">
        <f t="shared" si="1964"/>
        <v/>
      </c>
      <c r="AY632" s="635" t="str">
        <f t="shared" si="1964"/>
        <v/>
      </c>
      <c r="AZ632" s="635" t="str">
        <f t="shared" si="1964"/>
        <v/>
      </c>
      <c r="BA632" s="635" t="str">
        <f t="shared" si="1964"/>
        <v/>
      </c>
      <c r="BB632" s="635" t="str">
        <f t="shared" si="1964"/>
        <v/>
      </c>
      <c r="BC632" s="717"/>
      <c r="BD632" s="635" t="str">
        <f t="shared" ref="BD632:BT632" si="1965">IF(BD630="","",BD630*BD631/BD$46/365/$F$1)</f>
        <v/>
      </c>
      <c r="BE632" s="635" t="str">
        <f t="shared" si="1965"/>
        <v/>
      </c>
      <c r="BF632" s="635" t="str">
        <f t="shared" si="1965"/>
        <v/>
      </c>
      <c r="BG632" s="635" t="str">
        <f t="shared" si="1965"/>
        <v/>
      </c>
      <c r="BH632" s="635" t="str">
        <f t="shared" si="1965"/>
        <v/>
      </c>
      <c r="BI632" s="635" t="str">
        <f t="shared" si="1965"/>
        <v/>
      </c>
      <c r="BJ632" s="635" t="str">
        <f t="shared" si="1965"/>
        <v/>
      </c>
      <c r="BK632" s="635" t="str">
        <f t="shared" si="1965"/>
        <v/>
      </c>
      <c r="BL632" s="635" t="str">
        <f t="shared" si="1965"/>
        <v/>
      </c>
      <c r="BM632" s="635" t="str">
        <f t="shared" si="1965"/>
        <v/>
      </c>
      <c r="BN632" s="635" t="str">
        <f t="shared" si="1965"/>
        <v/>
      </c>
      <c r="BO632" s="635" t="str">
        <f t="shared" si="1965"/>
        <v/>
      </c>
      <c r="BP632" s="635" t="str">
        <f t="shared" si="1965"/>
        <v/>
      </c>
      <c r="BQ632" s="635" t="str">
        <f t="shared" si="1965"/>
        <v/>
      </c>
      <c r="BR632" s="635" t="str">
        <f t="shared" si="1965"/>
        <v/>
      </c>
      <c r="BS632" s="635" t="str">
        <f t="shared" si="1965"/>
        <v/>
      </c>
      <c r="BT632" s="635" t="str">
        <f t="shared" si="1965"/>
        <v/>
      </c>
      <c r="BU632" s="717"/>
      <c r="BV632" s="635" t="str">
        <f>IF(BV630="","",BV630*BV631/BV$46/365/$F$1)</f>
        <v/>
      </c>
      <c r="BW632" s="635" t="str">
        <f>IF(BW630="","",BW630*BW631/BW$46/365/$F$1)</f>
        <v/>
      </c>
      <c r="BX632" s="635" t="str">
        <f>IF(BX630="","",BX630*BX631/BX$46/365/$F$1)</f>
        <v/>
      </c>
      <c r="BY632" s="635" t="str">
        <f>IF(BY630="","",BY630*BY631/BY$46/365/$F$1)</f>
        <v/>
      </c>
      <c r="BZ632" s="894" t="str">
        <f>IF(DL632&lt;3,"",(SUM(B632:R632)-MIN(B632:R632)-MAX(B632:R632))/(DL632-2))</f>
        <v/>
      </c>
      <c r="CA632" s="894" t="str">
        <f>IF(DM632&lt;3,"",(SUM(T632:AJ632)-MIN(T632:AJ632)-MAX(T632:AJ632))/(DM632-2))</f>
        <v/>
      </c>
      <c r="CB632" s="894" t="str">
        <f>IF(DN632&lt;3,"",(SUM(AL632:BB632)-MIN(AL632:BB632)-MAX(AL632:BB632))/(DN632-2))</f>
        <v/>
      </c>
      <c r="CC632" s="895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1955"/>
        <v/>
      </c>
      <c r="CF632" s="1344" t="str">
        <f t="shared" si="1955"/>
        <v/>
      </c>
      <c r="CG632" s="1344" t="str">
        <f t="shared" si="1955"/>
        <v/>
      </c>
      <c r="CH632" s="1344" t="str">
        <f t="shared" si="1955"/>
        <v/>
      </c>
      <c r="CI632" s="1344" t="str">
        <f t="shared" si="1955"/>
        <v/>
      </c>
      <c r="CJ632" s="1344" t="str">
        <f t="shared" si="1955"/>
        <v/>
      </c>
      <c r="CK632" s="1345" t="str">
        <f t="shared" si="1955"/>
        <v/>
      </c>
      <c r="CL632" s="1345" t="str">
        <f t="shared" si="1955"/>
        <v/>
      </c>
      <c r="CM632" s="1345" t="str">
        <f t="shared" si="1955"/>
        <v/>
      </c>
      <c r="CN632" s="1344" t="str">
        <f t="shared" si="1955"/>
        <v/>
      </c>
      <c r="CO632" s="1344" t="str">
        <f t="shared" si="1955"/>
        <v/>
      </c>
      <c r="CP632" s="1344" t="str">
        <f t="shared" si="1955"/>
        <v/>
      </c>
      <c r="CQ632" s="1344" t="str">
        <f t="shared" si="1955"/>
        <v/>
      </c>
      <c r="CR632" s="1344" t="str">
        <f t="shared" si="1955"/>
        <v/>
      </c>
      <c r="CS632" s="1343" t="str">
        <f t="shared" si="1955"/>
        <v/>
      </c>
      <c r="CT632" s="1346" t="str">
        <f t="shared" si="1955"/>
        <v/>
      </c>
      <c r="CU632" s="540" t="str">
        <f t="shared" si="1956"/>
        <v/>
      </c>
      <c r="CV632" s="541" t="str">
        <f t="shared" si="1956"/>
        <v/>
      </c>
      <c r="CW632" s="542" t="str">
        <f t="shared" si="1956"/>
        <v/>
      </c>
      <c r="CX632" s="542" t="str">
        <f t="shared" si="1956"/>
        <v/>
      </c>
      <c r="CY632" s="542" t="str">
        <f t="shared" si="1956"/>
        <v/>
      </c>
      <c r="CZ632" s="542" t="str">
        <f t="shared" si="1956"/>
        <v/>
      </c>
      <c r="DA632" s="542" t="str">
        <f t="shared" si="1956"/>
        <v/>
      </c>
      <c r="DB632" s="543" t="str">
        <f t="shared" si="1956"/>
        <v/>
      </c>
      <c r="DC632" s="543" t="str">
        <f t="shared" si="1956"/>
        <v/>
      </c>
      <c r="DD632" s="543" t="str">
        <f t="shared" si="1956"/>
        <v/>
      </c>
      <c r="DE632" s="542" t="str">
        <f t="shared" si="1957"/>
        <v/>
      </c>
      <c r="DF632" s="542" t="str">
        <f t="shared" si="1957"/>
        <v/>
      </c>
      <c r="DG632" s="542" t="str">
        <f t="shared" si="1957"/>
        <v/>
      </c>
      <c r="DH632" s="542" t="str">
        <f t="shared" si="1957"/>
        <v/>
      </c>
      <c r="DI632" s="542" t="str">
        <f t="shared" si="1957"/>
        <v/>
      </c>
      <c r="DJ632" s="541" t="str">
        <f t="shared" si="1957"/>
        <v/>
      </c>
      <c r="DK632" s="540" t="str">
        <f t="shared" si="1957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6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281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37" t="str">
        <f t="shared" ref="CD633:CS633" si="196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1966"/>
        <v/>
      </c>
      <c r="CF633" s="1339" t="str">
        <f t="shared" si="1966"/>
        <v/>
      </c>
      <c r="CG633" s="1339" t="str">
        <f t="shared" si="1966"/>
        <v/>
      </c>
      <c r="CH633" s="1339" t="str">
        <f t="shared" si="1966"/>
        <v/>
      </c>
      <c r="CI633" s="1339" t="str">
        <f t="shared" si="1966"/>
        <v/>
      </c>
      <c r="CJ633" s="1339" t="str">
        <f t="shared" si="1966"/>
        <v/>
      </c>
      <c r="CK633" s="1340" t="str">
        <f t="shared" si="1966"/>
        <v/>
      </c>
      <c r="CL633" s="1340" t="str">
        <f t="shared" si="1966"/>
        <v/>
      </c>
      <c r="CM633" s="1340" t="str">
        <f t="shared" si="1966"/>
        <v/>
      </c>
      <c r="CN633" s="1339" t="str">
        <f t="shared" si="1966"/>
        <v/>
      </c>
      <c r="CO633" s="1339" t="str">
        <f t="shared" si="1966"/>
        <v/>
      </c>
      <c r="CP633" s="1339" t="str">
        <f t="shared" si="1966"/>
        <v/>
      </c>
      <c r="CQ633" s="1339" t="str">
        <f t="shared" si="1966"/>
        <v/>
      </c>
      <c r="CR633" s="1339" t="str">
        <f t="shared" si="1966"/>
        <v/>
      </c>
      <c r="CS633" s="1338" t="str">
        <f t="shared" si="1966"/>
        <v/>
      </c>
      <c r="CT633" s="1341" t="str">
        <f t="shared" ref="CE633:CT634" si="196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2" t="str">
        <f t="shared" si="1956"/>
        <v/>
      </c>
      <c r="CV633" s="553" t="str">
        <f t="shared" si="1956"/>
        <v/>
      </c>
      <c r="CW633" s="554" t="str">
        <f t="shared" si="1956"/>
        <v/>
      </c>
      <c r="CX633" s="554" t="str">
        <f t="shared" si="1956"/>
        <v/>
      </c>
      <c r="CY633" s="554" t="str">
        <f t="shared" si="1956"/>
        <v/>
      </c>
      <c r="CZ633" s="554" t="str">
        <f t="shared" si="1956"/>
        <v/>
      </c>
      <c r="DA633" s="554" t="str">
        <f t="shared" si="1956"/>
        <v/>
      </c>
      <c r="DB633" s="555" t="str">
        <f t="shared" si="1956"/>
        <v/>
      </c>
      <c r="DC633" s="555" t="str">
        <f t="shared" si="1956"/>
        <v/>
      </c>
      <c r="DD633" s="555" t="str">
        <f t="shared" si="1956"/>
        <v/>
      </c>
      <c r="DE633" s="554" t="str">
        <f t="shared" si="1957"/>
        <v/>
      </c>
      <c r="DF633" s="554" t="str">
        <f t="shared" si="1957"/>
        <v/>
      </c>
      <c r="DG633" s="554" t="str">
        <f t="shared" si="1957"/>
        <v/>
      </c>
      <c r="DH633" s="554" t="str">
        <f t="shared" si="1957"/>
        <v/>
      </c>
      <c r="DI633" s="554" t="str">
        <f t="shared" si="1957"/>
        <v/>
      </c>
      <c r="DJ633" s="553" t="str">
        <f t="shared" si="1957"/>
        <v/>
      </c>
      <c r="DK633" s="552" t="str">
        <f t="shared" si="1957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6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279</v>
      </c>
      <c r="B634" s="632" t="str">
        <f t="shared" ref="B634:R634" si="1968">IF(B633="","",B630*B633)</f>
        <v/>
      </c>
      <c r="C634" s="632" t="str">
        <f t="shared" si="1968"/>
        <v/>
      </c>
      <c r="D634" s="632" t="str">
        <f t="shared" si="1968"/>
        <v/>
      </c>
      <c r="E634" s="632" t="str">
        <f t="shared" si="1968"/>
        <v/>
      </c>
      <c r="F634" s="632" t="str">
        <f t="shared" si="1968"/>
        <v/>
      </c>
      <c r="G634" s="632" t="str">
        <f t="shared" si="1968"/>
        <v/>
      </c>
      <c r="H634" s="632" t="str">
        <f t="shared" si="1968"/>
        <v/>
      </c>
      <c r="I634" s="632" t="str">
        <f t="shared" si="1968"/>
        <v/>
      </c>
      <c r="J634" s="632" t="str">
        <f t="shared" si="1968"/>
        <v/>
      </c>
      <c r="K634" s="632" t="str">
        <f t="shared" si="1968"/>
        <v/>
      </c>
      <c r="L634" s="632" t="str">
        <f t="shared" si="1968"/>
        <v/>
      </c>
      <c r="M634" s="632" t="str">
        <f t="shared" si="1968"/>
        <v/>
      </c>
      <c r="N634" s="632" t="str">
        <f t="shared" si="1968"/>
        <v/>
      </c>
      <c r="O634" s="632" t="str">
        <f t="shared" si="1968"/>
        <v/>
      </c>
      <c r="P634" s="632" t="str">
        <f t="shared" si="1968"/>
        <v/>
      </c>
      <c r="Q634" s="632" t="str">
        <f t="shared" si="1968"/>
        <v/>
      </c>
      <c r="R634" s="632" t="str">
        <f t="shared" si="1968"/>
        <v/>
      </c>
      <c r="S634" s="717"/>
      <c r="T634" s="632" t="str">
        <f t="shared" ref="T634:AJ634" si="1969">IF(T633="","",T630*T633)</f>
        <v/>
      </c>
      <c r="U634" s="632" t="str">
        <f t="shared" si="1969"/>
        <v/>
      </c>
      <c r="V634" s="632" t="str">
        <f t="shared" si="1969"/>
        <v/>
      </c>
      <c r="W634" s="632" t="str">
        <f t="shared" si="1969"/>
        <v/>
      </c>
      <c r="X634" s="632" t="str">
        <f t="shared" si="1969"/>
        <v/>
      </c>
      <c r="Y634" s="632" t="str">
        <f t="shared" si="1969"/>
        <v/>
      </c>
      <c r="Z634" s="632" t="str">
        <f t="shared" si="1969"/>
        <v/>
      </c>
      <c r="AA634" s="632" t="str">
        <f t="shared" si="1969"/>
        <v/>
      </c>
      <c r="AB634" s="632" t="str">
        <f t="shared" si="1969"/>
        <v/>
      </c>
      <c r="AC634" s="632" t="str">
        <f t="shared" si="1969"/>
        <v/>
      </c>
      <c r="AD634" s="632" t="str">
        <f t="shared" si="1969"/>
        <v/>
      </c>
      <c r="AE634" s="632" t="str">
        <f t="shared" si="1969"/>
        <v/>
      </c>
      <c r="AF634" s="632" t="str">
        <f t="shared" si="1969"/>
        <v/>
      </c>
      <c r="AG634" s="632" t="str">
        <f t="shared" si="1969"/>
        <v/>
      </c>
      <c r="AH634" s="632" t="str">
        <f t="shared" si="1969"/>
        <v/>
      </c>
      <c r="AI634" s="632" t="str">
        <f t="shared" si="1969"/>
        <v/>
      </c>
      <c r="AJ634" s="632" t="str">
        <f t="shared" si="1969"/>
        <v/>
      </c>
      <c r="AK634" s="717"/>
      <c r="AL634" s="632" t="str">
        <f t="shared" ref="AL634:BB634" si="1970">IF(AL633="","",AL630*AL633)</f>
        <v/>
      </c>
      <c r="AM634" s="632" t="str">
        <f t="shared" si="1970"/>
        <v/>
      </c>
      <c r="AN634" s="632" t="str">
        <f t="shared" si="1970"/>
        <v/>
      </c>
      <c r="AO634" s="632" t="str">
        <f t="shared" si="1970"/>
        <v/>
      </c>
      <c r="AP634" s="632" t="str">
        <f t="shared" si="1970"/>
        <v/>
      </c>
      <c r="AQ634" s="632" t="str">
        <f t="shared" si="1970"/>
        <v/>
      </c>
      <c r="AR634" s="632" t="str">
        <f t="shared" si="1970"/>
        <v/>
      </c>
      <c r="AS634" s="632" t="str">
        <f t="shared" si="1970"/>
        <v/>
      </c>
      <c r="AT634" s="632" t="str">
        <f t="shared" si="1970"/>
        <v/>
      </c>
      <c r="AU634" s="632" t="str">
        <f t="shared" si="1970"/>
        <v/>
      </c>
      <c r="AV634" s="632" t="str">
        <f t="shared" si="1970"/>
        <v/>
      </c>
      <c r="AW634" s="632" t="str">
        <f t="shared" si="1970"/>
        <v/>
      </c>
      <c r="AX634" s="632" t="str">
        <f t="shared" si="1970"/>
        <v/>
      </c>
      <c r="AY634" s="632" t="str">
        <f t="shared" si="1970"/>
        <v/>
      </c>
      <c r="AZ634" s="632" t="str">
        <f t="shared" si="1970"/>
        <v/>
      </c>
      <c r="BA634" s="632" t="str">
        <f t="shared" si="1970"/>
        <v/>
      </c>
      <c r="BB634" s="632" t="str">
        <f t="shared" si="1970"/>
        <v/>
      </c>
      <c r="BC634" s="717"/>
      <c r="BD634" s="632" t="str">
        <f t="shared" ref="BD634:BT634" si="1971">IF(BD633="","",BD630*BD633)</f>
        <v/>
      </c>
      <c r="BE634" s="632" t="str">
        <f t="shared" si="1971"/>
        <v/>
      </c>
      <c r="BF634" s="632" t="str">
        <f t="shared" si="1971"/>
        <v/>
      </c>
      <c r="BG634" s="632" t="str">
        <f t="shared" si="1971"/>
        <v/>
      </c>
      <c r="BH634" s="632" t="str">
        <f t="shared" si="1971"/>
        <v/>
      </c>
      <c r="BI634" s="632" t="str">
        <f t="shared" si="1971"/>
        <v/>
      </c>
      <c r="BJ634" s="632" t="str">
        <f t="shared" si="1971"/>
        <v/>
      </c>
      <c r="BK634" s="632" t="str">
        <f t="shared" si="1971"/>
        <v/>
      </c>
      <c r="BL634" s="632" t="str">
        <f t="shared" si="1971"/>
        <v/>
      </c>
      <c r="BM634" s="632" t="str">
        <f t="shared" si="1971"/>
        <v/>
      </c>
      <c r="BN634" s="632" t="str">
        <f t="shared" si="1971"/>
        <v/>
      </c>
      <c r="BO634" s="632" t="str">
        <f t="shared" si="1971"/>
        <v/>
      </c>
      <c r="BP634" s="632" t="str">
        <f t="shared" si="1971"/>
        <v/>
      </c>
      <c r="BQ634" s="632" t="str">
        <f t="shared" si="1971"/>
        <v/>
      </c>
      <c r="BR634" s="632" t="str">
        <f t="shared" si="1971"/>
        <v/>
      </c>
      <c r="BS634" s="632" t="str">
        <f t="shared" si="1971"/>
        <v/>
      </c>
      <c r="BT634" s="632" t="str">
        <f t="shared" si="1971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1967"/>
        <v/>
      </c>
      <c r="CF634" s="1339" t="str">
        <f t="shared" si="1967"/>
        <v/>
      </c>
      <c r="CG634" s="1339" t="str">
        <f t="shared" si="1967"/>
        <v/>
      </c>
      <c r="CH634" s="1339" t="str">
        <f t="shared" si="1967"/>
        <v/>
      </c>
      <c r="CI634" s="1339" t="str">
        <f t="shared" si="1967"/>
        <v/>
      </c>
      <c r="CJ634" s="1339" t="str">
        <f t="shared" si="1967"/>
        <v/>
      </c>
      <c r="CK634" s="1340" t="str">
        <f t="shared" si="1967"/>
        <v/>
      </c>
      <c r="CL634" s="1340" t="str">
        <f t="shared" si="1967"/>
        <v/>
      </c>
      <c r="CM634" s="1340" t="str">
        <f t="shared" si="1967"/>
        <v/>
      </c>
      <c r="CN634" s="1339" t="str">
        <f t="shared" si="1967"/>
        <v/>
      </c>
      <c r="CO634" s="1339" t="str">
        <f t="shared" si="1967"/>
        <v/>
      </c>
      <c r="CP634" s="1339" t="str">
        <f t="shared" si="1967"/>
        <v/>
      </c>
      <c r="CQ634" s="1339" t="str">
        <f t="shared" si="1967"/>
        <v/>
      </c>
      <c r="CR634" s="1339" t="str">
        <f t="shared" si="1967"/>
        <v/>
      </c>
      <c r="CS634" s="1338" t="str">
        <f t="shared" si="1967"/>
        <v/>
      </c>
      <c r="CT634" s="1341" t="str">
        <f t="shared" si="1967"/>
        <v/>
      </c>
      <c r="CU634" s="552" t="str">
        <f t="shared" si="1956"/>
        <v/>
      </c>
      <c r="CV634" s="553" t="str">
        <f t="shared" si="1956"/>
        <v/>
      </c>
      <c r="CW634" s="554" t="str">
        <f t="shared" si="1956"/>
        <v/>
      </c>
      <c r="CX634" s="554" t="str">
        <f t="shared" si="1956"/>
        <v/>
      </c>
      <c r="CY634" s="554" t="str">
        <f t="shared" si="1956"/>
        <v/>
      </c>
      <c r="CZ634" s="554" t="str">
        <f t="shared" si="1956"/>
        <v/>
      </c>
      <c r="DA634" s="554" t="str">
        <f t="shared" si="1956"/>
        <v/>
      </c>
      <c r="DB634" s="555" t="str">
        <f t="shared" si="1956"/>
        <v/>
      </c>
      <c r="DC634" s="555" t="str">
        <f t="shared" si="1956"/>
        <v/>
      </c>
      <c r="DD634" s="555" t="str">
        <f t="shared" si="1956"/>
        <v/>
      </c>
      <c r="DE634" s="554" t="str">
        <f t="shared" si="1957"/>
        <v/>
      </c>
      <c r="DF634" s="554" t="str">
        <f t="shared" si="1957"/>
        <v/>
      </c>
      <c r="DG634" s="554" t="str">
        <f t="shared" si="1957"/>
        <v/>
      </c>
      <c r="DH634" s="554" t="str">
        <f t="shared" si="1957"/>
        <v/>
      </c>
      <c r="DI634" s="554" t="str">
        <f t="shared" si="1957"/>
        <v/>
      </c>
      <c r="DJ634" s="553" t="str">
        <f t="shared" si="1957"/>
        <v/>
      </c>
      <c r="DK634" s="552" t="str">
        <f t="shared" si="1957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484" t="str">
        <f>'Exp factors'!$I$68</f>
        <v>des</v>
      </c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515" t="s">
        <v>286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>
        <v>0</v>
      </c>
      <c r="AM635" s="772"/>
      <c r="AN635" s="772">
        <v>0</v>
      </c>
      <c r="AO635" s="772">
        <v>0</v>
      </c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72">IF(DL635&lt;3,"",(SUM(B635:R635)-MIN(B635:R635)-MAX(B635:R635))/(DL635-2))</f>
        <v/>
      </c>
      <c r="CA635" s="592" t="str">
        <f t="shared" ref="CA635:CA642" si="1973">IF(DM635&lt;3,"",(SUM(T635:AJ635)-MIN(T635:AJ635)-MAX(T635:AJ635))/(DM635-2))</f>
        <v/>
      </c>
      <c r="CB635" s="592" t="str">
        <f t="shared" ref="CB635:CB642" si="1974">IF(DN635&lt;3,"",(SUM(AL635:BB635)-MIN(AL635:BB635)-MAX(AL635:BB635))/(DN635-2))</f>
        <v/>
      </c>
      <c r="CC635" s="690" t="str">
        <f t="shared" ref="CC635:CC642" si="1975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903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285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72"/>
        <v/>
      </c>
      <c r="CA636" s="600" t="str">
        <f t="shared" si="1973"/>
        <v/>
      </c>
      <c r="CB636" s="600" t="str">
        <f t="shared" si="1974"/>
        <v/>
      </c>
      <c r="CC636" s="691" t="str">
        <f t="shared" si="1975"/>
        <v/>
      </c>
      <c r="CD636" s="1337" t="str">
        <f t="shared" ref="CD636:CM638" si="197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1976"/>
        <v/>
      </c>
      <c r="CF636" s="1339" t="str">
        <f t="shared" si="1976"/>
        <v/>
      </c>
      <c r="CG636" s="1339" t="str">
        <f t="shared" si="1976"/>
        <v/>
      </c>
      <c r="CH636" s="1339" t="str">
        <f t="shared" si="1976"/>
        <v/>
      </c>
      <c r="CI636" s="1339" t="str">
        <f t="shared" si="1976"/>
        <v/>
      </c>
      <c r="CJ636" s="1339" t="str">
        <f t="shared" si="1976"/>
        <v/>
      </c>
      <c r="CK636" s="1340" t="str">
        <f t="shared" si="1976"/>
        <v/>
      </c>
      <c r="CL636" s="1340" t="str">
        <f t="shared" si="1976"/>
        <v/>
      </c>
      <c r="CM636" s="1340" t="str">
        <f t="shared" si="1976"/>
        <v/>
      </c>
      <c r="CN636" s="1339" t="str">
        <f t="shared" ref="CN636:CT638" si="197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1977"/>
        <v/>
      </c>
      <c r="CP636" s="1339" t="str">
        <f t="shared" si="1977"/>
        <v/>
      </c>
      <c r="CQ636" s="1339" t="str">
        <f t="shared" si="1977"/>
        <v/>
      </c>
      <c r="CR636" s="1339" t="str">
        <f t="shared" si="1977"/>
        <v/>
      </c>
      <c r="CS636" s="1338" t="str">
        <f t="shared" si="1977"/>
        <v/>
      </c>
      <c r="CT636" s="1341" t="str">
        <f t="shared" si="1977"/>
        <v/>
      </c>
      <c r="CU636" s="552" t="str">
        <f t="shared" ref="CU636:CU641" si="197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3" t="str">
        <f t="shared" ref="CV636:CV641" si="197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4" t="str">
        <f t="shared" ref="CW636:CW641" si="198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4" t="str">
        <f t="shared" ref="CX636:CX641" si="198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4" t="str">
        <f t="shared" ref="CY636:CY641" si="198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4" t="str">
        <f t="shared" ref="CZ636:CZ641" si="198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4" t="str">
        <f t="shared" ref="DA636:DA641" si="198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5" t="str">
        <f t="shared" ref="DB636:DB641" si="198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5" t="str">
        <f t="shared" ref="DC636:DC641" si="198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5" t="str">
        <f t="shared" ref="DD636:DD641" si="198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4" t="str">
        <f t="shared" ref="DE636:DE641" si="198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4" t="str">
        <f t="shared" ref="DF636:DF641" si="198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4" t="str">
        <f t="shared" ref="DG636:DG641" si="199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4" t="str">
        <f t="shared" ref="DH636:DH641" si="199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4" t="str">
        <f t="shared" ref="DI636:DI641" si="199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3" t="str">
        <f t="shared" ref="DJ636:DJ641" si="199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2" t="str">
        <f t="shared" ref="DK636:DK641" si="199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95">COUNT(B636:R636)</f>
        <v>0</v>
      </c>
      <c r="DM636" s="106">
        <f t="shared" ref="DM636:DM641" si="1996">COUNT(T636:AJ636)</f>
        <v>0</v>
      </c>
      <c r="DN636" s="106">
        <f t="shared" ref="DN636:DN641" si="1997">COUNT(AL636:BB636)</f>
        <v>0</v>
      </c>
      <c r="DO636" s="106">
        <f t="shared" ref="DO636:DO641" si="1998">COUNT(BD636:BT636)</f>
        <v>0</v>
      </c>
      <c r="DP636" s="486"/>
      <c r="DQ636" s="1126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282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72"/>
        <v/>
      </c>
      <c r="CA637" s="600" t="str">
        <f t="shared" si="1973"/>
        <v/>
      </c>
      <c r="CB637" s="600" t="str">
        <f t="shared" si="1974"/>
        <v/>
      </c>
      <c r="CC637" s="691" t="str">
        <f t="shared" si="1975"/>
        <v/>
      </c>
      <c r="CD637" s="1337" t="str">
        <f t="shared" si="1976"/>
        <v/>
      </c>
      <c r="CE637" s="1338" t="str">
        <f t="shared" si="1976"/>
        <v/>
      </c>
      <c r="CF637" s="1339" t="str">
        <f t="shared" si="1976"/>
        <v/>
      </c>
      <c r="CG637" s="1339" t="str">
        <f t="shared" si="1976"/>
        <v/>
      </c>
      <c r="CH637" s="1339" t="str">
        <f t="shared" si="1976"/>
        <v/>
      </c>
      <c r="CI637" s="1339" t="str">
        <f t="shared" si="1976"/>
        <v/>
      </c>
      <c r="CJ637" s="1339" t="str">
        <f t="shared" si="1976"/>
        <v/>
      </c>
      <c r="CK637" s="1340" t="str">
        <f t="shared" si="1976"/>
        <v/>
      </c>
      <c r="CL637" s="1340" t="str">
        <f t="shared" si="1976"/>
        <v/>
      </c>
      <c r="CM637" s="1340" t="str">
        <f t="shared" si="1976"/>
        <v/>
      </c>
      <c r="CN637" s="1339" t="str">
        <f t="shared" si="1977"/>
        <v/>
      </c>
      <c r="CO637" s="1339" t="str">
        <f t="shared" si="1977"/>
        <v/>
      </c>
      <c r="CP637" s="1339" t="str">
        <f t="shared" si="1977"/>
        <v/>
      </c>
      <c r="CQ637" s="1339" t="str">
        <f t="shared" si="1977"/>
        <v/>
      </c>
      <c r="CR637" s="1339" t="str">
        <f t="shared" si="1977"/>
        <v/>
      </c>
      <c r="CS637" s="1338" t="str">
        <f t="shared" si="1977"/>
        <v/>
      </c>
      <c r="CT637" s="1341" t="str">
        <f t="shared" si="1977"/>
        <v/>
      </c>
      <c r="CU637" s="552" t="str">
        <f t="shared" si="1978"/>
        <v/>
      </c>
      <c r="CV637" s="553" t="str">
        <f t="shared" si="1979"/>
        <v/>
      </c>
      <c r="CW637" s="554" t="str">
        <f t="shared" si="1980"/>
        <v/>
      </c>
      <c r="CX637" s="554" t="str">
        <f t="shared" si="1981"/>
        <v/>
      </c>
      <c r="CY637" s="554" t="str">
        <f t="shared" si="1982"/>
        <v/>
      </c>
      <c r="CZ637" s="554" t="str">
        <f t="shared" si="1983"/>
        <v/>
      </c>
      <c r="DA637" s="554" t="str">
        <f t="shared" si="1984"/>
        <v/>
      </c>
      <c r="DB637" s="555" t="str">
        <f t="shared" si="1985"/>
        <v/>
      </c>
      <c r="DC637" s="555" t="str">
        <f t="shared" si="1986"/>
        <v/>
      </c>
      <c r="DD637" s="555" t="str">
        <f t="shared" si="1987"/>
        <v/>
      </c>
      <c r="DE637" s="554" t="str">
        <f t="shared" si="1988"/>
        <v/>
      </c>
      <c r="DF637" s="554" t="str">
        <f t="shared" si="1989"/>
        <v/>
      </c>
      <c r="DG637" s="554" t="str">
        <f t="shared" si="1990"/>
        <v/>
      </c>
      <c r="DH637" s="554" t="str">
        <f t="shared" si="1991"/>
        <v/>
      </c>
      <c r="DI637" s="554" t="str">
        <f t="shared" si="1992"/>
        <v/>
      </c>
      <c r="DJ637" s="553" t="str">
        <f t="shared" si="1993"/>
        <v/>
      </c>
      <c r="DK637" s="552" t="str">
        <f t="shared" si="1994"/>
        <v/>
      </c>
      <c r="DL637" s="656">
        <f t="shared" si="1995"/>
        <v>0</v>
      </c>
      <c r="DM637" s="106">
        <f t="shared" si="1996"/>
        <v>0</v>
      </c>
      <c r="DN637" s="106">
        <f t="shared" si="1997"/>
        <v>0</v>
      </c>
      <c r="DO637" s="106">
        <f t="shared" si="1998"/>
        <v>0</v>
      </c>
      <c r="DP637" s="486"/>
      <c r="DQ637" s="1126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72"/>
        <v/>
      </c>
      <c r="CA638" s="600" t="str">
        <f t="shared" si="1973"/>
        <v/>
      </c>
      <c r="CB638" s="600" t="str">
        <f t="shared" si="1974"/>
        <v/>
      </c>
      <c r="CC638" s="691" t="str">
        <f t="shared" si="1975"/>
        <v/>
      </c>
      <c r="CD638" s="1337" t="str">
        <f t="shared" si="1976"/>
        <v/>
      </c>
      <c r="CE638" s="1338" t="str">
        <f t="shared" si="1976"/>
        <v/>
      </c>
      <c r="CF638" s="1339" t="str">
        <f t="shared" si="1976"/>
        <v/>
      </c>
      <c r="CG638" s="1339" t="str">
        <f t="shared" si="1976"/>
        <v/>
      </c>
      <c r="CH638" s="1339" t="str">
        <f t="shared" si="1976"/>
        <v/>
      </c>
      <c r="CI638" s="1339" t="str">
        <f t="shared" si="1976"/>
        <v/>
      </c>
      <c r="CJ638" s="1339" t="str">
        <f t="shared" si="1976"/>
        <v/>
      </c>
      <c r="CK638" s="1340" t="str">
        <f t="shared" si="1976"/>
        <v/>
      </c>
      <c r="CL638" s="1340" t="str">
        <f t="shared" si="1976"/>
        <v/>
      </c>
      <c r="CM638" s="1340" t="str">
        <f t="shared" si="1976"/>
        <v/>
      </c>
      <c r="CN638" s="1339" t="str">
        <f t="shared" si="1977"/>
        <v/>
      </c>
      <c r="CO638" s="1339" t="str">
        <f t="shared" si="1977"/>
        <v/>
      </c>
      <c r="CP638" s="1339" t="str">
        <f t="shared" si="1977"/>
        <v/>
      </c>
      <c r="CQ638" s="1339" t="str">
        <f t="shared" si="1977"/>
        <v/>
      </c>
      <c r="CR638" s="1339" t="str">
        <f t="shared" si="1977"/>
        <v/>
      </c>
      <c r="CS638" s="1338" t="str">
        <f t="shared" si="1977"/>
        <v/>
      </c>
      <c r="CT638" s="1341" t="str">
        <f t="shared" si="1977"/>
        <v/>
      </c>
      <c r="CU638" s="552" t="str">
        <f t="shared" si="1978"/>
        <v/>
      </c>
      <c r="CV638" s="553" t="str">
        <f t="shared" si="1979"/>
        <v/>
      </c>
      <c r="CW638" s="554" t="str">
        <f t="shared" si="1980"/>
        <v/>
      </c>
      <c r="CX638" s="554" t="str">
        <f t="shared" si="1981"/>
        <v/>
      </c>
      <c r="CY638" s="554" t="str">
        <f t="shared" si="1982"/>
        <v/>
      </c>
      <c r="CZ638" s="554" t="str">
        <f t="shared" si="1983"/>
        <v/>
      </c>
      <c r="DA638" s="554" t="str">
        <f t="shared" si="1984"/>
        <v/>
      </c>
      <c r="DB638" s="555" t="str">
        <f t="shared" si="1985"/>
        <v/>
      </c>
      <c r="DC638" s="555" t="str">
        <f t="shared" si="1986"/>
        <v/>
      </c>
      <c r="DD638" s="555" t="str">
        <f t="shared" si="1987"/>
        <v/>
      </c>
      <c r="DE638" s="554" t="str">
        <f t="shared" si="1988"/>
        <v/>
      </c>
      <c r="DF638" s="554" t="str">
        <f t="shared" si="1989"/>
        <v/>
      </c>
      <c r="DG638" s="554" t="str">
        <f t="shared" si="1990"/>
        <v/>
      </c>
      <c r="DH638" s="554" t="str">
        <f t="shared" si="1991"/>
        <v/>
      </c>
      <c r="DI638" s="554" t="str">
        <f t="shared" si="1992"/>
        <v/>
      </c>
      <c r="DJ638" s="553" t="str">
        <f t="shared" si="1993"/>
        <v/>
      </c>
      <c r="DK638" s="552" t="str">
        <f t="shared" si="1994"/>
        <v/>
      </c>
      <c r="DL638" s="656">
        <f t="shared" si="1995"/>
        <v>0</v>
      </c>
      <c r="DM638" s="106">
        <f t="shared" si="1996"/>
        <v>0</v>
      </c>
      <c r="DN638" s="106">
        <f t="shared" si="1997"/>
        <v>0</v>
      </c>
      <c r="DO638" s="106">
        <f t="shared" si="1998"/>
        <v>0</v>
      </c>
      <c r="DP638" s="486"/>
      <c r="DQ638" s="1126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$G$1 &amp; " (%)"</f>
        <v>kcal (%)</v>
      </c>
      <c r="B639" s="635">
        <f>'Data 4'!B73</f>
        <v>0</v>
      </c>
      <c r="C639" s="635">
        <f>'Data 4'!C73</f>
        <v>8.8360078277886496E-4</v>
      </c>
      <c r="D639" s="635">
        <f>'Data 4'!D73</f>
        <v>0</v>
      </c>
      <c r="E639" s="635">
        <f>'Data 4'!E73</f>
        <v>2.9571646010002174E-3</v>
      </c>
      <c r="F639" s="635">
        <f>'Data 4'!F73</f>
        <v>2.2178734507501629E-3</v>
      </c>
      <c r="G639" s="635">
        <f>'Data 4'!G73</f>
        <v>0</v>
      </c>
      <c r="H639" s="635">
        <f>'Data 4'!H73</f>
        <v>0</v>
      </c>
      <c r="I639" s="635">
        <f>'Data 4'!I73</f>
        <v>0</v>
      </c>
      <c r="J639" s="635">
        <f>'Data 4'!J73</f>
        <v>8.235280961699747E-3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3.3090197473759119E-3</v>
      </c>
      <c r="W639" s="635">
        <f>'Data 4'!W73</f>
        <v>2.3320026092628832E-2</v>
      </c>
      <c r="X639" s="635">
        <f>'Data 4'!X73</f>
        <v>0</v>
      </c>
      <c r="Y639" s="635">
        <f>'Data 4'!Y73</f>
        <v>0</v>
      </c>
      <c r="Z639" s="635">
        <f>'Data 4'!Z73</f>
        <v>4.3835616438356166E-4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0</v>
      </c>
      <c r="AM639" s="635">
        <f>'Data 4'!AM73</f>
        <v>1.552511415525114E-2</v>
      </c>
      <c r="AN639" s="635">
        <f>'Data 4'!AN73</f>
        <v>0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4.892367906066537E-4</v>
      </c>
      <c r="AS639" s="635">
        <f>'Data 4'!AS73</f>
        <v>0</v>
      </c>
      <c r="AT639" s="635">
        <f>'Data 4'!AT73</f>
        <v>2.2178734507501629E-3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8.8062622309197655E-4</v>
      </c>
      <c r="BG639" s="635">
        <f>'Data 4'!BG73</f>
        <v>0</v>
      </c>
      <c r="BH639" s="635">
        <f>'Data 4'!BH73</f>
        <v>0</v>
      </c>
      <c r="BI639" s="635">
        <f>'Data 4'!BI73</f>
        <v>1.3943248532289627E-2</v>
      </c>
      <c r="BJ639" s="635">
        <f>'Data 4'!BJ73</f>
        <v>0</v>
      </c>
      <c r="BK639" s="635">
        <f>'Data 4'!BK73</f>
        <v>4.2283105022831051E-2</v>
      </c>
      <c r="BL639" s="635">
        <f>'Data 4'!BL73</f>
        <v>6.0798434442270066E-2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7.6041375454291302E-3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972"/>
        <v>4.0390925563528305E-4</v>
      </c>
      <c r="CA639" s="625">
        <f t="shared" si="1973"/>
        <v>2.4982506078396495E-4</v>
      </c>
      <c r="CB639" s="625">
        <f t="shared" si="1974"/>
        <v>1.8047401609045446E-4</v>
      </c>
      <c r="CC639" s="694">
        <f t="shared" si="1975"/>
        <v>3.8071319852141777E-3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199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1999"/>
        <v>0</v>
      </c>
      <c r="CG639" s="1344">
        <f t="shared" si="1999"/>
        <v>0</v>
      </c>
      <c r="CH639" s="1344">
        <f t="shared" si="1999"/>
        <v>0</v>
      </c>
      <c r="CI639" s="1344">
        <f t="shared" si="1999"/>
        <v>0</v>
      </c>
      <c r="CJ639" s="1344">
        <f t="shared" si="1999"/>
        <v>0</v>
      </c>
      <c r="CK639" s="1345">
        <f t="shared" si="1999"/>
        <v>0</v>
      </c>
      <c r="CL639" s="1345">
        <f t="shared" si="1999"/>
        <v>0</v>
      </c>
      <c r="CM639" s="1345">
        <f t="shared" si="1999"/>
        <v>0</v>
      </c>
      <c r="CN639" s="1344">
        <f t="shared" si="1999"/>
        <v>0</v>
      </c>
      <c r="CO639" s="1344">
        <f t="shared" si="1999"/>
        <v>0</v>
      </c>
      <c r="CP639" s="1344">
        <f t="shared" si="1999"/>
        <v>0</v>
      </c>
      <c r="CQ639" s="1344">
        <f t="shared" si="1999"/>
        <v>8.8062622309197655E-4</v>
      </c>
      <c r="CR639" s="1344">
        <f t="shared" si="1999"/>
        <v>1.3943248532289627E-2</v>
      </c>
      <c r="CS639" s="1343">
        <f t="shared" si="1999"/>
        <v>4.2283105022831051E-2</v>
      </c>
      <c r="CT639" s="1346">
        <f t="shared" si="1999"/>
        <v>6.0798434442270066E-2</v>
      </c>
      <c r="CU639" s="540">
        <f t="shared" si="1978"/>
        <v>0</v>
      </c>
      <c r="CV639" s="541">
        <f t="shared" si="1979"/>
        <v>0</v>
      </c>
      <c r="CW639" s="542">
        <f t="shared" si="1980"/>
        <v>0</v>
      </c>
      <c r="CX639" s="542">
        <f t="shared" si="1981"/>
        <v>0</v>
      </c>
      <c r="CY639" s="542">
        <f t="shared" si="1982"/>
        <v>0</v>
      </c>
      <c r="CZ639" s="542">
        <f t="shared" si="1983"/>
        <v>0</v>
      </c>
      <c r="DA639" s="542">
        <f t="shared" si="1984"/>
        <v>0</v>
      </c>
      <c r="DB639" s="543">
        <f t="shared" si="1985"/>
        <v>0</v>
      </c>
      <c r="DC639" s="543">
        <f t="shared" si="1986"/>
        <v>0</v>
      </c>
      <c r="DD639" s="543">
        <f t="shared" si="1987"/>
        <v>0</v>
      </c>
      <c r="DE639" s="542">
        <f t="shared" si="1988"/>
        <v>0</v>
      </c>
      <c r="DF639" s="542">
        <f t="shared" si="1989"/>
        <v>0</v>
      </c>
      <c r="DG639" s="542">
        <f t="shared" si="1990"/>
        <v>0</v>
      </c>
      <c r="DH639" s="542">
        <f t="shared" si="1991"/>
        <v>8.8062622309197655E-4</v>
      </c>
      <c r="DI639" s="542">
        <f t="shared" si="1992"/>
        <v>1.3943248532289627E-2</v>
      </c>
      <c r="DJ639" s="541">
        <f t="shared" si="1993"/>
        <v>4.2283105022831051E-2</v>
      </c>
      <c r="DK639" s="540">
        <f t="shared" si="1994"/>
        <v>6.0798434442270066E-2</v>
      </c>
      <c r="DL639" s="656">
        <f t="shared" si="1995"/>
        <v>17</v>
      </c>
      <c r="DM639" s="106">
        <f t="shared" si="1996"/>
        <v>17</v>
      </c>
      <c r="DN639" s="106">
        <f t="shared" si="1997"/>
        <v>17</v>
      </c>
      <c r="DO639" s="106">
        <f t="shared" si="1998"/>
        <v>17</v>
      </c>
      <c r="DP639" s="486"/>
      <c r="DQ639" s="1126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281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72"/>
        <v/>
      </c>
      <c r="CA640" s="600" t="str">
        <f t="shared" si="1973"/>
        <v/>
      </c>
      <c r="CB640" s="600" t="str">
        <f t="shared" si="1974"/>
        <v/>
      </c>
      <c r="CC640" s="691" t="str">
        <f t="shared" si="1975"/>
        <v/>
      </c>
      <c r="CD640" s="1337" t="str">
        <f t="shared" ref="CD640:CT640" si="200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000"/>
        <v/>
      </c>
      <c r="CF640" s="1339" t="str">
        <f t="shared" si="2000"/>
        <v/>
      </c>
      <c r="CG640" s="1339" t="str">
        <f t="shared" si="2000"/>
        <v/>
      </c>
      <c r="CH640" s="1339" t="str">
        <f t="shared" si="2000"/>
        <v/>
      </c>
      <c r="CI640" s="1339" t="str">
        <f t="shared" si="2000"/>
        <v/>
      </c>
      <c r="CJ640" s="1339" t="str">
        <f t="shared" si="2000"/>
        <v/>
      </c>
      <c r="CK640" s="1340" t="str">
        <f t="shared" si="2000"/>
        <v/>
      </c>
      <c r="CL640" s="1340" t="str">
        <f t="shared" si="2000"/>
        <v/>
      </c>
      <c r="CM640" s="1340" t="str">
        <f t="shared" si="2000"/>
        <v/>
      </c>
      <c r="CN640" s="1339" t="str">
        <f t="shared" si="2000"/>
        <v/>
      </c>
      <c r="CO640" s="1339" t="str">
        <f t="shared" si="2000"/>
        <v/>
      </c>
      <c r="CP640" s="1339" t="str">
        <f t="shared" si="2000"/>
        <v/>
      </c>
      <c r="CQ640" s="1339" t="str">
        <f t="shared" si="2000"/>
        <v/>
      </c>
      <c r="CR640" s="1339" t="str">
        <f t="shared" si="2000"/>
        <v/>
      </c>
      <c r="CS640" s="1338" t="str">
        <f t="shared" si="2000"/>
        <v/>
      </c>
      <c r="CT640" s="1341" t="str">
        <f t="shared" si="2000"/>
        <v/>
      </c>
      <c r="CU640" s="552" t="str">
        <f t="shared" si="1978"/>
        <v/>
      </c>
      <c r="CV640" s="553" t="str">
        <f t="shared" si="1979"/>
        <v/>
      </c>
      <c r="CW640" s="554" t="str">
        <f t="shared" si="1980"/>
        <v/>
      </c>
      <c r="CX640" s="554" t="str">
        <f t="shared" si="1981"/>
        <v/>
      </c>
      <c r="CY640" s="554" t="str">
        <f t="shared" si="1982"/>
        <v/>
      </c>
      <c r="CZ640" s="554" t="str">
        <f t="shared" si="1983"/>
        <v/>
      </c>
      <c r="DA640" s="554" t="str">
        <f t="shared" si="1984"/>
        <v/>
      </c>
      <c r="DB640" s="555" t="str">
        <f t="shared" si="1985"/>
        <v/>
      </c>
      <c r="DC640" s="555" t="str">
        <f t="shared" si="1986"/>
        <v/>
      </c>
      <c r="DD640" s="555" t="str">
        <f t="shared" si="1987"/>
        <v/>
      </c>
      <c r="DE640" s="554" t="str">
        <f t="shared" si="1988"/>
        <v/>
      </c>
      <c r="DF640" s="554" t="str">
        <f t="shared" si="1989"/>
        <v/>
      </c>
      <c r="DG640" s="554" t="str">
        <f t="shared" si="1990"/>
        <v/>
      </c>
      <c r="DH640" s="554" t="str">
        <f t="shared" si="1991"/>
        <v/>
      </c>
      <c r="DI640" s="554" t="str">
        <f t="shared" si="1992"/>
        <v/>
      </c>
      <c r="DJ640" s="553" t="str">
        <f t="shared" si="1993"/>
        <v/>
      </c>
      <c r="DK640" s="552" t="str">
        <f t="shared" si="1994"/>
        <v/>
      </c>
      <c r="DL640" s="656">
        <f t="shared" si="1995"/>
        <v>0</v>
      </c>
      <c r="DM640" s="106">
        <f t="shared" si="1996"/>
        <v>0</v>
      </c>
      <c r="DN640" s="106">
        <f t="shared" si="1997"/>
        <v>0</v>
      </c>
      <c r="DO640" s="106">
        <f t="shared" si="1998"/>
        <v>0</v>
      </c>
      <c r="DP640" s="486"/>
      <c r="DQ640" s="1126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279</v>
      </c>
      <c r="B641" s="632">
        <f>'Data 4'!B74</f>
        <v>0</v>
      </c>
      <c r="C641" s="632">
        <f>'Data 4'!C74</f>
        <v>9.9600000000000009</v>
      </c>
      <c r="D641" s="632">
        <f>'Data 4'!D74</f>
        <v>0</v>
      </c>
      <c r="E641" s="632">
        <f>'Data 4'!E74</f>
        <v>60</v>
      </c>
      <c r="F641" s="632">
        <f>'Data 4'!F74</f>
        <v>60</v>
      </c>
      <c r="G641" s="632">
        <f>'Data 4'!G74</f>
        <v>0</v>
      </c>
      <c r="H641" s="632">
        <f>'Data 4'!H74</f>
        <v>0</v>
      </c>
      <c r="I641" s="632">
        <f>'Data 4'!I74</f>
        <v>0</v>
      </c>
      <c r="J641" s="632">
        <f>'Data 4'!J74</f>
        <v>116.96399999999998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160</v>
      </c>
      <c r="W641" s="632">
        <f>'Data 4'!W74</f>
        <v>93.975999999999999</v>
      </c>
      <c r="X641" s="632">
        <f>'Data 4'!X74</f>
        <v>0</v>
      </c>
      <c r="Y641" s="632">
        <f>'Data 4'!Y74</f>
        <v>0</v>
      </c>
      <c r="Z641" s="632">
        <f>'Data 4'!Z74</f>
        <v>36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0</v>
      </c>
      <c r="AM641" s="632">
        <f>'Data 4'!AM74</f>
        <v>175</v>
      </c>
      <c r="AN641" s="632">
        <f>'Data 4'!AN74</f>
        <v>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40</v>
      </c>
      <c r="AS641" s="632">
        <f>'Data 4'!AS74</f>
        <v>0</v>
      </c>
      <c r="AT641" s="632">
        <f>'Data 4'!AT74</f>
        <v>30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239.994</v>
      </c>
      <c r="BG641" s="632">
        <f>'Data 4'!BG74</f>
        <v>0</v>
      </c>
      <c r="BH641" s="632">
        <f>'Data 4'!BH74</f>
        <v>0</v>
      </c>
      <c r="BI641" s="632">
        <f>'Data 4'!BI74</f>
        <v>500</v>
      </c>
      <c r="BJ641" s="632">
        <f>'Data 4'!BJ74</f>
        <v>0</v>
      </c>
      <c r="BK641" s="632">
        <f>'Data 4'!BK74</f>
        <v>390</v>
      </c>
      <c r="BL641" s="632">
        <f>'Data 4'!BL74</f>
        <v>1896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60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972"/>
        <v>8.6639999999999979</v>
      </c>
      <c r="CA641" s="600">
        <f t="shared" si="1973"/>
        <v>8.6650666666666663</v>
      </c>
      <c r="CB641" s="600">
        <f t="shared" si="1974"/>
        <v>4.666666666666667</v>
      </c>
      <c r="CC641" s="691">
        <f t="shared" si="1975"/>
        <v>75.332933333333344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00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001"/>
        <v>0</v>
      </c>
      <c r="CG641" s="1339">
        <f t="shared" si="2001"/>
        <v>0</v>
      </c>
      <c r="CH641" s="1339">
        <f t="shared" si="2001"/>
        <v>0</v>
      </c>
      <c r="CI641" s="1339">
        <f t="shared" si="2001"/>
        <v>0</v>
      </c>
      <c r="CJ641" s="1339">
        <f t="shared" si="2001"/>
        <v>0</v>
      </c>
      <c r="CK641" s="1340">
        <f t="shared" si="2001"/>
        <v>0</v>
      </c>
      <c r="CL641" s="1340">
        <f t="shared" si="2001"/>
        <v>0</v>
      </c>
      <c r="CM641" s="1340">
        <f t="shared" si="2001"/>
        <v>0</v>
      </c>
      <c r="CN641" s="1339">
        <f t="shared" si="2001"/>
        <v>0</v>
      </c>
      <c r="CO641" s="1339">
        <f t="shared" si="2001"/>
        <v>0</v>
      </c>
      <c r="CP641" s="1339">
        <f t="shared" si="2001"/>
        <v>0</v>
      </c>
      <c r="CQ641" s="1339">
        <f t="shared" si="2001"/>
        <v>239.994</v>
      </c>
      <c r="CR641" s="1339">
        <f t="shared" si="2001"/>
        <v>390</v>
      </c>
      <c r="CS641" s="1338">
        <f t="shared" si="2001"/>
        <v>500</v>
      </c>
      <c r="CT641" s="1341">
        <f t="shared" si="2001"/>
        <v>1896</v>
      </c>
      <c r="CU641" s="552">
        <f t="shared" si="1978"/>
        <v>0</v>
      </c>
      <c r="CV641" s="553">
        <f t="shared" si="1979"/>
        <v>0</v>
      </c>
      <c r="CW641" s="554">
        <f t="shared" si="1980"/>
        <v>0</v>
      </c>
      <c r="CX641" s="554">
        <f t="shared" si="1981"/>
        <v>0</v>
      </c>
      <c r="CY641" s="554">
        <f t="shared" si="1982"/>
        <v>0</v>
      </c>
      <c r="CZ641" s="554">
        <f t="shared" si="1983"/>
        <v>0</v>
      </c>
      <c r="DA641" s="554">
        <f t="shared" si="1984"/>
        <v>0</v>
      </c>
      <c r="DB641" s="555">
        <f t="shared" si="1985"/>
        <v>0</v>
      </c>
      <c r="DC641" s="555">
        <f t="shared" si="1986"/>
        <v>0</v>
      </c>
      <c r="DD641" s="555">
        <f t="shared" si="1987"/>
        <v>0</v>
      </c>
      <c r="DE641" s="554">
        <f t="shared" si="1988"/>
        <v>0</v>
      </c>
      <c r="DF641" s="554">
        <f t="shared" si="1989"/>
        <v>0</v>
      </c>
      <c r="DG641" s="554">
        <f t="shared" si="1990"/>
        <v>0</v>
      </c>
      <c r="DH641" s="554">
        <f t="shared" si="1991"/>
        <v>239.994</v>
      </c>
      <c r="DI641" s="554">
        <f t="shared" si="1992"/>
        <v>390</v>
      </c>
      <c r="DJ641" s="553">
        <f t="shared" si="1993"/>
        <v>500</v>
      </c>
      <c r="DK641" s="552">
        <f t="shared" si="1994"/>
        <v>1896</v>
      </c>
      <c r="DL641" s="656">
        <f t="shared" si="1995"/>
        <v>17</v>
      </c>
      <c r="DM641" s="106">
        <f t="shared" si="1996"/>
        <v>17</v>
      </c>
      <c r="DN641" s="106">
        <f t="shared" si="1997"/>
        <v>17</v>
      </c>
      <c r="DO641" s="106">
        <f t="shared" si="1998"/>
        <v>17</v>
      </c>
      <c r="DP641" s="486"/>
      <c r="DQ641" s="1485" t="str">
        <f>'Exp factors'!$I$69</f>
        <v>other</v>
      </c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72"/>
        <v/>
      </c>
      <c r="CA642" s="592" t="str">
        <f t="shared" si="1973"/>
        <v/>
      </c>
      <c r="CB642" s="592" t="str">
        <f t="shared" si="1974"/>
        <v/>
      </c>
      <c r="CC642" s="690" t="str">
        <f t="shared" si="1975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903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763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>
        <v>0</v>
      </c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903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288</v>
      </c>
      <c r="B644" s="277">
        <v>1</v>
      </c>
      <c r="C644" s="277">
        <v>1</v>
      </c>
      <c r="D644" s="277"/>
      <c r="E644" s="277"/>
      <c r="F644" s="277">
        <v>1</v>
      </c>
      <c r="G644" s="277">
        <v>1</v>
      </c>
      <c r="H644" s="277">
        <v>3</v>
      </c>
      <c r="I644" s="277">
        <v>1</v>
      </c>
      <c r="J644" s="277">
        <v>0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3</v>
      </c>
      <c r="V644" s="277">
        <v>3</v>
      </c>
      <c r="W644" s="277">
        <v>3</v>
      </c>
      <c r="X644" s="277"/>
      <c r="Y644" s="277">
        <v>1</v>
      </c>
      <c r="Z644" s="277">
        <v>2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>
        <v>1</v>
      </c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2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1.8333333333333333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37" t="str">
        <f t="shared" ref="CD644:CS644" si="200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002"/>
        <v/>
      </c>
      <c r="CF644" s="1339" t="str">
        <f t="shared" si="2002"/>
        <v/>
      </c>
      <c r="CG644" s="1339" t="str">
        <f t="shared" si="2002"/>
        <v/>
      </c>
      <c r="CH644" s="1339" t="str">
        <f t="shared" si="2002"/>
        <v/>
      </c>
      <c r="CI644" s="1339" t="str">
        <f t="shared" si="2002"/>
        <v/>
      </c>
      <c r="CJ644" s="1339" t="str">
        <f t="shared" si="2002"/>
        <v/>
      </c>
      <c r="CK644" s="1340" t="str">
        <f t="shared" si="2002"/>
        <v/>
      </c>
      <c r="CL644" s="1340" t="str">
        <f t="shared" si="2002"/>
        <v/>
      </c>
      <c r="CM644" s="1340" t="str">
        <f t="shared" si="2002"/>
        <v/>
      </c>
      <c r="CN644" s="1339" t="str">
        <f t="shared" si="2002"/>
        <v/>
      </c>
      <c r="CO644" s="1339" t="str">
        <f t="shared" si="2002"/>
        <v/>
      </c>
      <c r="CP644" s="1339" t="str">
        <f t="shared" si="2002"/>
        <v/>
      </c>
      <c r="CQ644" s="1339" t="str">
        <f t="shared" si="2002"/>
        <v/>
      </c>
      <c r="CR644" s="1339" t="str">
        <f t="shared" si="2002"/>
        <v/>
      </c>
      <c r="CS644" s="1338" t="str">
        <f t="shared" si="2002"/>
        <v/>
      </c>
      <c r="CT644" s="1341" t="str">
        <f t="shared" ref="CE644:CT648" si="200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2" t="str">
        <f t="shared" ref="CU644:DD648" si="200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3" t="str">
        <f t="shared" si="2004"/>
        <v/>
      </c>
      <c r="CW644" s="554" t="str">
        <f t="shared" si="2004"/>
        <v/>
      </c>
      <c r="CX644" s="554" t="str">
        <f t="shared" si="2004"/>
        <v/>
      </c>
      <c r="CY644" s="554" t="str">
        <f t="shared" si="2004"/>
        <v/>
      </c>
      <c r="CZ644" s="554" t="str">
        <f t="shared" si="2004"/>
        <v/>
      </c>
      <c r="DA644" s="554" t="str">
        <f t="shared" si="2004"/>
        <v/>
      </c>
      <c r="DB644" s="555" t="str">
        <f t="shared" si="2004"/>
        <v/>
      </c>
      <c r="DC644" s="555" t="str">
        <f t="shared" si="2004"/>
        <v/>
      </c>
      <c r="DD644" s="555" t="str">
        <f t="shared" si="2004"/>
        <v/>
      </c>
      <c r="DE644" s="554" t="str">
        <f t="shared" ref="DE644:DK648" si="200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4" t="str">
        <f t="shared" si="2005"/>
        <v/>
      </c>
      <c r="DG644" s="554" t="str">
        <f t="shared" si="2005"/>
        <v/>
      </c>
      <c r="DH644" s="554" t="str">
        <f t="shared" si="2005"/>
        <v/>
      </c>
      <c r="DI644" s="554" t="str">
        <f t="shared" si="2005"/>
        <v/>
      </c>
      <c r="DJ644" s="553" t="str">
        <f t="shared" si="2005"/>
        <v/>
      </c>
      <c r="DK644" s="552" t="str">
        <f t="shared" si="2005"/>
        <v/>
      </c>
      <c r="DL644" s="656">
        <f>COUNT(B644:R644)</f>
        <v>7</v>
      </c>
      <c r="DM644" s="106">
        <f>COUNT(T644:AJ644)</f>
        <v>8</v>
      </c>
      <c r="DN644" s="106">
        <f>COUNT(AL644:BB644)</f>
        <v>1</v>
      </c>
      <c r="DO644" s="106">
        <f>COUNT(BD644:BT644)</f>
        <v>0</v>
      </c>
      <c r="DP644" s="486"/>
      <c r="DQ644" s="1126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289</v>
      </c>
      <c r="B645" s="227">
        <v>2</v>
      </c>
      <c r="C645" s="227">
        <v>30</v>
      </c>
      <c r="D645" s="227"/>
      <c r="E645" s="227"/>
      <c r="F645" s="227">
        <v>30</v>
      </c>
      <c r="G645" s="227">
        <v>8</v>
      </c>
      <c r="H645" s="227">
        <v>1</v>
      </c>
      <c r="I645" s="227">
        <v>20.2</v>
      </c>
      <c r="J645" s="227">
        <v>0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8</v>
      </c>
      <c r="U645" s="227">
        <v>3</v>
      </c>
      <c r="V645" s="227">
        <v>12</v>
      </c>
      <c r="W645" s="227">
        <v>10</v>
      </c>
      <c r="X645" s="227"/>
      <c r="Y645" s="227">
        <v>1</v>
      </c>
      <c r="Z645" s="227">
        <v>3</v>
      </c>
      <c r="AA645" s="227">
        <v>4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>
        <v>30</v>
      </c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8</v>
      </c>
      <c r="BW645" s="227">
        <v>3</v>
      </c>
      <c r="BX645" s="227"/>
      <c r="BY645" s="227"/>
      <c r="BZ645" s="600">
        <f>IF(DL645&lt;3,"",(SUM(B645:R645)-MIN(B645:R645)-MAX(B645:R645))/(DL645-2))</f>
        <v>12.24</v>
      </c>
      <c r="CA645" s="600">
        <f>IF(DM645&lt;3,"",(SUM(T645:AJ645)-MIN(T645:AJ645)-MAX(T645:AJ645))/(DM645-2))</f>
        <v>4.833333333333333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003"/>
        <v/>
      </c>
      <c r="CF645" s="1339" t="str">
        <f t="shared" si="2003"/>
        <v/>
      </c>
      <c r="CG645" s="1339" t="str">
        <f t="shared" si="2003"/>
        <v/>
      </c>
      <c r="CH645" s="1339" t="str">
        <f t="shared" si="2003"/>
        <v/>
      </c>
      <c r="CI645" s="1339" t="str">
        <f t="shared" si="2003"/>
        <v/>
      </c>
      <c r="CJ645" s="1339" t="str">
        <f t="shared" si="2003"/>
        <v/>
      </c>
      <c r="CK645" s="1340" t="str">
        <f t="shared" si="2003"/>
        <v/>
      </c>
      <c r="CL645" s="1340" t="str">
        <f t="shared" si="2003"/>
        <v/>
      </c>
      <c r="CM645" s="1340" t="str">
        <f t="shared" si="2003"/>
        <v/>
      </c>
      <c r="CN645" s="1339" t="str">
        <f t="shared" si="2003"/>
        <v/>
      </c>
      <c r="CO645" s="1339" t="str">
        <f t="shared" si="2003"/>
        <v/>
      </c>
      <c r="CP645" s="1339" t="str">
        <f t="shared" si="2003"/>
        <v/>
      </c>
      <c r="CQ645" s="1339" t="str">
        <f t="shared" si="2003"/>
        <v/>
      </c>
      <c r="CR645" s="1339" t="str">
        <f t="shared" si="2003"/>
        <v/>
      </c>
      <c r="CS645" s="1338" t="str">
        <f t="shared" si="2003"/>
        <v/>
      </c>
      <c r="CT645" s="1341" t="str">
        <f t="shared" si="2003"/>
        <v/>
      </c>
      <c r="CU645" s="552" t="str">
        <f t="shared" si="2004"/>
        <v/>
      </c>
      <c r="CV645" s="553" t="str">
        <f t="shared" si="2004"/>
        <v/>
      </c>
      <c r="CW645" s="554" t="str">
        <f t="shared" si="2004"/>
        <v/>
      </c>
      <c r="CX645" s="554" t="str">
        <f t="shared" si="2004"/>
        <v/>
      </c>
      <c r="CY645" s="554" t="str">
        <f t="shared" si="2004"/>
        <v/>
      </c>
      <c r="CZ645" s="554" t="str">
        <f t="shared" si="2004"/>
        <v/>
      </c>
      <c r="DA645" s="554" t="str">
        <f t="shared" si="2004"/>
        <v/>
      </c>
      <c r="DB645" s="555" t="str">
        <f t="shared" si="2004"/>
        <v/>
      </c>
      <c r="DC645" s="555" t="str">
        <f t="shared" si="2004"/>
        <v/>
      </c>
      <c r="DD645" s="555" t="str">
        <f t="shared" si="2004"/>
        <v/>
      </c>
      <c r="DE645" s="554" t="str">
        <f t="shared" si="2005"/>
        <v/>
      </c>
      <c r="DF645" s="554" t="str">
        <f t="shared" si="2005"/>
        <v/>
      </c>
      <c r="DG645" s="554" t="str">
        <f t="shared" si="2005"/>
        <v/>
      </c>
      <c r="DH645" s="554" t="str">
        <f t="shared" si="2005"/>
        <v/>
      </c>
      <c r="DI645" s="554" t="str">
        <f t="shared" si="2005"/>
        <v/>
      </c>
      <c r="DJ645" s="553" t="str">
        <f t="shared" si="2005"/>
        <v/>
      </c>
      <c r="DK645" s="552" t="str">
        <f t="shared" si="2005"/>
        <v/>
      </c>
      <c r="DL645" s="656">
        <f>COUNT(B645:R645)</f>
        <v>7</v>
      </c>
      <c r="DM645" s="106">
        <f>COUNT(T645:AJ645)</f>
        <v>8</v>
      </c>
      <c r="DN645" s="106">
        <f>COUNT(AL645:BB645)</f>
        <v>1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277</v>
      </c>
      <c r="B646" s="227">
        <v>3</v>
      </c>
      <c r="C646" s="227">
        <v>2</v>
      </c>
      <c r="D646" s="227"/>
      <c r="E646" s="227"/>
      <c r="F646" s="227">
        <v>1</v>
      </c>
      <c r="G646" s="227">
        <v>1</v>
      </c>
      <c r="H646" s="227">
        <v>1</v>
      </c>
      <c r="I646" s="227">
        <v>5</v>
      </c>
      <c r="J646" s="227">
        <v>0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1</v>
      </c>
      <c r="V646" s="227">
        <v>1</v>
      </c>
      <c r="W646" s="227">
        <v>1</v>
      </c>
      <c r="X646" s="227"/>
      <c r="Y646" s="227">
        <v>1</v>
      </c>
      <c r="Z646" s="227">
        <v>1</v>
      </c>
      <c r="AA646" s="227">
        <v>1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>
        <v>2</v>
      </c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1</v>
      </c>
      <c r="BX646" s="227"/>
      <c r="BY646" s="227"/>
      <c r="BZ646" s="600">
        <f>IF(DL646&lt;3,"",(SUM(B646:R646)-MIN(B646:R646)-MAX(B646:R646))/(DL646-2))</f>
        <v>1.6</v>
      </c>
      <c r="CA646" s="600">
        <f>IF(DM646&lt;3,"",(SUM(T646:AJ646)-MIN(T646:AJ646)-MAX(T646:AJ646))/(DM646-2))</f>
        <v>1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003"/>
        <v/>
      </c>
      <c r="CF646" s="1339" t="str">
        <f t="shared" si="2003"/>
        <v/>
      </c>
      <c r="CG646" s="1339" t="str">
        <f t="shared" si="2003"/>
        <v/>
      </c>
      <c r="CH646" s="1339" t="str">
        <f t="shared" si="2003"/>
        <v/>
      </c>
      <c r="CI646" s="1339" t="str">
        <f t="shared" si="2003"/>
        <v/>
      </c>
      <c r="CJ646" s="1339" t="str">
        <f t="shared" si="2003"/>
        <v/>
      </c>
      <c r="CK646" s="1340" t="str">
        <f t="shared" si="2003"/>
        <v/>
      </c>
      <c r="CL646" s="1340" t="str">
        <f t="shared" si="2003"/>
        <v/>
      </c>
      <c r="CM646" s="1340" t="str">
        <f t="shared" si="2003"/>
        <v/>
      </c>
      <c r="CN646" s="1339" t="str">
        <f t="shared" si="2003"/>
        <v/>
      </c>
      <c r="CO646" s="1339" t="str">
        <f t="shared" si="2003"/>
        <v/>
      </c>
      <c r="CP646" s="1339" t="str">
        <f t="shared" si="2003"/>
        <v/>
      </c>
      <c r="CQ646" s="1339" t="str">
        <f t="shared" si="2003"/>
        <v/>
      </c>
      <c r="CR646" s="1339" t="str">
        <f t="shared" si="2003"/>
        <v/>
      </c>
      <c r="CS646" s="1338" t="str">
        <f t="shared" si="2003"/>
        <v/>
      </c>
      <c r="CT646" s="1341" t="str">
        <f t="shared" si="2003"/>
        <v/>
      </c>
      <c r="CU646" s="552" t="str">
        <f t="shared" si="2004"/>
        <v/>
      </c>
      <c r="CV646" s="553" t="str">
        <f t="shared" si="2004"/>
        <v/>
      </c>
      <c r="CW646" s="554" t="str">
        <f t="shared" si="2004"/>
        <v/>
      </c>
      <c r="CX646" s="554" t="str">
        <f t="shared" si="2004"/>
        <v/>
      </c>
      <c r="CY646" s="554" t="str">
        <f t="shared" si="2004"/>
        <v/>
      </c>
      <c r="CZ646" s="554" t="str">
        <f t="shared" si="2004"/>
        <v/>
      </c>
      <c r="DA646" s="554" t="str">
        <f t="shared" si="2004"/>
        <v/>
      </c>
      <c r="DB646" s="555" t="str">
        <f t="shared" si="2004"/>
        <v/>
      </c>
      <c r="DC646" s="555" t="str">
        <f t="shared" si="2004"/>
        <v/>
      </c>
      <c r="DD646" s="555" t="str">
        <f t="shared" si="2004"/>
        <v/>
      </c>
      <c r="DE646" s="554" t="str">
        <f t="shared" si="2005"/>
        <v/>
      </c>
      <c r="DF646" s="554" t="str">
        <f t="shared" si="2005"/>
        <v/>
      </c>
      <c r="DG646" s="554" t="str">
        <f t="shared" si="2005"/>
        <v/>
      </c>
      <c r="DH646" s="554" t="str">
        <f t="shared" si="2005"/>
        <v/>
      </c>
      <c r="DI646" s="554" t="str">
        <f t="shared" si="2005"/>
        <v/>
      </c>
      <c r="DJ646" s="553" t="str">
        <f t="shared" si="2005"/>
        <v/>
      </c>
      <c r="DK646" s="552" t="str">
        <f t="shared" si="2005"/>
        <v/>
      </c>
      <c r="DL646" s="656">
        <f>COUNT(B646:R646)</f>
        <v>7</v>
      </c>
      <c r="DM646" s="106">
        <f>COUNT(T646:AJ646)</f>
        <v>8</v>
      </c>
      <c r="DN646" s="106">
        <f>COUNT(AL646:BB646)</f>
        <v>1</v>
      </c>
      <c r="DO646" s="106">
        <f>COUNT(BD646:BT646)</f>
        <v>0</v>
      </c>
      <c r="DP646" s="486"/>
      <c r="DQ646" s="1126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290</v>
      </c>
      <c r="B647" s="227">
        <v>5</v>
      </c>
      <c r="C647" s="227">
        <v>4.67</v>
      </c>
      <c r="D647" s="227"/>
      <c r="E647" s="227"/>
      <c r="F647" s="227">
        <v>5.5</v>
      </c>
      <c r="G647" s="227">
        <v>5</v>
      </c>
      <c r="H647" s="227">
        <v>18</v>
      </c>
      <c r="I647" s="227">
        <v>10</v>
      </c>
      <c r="J647" s="227">
        <v>0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</v>
      </c>
      <c r="U647" s="227">
        <v>20</v>
      </c>
      <c r="V647" s="227">
        <v>5</v>
      </c>
      <c r="W647" s="227">
        <v>5</v>
      </c>
      <c r="X647" s="227"/>
      <c r="Y647" s="227">
        <v>18</v>
      </c>
      <c r="Z647" s="227">
        <v>18</v>
      </c>
      <c r="AA647" s="227">
        <v>5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>
        <v>5.33</v>
      </c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5</v>
      </c>
      <c r="BW647" s="227">
        <v>5</v>
      </c>
      <c r="BX647" s="227"/>
      <c r="BY647" s="227"/>
      <c r="BZ647" s="600">
        <f>IF(DL647&lt;3,"",(SUM(B647:R647)-MIN(B647:R647)-MAX(B647:R647))/(DL647-2))</f>
        <v>6.0340000000000007</v>
      </c>
      <c r="CA647" s="600">
        <f>IF(DM647&lt;3,"",(SUM(T647:AJ647)-MIN(T647:AJ647)-MAX(T647:AJ647))/(DM647-2))</f>
        <v>9.3333333333333339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003"/>
        <v/>
      </c>
      <c r="CF647" s="1339" t="str">
        <f t="shared" si="2003"/>
        <v/>
      </c>
      <c r="CG647" s="1339" t="str">
        <f t="shared" si="2003"/>
        <v/>
      </c>
      <c r="CH647" s="1339" t="str">
        <f t="shared" si="2003"/>
        <v/>
      </c>
      <c r="CI647" s="1339" t="str">
        <f t="shared" si="2003"/>
        <v/>
      </c>
      <c r="CJ647" s="1339" t="str">
        <f t="shared" si="2003"/>
        <v/>
      </c>
      <c r="CK647" s="1340" t="str">
        <f t="shared" si="2003"/>
        <v/>
      </c>
      <c r="CL647" s="1340" t="str">
        <f t="shared" si="2003"/>
        <v/>
      </c>
      <c r="CM647" s="1340" t="str">
        <f t="shared" si="2003"/>
        <v/>
      </c>
      <c r="CN647" s="1339" t="str">
        <f t="shared" si="2003"/>
        <v/>
      </c>
      <c r="CO647" s="1339" t="str">
        <f t="shared" si="2003"/>
        <v/>
      </c>
      <c r="CP647" s="1339" t="str">
        <f t="shared" si="2003"/>
        <v/>
      </c>
      <c r="CQ647" s="1339" t="str">
        <f t="shared" si="2003"/>
        <v/>
      </c>
      <c r="CR647" s="1339" t="str">
        <f t="shared" si="2003"/>
        <v/>
      </c>
      <c r="CS647" s="1338" t="str">
        <f t="shared" si="2003"/>
        <v/>
      </c>
      <c r="CT647" s="1341" t="str">
        <f t="shared" si="2003"/>
        <v/>
      </c>
      <c r="CU647" s="552" t="str">
        <f t="shared" si="2004"/>
        <v/>
      </c>
      <c r="CV647" s="553" t="str">
        <f t="shared" si="2004"/>
        <v/>
      </c>
      <c r="CW647" s="554" t="str">
        <f t="shared" si="2004"/>
        <v/>
      </c>
      <c r="CX647" s="554" t="str">
        <f t="shared" si="2004"/>
        <v/>
      </c>
      <c r="CY647" s="554" t="str">
        <f t="shared" si="2004"/>
        <v/>
      </c>
      <c r="CZ647" s="554" t="str">
        <f t="shared" si="2004"/>
        <v/>
      </c>
      <c r="DA647" s="554" t="str">
        <f t="shared" si="2004"/>
        <v/>
      </c>
      <c r="DB647" s="555" t="str">
        <f t="shared" si="2004"/>
        <v/>
      </c>
      <c r="DC647" s="555" t="str">
        <f t="shared" si="2004"/>
        <v/>
      </c>
      <c r="DD647" s="555" t="str">
        <f t="shared" si="2004"/>
        <v/>
      </c>
      <c r="DE647" s="554" t="str">
        <f t="shared" si="2005"/>
        <v/>
      </c>
      <c r="DF647" s="554" t="str">
        <f t="shared" si="2005"/>
        <v/>
      </c>
      <c r="DG647" s="554" t="str">
        <f t="shared" si="2005"/>
        <v/>
      </c>
      <c r="DH647" s="554" t="str">
        <f t="shared" si="2005"/>
        <v/>
      </c>
      <c r="DI647" s="554" t="str">
        <f t="shared" si="2005"/>
        <v/>
      </c>
      <c r="DJ647" s="553" t="str">
        <f t="shared" si="2005"/>
        <v/>
      </c>
      <c r="DK647" s="552" t="str">
        <f t="shared" si="2005"/>
        <v/>
      </c>
      <c r="DL647" s="656">
        <f>COUNT(B647:R647)</f>
        <v>7</v>
      </c>
      <c r="DM647" s="106">
        <f>COUNT(T647:AJ647)</f>
        <v>8</v>
      </c>
      <c r="DN647" s="106">
        <f>COUNT(AL647:BB647)</f>
        <v>1</v>
      </c>
      <c r="DO647" s="106">
        <f>COUNT(BD647:BT647)</f>
        <v>0</v>
      </c>
      <c r="DP647" s="666"/>
      <c r="DQ647" s="1141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$G$1 &amp; " (%)"</f>
        <v>kcal (%)</v>
      </c>
      <c r="B648" s="635">
        <f t="shared" ref="B648:R648" si="2006">IF(B645="","",((B644*B645*B646*B647)*3630*$K$1)/B$46/365/$F$1)</f>
        <v>3.5518590998043054E-2</v>
      </c>
      <c r="C648" s="635">
        <f t="shared" si="2006"/>
        <v>0.13269745596868887</v>
      </c>
      <c r="D648" s="635" t="str">
        <f t="shared" si="2006"/>
        <v/>
      </c>
      <c r="E648" s="635" t="str">
        <f t="shared" si="2006"/>
        <v/>
      </c>
      <c r="F648" s="635">
        <f t="shared" si="2006"/>
        <v>7.814090019569471E-2</v>
      </c>
      <c r="G648" s="635">
        <f t="shared" si="2006"/>
        <v>1.8943248532289628E-2</v>
      </c>
      <c r="H648" s="635">
        <f t="shared" si="2006"/>
        <v>4.2622309197651663E-2</v>
      </c>
      <c r="I648" s="635">
        <f t="shared" si="2006"/>
        <v>0.43483365949119374</v>
      </c>
      <c r="J648" s="635">
        <f t="shared" si="2006"/>
        <v>0</v>
      </c>
      <c r="K648" s="635" t="str">
        <f t="shared" si="2006"/>
        <v/>
      </c>
      <c r="L648" s="635" t="str">
        <f t="shared" si="2006"/>
        <v/>
      </c>
      <c r="M648" s="635" t="str">
        <f t="shared" si="2006"/>
        <v/>
      </c>
      <c r="N648" s="635" t="str">
        <f t="shared" si="2006"/>
        <v/>
      </c>
      <c r="O648" s="635" t="str">
        <f t="shared" si="2006"/>
        <v/>
      </c>
      <c r="P648" s="635" t="str">
        <f t="shared" si="2006"/>
        <v/>
      </c>
      <c r="Q648" s="635" t="str">
        <f t="shared" si="2006"/>
        <v/>
      </c>
      <c r="R648" s="635" t="str">
        <f t="shared" si="2006"/>
        <v/>
      </c>
      <c r="S648" s="655"/>
      <c r="T648" s="635">
        <f t="shared" ref="T648:AJ648" si="2007">IF(T645="","",((T644*T645*T646*T647)*3630*$K$1)/T$46/365/$F$1)</f>
        <v>1.8943248532289628E-2</v>
      </c>
      <c r="U648" s="635">
        <f t="shared" si="2007"/>
        <v>0.14207436399217221</v>
      </c>
      <c r="V648" s="635">
        <f t="shared" si="2007"/>
        <v>7.749510763209394E-2</v>
      </c>
      <c r="W648" s="635">
        <f t="shared" si="2007"/>
        <v>7.1037181996086107E-2</v>
      </c>
      <c r="X648" s="635" t="str">
        <f t="shared" si="2007"/>
        <v/>
      </c>
      <c r="Y648" s="635">
        <f t="shared" si="2007"/>
        <v>8.5244618395303329E-3</v>
      </c>
      <c r="Z648" s="635">
        <f t="shared" si="2007"/>
        <v>5.1146771037181994E-2</v>
      </c>
      <c r="AA648" s="635">
        <f t="shared" si="2007"/>
        <v>1.1839530332681017E-2</v>
      </c>
      <c r="AB648" s="635">
        <f t="shared" si="2007"/>
        <v>6.7654459043891522E-3</v>
      </c>
      <c r="AC648" s="635" t="str">
        <f t="shared" si="2007"/>
        <v/>
      </c>
      <c r="AD648" s="635" t="str">
        <f t="shared" si="2007"/>
        <v/>
      </c>
      <c r="AE648" s="635" t="str">
        <f t="shared" si="2007"/>
        <v/>
      </c>
      <c r="AF648" s="635" t="str">
        <f t="shared" si="2007"/>
        <v/>
      </c>
      <c r="AG648" s="635" t="str">
        <f t="shared" si="2007"/>
        <v/>
      </c>
      <c r="AH648" s="635" t="str">
        <f t="shared" si="2007"/>
        <v/>
      </c>
      <c r="AI648" s="635" t="str">
        <f t="shared" si="2007"/>
        <v/>
      </c>
      <c r="AJ648" s="635" t="str">
        <f t="shared" si="2007"/>
        <v/>
      </c>
      <c r="AK648" s="655"/>
      <c r="AL648" s="635" t="str">
        <f t="shared" ref="AL648:BB648" si="2008">IF(AL645="","",((AL644*AL645*AL646*AL647)*3630*$K$1)/AL$46/365/$F$1)</f>
        <v/>
      </c>
      <c r="AM648" s="635" t="str">
        <f t="shared" si="2008"/>
        <v/>
      </c>
      <c r="AN648" s="635">
        <f t="shared" si="2008"/>
        <v>0.1682791911285062</v>
      </c>
      <c r="AO648" s="635" t="str">
        <f t="shared" si="2008"/>
        <v/>
      </c>
      <c r="AP648" s="635" t="str">
        <f t="shared" si="2008"/>
        <v/>
      </c>
      <c r="AQ648" s="635" t="str">
        <f t="shared" si="2008"/>
        <v/>
      </c>
      <c r="AR648" s="635" t="str">
        <f t="shared" si="2008"/>
        <v/>
      </c>
      <c r="AS648" s="635" t="str">
        <f t="shared" si="2008"/>
        <v/>
      </c>
      <c r="AT648" s="635" t="str">
        <f t="shared" si="2008"/>
        <v/>
      </c>
      <c r="AU648" s="635" t="str">
        <f t="shared" si="2008"/>
        <v/>
      </c>
      <c r="AV648" s="635" t="str">
        <f t="shared" si="2008"/>
        <v/>
      </c>
      <c r="AW648" s="635" t="str">
        <f t="shared" si="2008"/>
        <v/>
      </c>
      <c r="AX648" s="635" t="str">
        <f t="shared" si="2008"/>
        <v/>
      </c>
      <c r="AY648" s="635" t="str">
        <f t="shared" si="2008"/>
        <v/>
      </c>
      <c r="AZ648" s="635" t="str">
        <f t="shared" si="2008"/>
        <v/>
      </c>
      <c r="BA648" s="635" t="str">
        <f t="shared" si="2008"/>
        <v/>
      </c>
      <c r="BB648" s="635" t="str">
        <f t="shared" si="2008"/>
        <v/>
      </c>
      <c r="BC648" s="655"/>
      <c r="BD648" s="635" t="str">
        <f t="shared" ref="BD648:BT648" si="2009">IF(BD645="","",((BD644*BD645*BD646*BD647)*3630*$K$1)/BD$46/365/$F$1)</f>
        <v/>
      </c>
      <c r="BE648" s="635" t="str">
        <f t="shared" si="2009"/>
        <v/>
      </c>
      <c r="BF648" s="635" t="str">
        <f t="shared" si="2009"/>
        <v/>
      </c>
      <c r="BG648" s="635" t="str">
        <f t="shared" si="2009"/>
        <v/>
      </c>
      <c r="BH648" s="635" t="str">
        <f t="shared" si="2009"/>
        <v/>
      </c>
      <c r="BI648" s="635" t="str">
        <f t="shared" si="2009"/>
        <v/>
      </c>
      <c r="BJ648" s="635" t="str">
        <f t="shared" si="2009"/>
        <v/>
      </c>
      <c r="BK648" s="635" t="str">
        <f t="shared" si="2009"/>
        <v/>
      </c>
      <c r="BL648" s="635" t="str">
        <f t="shared" si="2009"/>
        <v/>
      </c>
      <c r="BM648" s="635" t="str">
        <f t="shared" si="2009"/>
        <v/>
      </c>
      <c r="BN648" s="635" t="str">
        <f t="shared" si="2009"/>
        <v/>
      </c>
      <c r="BO648" s="635" t="str">
        <f t="shared" si="2009"/>
        <v/>
      </c>
      <c r="BP648" s="635" t="str">
        <f t="shared" si="2009"/>
        <v/>
      </c>
      <c r="BQ648" s="635" t="str">
        <f t="shared" si="2009"/>
        <v/>
      </c>
      <c r="BR648" s="635" t="str">
        <f t="shared" si="2009"/>
        <v/>
      </c>
      <c r="BS648" s="635" t="str">
        <f t="shared" si="2009"/>
        <v/>
      </c>
      <c r="BT648" s="635" t="str">
        <f t="shared" si="2009"/>
        <v/>
      </c>
      <c r="BU648" s="655"/>
      <c r="BV648" s="635">
        <f>IF(BV645="","",((BV644*BV645*BV646*BV647)*3630*$K$1)/BV$46/365/$F$1)</f>
        <v>2.7061783617556609E-2</v>
      </c>
      <c r="BW648" s="635">
        <f>IF(BW645="","",((BW644*BW645*BW646*BW647)*3630*$K$1)/BW$46/365/$F$1)</f>
        <v>1.5786040443574692E-2</v>
      </c>
      <c r="BX648" s="635" t="str">
        <f>IF(BX645="","",((BX644*BX645*BX646*BX647)*3630*$K$1)/BX$46/365/$F$1)</f>
        <v/>
      </c>
      <c r="BY648" s="635" t="str">
        <f>IF(BY645="","",((BY644*BY645*BY646*BY647)*3630*$K$1)/BY$46/365/$F$1)</f>
        <v/>
      </c>
      <c r="BZ648" s="600">
        <f>IF(DL648&lt;3,"",(SUM(B648:R648)-MIN(B648:R648)-MAX(B648:R648))/(DL648-2))</f>
        <v>6.158450097847358E-2</v>
      </c>
      <c r="CA648" s="625">
        <f>IF(DM648&lt;3,"",(SUM(T648:AJ648)-MIN(T648:AJ648)-MAX(T648:AJ648))/(DM648-2))</f>
        <v>3.9831050228310509E-2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003"/>
        <v/>
      </c>
      <c r="CF648" s="1344" t="str">
        <f t="shared" si="2003"/>
        <v/>
      </c>
      <c r="CG648" s="1344" t="str">
        <f t="shared" si="2003"/>
        <v/>
      </c>
      <c r="CH648" s="1344" t="str">
        <f t="shared" si="2003"/>
        <v/>
      </c>
      <c r="CI648" s="1344" t="str">
        <f t="shared" si="2003"/>
        <v/>
      </c>
      <c r="CJ648" s="1344" t="str">
        <f t="shared" si="2003"/>
        <v/>
      </c>
      <c r="CK648" s="1345" t="str">
        <f t="shared" si="2003"/>
        <v/>
      </c>
      <c r="CL648" s="1345" t="str">
        <f t="shared" si="2003"/>
        <v/>
      </c>
      <c r="CM648" s="1345" t="str">
        <f t="shared" si="2003"/>
        <v/>
      </c>
      <c r="CN648" s="1344" t="str">
        <f t="shared" si="2003"/>
        <v/>
      </c>
      <c r="CO648" s="1344" t="str">
        <f t="shared" si="2003"/>
        <v/>
      </c>
      <c r="CP648" s="1344" t="str">
        <f t="shared" si="2003"/>
        <v/>
      </c>
      <c r="CQ648" s="1344" t="str">
        <f t="shared" si="2003"/>
        <v/>
      </c>
      <c r="CR648" s="1344" t="str">
        <f t="shared" si="2003"/>
        <v/>
      </c>
      <c r="CS648" s="1343" t="str">
        <f t="shared" si="2003"/>
        <v/>
      </c>
      <c r="CT648" s="1346" t="str">
        <f t="shared" si="2003"/>
        <v/>
      </c>
      <c r="CU648" s="540" t="str">
        <f t="shared" si="2004"/>
        <v/>
      </c>
      <c r="CV648" s="541" t="str">
        <f t="shared" si="2004"/>
        <v/>
      </c>
      <c r="CW648" s="542" t="str">
        <f t="shared" si="2004"/>
        <v/>
      </c>
      <c r="CX648" s="542" t="str">
        <f t="shared" si="2004"/>
        <v/>
      </c>
      <c r="CY648" s="542" t="str">
        <f t="shared" si="2004"/>
        <v/>
      </c>
      <c r="CZ648" s="542" t="str">
        <f t="shared" si="2004"/>
        <v/>
      </c>
      <c r="DA648" s="542" t="str">
        <f t="shared" si="2004"/>
        <v/>
      </c>
      <c r="DB648" s="543" t="str">
        <f t="shared" si="2004"/>
        <v/>
      </c>
      <c r="DC648" s="543" t="str">
        <f t="shared" si="2004"/>
        <v/>
      </c>
      <c r="DD648" s="543" t="str">
        <f t="shared" si="2004"/>
        <v/>
      </c>
      <c r="DE648" s="542" t="str">
        <f t="shared" si="2005"/>
        <v/>
      </c>
      <c r="DF648" s="542" t="str">
        <f t="shared" si="2005"/>
        <v/>
      </c>
      <c r="DG648" s="542" t="str">
        <f t="shared" si="2005"/>
        <v/>
      </c>
      <c r="DH648" s="542" t="str">
        <f t="shared" si="2005"/>
        <v/>
      </c>
      <c r="DI648" s="542" t="str">
        <f t="shared" si="2005"/>
        <v/>
      </c>
      <c r="DJ648" s="541" t="str">
        <f t="shared" si="2005"/>
        <v/>
      </c>
      <c r="DK648" s="540" t="str">
        <f t="shared" si="2005"/>
        <v/>
      </c>
      <c r="DL648" s="656">
        <f>COUNT(B648:R648)</f>
        <v>7</v>
      </c>
      <c r="DM648" s="106">
        <f>COUNT(T648:AJ648)</f>
        <v>8</v>
      </c>
      <c r="DN648" s="106">
        <f>COUNT(AL648:BB648)</f>
        <v>1</v>
      </c>
      <c r="DO648" s="106">
        <f>COUNT(BD648:BT648)</f>
        <v>0</v>
      </c>
      <c r="DP648" s="486"/>
      <c r="DQ648" s="1126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291</v>
      </c>
      <c r="B649" s="277" t="s">
        <v>762</v>
      </c>
      <c r="C649" s="277" t="s">
        <v>762</v>
      </c>
      <c r="D649" s="277" t="s">
        <v>762</v>
      </c>
      <c r="E649" s="277" t="s">
        <v>762</v>
      </c>
      <c r="F649" s="277" t="s">
        <v>762</v>
      </c>
      <c r="G649" s="277" t="s">
        <v>762</v>
      </c>
      <c r="H649" s="277" t="s">
        <v>762</v>
      </c>
      <c r="I649" s="277" t="s">
        <v>762</v>
      </c>
      <c r="J649" s="277" t="s">
        <v>765</v>
      </c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903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288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3</v>
      </c>
      <c r="I650" s="277">
        <v>2</v>
      </c>
      <c r="J650" s="277">
        <v>3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3</v>
      </c>
      <c r="V650" s="277">
        <v>6</v>
      </c>
      <c r="W650" s="277">
        <v>1</v>
      </c>
      <c r="X650" s="277">
        <v>2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>
        <v>1</v>
      </c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1.4285714285714286</v>
      </c>
      <c r="CA650" s="600">
        <f>IF(DM650&lt;3,"",(SUM(T650:AJ650)-MIN(T650:AJ650)-MAX(T650:AJ650))/(DM650-2))</f>
        <v>1.4285714285714286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01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010"/>
        <v/>
      </c>
      <c r="CF650" s="1339" t="str">
        <f t="shared" si="2010"/>
        <v/>
      </c>
      <c r="CG650" s="1339" t="str">
        <f t="shared" si="2010"/>
        <v/>
      </c>
      <c r="CH650" s="1339" t="str">
        <f t="shared" si="2010"/>
        <v/>
      </c>
      <c r="CI650" s="1339" t="str">
        <f t="shared" si="2010"/>
        <v/>
      </c>
      <c r="CJ650" s="1339" t="str">
        <f t="shared" si="2010"/>
        <v/>
      </c>
      <c r="CK650" s="1340" t="str">
        <f t="shared" si="2010"/>
        <v/>
      </c>
      <c r="CL650" s="1340" t="str">
        <f t="shared" si="2010"/>
        <v/>
      </c>
      <c r="CM650" s="1340" t="str">
        <f t="shared" si="2010"/>
        <v/>
      </c>
      <c r="CN650" s="1339" t="str">
        <f t="shared" si="2010"/>
        <v/>
      </c>
      <c r="CO650" s="1339" t="str">
        <f t="shared" si="2010"/>
        <v/>
      </c>
      <c r="CP650" s="1339" t="str">
        <f t="shared" si="2010"/>
        <v/>
      </c>
      <c r="CQ650" s="1339" t="str">
        <f t="shared" si="2010"/>
        <v/>
      </c>
      <c r="CR650" s="1339" t="str">
        <f t="shared" si="2010"/>
        <v/>
      </c>
      <c r="CS650" s="1338" t="str">
        <f t="shared" si="2010"/>
        <v/>
      </c>
      <c r="CT650" s="1341" t="str">
        <f t="shared" ref="CE650:CT654" si="201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2" t="str">
        <f t="shared" ref="CU650:DD654" si="201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3" t="str">
        <f t="shared" si="2012"/>
        <v/>
      </c>
      <c r="CW650" s="554" t="str">
        <f t="shared" si="2012"/>
        <v/>
      </c>
      <c r="CX650" s="554" t="str">
        <f t="shared" si="2012"/>
        <v/>
      </c>
      <c r="CY650" s="554" t="str">
        <f t="shared" si="2012"/>
        <v/>
      </c>
      <c r="CZ650" s="554" t="str">
        <f t="shared" si="2012"/>
        <v/>
      </c>
      <c r="DA650" s="554" t="str">
        <f t="shared" si="2012"/>
        <v/>
      </c>
      <c r="DB650" s="555" t="str">
        <f t="shared" si="2012"/>
        <v/>
      </c>
      <c r="DC650" s="555" t="str">
        <f t="shared" si="2012"/>
        <v/>
      </c>
      <c r="DD650" s="555" t="str">
        <f t="shared" si="2012"/>
        <v/>
      </c>
      <c r="DE650" s="554" t="str">
        <f t="shared" ref="DE650:DK654" si="201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4" t="str">
        <f t="shared" si="2013"/>
        <v/>
      </c>
      <c r="DG650" s="554" t="str">
        <f t="shared" si="2013"/>
        <v/>
      </c>
      <c r="DH650" s="554" t="str">
        <f t="shared" si="2013"/>
        <v/>
      </c>
      <c r="DI650" s="554" t="str">
        <f t="shared" si="2013"/>
        <v/>
      </c>
      <c r="DJ650" s="553" t="str">
        <f t="shared" si="2013"/>
        <v/>
      </c>
      <c r="DK650" s="552" t="str">
        <f t="shared" si="2013"/>
        <v/>
      </c>
      <c r="DL650" s="656">
        <f>COUNT(B650:R650)</f>
        <v>9</v>
      </c>
      <c r="DM650" s="106">
        <f>COUNT(T650:AJ650)</f>
        <v>9</v>
      </c>
      <c r="DN650" s="106">
        <f>COUNT(AL650:BB650)</f>
        <v>1</v>
      </c>
      <c r="DO650" s="106">
        <f>COUNT(BD650:BT650)</f>
        <v>0</v>
      </c>
      <c r="DP650" s="486"/>
      <c r="DQ650" s="1126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289</v>
      </c>
      <c r="B651" s="227">
        <v>6</v>
      </c>
      <c r="C651" s="227">
        <v>30</v>
      </c>
      <c r="D651" s="227">
        <v>21</v>
      </c>
      <c r="E651" s="227">
        <v>30</v>
      </c>
      <c r="F651" s="227">
        <v>30</v>
      </c>
      <c r="G651" s="227">
        <v>12</v>
      </c>
      <c r="H651" s="227">
        <v>1</v>
      </c>
      <c r="I651" s="227">
        <v>3.5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12</v>
      </c>
      <c r="U651" s="227">
        <v>3</v>
      </c>
      <c r="V651" s="227">
        <v>6</v>
      </c>
      <c r="W651" s="227">
        <v>15</v>
      </c>
      <c r="X651" s="227">
        <v>7</v>
      </c>
      <c r="Y651" s="227">
        <v>1</v>
      </c>
      <c r="Z651" s="227">
        <v>4</v>
      </c>
      <c r="AA651" s="227">
        <v>4</v>
      </c>
      <c r="AB651" s="227">
        <v>5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>
        <v>5</v>
      </c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12</v>
      </c>
      <c r="BW651" s="227">
        <v>6</v>
      </c>
      <c r="BX651" s="227"/>
      <c r="BY651" s="227"/>
      <c r="BZ651" s="600">
        <f>IF(DL651&lt;3,"",(SUM(B651:R651)-MIN(B651:R651)-MAX(B651:R651))/(DL651-2))</f>
        <v>14.785714285714286</v>
      </c>
      <c r="CA651" s="600">
        <f>IF(DM651&lt;3,"",(SUM(T651:AJ651)-MIN(T651:AJ651)-MAX(T651:AJ651))/(DM651-2))</f>
        <v>5.8571428571428568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011"/>
        <v/>
      </c>
      <c r="CF651" s="1339" t="str">
        <f t="shared" si="2011"/>
        <v/>
      </c>
      <c r="CG651" s="1339" t="str">
        <f t="shared" si="2011"/>
        <v/>
      </c>
      <c r="CH651" s="1339" t="str">
        <f t="shared" si="2011"/>
        <v/>
      </c>
      <c r="CI651" s="1339" t="str">
        <f t="shared" si="2011"/>
        <v/>
      </c>
      <c r="CJ651" s="1339" t="str">
        <f t="shared" si="2011"/>
        <v/>
      </c>
      <c r="CK651" s="1340" t="str">
        <f t="shared" si="2011"/>
        <v/>
      </c>
      <c r="CL651" s="1340" t="str">
        <f t="shared" si="2011"/>
        <v/>
      </c>
      <c r="CM651" s="1340" t="str">
        <f t="shared" si="2011"/>
        <v/>
      </c>
      <c r="CN651" s="1339" t="str">
        <f t="shared" si="2011"/>
        <v/>
      </c>
      <c r="CO651" s="1339" t="str">
        <f t="shared" si="2011"/>
        <v/>
      </c>
      <c r="CP651" s="1339" t="str">
        <f t="shared" si="2011"/>
        <v/>
      </c>
      <c r="CQ651" s="1339" t="str">
        <f t="shared" si="2011"/>
        <v/>
      </c>
      <c r="CR651" s="1339" t="str">
        <f t="shared" si="2011"/>
        <v/>
      </c>
      <c r="CS651" s="1338" t="str">
        <f t="shared" si="2011"/>
        <v/>
      </c>
      <c r="CT651" s="1341" t="str">
        <f t="shared" si="2011"/>
        <v/>
      </c>
      <c r="CU651" s="552" t="str">
        <f t="shared" si="2012"/>
        <v/>
      </c>
      <c r="CV651" s="553" t="str">
        <f t="shared" si="2012"/>
        <v/>
      </c>
      <c r="CW651" s="554" t="str">
        <f t="shared" si="2012"/>
        <v/>
      </c>
      <c r="CX651" s="554" t="str">
        <f t="shared" si="2012"/>
        <v/>
      </c>
      <c r="CY651" s="554" t="str">
        <f t="shared" si="2012"/>
        <v/>
      </c>
      <c r="CZ651" s="554" t="str">
        <f t="shared" si="2012"/>
        <v/>
      </c>
      <c r="DA651" s="554" t="str">
        <f t="shared" si="2012"/>
        <v/>
      </c>
      <c r="DB651" s="555" t="str">
        <f t="shared" si="2012"/>
        <v/>
      </c>
      <c r="DC651" s="555" t="str">
        <f t="shared" si="2012"/>
        <v/>
      </c>
      <c r="DD651" s="555" t="str">
        <f t="shared" si="2012"/>
        <v/>
      </c>
      <c r="DE651" s="554" t="str">
        <f t="shared" si="2013"/>
        <v/>
      </c>
      <c r="DF651" s="554" t="str">
        <f t="shared" si="2013"/>
        <v/>
      </c>
      <c r="DG651" s="554" t="str">
        <f t="shared" si="2013"/>
        <v/>
      </c>
      <c r="DH651" s="554" t="str">
        <f t="shared" si="2013"/>
        <v/>
      </c>
      <c r="DI651" s="554" t="str">
        <f t="shared" si="2013"/>
        <v/>
      </c>
      <c r="DJ651" s="553" t="str">
        <f t="shared" si="2013"/>
        <v/>
      </c>
      <c r="DK651" s="552" t="str">
        <f t="shared" si="2013"/>
        <v/>
      </c>
      <c r="DL651" s="656">
        <f>COUNT(B651:R651)</f>
        <v>9</v>
      </c>
      <c r="DM651" s="106">
        <f>COUNT(T651:AJ651)</f>
        <v>9</v>
      </c>
      <c r="DN651" s="106">
        <f>COUNT(AL651:BB651)</f>
        <v>1</v>
      </c>
      <c r="DO651" s="106">
        <f>COUNT(BD651:BT651)</f>
        <v>0</v>
      </c>
      <c r="DP651" s="486"/>
      <c r="DQ651" s="1126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277</v>
      </c>
      <c r="B652" s="227">
        <v>1</v>
      </c>
      <c r="C652" s="227">
        <v>4</v>
      </c>
      <c r="D652" s="227">
        <v>2</v>
      </c>
      <c r="E652" s="227">
        <v>2</v>
      </c>
      <c r="F652" s="227">
        <v>1</v>
      </c>
      <c r="G652" s="227">
        <v>1</v>
      </c>
      <c r="H652" s="227">
        <v>1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1</v>
      </c>
      <c r="W652" s="227">
        <v>1</v>
      </c>
      <c r="X652" s="227">
        <v>1</v>
      </c>
      <c r="Y652" s="227">
        <v>1</v>
      </c>
      <c r="Z652" s="227">
        <v>2</v>
      </c>
      <c r="AA652" s="227">
        <v>1</v>
      </c>
      <c r="AB652" s="227">
        <v>1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>
        <v>2</v>
      </c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1.5714285714285714</v>
      </c>
      <c r="CA652" s="600">
        <f>IF(DM652&lt;3,"",(SUM(T652:AJ652)-MIN(T652:AJ652)-MAX(T652:AJ652))/(DM652-2))</f>
        <v>1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011"/>
        <v/>
      </c>
      <c r="CF652" s="1339" t="str">
        <f t="shared" si="2011"/>
        <v/>
      </c>
      <c r="CG652" s="1339" t="str">
        <f t="shared" si="2011"/>
        <v/>
      </c>
      <c r="CH652" s="1339" t="str">
        <f t="shared" si="2011"/>
        <v/>
      </c>
      <c r="CI652" s="1339" t="str">
        <f t="shared" si="2011"/>
        <v/>
      </c>
      <c r="CJ652" s="1339" t="str">
        <f t="shared" si="2011"/>
        <v/>
      </c>
      <c r="CK652" s="1340" t="str">
        <f t="shared" si="2011"/>
        <v/>
      </c>
      <c r="CL652" s="1340" t="str">
        <f t="shared" si="2011"/>
        <v/>
      </c>
      <c r="CM652" s="1340" t="str">
        <f t="shared" si="2011"/>
        <v/>
      </c>
      <c r="CN652" s="1339" t="str">
        <f t="shared" si="2011"/>
        <v/>
      </c>
      <c r="CO652" s="1339" t="str">
        <f t="shared" si="2011"/>
        <v/>
      </c>
      <c r="CP652" s="1339" t="str">
        <f t="shared" si="2011"/>
        <v/>
      </c>
      <c r="CQ652" s="1339" t="str">
        <f t="shared" si="2011"/>
        <v/>
      </c>
      <c r="CR652" s="1339" t="str">
        <f t="shared" si="2011"/>
        <v/>
      </c>
      <c r="CS652" s="1338" t="str">
        <f t="shared" si="2011"/>
        <v/>
      </c>
      <c r="CT652" s="1341" t="str">
        <f t="shared" si="2011"/>
        <v/>
      </c>
      <c r="CU652" s="552" t="str">
        <f t="shared" si="2012"/>
        <v/>
      </c>
      <c r="CV652" s="553" t="str">
        <f t="shared" si="2012"/>
        <v/>
      </c>
      <c r="CW652" s="554" t="str">
        <f t="shared" si="2012"/>
        <v/>
      </c>
      <c r="CX652" s="554" t="str">
        <f t="shared" si="2012"/>
        <v/>
      </c>
      <c r="CY652" s="554" t="str">
        <f t="shared" si="2012"/>
        <v/>
      </c>
      <c r="CZ652" s="554" t="str">
        <f t="shared" si="2012"/>
        <v/>
      </c>
      <c r="DA652" s="554" t="str">
        <f t="shared" si="2012"/>
        <v/>
      </c>
      <c r="DB652" s="555" t="str">
        <f t="shared" si="2012"/>
        <v/>
      </c>
      <c r="DC652" s="555" t="str">
        <f t="shared" si="2012"/>
        <v/>
      </c>
      <c r="DD652" s="555" t="str">
        <f t="shared" si="2012"/>
        <v/>
      </c>
      <c r="DE652" s="554" t="str">
        <f t="shared" si="2013"/>
        <v/>
      </c>
      <c r="DF652" s="554" t="str">
        <f t="shared" si="2013"/>
        <v/>
      </c>
      <c r="DG652" s="554" t="str">
        <f t="shared" si="2013"/>
        <v/>
      </c>
      <c r="DH652" s="554" t="str">
        <f t="shared" si="2013"/>
        <v/>
      </c>
      <c r="DI652" s="554" t="str">
        <f t="shared" si="2013"/>
        <v/>
      </c>
      <c r="DJ652" s="553" t="str">
        <f t="shared" si="2013"/>
        <v/>
      </c>
      <c r="DK652" s="552" t="str">
        <f t="shared" si="2013"/>
        <v/>
      </c>
      <c r="DL652" s="656">
        <f>COUNT(B652:R652)</f>
        <v>9</v>
      </c>
      <c r="DM652" s="106">
        <f>COUNT(T652:AJ652)</f>
        <v>9</v>
      </c>
      <c r="DN652" s="106">
        <f>COUNT(AL652:BB652)</f>
        <v>1</v>
      </c>
      <c r="DO652" s="106">
        <f>COUNT(BD652:BT652)</f>
        <v>0</v>
      </c>
      <c r="DP652" s="486"/>
      <c r="DQ652" s="1126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290</v>
      </c>
      <c r="B653" s="227">
        <v>5</v>
      </c>
      <c r="C653" s="227">
        <v>4.375</v>
      </c>
      <c r="D653" s="227">
        <v>4.5</v>
      </c>
      <c r="E653" s="227">
        <v>4.5999999999999996</v>
      </c>
      <c r="F653" s="227">
        <v>5.5</v>
      </c>
      <c r="G653" s="227">
        <v>5</v>
      </c>
      <c r="H653" s="227">
        <v>18</v>
      </c>
      <c r="I653" s="227">
        <v>14.286</v>
      </c>
      <c r="J653" s="227">
        <v>45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10</v>
      </c>
      <c r="V653" s="227">
        <v>5</v>
      </c>
      <c r="W653" s="227">
        <v>5</v>
      </c>
      <c r="X653" s="227">
        <v>18</v>
      </c>
      <c r="Y653" s="227">
        <v>18</v>
      </c>
      <c r="Z653" s="227">
        <v>18</v>
      </c>
      <c r="AA653" s="227">
        <v>5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>
        <v>20</v>
      </c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5</v>
      </c>
      <c r="BW653" s="227">
        <v>10</v>
      </c>
      <c r="BX653" s="227"/>
      <c r="BY653" s="227"/>
      <c r="BZ653" s="600">
        <f>IF(DL653&lt;3,"",(SUM(B653:R653)-MIN(B653:R653)-MAX(B653:R653))/(DL653-2))</f>
        <v>8.1265714285714274</v>
      </c>
      <c r="CA653" s="600">
        <f>IF(DM653&lt;3,"",(SUM(T653:AJ653)-MIN(T653:AJ653)-MAX(T653:AJ653))/(DM653-2))</f>
        <v>11.285714285714286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011"/>
        <v/>
      </c>
      <c r="CF653" s="1339" t="str">
        <f t="shared" si="2011"/>
        <v/>
      </c>
      <c r="CG653" s="1339" t="str">
        <f t="shared" si="2011"/>
        <v/>
      </c>
      <c r="CH653" s="1339" t="str">
        <f t="shared" si="2011"/>
        <v/>
      </c>
      <c r="CI653" s="1339" t="str">
        <f t="shared" si="2011"/>
        <v/>
      </c>
      <c r="CJ653" s="1339" t="str">
        <f t="shared" si="2011"/>
        <v/>
      </c>
      <c r="CK653" s="1340" t="str">
        <f t="shared" si="2011"/>
        <v/>
      </c>
      <c r="CL653" s="1340" t="str">
        <f t="shared" si="2011"/>
        <v/>
      </c>
      <c r="CM653" s="1340" t="str">
        <f t="shared" si="2011"/>
        <v/>
      </c>
      <c r="CN653" s="1339" t="str">
        <f t="shared" si="2011"/>
        <v/>
      </c>
      <c r="CO653" s="1339" t="str">
        <f t="shared" si="2011"/>
        <v/>
      </c>
      <c r="CP653" s="1339" t="str">
        <f t="shared" si="2011"/>
        <v/>
      </c>
      <c r="CQ653" s="1339" t="str">
        <f t="shared" si="2011"/>
        <v/>
      </c>
      <c r="CR653" s="1339" t="str">
        <f t="shared" si="2011"/>
        <v/>
      </c>
      <c r="CS653" s="1338" t="str">
        <f t="shared" si="2011"/>
        <v/>
      </c>
      <c r="CT653" s="1341" t="str">
        <f t="shared" si="2011"/>
        <v/>
      </c>
      <c r="CU653" s="552" t="str">
        <f t="shared" si="2012"/>
        <v/>
      </c>
      <c r="CV653" s="553" t="str">
        <f t="shared" si="2012"/>
        <v/>
      </c>
      <c r="CW653" s="554" t="str">
        <f t="shared" si="2012"/>
        <v/>
      </c>
      <c r="CX653" s="554" t="str">
        <f t="shared" si="2012"/>
        <v/>
      </c>
      <c r="CY653" s="554" t="str">
        <f t="shared" si="2012"/>
        <v/>
      </c>
      <c r="CZ653" s="554" t="str">
        <f t="shared" si="2012"/>
        <v/>
      </c>
      <c r="DA653" s="554" t="str">
        <f t="shared" si="2012"/>
        <v/>
      </c>
      <c r="DB653" s="555" t="str">
        <f t="shared" si="2012"/>
        <v/>
      </c>
      <c r="DC653" s="555" t="str">
        <f t="shared" si="2012"/>
        <v/>
      </c>
      <c r="DD653" s="555" t="str">
        <f t="shared" si="2012"/>
        <v/>
      </c>
      <c r="DE653" s="554" t="str">
        <f t="shared" si="2013"/>
        <v/>
      </c>
      <c r="DF653" s="554" t="str">
        <f t="shared" si="2013"/>
        <v/>
      </c>
      <c r="DG653" s="554" t="str">
        <f t="shared" si="2013"/>
        <v/>
      </c>
      <c r="DH653" s="554" t="str">
        <f t="shared" si="2013"/>
        <v/>
      </c>
      <c r="DI653" s="554" t="str">
        <f t="shared" si="2013"/>
        <v/>
      </c>
      <c r="DJ653" s="553" t="str">
        <f t="shared" si="2013"/>
        <v/>
      </c>
      <c r="DK653" s="552" t="str">
        <f t="shared" si="2013"/>
        <v/>
      </c>
      <c r="DL653" s="656">
        <f>COUNT(B653:R653)</f>
        <v>9</v>
      </c>
      <c r="DM653" s="106">
        <f>COUNT(T653:AJ653)</f>
        <v>9</v>
      </c>
      <c r="DN653" s="106">
        <f>COUNT(AL653:BB653)</f>
        <v>1</v>
      </c>
      <c r="DO653" s="106">
        <f>COUNT(BD653:BT653)</f>
        <v>0</v>
      </c>
      <c r="DP653" s="486"/>
      <c r="DQ653" s="1126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$G$1 &amp; " (%)"</f>
        <v>kcal (%)</v>
      </c>
      <c r="B654" s="635">
        <f t="shared" ref="B654:R654" si="2014">IF(B651="","",((B650*B651*B652*B653)*3630*$K$1)/B$46/365/$F$1)</f>
        <v>3.5518590998043054E-2</v>
      </c>
      <c r="C654" s="635">
        <f t="shared" si="2014"/>
        <v>0.24863013698630138</v>
      </c>
      <c r="D654" s="635">
        <f t="shared" si="2014"/>
        <v>0.11188356164383562</v>
      </c>
      <c r="E654" s="635">
        <f t="shared" si="2014"/>
        <v>0.14523157208088713</v>
      </c>
      <c r="F654" s="635">
        <f t="shared" si="2014"/>
        <v>7.814090019569471E-2</v>
      </c>
      <c r="G654" s="635">
        <f t="shared" si="2014"/>
        <v>2.8414872798434444E-2</v>
      </c>
      <c r="H654" s="635">
        <f t="shared" si="2014"/>
        <v>4.2622309197651663E-2</v>
      </c>
      <c r="I654" s="635">
        <f t="shared" si="2014"/>
        <v>8.6107397260273985E-2</v>
      </c>
      <c r="J654" s="635">
        <f t="shared" si="2014"/>
        <v>0.18266703941850712</v>
      </c>
      <c r="K654" s="635" t="str">
        <f t="shared" si="2014"/>
        <v/>
      </c>
      <c r="L654" s="635" t="str">
        <f t="shared" si="2014"/>
        <v/>
      </c>
      <c r="M654" s="635" t="str">
        <f t="shared" si="2014"/>
        <v/>
      </c>
      <c r="N654" s="635" t="str">
        <f t="shared" si="2014"/>
        <v/>
      </c>
      <c r="O654" s="635" t="str">
        <f t="shared" si="2014"/>
        <v/>
      </c>
      <c r="P654" s="635" t="str">
        <f t="shared" si="2014"/>
        <v/>
      </c>
      <c r="Q654" s="635" t="str">
        <f t="shared" si="2014"/>
        <v/>
      </c>
      <c r="R654" s="635" t="str">
        <f t="shared" si="2014"/>
        <v/>
      </c>
      <c r="S654" s="655"/>
      <c r="T654" s="635">
        <f t="shared" ref="T654:AJ654" si="2015">IF(T651="","",((T650*T651*T652*T653)*3630*$K$1)/T$46/365/$F$1)</f>
        <v>2.8414872798434444E-2</v>
      </c>
      <c r="U654" s="635">
        <f t="shared" si="2015"/>
        <v>7.1037181996086107E-2</v>
      </c>
      <c r="V654" s="635">
        <f t="shared" si="2015"/>
        <v>7.749510763209394E-2</v>
      </c>
      <c r="W654" s="635">
        <f t="shared" si="2015"/>
        <v>3.5518590998043054E-2</v>
      </c>
      <c r="X654" s="635">
        <f t="shared" si="2015"/>
        <v>0.11934246575342465</v>
      </c>
      <c r="Y654" s="635">
        <f t="shared" si="2015"/>
        <v>8.5244618395303329E-3</v>
      </c>
      <c r="Z654" s="635">
        <f t="shared" si="2015"/>
        <v>6.8195694716242664E-2</v>
      </c>
      <c r="AA654" s="635">
        <f t="shared" si="2015"/>
        <v>1.1839530332681017E-2</v>
      </c>
      <c r="AB654" s="635">
        <f t="shared" si="2015"/>
        <v>6.0889013139502381E-2</v>
      </c>
      <c r="AC654" s="635" t="str">
        <f t="shared" si="2015"/>
        <v/>
      </c>
      <c r="AD654" s="635" t="str">
        <f t="shared" si="2015"/>
        <v/>
      </c>
      <c r="AE654" s="635" t="str">
        <f t="shared" si="2015"/>
        <v/>
      </c>
      <c r="AF654" s="635" t="str">
        <f t="shared" si="2015"/>
        <v/>
      </c>
      <c r="AG654" s="635" t="str">
        <f t="shared" si="2015"/>
        <v/>
      </c>
      <c r="AH654" s="635" t="str">
        <f t="shared" si="2015"/>
        <v/>
      </c>
      <c r="AI654" s="635" t="str">
        <f t="shared" si="2015"/>
        <v/>
      </c>
      <c r="AJ654" s="635" t="str">
        <f t="shared" si="2015"/>
        <v/>
      </c>
      <c r="AK654" s="655"/>
      <c r="AL654" s="635" t="str">
        <f t="shared" ref="AL654:BB654" si="2016">IF(AL651="","",((AL650*AL651*AL652*AL653)*3630*$K$1)/AL$46/365/$F$1)</f>
        <v/>
      </c>
      <c r="AM654" s="635" t="str">
        <f t="shared" si="2016"/>
        <v/>
      </c>
      <c r="AN654" s="635">
        <f t="shared" si="2016"/>
        <v>0.10524026962383128</v>
      </c>
      <c r="AO654" s="635" t="str">
        <f t="shared" si="2016"/>
        <v/>
      </c>
      <c r="AP654" s="635" t="str">
        <f t="shared" si="2016"/>
        <v/>
      </c>
      <c r="AQ654" s="635" t="str">
        <f t="shared" si="2016"/>
        <v/>
      </c>
      <c r="AR654" s="635" t="str">
        <f t="shared" si="2016"/>
        <v/>
      </c>
      <c r="AS654" s="635" t="str">
        <f t="shared" si="2016"/>
        <v/>
      </c>
      <c r="AT654" s="635" t="str">
        <f t="shared" si="2016"/>
        <v/>
      </c>
      <c r="AU654" s="635" t="str">
        <f t="shared" si="2016"/>
        <v/>
      </c>
      <c r="AV654" s="635" t="str">
        <f t="shared" si="2016"/>
        <v/>
      </c>
      <c r="AW654" s="635" t="str">
        <f t="shared" si="2016"/>
        <v/>
      </c>
      <c r="AX654" s="635" t="str">
        <f t="shared" si="2016"/>
        <v/>
      </c>
      <c r="AY654" s="635" t="str">
        <f t="shared" si="2016"/>
        <v/>
      </c>
      <c r="AZ654" s="635" t="str">
        <f t="shared" si="2016"/>
        <v/>
      </c>
      <c r="BA654" s="635" t="str">
        <f t="shared" si="2016"/>
        <v/>
      </c>
      <c r="BB654" s="635" t="str">
        <f t="shared" si="2016"/>
        <v/>
      </c>
      <c r="BC654" s="655"/>
      <c r="BD654" s="635" t="str">
        <f t="shared" ref="BD654:BT654" si="2017">IF(BD651="","",((BD650*BD651*BD652*BD653)*3630*$K$1)/BD$46/365/$F$1)</f>
        <v/>
      </c>
      <c r="BE654" s="635" t="str">
        <f t="shared" si="2017"/>
        <v/>
      </c>
      <c r="BF654" s="635" t="str">
        <f t="shared" si="2017"/>
        <v/>
      </c>
      <c r="BG654" s="635" t="str">
        <f t="shared" si="2017"/>
        <v/>
      </c>
      <c r="BH654" s="635" t="str">
        <f t="shared" si="2017"/>
        <v/>
      </c>
      <c r="BI654" s="635" t="str">
        <f t="shared" si="2017"/>
        <v/>
      </c>
      <c r="BJ654" s="635" t="str">
        <f t="shared" si="2017"/>
        <v/>
      </c>
      <c r="BK654" s="635" t="str">
        <f t="shared" si="2017"/>
        <v/>
      </c>
      <c r="BL654" s="635" t="str">
        <f t="shared" si="2017"/>
        <v/>
      </c>
      <c r="BM654" s="635" t="str">
        <f t="shared" si="2017"/>
        <v/>
      </c>
      <c r="BN654" s="635" t="str">
        <f t="shared" si="2017"/>
        <v/>
      </c>
      <c r="BO654" s="635" t="str">
        <f t="shared" si="2017"/>
        <v/>
      </c>
      <c r="BP654" s="635" t="str">
        <f t="shared" si="2017"/>
        <v/>
      </c>
      <c r="BQ654" s="635" t="str">
        <f t="shared" si="2017"/>
        <v/>
      </c>
      <c r="BR654" s="635" t="str">
        <f t="shared" si="2017"/>
        <v/>
      </c>
      <c r="BS654" s="635" t="str">
        <f t="shared" si="2017"/>
        <v/>
      </c>
      <c r="BT654" s="635" t="str">
        <f t="shared" si="2017"/>
        <v/>
      </c>
      <c r="BU654" s="655"/>
      <c r="BV654" s="635">
        <f>IF(BV651="","",((BV650*BV651*BV652*BV653)*3630*$K$1)/BV$46/365/$F$1)</f>
        <v>8.1185350852669827E-2</v>
      </c>
      <c r="BW654" s="635">
        <f>IF(BW651="","",((BW650*BW651*BW652*BW653)*3630*$K$1)/BW$46/365/$F$1)</f>
        <v>6.3144161774298768E-2</v>
      </c>
      <c r="BX654" s="635" t="str">
        <f>IF(BX651="","",((BX650*BX651*BX652*BX653)*3630*$K$1)/BX$46/365/$F$1)</f>
        <v/>
      </c>
      <c r="BY654" s="635" t="str">
        <f>IF(BY651="","",((BY650*BY651*BY652*BY653)*3630*$K$1)/BY$46/365/$F$1)</f>
        <v/>
      </c>
      <c r="BZ654" s="600">
        <f>IF(DL654&lt;3,"",(SUM(B654:R654)-MIN(B654:R654)-MAX(B654:R654))/(DL654-2))</f>
        <v>9.7453052970699047E-2</v>
      </c>
      <c r="CA654" s="625">
        <f>IF(DM654&lt;3,"",(SUM(T654:AJ654)-MIN(T654:AJ654)-MAX(T654:AJ654))/(DM654-2))</f>
        <v>5.0484284516154797E-2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011"/>
        <v/>
      </c>
      <c r="CF654" s="1344" t="str">
        <f t="shared" si="2011"/>
        <v/>
      </c>
      <c r="CG654" s="1344" t="str">
        <f t="shared" si="2011"/>
        <v/>
      </c>
      <c r="CH654" s="1344" t="str">
        <f t="shared" si="2011"/>
        <v/>
      </c>
      <c r="CI654" s="1344" t="str">
        <f t="shared" si="2011"/>
        <v/>
      </c>
      <c r="CJ654" s="1344" t="str">
        <f t="shared" si="2011"/>
        <v/>
      </c>
      <c r="CK654" s="1345" t="str">
        <f t="shared" si="2011"/>
        <v/>
      </c>
      <c r="CL654" s="1345" t="str">
        <f t="shared" si="2011"/>
        <v/>
      </c>
      <c r="CM654" s="1345" t="str">
        <f t="shared" si="2011"/>
        <v/>
      </c>
      <c r="CN654" s="1344" t="str">
        <f t="shared" si="2011"/>
        <v/>
      </c>
      <c r="CO654" s="1344" t="str">
        <f t="shared" si="2011"/>
        <v/>
      </c>
      <c r="CP654" s="1344" t="str">
        <f t="shared" si="2011"/>
        <v/>
      </c>
      <c r="CQ654" s="1344" t="str">
        <f t="shared" si="2011"/>
        <v/>
      </c>
      <c r="CR654" s="1344" t="str">
        <f t="shared" si="2011"/>
        <v/>
      </c>
      <c r="CS654" s="1343" t="str">
        <f t="shared" si="2011"/>
        <v/>
      </c>
      <c r="CT654" s="1346" t="str">
        <f t="shared" si="2011"/>
        <v/>
      </c>
      <c r="CU654" s="540" t="str">
        <f t="shared" si="2012"/>
        <v/>
      </c>
      <c r="CV654" s="541" t="str">
        <f t="shared" si="2012"/>
        <v/>
      </c>
      <c r="CW654" s="542" t="str">
        <f t="shared" si="2012"/>
        <v/>
      </c>
      <c r="CX654" s="542" t="str">
        <f t="shared" si="2012"/>
        <v/>
      </c>
      <c r="CY654" s="542" t="str">
        <f t="shared" si="2012"/>
        <v/>
      </c>
      <c r="CZ654" s="542" t="str">
        <f t="shared" si="2012"/>
        <v/>
      </c>
      <c r="DA654" s="542" t="str">
        <f t="shared" si="2012"/>
        <v/>
      </c>
      <c r="DB654" s="543" t="str">
        <f t="shared" si="2012"/>
        <v/>
      </c>
      <c r="DC654" s="543" t="str">
        <f t="shared" si="2012"/>
        <v/>
      </c>
      <c r="DD654" s="543" t="str">
        <f t="shared" si="2012"/>
        <v/>
      </c>
      <c r="DE654" s="542" t="str">
        <f t="shared" si="2013"/>
        <v/>
      </c>
      <c r="DF654" s="542" t="str">
        <f t="shared" si="2013"/>
        <v/>
      </c>
      <c r="DG654" s="542" t="str">
        <f t="shared" si="2013"/>
        <v/>
      </c>
      <c r="DH654" s="542" t="str">
        <f t="shared" si="2013"/>
        <v/>
      </c>
      <c r="DI654" s="542" t="str">
        <f t="shared" si="2013"/>
        <v/>
      </c>
      <c r="DJ654" s="541" t="str">
        <f t="shared" si="2013"/>
        <v/>
      </c>
      <c r="DK654" s="540" t="str">
        <f t="shared" si="2013"/>
        <v/>
      </c>
      <c r="DL654" s="656">
        <f>COUNT(B654:R654)</f>
        <v>9</v>
      </c>
      <c r="DM654" s="106">
        <f>COUNT(T654:AJ654)</f>
        <v>9</v>
      </c>
      <c r="DN654" s="106">
        <f>COUNT(AL654:BB654)</f>
        <v>1</v>
      </c>
      <c r="DO654" s="106">
        <f>COUNT(BD654:BT654)</f>
        <v>0</v>
      </c>
      <c r="DP654" s="486"/>
      <c r="DQ654" s="1126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292</v>
      </c>
      <c r="B655" s="227" t="s">
        <v>762</v>
      </c>
      <c r="C655" s="227"/>
      <c r="D655" s="227" t="s">
        <v>762</v>
      </c>
      <c r="E655" s="227" t="s">
        <v>762</v>
      </c>
      <c r="F655" s="227"/>
      <c r="G655" s="227" t="s">
        <v>762</v>
      </c>
      <c r="H655" s="227" t="s">
        <v>762</v>
      </c>
      <c r="I655" s="227"/>
      <c r="J655" s="227" t="s">
        <v>765</v>
      </c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>
        <v>0</v>
      </c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903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288</v>
      </c>
      <c r="B656" s="277">
        <v>1</v>
      </c>
      <c r="C656" s="277"/>
      <c r="D656" s="277">
        <v>1</v>
      </c>
      <c r="E656" s="277">
        <v>1</v>
      </c>
      <c r="F656" s="277">
        <v>0</v>
      </c>
      <c r="G656" s="277">
        <v>1</v>
      </c>
      <c r="H656" s="277">
        <v>3</v>
      </c>
      <c r="I656" s="277"/>
      <c r="J656" s="277">
        <v>3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/>
      <c r="U656" s="277">
        <v>3</v>
      </c>
      <c r="V656" s="277"/>
      <c r="W656" s="277">
        <v>1</v>
      </c>
      <c r="X656" s="277">
        <v>3</v>
      </c>
      <c r="Y656" s="277">
        <v>1</v>
      </c>
      <c r="Z656" s="277">
        <v>1</v>
      </c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>
        <v>1</v>
      </c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018">IF(DL656&lt;3,"",(SUM(B656:R656)-MIN(B656:R656)-MAX(B656:R656))/(DL656-2))</f>
        <v>1.4</v>
      </c>
      <c r="CA656" s="600">
        <f t="shared" ref="CA656:CA663" si="2019">IF(DM656&lt;3,"",(SUM(T656:AJ656)-MIN(T656:AJ656)-MAX(T656:AJ656))/(DM656-2))</f>
        <v>1.4</v>
      </c>
      <c r="CB656" s="600" t="str">
        <f t="shared" ref="CB656:CB663" si="2020">IF(DN656&lt;3,"",(SUM(AL656:BB656)-MIN(AL656:BB656)-MAX(AL656:BB656))/(DN656-2))</f>
        <v/>
      </c>
      <c r="CC656" s="691" t="str">
        <f t="shared" ref="CC656:CC663" si="2021">IF(DO656&lt;3,"",(SUM(BD656:BT656)-MIN(BD656:BT656)-MAX(BD656:BT656))/(DO656-2))</f>
        <v/>
      </c>
      <c r="CD656" s="1337" t="str">
        <f t="shared" ref="CD656:CS656" si="202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022"/>
        <v/>
      </c>
      <c r="CF656" s="1339" t="str">
        <f t="shared" si="2022"/>
        <v/>
      </c>
      <c r="CG656" s="1339" t="str">
        <f t="shared" si="2022"/>
        <v/>
      </c>
      <c r="CH656" s="1339" t="str">
        <f t="shared" si="2022"/>
        <v/>
      </c>
      <c r="CI656" s="1339" t="str">
        <f t="shared" si="2022"/>
        <v/>
      </c>
      <c r="CJ656" s="1339" t="str">
        <f t="shared" si="2022"/>
        <v/>
      </c>
      <c r="CK656" s="1340" t="str">
        <f t="shared" si="2022"/>
        <v/>
      </c>
      <c r="CL656" s="1340" t="str">
        <f t="shared" si="2022"/>
        <v/>
      </c>
      <c r="CM656" s="1340" t="str">
        <f t="shared" si="2022"/>
        <v/>
      </c>
      <c r="CN656" s="1339" t="str">
        <f t="shared" si="2022"/>
        <v/>
      </c>
      <c r="CO656" s="1339" t="str">
        <f t="shared" si="2022"/>
        <v/>
      </c>
      <c r="CP656" s="1339" t="str">
        <f t="shared" si="2022"/>
        <v/>
      </c>
      <c r="CQ656" s="1339" t="str">
        <f t="shared" si="2022"/>
        <v/>
      </c>
      <c r="CR656" s="1339" t="str">
        <f t="shared" si="2022"/>
        <v/>
      </c>
      <c r="CS656" s="1338" t="str">
        <f t="shared" si="2022"/>
        <v/>
      </c>
      <c r="CT656" s="1341" t="str">
        <f t="shared" ref="CE656:CT660" si="202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2" t="str">
        <f t="shared" ref="CU656:CU663" si="202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3" t="str">
        <f t="shared" ref="CV656:CV663" si="202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4" t="str">
        <f t="shared" ref="CW656:CW663" si="202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4" t="str">
        <f t="shared" ref="CX656:CX663" si="202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4" t="str">
        <f t="shared" ref="CY656:CY663" si="202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4" t="str">
        <f t="shared" ref="CZ656:CZ663" si="202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4" t="str">
        <f t="shared" ref="DA656:DA663" si="203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5" t="str">
        <f t="shared" ref="DB656:DB663" si="203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5" t="str">
        <f t="shared" ref="DC656:DC663" si="203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5" t="str">
        <f t="shared" ref="DD656:DD663" si="203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4" t="str">
        <f t="shared" ref="DE656:DE663" si="203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4" t="str">
        <f t="shared" ref="DF656:DF663" si="203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4" t="str">
        <f t="shared" ref="DG656:DG663" si="203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4" t="str">
        <f t="shared" ref="DH656:DH663" si="203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4" t="str">
        <f t="shared" ref="DI656:DI663" si="203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3" t="str">
        <f t="shared" ref="DJ656:DJ663" si="203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2" t="str">
        <f t="shared" ref="DK656:DK663" si="204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41">COUNT(B656:R656)</f>
        <v>7</v>
      </c>
      <c r="DM656" s="106">
        <f t="shared" ref="DM656:DM663" si="2042">COUNT(T656:AJ656)</f>
        <v>7</v>
      </c>
      <c r="DN656" s="106">
        <f t="shared" ref="DN656:DN663" si="2043">COUNT(AL656:BB656)</f>
        <v>1</v>
      </c>
      <c r="DO656" s="106">
        <f t="shared" ref="DO656:DO663" si="2044">COUNT(BD656:BT656)</f>
        <v>0</v>
      </c>
      <c r="DP656" s="486"/>
      <c r="DQ656" s="1126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289</v>
      </c>
      <c r="B657" s="227">
        <v>2</v>
      </c>
      <c r="C657" s="227"/>
      <c r="D657" s="227">
        <v>5</v>
      </c>
      <c r="E657" s="227">
        <v>25</v>
      </c>
      <c r="F657" s="227">
        <v>0</v>
      </c>
      <c r="G657" s="227">
        <v>9.24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/>
      <c r="U657" s="227">
        <v>3</v>
      </c>
      <c r="V657" s="227"/>
      <c r="W657" s="227">
        <v>10</v>
      </c>
      <c r="X657" s="227">
        <v>6.16</v>
      </c>
      <c r="Y657" s="227">
        <v>1</v>
      </c>
      <c r="Z657" s="227">
        <v>4</v>
      </c>
      <c r="AA657" s="227">
        <v>1</v>
      </c>
      <c r="AB657" s="227">
        <v>1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>
        <v>5</v>
      </c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2</v>
      </c>
      <c r="BW657" s="227">
        <v>3</v>
      </c>
      <c r="BX657" s="227"/>
      <c r="BY657" s="227"/>
      <c r="BZ657" s="600">
        <f t="shared" si="2018"/>
        <v>3.6480000000000006</v>
      </c>
      <c r="CA657" s="600">
        <f t="shared" si="2019"/>
        <v>3.032</v>
      </c>
      <c r="CB657" s="600" t="str">
        <f t="shared" si="2020"/>
        <v/>
      </c>
      <c r="CC657" s="691" t="str">
        <f t="shared" si="2021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023"/>
        <v/>
      </c>
      <c r="CF657" s="1339" t="str">
        <f t="shared" si="2023"/>
        <v/>
      </c>
      <c r="CG657" s="1339" t="str">
        <f t="shared" si="2023"/>
        <v/>
      </c>
      <c r="CH657" s="1339" t="str">
        <f t="shared" si="2023"/>
        <v/>
      </c>
      <c r="CI657" s="1339" t="str">
        <f t="shared" si="2023"/>
        <v/>
      </c>
      <c r="CJ657" s="1339" t="str">
        <f t="shared" si="2023"/>
        <v/>
      </c>
      <c r="CK657" s="1340" t="str">
        <f t="shared" si="2023"/>
        <v/>
      </c>
      <c r="CL657" s="1340" t="str">
        <f t="shared" si="2023"/>
        <v/>
      </c>
      <c r="CM657" s="1340" t="str">
        <f t="shared" si="2023"/>
        <v/>
      </c>
      <c r="CN657" s="1339" t="str">
        <f t="shared" si="2023"/>
        <v/>
      </c>
      <c r="CO657" s="1339" t="str">
        <f t="shared" si="2023"/>
        <v/>
      </c>
      <c r="CP657" s="1339" t="str">
        <f t="shared" si="2023"/>
        <v/>
      </c>
      <c r="CQ657" s="1339" t="str">
        <f t="shared" si="2023"/>
        <v/>
      </c>
      <c r="CR657" s="1339" t="str">
        <f t="shared" si="2023"/>
        <v/>
      </c>
      <c r="CS657" s="1338" t="str">
        <f t="shared" si="2023"/>
        <v/>
      </c>
      <c r="CT657" s="1341" t="str">
        <f t="shared" si="2023"/>
        <v/>
      </c>
      <c r="CU657" s="552" t="str">
        <f t="shared" si="2024"/>
        <v/>
      </c>
      <c r="CV657" s="553" t="str">
        <f t="shared" si="2025"/>
        <v/>
      </c>
      <c r="CW657" s="554" t="str">
        <f t="shared" si="2026"/>
        <v/>
      </c>
      <c r="CX657" s="554" t="str">
        <f t="shared" si="2027"/>
        <v/>
      </c>
      <c r="CY657" s="554" t="str">
        <f t="shared" si="2028"/>
        <v/>
      </c>
      <c r="CZ657" s="554" t="str">
        <f t="shared" si="2029"/>
        <v/>
      </c>
      <c r="DA657" s="554" t="str">
        <f t="shared" si="2030"/>
        <v/>
      </c>
      <c r="DB657" s="555" t="str">
        <f t="shared" si="2031"/>
        <v/>
      </c>
      <c r="DC657" s="555" t="str">
        <f t="shared" si="2032"/>
        <v/>
      </c>
      <c r="DD657" s="555" t="str">
        <f t="shared" si="2033"/>
        <v/>
      </c>
      <c r="DE657" s="554" t="str">
        <f t="shared" si="2034"/>
        <v/>
      </c>
      <c r="DF657" s="554" t="str">
        <f t="shared" si="2035"/>
        <v/>
      </c>
      <c r="DG657" s="554" t="str">
        <f t="shared" si="2036"/>
        <v/>
      </c>
      <c r="DH657" s="554" t="str">
        <f t="shared" si="2037"/>
        <v/>
      </c>
      <c r="DI657" s="554" t="str">
        <f t="shared" si="2038"/>
        <v/>
      </c>
      <c r="DJ657" s="553" t="str">
        <f t="shared" si="2039"/>
        <v/>
      </c>
      <c r="DK657" s="552" t="str">
        <f t="shared" si="2040"/>
        <v/>
      </c>
      <c r="DL657" s="656">
        <f t="shared" si="2041"/>
        <v>7</v>
      </c>
      <c r="DM657" s="106">
        <f t="shared" si="2042"/>
        <v>7</v>
      </c>
      <c r="DN657" s="106">
        <f t="shared" si="2043"/>
        <v>1</v>
      </c>
      <c r="DO657" s="106">
        <f t="shared" si="2044"/>
        <v>0</v>
      </c>
      <c r="DP657" s="486"/>
      <c r="DQ657" s="1126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277</v>
      </c>
      <c r="B658" s="227">
        <v>3</v>
      </c>
      <c r="C658" s="227"/>
      <c r="D658" s="227">
        <v>2</v>
      </c>
      <c r="E658" s="227">
        <v>1.33</v>
      </c>
      <c r="F658" s="227">
        <v>0</v>
      </c>
      <c r="G658" s="227">
        <v>2</v>
      </c>
      <c r="H658" s="227">
        <v>1</v>
      </c>
      <c r="I658" s="227"/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/>
      <c r="U658" s="227">
        <v>1</v>
      </c>
      <c r="V658" s="227"/>
      <c r="W658" s="227">
        <v>1</v>
      </c>
      <c r="X658" s="227">
        <v>1</v>
      </c>
      <c r="Y658" s="227">
        <v>1</v>
      </c>
      <c r="Z658" s="227">
        <v>2</v>
      </c>
      <c r="AA658" s="227">
        <v>2</v>
      </c>
      <c r="AB658" s="227">
        <v>1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>
        <v>2</v>
      </c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1</v>
      </c>
      <c r="BX658" s="227"/>
      <c r="BY658" s="227"/>
      <c r="BZ658" s="600">
        <f t="shared" si="2018"/>
        <v>1.6659999999999999</v>
      </c>
      <c r="CA658" s="600">
        <f t="shared" si="2019"/>
        <v>1.2</v>
      </c>
      <c r="CB658" s="600" t="str">
        <f t="shared" si="2020"/>
        <v/>
      </c>
      <c r="CC658" s="691" t="str">
        <f t="shared" si="2021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023"/>
        <v/>
      </c>
      <c r="CF658" s="1339" t="str">
        <f t="shared" si="2023"/>
        <v/>
      </c>
      <c r="CG658" s="1339" t="str">
        <f t="shared" si="2023"/>
        <v/>
      </c>
      <c r="CH658" s="1339" t="str">
        <f t="shared" si="2023"/>
        <v/>
      </c>
      <c r="CI658" s="1339" t="str">
        <f t="shared" si="2023"/>
        <v/>
      </c>
      <c r="CJ658" s="1339" t="str">
        <f t="shared" si="2023"/>
        <v/>
      </c>
      <c r="CK658" s="1340" t="str">
        <f t="shared" si="2023"/>
        <v/>
      </c>
      <c r="CL658" s="1340" t="str">
        <f t="shared" si="2023"/>
        <v/>
      </c>
      <c r="CM658" s="1340" t="str">
        <f t="shared" si="2023"/>
        <v/>
      </c>
      <c r="CN658" s="1339" t="str">
        <f t="shared" si="2023"/>
        <v/>
      </c>
      <c r="CO658" s="1339" t="str">
        <f t="shared" si="2023"/>
        <v/>
      </c>
      <c r="CP658" s="1339" t="str">
        <f t="shared" si="2023"/>
        <v/>
      </c>
      <c r="CQ658" s="1339" t="str">
        <f t="shared" si="2023"/>
        <v/>
      </c>
      <c r="CR658" s="1339" t="str">
        <f t="shared" si="2023"/>
        <v/>
      </c>
      <c r="CS658" s="1338" t="str">
        <f t="shared" si="2023"/>
        <v/>
      </c>
      <c r="CT658" s="1341" t="str">
        <f t="shared" si="2023"/>
        <v/>
      </c>
      <c r="CU658" s="552" t="str">
        <f t="shared" si="2024"/>
        <v/>
      </c>
      <c r="CV658" s="553" t="str">
        <f t="shared" si="2025"/>
        <v/>
      </c>
      <c r="CW658" s="554" t="str">
        <f t="shared" si="2026"/>
        <v/>
      </c>
      <c r="CX658" s="554" t="str">
        <f t="shared" si="2027"/>
        <v/>
      </c>
      <c r="CY658" s="554" t="str">
        <f t="shared" si="2028"/>
        <v/>
      </c>
      <c r="CZ658" s="554" t="str">
        <f t="shared" si="2029"/>
        <v/>
      </c>
      <c r="DA658" s="554" t="str">
        <f t="shared" si="2030"/>
        <v/>
      </c>
      <c r="DB658" s="555" t="str">
        <f t="shared" si="2031"/>
        <v/>
      </c>
      <c r="DC658" s="555" t="str">
        <f t="shared" si="2032"/>
        <v/>
      </c>
      <c r="DD658" s="555" t="str">
        <f t="shared" si="2033"/>
        <v/>
      </c>
      <c r="DE658" s="554" t="str">
        <f t="shared" si="2034"/>
        <v/>
      </c>
      <c r="DF658" s="554" t="str">
        <f t="shared" si="2035"/>
        <v/>
      </c>
      <c r="DG658" s="554" t="str">
        <f t="shared" si="2036"/>
        <v/>
      </c>
      <c r="DH658" s="554" t="str">
        <f t="shared" si="2037"/>
        <v/>
      </c>
      <c r="DI658" s="554" t="str">
        <f t="shared" si="2038"/>
        <v/>
      </c>
      <c r="DJ658" s="553" t="str">
        <f t="shared" si="2039"/>
        <v/>
      </c>
      <c r="DK658" s="552" t="str">
        <f t="shared" si="2040"/>
        <v/>
      </c>
      <c r="DL658" s="656">
        <f t="shared" si="2041"/>
        <v>7</v>
      </c>
      <c r="DM658" s="106">
        <f t="shared" si="2042"/>
        <v>7</v>
      </c>
      <c r="DN658" s="106">
        <f t="shared" si="2043"/>
        <v>1</v>
      </c>
      <c r="DO658" s="106">
        <f t="shared" si="2044"/>
        <v>0</v>
      </c>
      <c r="DP658" s="486"/>
      <c r="DQ658" s="1126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290</v>
      </c>
      <c r="B659" s="227">
        <v>5</v>
      </c>
      <c r="C659" s="227"/>
      <c r="D659" s="227">
        <v>4.5</v>
      </c>
      <c r="E659" s="227">
        <v>4.5</v>
      </c>
      <c r="F659" s="227">
        <v>0</v>
      </c>
      <c r="G659" s="227">
        <v>18.48</v>
      </c>
      <c r="H659" s="227">
        <v>18</v>
      </c>
      <c r="I659" s="227"/>
      <c r="J659" s="227">
        <v>45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/>
      <c r="U659" s="227">
        <v>10</v>
      </c>
      <c r="V659" s="227"/>
      <c r="W659" s="227">
        <v>5</v>
      </c>
      <c r="X659" s="227">
        <v>18</v>
      </c>
      <c r="Y659" s="227">
        <v>18</v>
      </c>
      <c r="Z659" s="227">
        <v>18</v>
      </c>
      <c r="AA659" s="227">
        <v>18</v>
      </c>
      <c r="AB659" s="227">
        <v>70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>
        <v>10</v>
      </c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</v>
      </c>
      <c r="BW659" s="227">
        <v>18</v>
      </c>
      <c r="BX659" s="227"/>
      <c r="BY659" s="227"/>
      <c r="BZ659" s="600">
        <f t="shared" si="2018"/>
        <v>10.096</v>
      </c>
      <c r="CA659" s="600">
        <f t="shared" si="2019"/>
        <v>16.399999999999999</v>
      </c>
      <c r="CB659" s="600" t="str">
        <f t="shared" si="2020"/>
        <v/>
      </c>
      <c r="CC659" s="691" t="str">
        <f t="shared" si="2021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023"/>
        <v/>
      </c>
      <c r="CF659" s="1339" t="str">
        <f t="shared" si="2023"/>
        <v/>
      </c>
      <c r="CG659" s="1339" t="str">
        <f t="shared" si="2023"/>
        <v/>
      </c>
      <c r="CH659" s="1339" t="str">
        <f t="shared" si="2023"/>
        <v/>
      </c>
      <c r="CI659" s="1339" t="str">
        <f t="shared" si="2023"/>
        <v/>
      </c>
      <c r="CJ659" s="1339" t="str">
        <f t="shared" si="2023"/>
        <v/>
      </c>
      <c r="CK659" s="1340" t="str">
        <f t="shared" si="2023"/>
        <v/>
      </c>
      <c r="CL659" s="1340" t="str">
        <f t="shared" si="2023"/>
        <v/>
      </c>
      <c r="CM659" s="1340" t="str">
        <f t="shared" si="2023"/>
        <v/>
      </c>
      <c r="CN659" s="1339" t="str">
        <f t="shared" si="2023"/>
        <v/>
      </c>
      <c r="CO659" s="1339" t="str">
        <f t="shared" si="2023"/>
        <v/>
      </c>
      <c r="CP659" s="1339" t="str">
        <f t="shared" si="2023"/>
        <v/>
      </c>
      <c r="CQ659" s="1339" t="str">
        <f t="shared" si="2023"/>
        <v/>
      </c>
      <c r="CR659" s="1339" t="str">
        <f t="shared" si="2023"/>
        <v/>
      </c>
      <c r="CS659" s="1338" t="str">
        <f t="shared" si="2023"/>
        <v/>
      </c>
      <c r="CT659" s="1341" t="str">
        <f t="shared" si="2023"/>
        <v/>
      </c>
      <c r="CU659" s="552" t="str">
        <f t="shared" si="2024"/>
        <v/>
      </c>
      <c r="CV659" s="553" t="str">
        <f t="shared" si="2025"/>
        <v/>
      </c>
      <c r="CW659" s="554" t="str">
        <f t="shared" si="2026"/>
        <v/>
      </c>
      <c r="CX659" s="554" t="str">
        <f t="shared" si="2027"/>
        <v/>
      </c>
      <c r="CY659" s="554" t="str">
        <f t="shared" si="2028"/>
        <v/>
      </c>
      <c r="CZ659" s="554" t="str">
        <f t="shared" si="2029"/>
        <v/>
      </c>
      <c r="DA659" s="554" t="str">
        <f t="shared" si="2030"/>
        <v/>
      </c>
      <c r="DB659" s="555" t="str">
        <f t="shared" si="2031"/>
        <v/>
      </c>
      <c r="DC659" s="555" t="str">
        <f t="shared" si="2032"/>
        <v/>
      </c>
      <c r="DD659" s="555" t="str">
        <f t="shared" si="2033"/>
        <v/>
      </c>
      <c r="DE659" s="554" t="str">
        <f t="shared" si="2034"/>
        <v/>
      </c>
      <c r="DF659" s="554" t="str">
        <f t="shared" si="2035"/>
        <v/>
      </c>
      <c r="DG659" s="554" t="str">
        <f t="shared" si="2036"/>
        <v/>
      </c>
      <c r="DH659" s="554" t="str">
        <f t="shared" si="2037"/>
        <v/>
      </c>
      <c r="DI659" s="554" t="str">
        <f t="shared" si="2038"/>
        <v/>
      </c>
      <c r="DJ659" s="553" t="str">
        <f t="shared" si="2039"/>
        <v/>
      </c>
      <c r="DK659" s="552" t="str">
        <f t="shared" si="2040"/>
        <v/>
      </c>
      <c r="DL659" s="656">
        <f t="shared" si="2041"/>
        <v>7</v>
      </c>
      <c r="DM659" s="106">
        <f t="shared" si="2042"/>
        <v>7</v>
      </c>
      <c r="DN659" s="106">
        <f t="shared" si="2043"/>
        <v>1</v>
      </c>
      <c r="DO659" s="106">
        <f t="shared" si="2044"/>
        <v>0</v>
      </c>
      <c r="DP659" s="486"/>
      <c r="DQ659" s="1126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$G$1 &amp; " (%)"</f>
        <v>kcal (%)</v>
      </c>
      <c r="B660" s="635">
        <f t="shared" ref="B660:R660" si="2045">IF(B657="","",((B656*B657*B658*B659)*3630*$K$1)/B$46/365/$F$1)</f>
        <v>3.5518590998043054E-2</v>
      </c>
      <c r="C660" s="635" t="str">
        <f t="shared" si="2045"/>
        <v/>
      </c>
      <c r="D660" s="635">
        <f t="shared" si="2045"/>
        <v>2.663894324853229E-2</v>
      </c>
      <c r="E660" s="635">
        <f t="shared" si="2045"/>
        <v>7.8732876712328773E-2</v>
      </c>
      <c r="F660" s="635">
        <f t="shared" si="2045"/>
        <v>0</v>
      </c>
      <c r="G660" s="635">
        <f t="shared" si="2045"/>
        <v>0.1617329095890411</v>
      </c>
      <c r="H660" s="635">
        <f t="shared" si="2045"/>
        <v>4.2622309197651663E-2</v>
      </c>
      <c r="I660" s="635" t="str">
        <f t="shared" si="2045"/>
        <v/>
      </c>
      <c r="J660" s="635">
        <f t="shared" si="2045"/>
        <v>0.18266703941850712</v>
      </c>
      <c r="K660" s="635" t="str">
        <f t="shared" si="2045"/>
        <v/>
      </c>
      <c r="L660" s="635" t="str">
        <f t="shared" si="2045"/>
        <v/>
      </c>
      <c r="M660" s="635" t="str">
        <f t="shared" si="2045"/>
        <v/>
      </c>
      <c r="N660" s="635" t="str">
        <f t="shared" si="2045"/>
        <v/>
      </c>
      <c r="O660" s="635" t="str">
        <f t="shared" si="2045"/>
        <v/>
      </c>
      <c r="P660" s="635" t="str">
        <f t="shared" si="2045"/>
        <v/>
      </c>
      <c r="Q660" s="635" t="str">
        <f t="shared" si="2045"/>
        <v/>
      </c>
      <c r="R660" s="635" t="str">
        <f t="shared" si="2045"/>
        <v/>
      </c>
      <c r="S660" s="655"/>
      <c r="T660" s="635" t="str">
        <f t="shared" ref="T660:AJ660" si="2046">IF(T657="","",((T656*T657*T658*T659)*3630*$K$1)/T$46/365/$F$1)</f>
        <v/>
      </c>
      <c r="U660" s="635">
        <f t="shared" si="2046"/>
        <v>7.1037181996086107E-2</v>
      </c>
      <c r="V660" s="635" t="str">
        <f t="shared" si="2046"/>
        <v/>
      </c>
      <c r="W660" s="635">
        <f t="shared" si="2046"/>
        <v>2.3679060665362035E-2</v>
      </c>
      <c r="X660" s="635">
        <f t="shared" si="2046"/>
        <v>0.15753205479452054</v>
      </c>
      <c r="Y660" s="635">
        <f t="shared" si="2046"/>
        <v>8.5244618395303329E-3</v>
      </c>
      <c r="Z660" s="635">
        <f t="shared" si="2046"/>
        <v>6.8195694716242664E-2</v>
      </c>
      <c r="AA660" s="635">
        <f t="shared" si="2046"/>
        <v>2.1311154598825831E-2</v>
      </c>
      <c r="AB660" s="635">
        <f t="shared" si="2046"/>
        <v>4.7358121330724069E-2</v>
      </c>
      <c r="AC660" s="635" t="str">
        <f t="shared" si="2046"/>
        <v/>
      </c>
      <c r="AD660" s="635" t="str">
        <f t="shared" si="2046"/>
        <v/>
      </c>
      <c r="AE660" s="635" t="str">
        <f t="shared" si="2046"/>
        <v/>
      </c>
      <c r="AF660" s="635" t="str">
        <f t="shared" si="2046"/>
        <v/>
      </c>
      <c r="AG660" s="635" t="str">
        <f t="shared" si="2046"/>
        <v/>
      </c>
      <c r="AH660" s="635" t="str">
        <f t="shared" si="2046"/>
        <v/>
      </c>
      <c r="AI660" s="635" t="str">
        <f t="shared" si="2046"/>
        <v/>
      </c>
      <c r="AJ660" s="635" t="str">
        <f t="shared" si="2046"/>
        <v/>
      </c>
      <c r="AK660" s="655"/>
      <c r="AL660" s="635" t="str">
        <f t="shared" ref="AL660:BB660" si="2047">IF(AL657="","",((AL656*AL657*AL658*AL659)*3630*$K$1)/AL$46/365/$F$1)</f>
        <v/>
      </c>
      <c r="AM660" s="635" t="str">
        <f t="shared" si="2047"/>
        <v/>
      </c>
      <c r="AN660" s="635">
        <f t="shared" si="2047"/>
        <v>5.2620134811915638E-2</v>
      </c>
      <c r="AO660" s="635" t="str">
        <f t="shared" si="2047"/>
        <v/>
      </c>
      <c r="AP660" s="635" t="str">
        <f t="shared" si="2047"/>
        <v/>
      </c>
      <c r="AQ660" s="635" t="str">
        <f t="shared" si="2047"/>
        <v/>
      </c>
      <c r="AR660" s="635" t="str">
        <f t="shared" si="2047"/>
        <v/>
      </c>
      <c r="AS660" s="635" t="str">
        <f t="shared" si="2047"/>
        <v/>
      </c>
      <c r="AT660" s="635" t="str">
        <f t="shared" si="2047"/>
        <v/>
      </c>
      <c r="AU660" s="635" t="str">
        <f t="shared" si="2047"/>
        <v/>
      </c>
      <c r="AV660" s="635" t="str">
        <f t="shared" si="2047"/>
        <v/>
      </c>
      <c r="AW660" s="635" t="str">
        <f t="shared" si="2047"/>
        <v/>
      </c>
      <c r="AX660" s="635" t="str">
        <f t="shared" si="2047"/>
        <v/>
      </c>
      <c r="AY660" s="635" t="str">
        <f t="shared" si="2047"/>
        <v/>
      </c>
      <c r="AZ660" s="635" t="str">
        <f t="shared" si="2047"/>
        <v/>
      </c>
      <c r="BA660" s="635" t="str">
        <f t="shared" si="2047"/>
        <v/>
      </c>
      <c r="BB660" s="635" t="str">
        <f t="shared" si="2047"/>
        <v/>
      </c>
      <c r="BC660" s="655"/>
      <c r="BD660" s="635" t="str">
        <f t="shared" ref="BD660:BT660" si="2048">IF(BD657="","",((BD656*BD657*BD658*BD659)*3630*$K$1)/BD$46/365/$F$1)</f>
        <v/>
      </c>
      <c r="BE660" s="635" t="str">
        <f t="shared" si="2048"/>
        <v/>
      </c>
      <c r="BF660" s="635" t="str">
        <f t="shared" si="2048"/>
        <v/>
      </c>
      <c r="BG660" s="635" t="str">
        <f t="shared" si="2048"/>
        <v/>
      </c>
      <c r="BH660" s="635" t="str">
        <f t="shared" si="2048"/>
        <v/>
      </c>
      <c r="BI660" s="635" t="str">
        <f t="shared" si="2048"/>
        <v/>
      </c>
      <c r="BJ660" s="635" t="str">
        <f t="shared" si="2048"/>
        <v/>
      </c>
      <c r="BK660" s="635" t="str">
        <f t="shared" si="2048"/>
        <v/>
      </c>
      <c r="BL660" s="635" t="str">
        <f t="shared" si="2048"/>
        <v/>
      </c>
      <c r="BM660" s="635" t="str">
        <f t="shared" si="2048"/>
        <v/>
      </c>
      <c r="BN660" s="635" t="str">
        <f t="shared" si="2048"/>
        <v/>
      </c>
      <c r="BO660" s="635" t="str">
        <f t="shared" si="2048"/>
        <v/>
      </c>
      <c r="BP660" s="635" t="str">
        <f t="shared" si="2048"/>
        <v/>
      </c>
      <c r="BQ660" s="635" t="str">
        <f t="shared" si="2048"/>
        <v/>
      </c>
      <c r="BR660" s="635" t="str">
        <f t="shared" si="2048"/>
        <v/>
      </c>
      <c r="BS660" s="635" t="str">
        <f t="shared" si="2048"/>
        <v/>
      </c>
      <c r="BT660" s="635" t="str">
        <f t="shared" si="2048"/>
        <v/>
      </c>
      <c r="BU660" s="655"/>
      <c r="BV660" s="635">
        <f>IF(BV657="","",((BV656*BV657*BV658*BV659)*3630*$K$1)/BV$46/365/$F$1)</f>
        <v>1.3530891808778304E-2</v>
      </c>
      <c r="BW660" s="635">
        <f>IF(BW657="","",((BW656*BW657*BW658*BW659)*3630*$K$1)/BW$46/365/$F$1)</f>
        <v>2.8414872798434444E-2</v>
      </c>
      <c r="BX660" s="635" t="str">
        <f>IF(BX657="","",((BX656*BX657*BX658*BX659)*3630*$K$1)/BX$46/365/$F$1)</f>
        <v/>
      </c>
      <c r="BY660" s="635" t="str">
        <f>IF(BY657="","",((BY656*BY657*BY658*BY659)*3630*$K$1)/BY$46/365/$F$1)</f>
        <v/>
      </c>
      <c r="BZ660" s="600">
        <f t="shared" si="2018"/>
        <v>6.9049125949119355E-2</v>
      </c>
      <c r="CA660" s="625">
        <f t="shared" si="2019"/>
        <v>4.631624266144814E-2</v>
      </c>
      <c r="CB660" s="625" t="str">
        <f t="shared" si="2020"/>
        <v/>
      </c>
      <c r="CC660" s="694" t="str">
        <f t="shared" si="2021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023"/>
        <v/>
      </c>
      <c r="CF660" s="1344" t="str">
        <f t="shared" si="2023"/>
        <v/>
      </c>
      <c r="CG660" s="1344" t="str">
        <f t="shared" si="2023"/>
        <v/>
      </c>
      <c r="CH660" s="1344" t="str">
        <f t="shared" si="2023"/>
        <v/>
      </c>
      <c r="CI660" s="1344" t="str">
        <f t="shared" si="2023"/>
        <v/>
      </c>
      <c r="CJ660" s="1344" t="str">
        <f t="shared" si="2023"/>
        <v/>
      </c>
      <c r="CK660" s="1345" t="str">
        <f t="shared" si="2023"/>
        <v/>
      </c>
      <c r="CL660" s="1345" t="str">
        <f t="shared" si="2023"/>
        <v/>
      </c>
      <c r="CM660" s="1345" t="str">
        <f t="shared" si="2023"/>
        <v/>
      </c>
      <c r="CN660" s="1344" t="str">
        <f t="shared" si="2023"/>
        <v/>
      </c>
      <c r="CO660" s="1344" t="str">
        <f t="shared" si="2023"/>
        <v/>
      </c>
      <c r="CP660" s="1344" t="str">
        <f t="shared" si="2023"/>
        <v/>
      </c>
      <c r="CQ660" s="1344" t="str">
        <f t="shared" si="2023"/>
        <v/>
      </c>
      <c r="CR660" s="1344" t="str">
        <f t="shared" si="2023"/>
        <v/>
      </c>
      <c r="CS660" s="1343" t="str">
        <f t="shared" si="2023"/>
        <v/>
      </c>
      <c r="CT660" s="1346" t="str">
        <f t="shared" si="2023"/>
        <v/>
      </c>
      <c r="CU660" s="540" t="str">
        <f t="shared" si="2024"/>
        <v/>
      </c>
      <c r="CV660" s="541" t="str">
        <f t="shared" si="2025"/>
        <v/>
      </c>
      <c r="CW660" s="542" t="str">
        <f t="shared" si="2026"/>
        <v/>
      </c>
      <c r="CX660" s="542" t="str">
        <f t="shared" si="2027"/>
        <v/>
      </c>
      <c r="CY660" s="542" t="str">
        <f t="shared" si="2028"/>
        <v/>
      </c>
      <c r="CZ660" s="542" t="str">
        <f t="shared" si="2029"/>
        <v/>
      </c>
      <c r="DA660" s="542" t="str">
        <f t="shared" si="2030"/>
        <v/>
      </c>
      <c r="DB660" s="543" t="str">
        <f t="shared" si="2031"/>
        <v/>
      </c>
      <c r="DC660" s="543" t="str">
        <f t="shared" si="2032"/>
        <v/>
      </c>
      <c r="DD660" s="543" t="str">
        <f t="shared" si="2033"/>
        <v/>
      </c>
      <c r="DE660" s="542" t="str">
        <f t="shared" si="2034"/>
        <v/>
      </c>
      <c r="DF660" s="542" t="str">
        <f t="shared" si="2035"/>
        <v/>
      </c>
      <c r="DG660" s="542" t="str">
        <f t="shared" si="2036"/>
        <v/>
      </c>
      <c r="DH660" s="542" t="str">
        <f t="shared" si="2037"/>
        <v/>
      </c>
      <c r="DI660" s="542" t="str">
        <f t="shared" si="2038"/>
        <v/>
      </c>
      <c r="DJ660" s="541" t="str">
        <f t="shared" si="2039"/>
        <v/>
      </c>
      <c r="DK660" s="540" t="str">
        <f t="shared" si="2040"/>
        <v/>
      </c>
      <c r="DL660" s="656">
        <f t="shared" si="2041"/>
        <v>7</v>
      </c>
      <c r="DM660" s="106">
        <f t="shared" si="2042"/>
        <v>7</v>
      </c>
      <c r="DN660" s="106">
        <f t="shared" si="2043"/>
        <v>1</v>
      </c>
      <c r="DO660" s="106">
        <f t="shared" si="2044"/>
        <v>0</v>
      </c>
      <c r="DP660" s="486"/>
      <c r="DQ660" s="1126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018"/>
        <v/>
      </c>
      <c r="CA661" s="600" t="str">
        <f t="shared" si="2019"/>
        <v/>
      </c>
      <c r="CB661" s="600" t="str">
        <f t="shared" si="2020"/>
        <v/>
      </c>
      <c r="CC661" s="691" t="str">
        <f t="shared" si="2021"/>
        <v/>
      </c>
      <c r="CD661" s="1337" t="str">
        <f t="shared" ref="CD661:CS662" si="204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049"/>
        <v/>
      </c>
      <c r="CF661" s="1339" t="str">
        <f t="shared" si="2049"/>
        <v/>
      </c>
      <c r="CG661" s="1339" t="str">
        <f t="shared" si="2049"/>
        <v/>
      </c>
      <c r="CH661" s="1339" t="str">
        <f t="shared" si="2049"/>
        <v/>
      </c>
      <c r="CI661" s="1339" t="str">
        <f t="shared" si="2049"/>
        <v/>
      </c>
      <c r="CJ661" s="1339" t="str">
        <f t="shared" si="2049"/>
        <v/>
      </c>
      <c r="CK661" s="1340" t="str">
        <f t="shared" si="2049"/>
        <v/>
      </c>
      <c r="CL661" s="1340" t="str">
        <f t="shared" si="2049"/>
        <v/>
      </c>
      <c r="CM661" s="1340" t="str">
        <f t="shared" si="2049"/>
        <v/>
      </c>
      <c r="CN661" s="1339" t="str">
        <f t="shared" si="2049"/>
        <v/>
      </c>
      <c r="CO661" s="1339" t="str">
        <f t="shared" si="2049"/>
        <v/>
      </c>
      <c r="CP661" s="1339" t="str">
        <f t="shared" si="2049"/>
        <v/>
      </c>
      <c r="CQ661" s="1339" t="str">
        <f t="shared" si="2049"/>
        <v/>
      </c>
      <c r="CR661" s="1339" t="str">
        <f t="shared" si="2049"/>
        <v/>
      </c>
      <c r="CS661" s="1338" t="str">
        <f t="shared" si="2049"/>
        <v/>
      </c>
      <c r="CT661" s="1341" t="str">
        <f t="shared" ref="CE661:CT675" si="205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2" t="str">
        <f t="shared" si="2024"/>
        <v/>
      </c>
      <c r="CV661" s="553" t="str">
        <f t="shared" si="2025"/>
        <v/>
      </c>
      <c r="CW661" s="554" t="str">
        <f t="shared" si="2026"/>
        <v/>
      </c>
      <c r="CX661" s="554" t="str">
        <f t="shared" si="2027"/>
        <v/>
      </c>
      <c r="CY661" s="554" t="str">
        <f t="shared" si="2028"/>
        <v/>
      </c>
      <c r="CZ661" s="554" t="str">
        <f t="shared" si="2029"/>
        <v/>
      </c>
      <c r="DA661" s="554" t="str">
        <f t="shared" si="2030"/>
        <v/>
      </c>
      <c r="DB661" s="555" t="str">
        <f t="shared" si="2031"/>
        <v/>
      </c>
      <c r="DC661" s="555" t="str">
        <f t="shared" si="2032"/>
        <v/>
      </c>
      <c r="DD661" s="555" t="str">
        <f t="shared" si="2033"/>
        <v/>
      </c>
      <c r="DE661" s="554" t="str">
        <f t="shared" si="2034"/>
        <v/>
      </c>
      <c r="DF661" s="554" t="str">
        <f t="shared" si="2035"/>
        <v/>
      </c>
      <c r="DG661" s="554" t="str">
        <f t="shared" si="2036"/>
        <v/>
      </c>
      <c r="DH661" s="554" t="str">
        <f t="shared" si="2037"/>
        <v/>
      </c>
      <c r="DI661" s="554" t="str">
        <f t="shared" si="2038"/>
        <v/>
      </c>
      <c r="DJ661" s="553" t="str">
        <f t="shared" si="2039"/>
        <v/>
      </c>
      <c r="DK661" s="552" t="str">
        <f t="shared" si="2040"/>
        <v/>
      </c>
      <c r="DL661" s="656">
        <f t="shared" si="2041"/>
        <v>0</v>
      </c>
      <c r="DM661" s="106">
        <f t="shared" si="2042"/>
        <v>0</v>
      </c>
      <c r="DN661" s="106">
        <f t="shared" si="2043"/>
        <v>0</v>
      </c>
      <c r="DO661" s="106">
        <f t="shared" si="2044"/>
        <v>0</v>
      </c>
      <c r="DP661" s="486"/>
      <c r="DQ661" s="1126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277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018"/>
        <v/>
      </c>
      <c r="CA662" s="600" t="str">
        <f t="shared" si="2019"/>
        <v/>
      </c>
      <c r="CB662" s="600" t="str">
        <f t="shared" si="2020"/>
        <v/>
      </c>
      <c r="CC662" s="691" t="str">
        <f t="shared" si="2021"/>
        <v/>
      </c>
      <c r="CD662" s="1337" t="str">
        <f t="shared" si="2049"/>
        <v/>
      </c>
      <c r="CE662" s="1338" t="str">
        <f t="shared" si="2050"/>
        <v/>
      </c>
      <c r="CF662" s="1339" t="str">
        <f t="shared" si="2050"/>
        <v/>
      </c>
      <c r="CG662" s="1339" t="str">
        <f t="shared" si="2050"/>
        <v/>
      </c>
      <c r="CH662" s="1339" t="str">
        <f t="shared" si="2050"/>
        <v/>
      </c>
      <c r="CI662" s="1339" t="str">
        <f t="shared" si="2050"/>
        <v/>
      </c>
      <c r="CJ662" s="1339" t="str">
        <f t="shared" si="2050"/>
        <v/>
      </c>
      <c r="CK662" s="1340" t="str">
        <f t="shared" si="2050"/>
        <v/>
      </c>
      <c r="CL662" s="1340" t="str">
        <f t="shared" si="2050"/>
        <v/>
      </c>
      <c r="CM662" s="1340" t="str">
        <f t="shared" si="2050"/>
        <v/>
      </c>
      <c r="CN662" s="1339" t="str">
        <f t="shared" si="2050"/>
        <v/>
      </c>
      <c r="CO662" s="1339" t="str">
        <f t="shared" si="2050"/>
        <v/>
      </c>
      <c r="CP662" s="1339" t="str">
        <f t="shared" si="2050"/>
        <v/>
      </c>
      <c r="CQ662" s="1339" t="str">
        <f t="shared" si="2050"/>
        <v/>
      </c>
      <c r="CR662" s="1339" t="str">
        <f t="shared" si="2050"/>
        <v/>
      </c>
      <c r="CS662" s="1338" t="str">
        <f t="shared" si="2050"/>
        <v/>
      </c>
      <c r="CT662" s="1341" t="str">
        <f t="shared" si="2050"/>
        <v/>
      </c>
      <c r="CU662" s="552" t="str">
        <f t="shared" si="2024"/>
        <v/>
      </c>
      <c r="CV662" s="553" t="str">
        <f t="shared" si="2025"/>
        <v/>
      </c>
      <c r="CW662" s="554" t="str">
        <f t="shared" si="2026"/>
        <v/>
      </c>
      <c r="CX662" s="554" t="str">
        <f t="shared" si="2027"/>
        <v/>
      </c>
      <c r="CY662" s="554" t="str">
        <f t="shared" si="2028"/>
        <v/>
      </c>
      <c r="CZ662" s="554" t="str">
        <f t="shared" si="2029"/>
        <v/>
      </c>
      <c r="DA662" s="554" t="str">
        <f t="shared" si="2030"/>
        <v/>
      </c>
      <c r="DB662" s="555" t="str">
        <f t="shared" si="2031"/>
        <v/>
      </c>
      <c r="DC662" s="555" t="str">
        <f t="shared" si="2032"/>
        <v/>
      </c>
      <c r="DD662" s="555" t="str">
        <f t="shared" si="2033"/>
        <v/>
      </c>
      <c r="DE662" s="554" t="str">
        <f t="shared" si="2034"/>
        <v/>
      </c>
      <c r="DF662" s="554" t="str">
        <f t="shared" si="2035"/>
        <v/>
      </c>
      <c r="DG662" s="554" t="str">
        <f t="shared" si="2036"/>
        <v/>
      </c>
      <c r="DH662" s="554" t="str">
        <f t="shared" si="2037"/>
        <v/>
      </c>
      <c r="DI662" s="554" t="str">
        <f t="shared" si="2038"/>
        <v/>
      </c>
      <c r="DJ662" s="553" t="str">
        <f t="shared" si="2039"/>
        <v/>
      </c>
      <c r="DK662" s="552" t="str">
        <f t="shared" si="2040"/>
        <v/>
      </c>
      <c r="DL662" s="656">
        <f t="shared" si="2041"/>
        <v>0</v>
      </c>
      <c r="DM662" s="106">
        <f t="shared" si="2042"/>
        <v>0</v>
      </c>
      <c r="DN662" s="106">
        <f t="shared" si="2043"/>
        <v>0</v>
      </c>
      <c r="DO662" s="106">
        <f t="shared" si="2044"/>
        <v>0</v>
      </c>
      <c r="DP662" s="486"/>
      <c r="DQ662" s="1126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$G$1 &amp; " (%)"</f>
        <v>kcal (%)</v>
      </c>
      <c r="B663" s="760" t="str">
        <f t="shared" ref="B663:K663" si="2051">IF(B661="","",B661/B$46*B662/12)</f>
        <v/>
      </c>
      <c r="C663" s="760" t="str">
        <f t="shared" si="2051"/>
        <v/>
      </c>
      <c r="D663" s="760" t="str">
        <f t="shared" si="2051"/>
        <v/>
      </c>
      <c r="E663" s="760" t="str">
        <f t="shared" si="2051"/>
        <v/>
      </c>
      <c r="F663" s="760" t="str">
        <f t="shared" si="2051"/>
        <v/>
      </c>
      <c r="G663" s="760" t="str">
        <f t="shared" si="2051"/>
        <v/>
      </c>
      <c r="H663" s="760" t="str">
        <f t="shared" si="2051"/>
        <v/>
      </c>
      <c r="I663" s="760" t="str">
        <f t="shared" si="2051"/>
        <v/>
      </c>
      <c r="J663" s="760" t="str">
        <f t="shared" si="2051"/>
        <v/>
      </c>
      <c r="K663" s="760" t="str">
        <f t="shared" si="2051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52">IF(T661="","",T661/T$46*T662/12)</f>
        <v/>
      </c>
      <c r="U663" s="760" t="str">
        <f t="shared" si="2052"/>
        <v/>
      </c>
      <c r="V663" s="760" t="str">
        <f t="shared" si="2052"/>
        <v/>
      </c>
      <c r="W663" s="760" t="str">
        <f t="shared" si="2052"/>
        <v/>
      </c>
      <c r="X663" s="760" t="str">
        <f t="shared" si="2052"/>
        <v/>
      </c>
      <c r="Y663" s="760" t="str">
        <f t="shared" si="2052"/>
        <v/>
      </c>
      <c r="Z663" s="760" t="str">
        <f t="shared" si="2052"/>
        <v/>
      </c>
      <c r="AA663" s="760" t="str">
        <f t="shared" si="2052"/>
        <v/>
      </c>
      <c r="AB663" s="760" t="str">
        <f t="shared" si="2052"/>
        <v/>
      </c>
      <c r="AC663" s="760" t="str">
        <f t="shared" si="2052"/>
        <v/>
      </c>
      <c r="AD663" s="760" t="str">
        <f t="shared" si="2052"/>
        <v/>
      </c>
      <c r="AE663" s="760" t="str">
        <f t="shared" si="2052"/>
        <v/>
      </c>
      <c r="AF663" s="760" t="str">
        <f t="shared" si="2052"/>
        <v/>
      </c>
      <c r="AG663" s="760" t="str">
        <f t="shared" si="2052"/>
        <v/>
      </c>
      <c r="AH663" s="760" t="str">
        <f t="shared" si="2052"/>
        <v/>
      </c>
      <c r="AI663" s="760" t="str">
        <f t="shared" si="2052"/>
        <v/>
      </c>
      <c r="AJ663" s="760" t="str">
        <f t="shared" si="2052"/>
        <v/>
      </c>
      <c r="AK663" s="761"/>
      <c r="AL663" s="760" t="str">
        <f t="shared" ref="AL663:AT663" si="2053">IF(AL661="","",AL661/AL$46*AL662/12)</f>
        <v/>
      </c>
      <c r="AM663" s="760" t="str">
        <f t="shared" si="2053"/>
        <v/>
      </c>
      <c r="AN663" s="760" t="str">
        <f t="shared" si="2053"/>
        <v/>
      </c>
      <c r="AO663" s="760" t="str">
        <f t="shared" si="2053"/>
        <v/>
      </c>
      <c r="AP663" s="760" t="str">
        <f t="shared" si="2053"/>
        <v/>
      </c>
      <c r="AQ663" s="760" t="str">
        <f t="shared" si="2053"/>
        <v/>
      </c>
      <c r="AR663" s="760" t="str">
        <f t="shared" si="2053"/>
        <v/>
      </c>
      <c r="AS663" s="760" t="str">
        <f t="shared" si="2053"/>
        <v/>
      </c>
      <c r="AT663" s="760" t="str">
        <f t="shared" si="2053"/>
        <v/>
      </c>
      <c r="AU663" s="760"/>
      <c r="AV663" s="760"/>
      <c r="AW663" s="760" t="str">
        <f t="shared" ref="AW663:BB663" si="2054">IF(AW661="","",AW661/AW$46*AW662/12)</f>
        <v/>
      </c>
      <c r="AX663" s="760" t="str">
        <f t="shared" si="2054"/>
        <v/>
      </c>
      <c r="AY663" s="760" t="str">
        <f t="shared" si="2054"/>
        <v/>
      </c>
      <c r="AZ663" s="760" t="str">
        <f t="shared" si="2054"/>
        <v/>
      </c>
      <c r="BA663" s="760" t="str">
        <f t="shared" si="2054"/>
        <v/>
      </c>
      <c r="BB663" s="760" t="str">
        <f t="shared" si="2054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55">IF(BJ661="","",BJ661/BJ$46*BJ662/12)</f>
        <v/>
      </c>
      <c r="BK663" s="760" t="str">
        <f t="shared" si="2055"/>
        <v/>
      </c>
      <c r="BL663" s="760" t="str">
        <f t="shared" si="2055"/>
        <v/>
      </c>
      <c r="BM663" s="760" t="str">
        <f t="shared" si="2055"/>
        <v/>
      </c>
      <c r="BN663" s="760" t="str">
        <f t="shared" si="2055"/>
        <v/>
      </c>
      <c r="BO663" s="760" t="str">
        <f t="shared" si="2055"/>
        <v/>
      </c>
      <c r="BP663" s="760" t="str">
        <f t="shared" si="2055"/>
        <v/>
      </c>
      <c r="BQ663" s="760" t="str">
        <f t="shared" si="2055"/>
        <v/>
      </c>
      <c r="BR663" s="760" t="str">
        <f t="shared" si="2055"/>
        <v/>
      </c>
      <c r="BS663" s="760" t="str">
        <f t="shared" si="2055"/>
        <v/>
      </c>
      <c r="BT663" s="760" t="str">
        <f t="shared" si="205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018"/>
        <v/>
      </c>
      <c r="CA663" s="625" t="str">
        <f t="shared" si="2019"/>
        <v/>
      </c>
      <c r="CB663" s="625" t="str">
        <f t="shared" si="2020"/>
        <v/>
      </c>
      <c r="CC663" s="694" t="str">
        <f t="shared" si="2021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050"/>
        <v/>
      </c>
      <c r="CF663" s="1344" t="str">
        <f t="shared" si="2050"/>
        <v/>
      </c>
      <c r="CG663" s="1344" t="str">
        <f t="shared" si="2050"/>
        <v/>
      </c>
      <c r="CH663" s="1344" t="str">
        <f t="shared" si="2050"/>
        <v/>
      </c>
      <c r="CI663" s="1344" t="str">
        <f t="shared" si="2050"/>
        <v/>
      </c>
      <c r="CJ663" s="1344" t="str">
        <f t="shared" si="2050"/>
        <v/>
      </c>
      <c r="CK663" s="1345" t="str">
        <f t="shared" si="2050"/>
        <v/>
      </c>
      <c r="CL663" s="1345" t="str">
        <f t="shared" si="2050"/>
        <v/>
      </c>
      <c r="CM663" s="1345" t="str">
        <f t="shared" si="2050"/>
        <v/>
      </c>
      <c r="CN663" s="1344" t="str">
        <f t="shared" si="2050"/>
        <v/>
      </c>
      <c r="CO663" s="1344" t="str">
        <f t="shared" si="2050"/>
        <v/>
      </c>
      <c r="CP663" s="1344" t="str">
        <f t="shared" si="2050"/>
        <v/>
      </c>
      <c r="CQ663" s="1344" t="str">
        <f t="shared" si="2050"/>
        <v/>
      </c>
      <c r="CR663" s="1344" t="str">
        <f t="shared" si="2050"/>
        <v/>
      </c>
      <c r="CS663" s="1343" t="str">
        <f t="shared" si="2050"/>
        <v/>
      </c>
      <c r="CT663" s="1346" t="str">
        <f t="shared" si="2050"/>
        <v/>
      </c>
      <c r="CU663" s="540" t="str">
        <f t="shared" si="2024"/>
        <v/>
      </c>
      <c r="CV663" s="541" t="str">
        <f t="shared" si="2025"/>
        <v/>
      </c>
      <c r="CW663" s="542" t="str">
        <f t="shared" si="2026"/>
        <v/>
      </c>
      <c r="CX663" s="542" t="str">
        <f t="shared" si="2027"/>
        <v/>
      </c>
      <c r="CY663" s="542" t="str">
        <f t="shared" si="2028"/>
        <v/>
      </c>
      <c r="CZ663" s="542" t="str">
        <f t="shared" si="2029"/>
        <v/>
      </c>
      <c r="DA663" s="542" t="str">
        <f t="shared" si="2030"/>
        <v/>
      </c>
      <c r="DB663" s="543" t="str">
        <f t="shared" si="2031"/>
        <v/>
      </c>
      <c r="DC663" s="543" t="str">
        <f t="shared" si="2032"/>
        <v/>
      </c>
      <c r="DD663" s="543" t="str">
        <f t="shared" si="2033"/>
        <v/>
      </c>
      <c r="DE663" s="542" t="str">
        <f t="shared" si="2034"/>
        <v/>
      </c>
      <c r="DF663" s="542" t="str">
        <f t="shared" si="2035"/>
        <v/>
      </c>
      <c r="DG663" s="542" t="str">
        <f t="shared" si="2036"/>
        <v/>
      </c>
      <c r="DH663" s="542" t="str">
        <f t="shared" si="2037"/>
        <v/>
      </c>
      <c r="DI663" s="542" t="str">
        <f t="shared" si="2038"/>
        <v/>
      </c>
      <c r="DJ663" s="541" t="str">
        <f t="shared" si="2039"/>
        <v/>
      </c>
      <c r="DK663" s="540" t="str">
        <f t="shared" si="2040"/>
        <v/>
      </c>
      <c r="DL663" s="656">
        <f t="shared" si="2041"/>
        <v>0</v>
      </c>
      <c r="DM663" s="106">
        <f t="shared" si="2042"/>
        <v>0</v>
      </c>
      <c r="DN663" s="106">
        <f t="shared" si="2043"/>
        <v>0</v>
      </c>
      <c r="DO663" s="106">
        <f t="shared" si="2044"/>
        <v>0</v>
      </c>
      <c r="DP663" s="486"/>
      <c r="DQ663" s="1126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294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903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295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56">IF(DL665&lt;3,"",(SUM(B665:R665)-MIN(B665:R665)-MAX(B665:R665))/(DL665-2))</f>
        <v/>
      </c>
      <c r="CA665" s="600" t="str">
        <f t="shared" ref="CA665:CA680" si="2057">IF(DM665&lt;3,"",(SUM(T665:AJ665)-MIN(T665:AJ665)-MAX(T665:AJ665))/(DM665-2))</f>
        <v/>
      </c>
      <c r="CB665" s="600" t="str">
        <f t="shared" ref="CB665:CB680" si="2058">IF(DN665&lt;3,"",(SUM(AL665:BB665)-MIN(AL665:BB665)-MAX(AL665:BB665))/(DN665-2))</f>
        <v/>
      </c>
      <c r="CC665" s="691" t="str">
        <f t="shared" ref="CC665:CC680" si="2059">IF(DO665&lt;3,"",(SUM(BD665:BT665)-MIN(BD665:BT665)-MAX(BD665:BT665))/(DO665-2))</f>
        <v/>
      </c>
      <c r="CD665" s="1337" t="str">
        <f t="shared" ref="CD665:CD675" si="206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050"/>
        <v/>
      </c>
      <c r="CF665" s="1339" t="str">
        <f t="shared" si="2050"/>
        <v/>
      </c>
      <c r="CG665" s="1339" t="str">
        <f t="shared" si="2050"/>
        <v/>
      </c>
      <c r="CH665" s="1339" t="str">
        <f t="shared" si="2050"/>
        <v/>
      </c>
      <c r="CI665" s="1339" t="str">
        <f t="shared" si="2050"/>
        <v/>
      </c>
      <c r="CJ665" s="1339" t="str">
        <f t="shared" si="2050"/>
        <v/>
      </c>
      <c r="CK665" s="1340" t="str">
        <f t="shared" si="2050"/>
        <v/>
      </c>
      <c r="CL665" s="1340" t="str">
        <f t="shared" si="2050"/>
        <v/>
      </c>
      <c r="CM665" s="1340" t="str">
        <f t="shared" si="2050"/>
        <v/>
      </c>
      <c r="CN665" s="1339" t="str">
        <f t="shared" si="2050"/>
        <v/>
      </c>
      <c r="CO665" s="1339" t="str">
        <f t="shared" si="2050"/>
        <v/>
      </c>
      <c r="CP665" s="1339" t="str">
        <f t="shared" si="2050"/>
        <v/>
      </c>
      <c r="CQ665" s="1339" t="str">
        <f t="shared" si="2050"/>
        <v/>
      </c>
      <c r="CR665" s="1339" t="str">
        <f t="shared" si="2050"/>
        <v/>
      </c>
      <c r="CS665" s="1338" t="str">
        <f t="shared" si="2050"/>
        <v/>
      </c>
      <c r="CT665" s="1341" t="str">
        <f t="shared" si="2050"/>
        <v/>
      </c>
      <c r="CU665" s="552" t="str">
        <f t="shared" ref="CU665:CU675" si="206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3" t="str">
        <f t="shared" ref="CV665:CV675" si="206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4" t="str">
        <f t="shared" ref="CW665:CW675" si="206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4" t="str">
        <f t="shared" ref="CX665:CX675" si="206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4" t="str">
        <f t="shared" ref="CY665:CY675" si="206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4" t="str">
        <f t="shared" ref="CZ665:CZ675" si="206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4" t="str">
        <f t="shared" ref="DA665:DA675" si="206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5" t="str">
        <f t="shared" ref="DB665:DB675" si="206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5" t="str">
        <f t="shared" ref="DC665:DC675" si="206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5" t="str">
        <f t="shared" ref="DD665:DD675" si="207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4" t="str">
        <f t="shared" ref="DE665:DE675" si="207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4" t="str">
        <f t="shared" ref="DF665:DF675" si="207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4" t="str">
        <f t="shared" ref="DG665:DG675" si="207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4" t="str">
        <f t="shared" ref="DH665:DH675" si="207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4" t="str">
        <f t="shared" ref="DI665:DI675" si="207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3" t="str">
        <f t="shared" ref="DJ665:DJ675" si="207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2" t="str">
        <f t="shared" ref="DK665:DK675" si="207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78">COUNT(B665:R665)</f>
        <v>0</v>
      </c>
      <c r="DM665" s="106">
        <f t="shared" ref="DM665:DM675" si="2079">COUNT(T665:AJ665)</f>
        <v>0</v>
      </c>
      <c r="DN665" s="106">
        <f t="shared" ref="DN665:DN675" si="2080">COUNT(AL665:BB665)</f>
        <v>0</v>
      </c>
      <c r="DO665" s="106">
        <f t="shared" ref="DO665:DO675" si="2081">COUNT(BD665:BT665)</f>
        <v>0</v>
      </c>
      <c r="DP665" s="486"/>
      <c r="DQ665" s="1126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$G$1 &amp; " (%)"</f>
        <v>kcal (%)</v>
      </c>
      <c r="B666" s="635" t="str">
        <f t="shared" ref="B666:R666" si="2082">IF(B665="","",B665/B$46*8/12*5/7*0.5)</f>
        <v/>
      </c>
      <c r="C666" s="635" t="str">
        <f t="shared" si="2082"/>
        <v/>
      </c>
      <c r="D666" s="635" t="str">
        <f t="shared" si="2082"/>
        <v/>
      </c>
      <c r="E666" s="635" t="str">
        <f t="shared" si="2082"/>
        <v/>
      </c>
      <c r="F666" s="635" t="str">
        <f t="shared" si="2082"/>
        <v/>
      </c>
      <c r="G666" s="635" t="str">
        <f t="shared" si="2082"/>
        <v/>
      </c>
      <c r="H666" s="635" t="str">
        <f t="shared" si="2082"/>
        <v/>
      </c>
      <c r="I666" s="635" t="str">
        <f t="shared" si="2082"/>
        <v/>
      </c>
      <c r="J666" s="635" t="str">
        <f t="shared" si="2082"/>
        <v/>
      </c>
      <c r="K666" s="635" t="str">
        <f t="shared" si="2082"/>
        <v/>
      </c>
      <c r="L666" s="635" t="str">
        <f t="shared" si="2082"/>
        <v/>
      </c>
      <c r="M666" s="635" t="str">
        <f t="shared" si="2082"/>
        <v/>
      </c>
      <c r="N666" s="635" t="str">
        <f t="shared" si="2082"/>
        <v/>
      </c>
      <c r="O666" s="635" t="str">
        <f t="shared" si="2082"/>
        <v/>
      </c>
      <c r="P666" s="635" t="str">
        <f t="shared" si="2082"/>
        <v/>
      </c>
      <c r="Q666" s="635" t="str">
        <f t="shared" si="2082"/>
        <v/>
      </c>
      <c r="R666" s="635" t="str">
        <f t="shared" si="2082"/>
        <v/>
      </c>
      <c r="S666" s="655"/>
      <c r="T666" s="635" t="str">
        <f t="shared" ref="T666:AJ666" si="2083">IF(T665="","",T665/T$46*8/12*5/7*0.5)</f>
        <v/>
      </c>
      <c r="U666" s="635" t="str">
        <f t="shared" si="2083"/>
        <v/>
      </c>
      <c r="V666" s="635" t="str">
        <f t="shared" si="2083"/>
        <v/>
      </c>
      <c r="W666" s="635" t="str">
        <f t="shared" si="2083"/>
        <v/>
      </c>
      <c r="X666" s="635" t="str">
        <f t="shared" si="2083"/>
        <v/>
      </c>
      <c r="Y666" s="635" t="str">
        <f t="shared" si="2083"/>
        <v/>
      </c>
      <c r="Z666" s="635" t="str">
        <f t="shared" si="2083"/>
        <v/>
      </c>
      <c r="AA666" s="635" t="str">
        <f t="shared" si="2083"/>
        <v/>
      </c>
      <c r="AB666" s="635" t="str">
        <f t="shared" si="2083"/>
        <v/>
      </c>
      <c r="AC666" s="635" t="str">
        <f t="shared" si="2083"/>
        <v/>
      </c>
      <c r="AD666" s="635" t="str">
        <f t="shared" si="2083"/>
        <v/>
      </c>
      <c r="AE666" s="635" t="str">
        <f t="shared" si="2083"/>
        <v/>
      </c>
      <c r="AF666" s="635" t="str">
        <f t="shared" si="2083"/>
        <v/>
      </c>
      <c r="AG666" s="635" t="str">
        <f t="shared" si="2083"/>
        <v/>
      </c>
      <c r="AH666" s="635" t="str">
        <f t="shared" si="2083"/>
        <v/>
      </c>
      <c r="AI666" s="635" t="str">
        <f t="shared" si="2083"/>
        <v/>
      </c>
      <c r="AJ666" s="635" t="str">
        <f t="shared" si="2083"/>
        <v/>
      </c>
      <c r="AK666" s="655"/>
      <c r="AL666" s="635" t="str">
        <f t="shared" ref="AL666:BB666" si="2084">IF(AL665="","",AL665/AL$46*8/12*5/7*0.5)</f>
        <v/>
      </c>
      <c r="AM666" s="635" t="str">
        <f t="shared" si="2084"/>
        <v/>
      </c>
      <c r="AN666" s="635" t="str">
        <f t="shared" si="2084"/>
        <v/>
      </c>
      <c r="AO666" s="635" t="str">
        <f t="shared" si="2084"/>
        <v/>
      </c>
      <c r="AP666" s="635" t="str">
        <f t="shared" si="2084"/>
        <v/>
      </c>
      <c r="AQ666" s="635" t="str">
        <f t="shared" si="2084"/>
        <v/>
      </c>
      <c r="AR666" s="635" t="str">
        <f t="shared" si="2084"/>
        <v/>
      </c>
      <c r="AS666" s="635" t="str">
        <f t="shared" si="2084"/>
        <v/>
      </c>
      <c r="AT666" s="635" t="str">
        <f t="shared" si="2084"/>
        <v/>
      </c>
      <c r="AU666" s="635" t="str">
        <f t="shared" si="2084"/>
        <v/>
      </c>
      <c r="AV666" s="635" t="str">
        <f t="shared" si="2084"/>
        <v/>
      </c>
      <c r="AW666" s="635" t="str">
        <f t="shared" si="2084"/>
        <v/>
      </c>
      <c r="AX666" s="635" t="str">
        <f t="shared" si="2084"/>
        <v/>
      </c>
      <c r="AY666" s="635" t="str">
        <f t="shared" si="2084"/>
        <v/>
      </c>
      <c r="AZ666" s="635" t="str">
        <f t="shared" si="2084"/>
        <v/>
      </c>
      <c r="BA666" s="635" t="str">
        <f t="shared" si="2084"/>
        <v/>
      </c>
      <c r="BB666" s="635" t="str">
        <f t="shared" si="2084"/>
        <v/>
      </c>
      <c r="BC666" s="655"/>
      <c r="BD666" s="635" t="str">
        <f t="shared" ref="BD666:BT666" si="2085">IF(BD665="","",BD665/BD$46*8/12*5/7*0.5)</f>
        <v/>
      </c>
      <c r="BE666" s="635" t="str">
        <f t="shared" si="2085"/>
        <v/>
      </c>
      <c r="BF666" s="635" t="str">
        <f t="shared" si="2085"/>
        <v/>
      </c>
      <c r="BG666" s="635" t="str">
        <f t="shared" si="2085"/>
        <v/>
      </c>
      <c r="BH666" s="635" t="str">
        <f t="shared" si="2085"/>
        <v/>
      </c>
      <c r="BI666" s="635" t="str">
        <f t="shared" si="2085"/>
        <v/>
      </c>
      <c r="BJ666" s="635" t="str">
        <f t="shared" si="2085"/>
        <v/>
      </c>
      <c r="BK666" s="635" t="str">
        <f t="shared" si="2085"/>
        <v/>
      </c>
      <c r="BL666" s="635" t="str">
        <f t="shared" si="2085"/>
        <v/>
      </c>
      <c r="BM666" s="635" t="str">
        <f t="shared" si="2085"/>
        <v/>
      </c>
      <c r="BN666" s="635" t="str">
        <f t="shared" si="2085"/>
        <v/>
      </c>
      <c r="BO666" s="635" t="str">
        <f t="shared" si="2085"/>
        <v/>
      </c>
      <c r="BP666" s="635" t="str">
        <f t="shared" si="2085"/>
        <v/>
      </c>
      <c r="BQ666" s="635" t="str">
        <f t="shared" si="2085"/>
        <v/>
      </c>
      <c r="BR666" s="635" t="str">
        <f t="shared" si="2085"/>
        <v/>
      </c>
      <c r="BS666" s="635" t="str">
        <f t="shared" si="2085"/>
        <v/>
      </c>
      <c r="BT666" s="635" t="str">
        <f t="shared" si="2085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56"/>
        <v/>
      </c>
      <c r="CA666" s="625" t="str">
        <f t="shared" si="2057"/>
        <v/>
      </c>
      <c r="CB666" s="625" t="str">
        <f t="shared" si="2058"/>
        <v/>
      </c>
      <c r="CC666" s="694" t="str">
        <f t="shared" si="2059"/>
        <v/>
      </c>
      <c r="CD666" s="1342" t="str">
        <f t="shared" si="2060"/>
        <v/>
      </c>
      <c r="CE666" s="1343" t="str">
        <f t="shared" si="2050"/>
        <v/>
      </c>
      <c r="CF666" s="1344" t="str">
        <f t="shared" si="2050"/>
        <v/>
      </c>
      <c r="CG666" s="1344" t="str">
        <f t="shared" si="2050"/>
        <v/>
      </c>
      <c r="CH666" s="1344" t="str">
        <f t="shared" si="2050"/>
        <v/>
      </c>
      <c r="CI666" s="1344" t="str">
        <f t="shared" si="2050"/>
        <v/>
      </c>
      <c r="CJ666" s="1344" t="str">
        <f t="shared" si="2050"/>
        <v/>
      </c>
      <c r="CK666" s="1345" t="str">
        <f t="shared" si="2050"/>
        <v/>
      </c>
      <c r="CL666" s="1345" t="str">
        <f t="shared" si="2050"/>
        <v/>
      </c>
      <c r="CM666" s="1345" t="str">
        <f t="shared" si="2050"/>
        <v/>
      </c>
      <c r="CN666" s="1344" t="str">
        <f t="shared" si="2050"/>
        <v/>
      </c>
      <c r="CO666" s="1344" t="str">
        <f t="shared" si="2050"/>
        <v/>
      </c>
      <c r="CP666" s="1344" t="str">
        <f t="shared" si="2050"/>
        <v/>
      </c>
      <c r="CQ666" s="1344" t="str">
        <f t="shared" si="2050"/>
        <v/>
      </c>
      <c r="CR666" s="1344" t="str">
        <f t="shared" si="2050"/>
        <v/>
      </c>
      <c r="CS666" s="1343" t="str">
        <f t="shared" si="2050"/>
        <v/>
      </c>
      <c r="CT666" s="1346" t="str">
        <f t="shared" si="2050"/>
        <v/>
      </c>
      <c r="CU666" s="540" t="str">
        <f t="shared" si="2061"/>
        <v/>
      </c>
      <c r="CV666" s="541" t="str">
        <f t="shared" si="2062"/>
        <v/>
      </c>
      <c r="CW666" s="542" t="str">
        <f t="shared" si="2063"/>
        <v/>
      </c>
      <c r="CX666" s="542" t="str">
        <f t="shared" si="2064"/>
        <v/>
      </c>
      <c r="CY666" s="542" t="str">
        <f t="shared" si="2065"/>
        <v/>
      </c>
      <c r="CZ666" s="542" t="str">
        <f t="shared" si="2066"/>
        <v/>
      </c>
      <c r="DA666" s="542" t="str">
        <f t="shared" si="2067"/>
        <v/>
      </c>
      <c r="DB666" s="543" t="str">
        <f t="shared" si="2068"/>
        <v/>
      </c>
      <c r="DC666" s="543" t="str">
        <f t="shared" si="2069"/>
        <v/>
      </c>
      <c r="DD666" s="543" t="str">
        <f t="shared" si="2070"/>
        <v/>
      </c>
      <c r="DE666" s="542" t="str">
        <f t="shared" si="2071"/>
        <v/>
      </c>
      <c r="DF666" s="542" t="str">
        <f t="shared" si="2072"/>
        <v/>
      </c>
      <c r="DG666" s="542" t="str">
        <f t="shared" si="2073"/>
        <v/>
      </c>
      <c r="DH666" s="542" t="str">
        <f t="shared" si="2074"/>
        <v/>
      </c>
      <c r="DI666" s="542" t="str">
        <f t="shared" si="2075"/>
        <v/>
      </c>
      <c r="DJ666" s="541" t="str">
        <f t="shared" si="2076"/>
        <v/>
      </c>
      <c r="DK666" s="540" t="str">
        <f t="shared" si="2077"/>
        <v/>
      </c>
      <c r="DL666" s="656">
        <f t="shared" si="2078"/>
        <v>0</v>
      </c>
      <c r="DM666" s="106">
        <f t="shared" si="2079"/>
        <v>0</v>
      </c>
      <c r="DN666" s="106">
        <f t="shared" si="2080"/>
        <v>0</v>
      </c>
      <c r="DO666" s="106">
        <f t="shared" si="2081"/>
        <v>0</v>
      </c>
      <c r="DP666" s="486"/>
      <c r="DQ666" s="1126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296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56"/>
        <v/>
      </c>
      <c r="CA667" s="600" t="str">
        <f t="shared" si="2057"/>
        <v/>
      </c>
      <c r="CB667" s="600" t="str">
        <f t="shared" si="2058"/>
        <v/>
      </c>
      <c r="CC667" s="691" t="str">
        <f t="shared" si="2059"/>
        <v/>
      </c>
      <c r="CD667" s="1337" t="str">
        <f t="shared" si="2060"/>
        <v/>
      </c>
      <c r="CE667" s="1338" t="str">
        <f t="shared" si="2050"/>
        <v/>
      </c>
      <c r="CF667" s="1339" t="str">
        <f t="shared" si="2050"/>
        <v/>
      </c>
      <c r="CG667" s="1339" t="str">
        <f t="shared" si="2050"/>
        <v/>
      </c>
      <c r="CH667" s="1339" t="str">
        <f t="shared" si="2050"/>
        <v/>
      </c>
      <c r="CI667" s="1339" t="str">
        <f t="shared" si="2050"/>
        <v/>
      </c>
      <c r="CJ667" s="1339" t="str">
        <f t="shared" si="2050"/>
        <v/>
      </c>
      <c r="CK667" s="1340" t="str">
        <f t="shared" si="2050"/>
        <v/>
      </c>
      <c r="CL667" s="1340" t="str">
        <f t="shared" si="2050"/>
        <v/>
      </c>
      <c r="CM667" s="1340" t="str">
        <f t="shared" si="2050"/>
        <v/>
      </c>
      <c r="CN667" s="1339" t="str">
        <f t="shared" si="2050"/>
        <v/>
      </c>
      <c r="CO667" s="1339" t="str">
        <f t="shared" si="2050"/>
        <v/>
      </c>
      <c r="CP667" s="1339" t="str">
        <f t="shared" si="2050"/>
        <v/>
      </c>
      <c r="CQ667" s="1339" t="str">
        <f t="shared" si="2050"/>
        <v/>
      </c>
      <c r="CR667" s="1339" t="str">
        <f t="shared" si="2050"/>
        <v/>
      </c>
      <c r="CS667" s="1338" t="str">
        <f t="shared" si="2050"/>
        <v/>
      </c>
      <c r="CT667" s="1341" t="str">
        <f t="shared" si="2050"/>
        <v/>
      </c>
      <c r="CU667" s="552" t="str">
        <f t="shared" si="2061"/>
        <v/>
      </c>
      <c r="CV667" s="553" t="str">
        <f t="shared" si="2062"/>
        <v/>
      </c>
      <c r="CW667" s="554" t="str">
        <f t="shared" si="2063"/>
        <v/>
      </c>
      <c r="CX667" s="554" t="str">
        <f t="shared" si="2064"/>
        <v/>
      </c>
      <c r="CY667" s="554" t="str">
        <f t="shared" si="2065"/>
        <v/>
      </c>
      <c r="CZ667" s="554" t="str">
        <f t="shared" si="2066"/>
        <v/>
      </c>
      <c r="DA667" s="554" t="str">
        <f t="shared" si="2067"/>
        <v/>
      </c>
      <c r="DB667" s="555" t="str">
        <f t="shared" si="2068"/>
        <v/>
      </c>
      <c r="DC667" s="555" t="str">
        <f t="shared" si="2069"/>
        <v/>
      </c>
      <c r="DD667" s="555" t="str">
        <f t="shared" si="2070"/>
        <v/>
      </c>
      <c r="DE667" s="554" t="str">
        <f t="shared" si="2071"/>
        <v/>
      </c>
      <c r="DF667" s="554" t="str">
        <f t="shared" si="2072"/>
        <v/>
      </c>
      <c r="DG667" s="554" t="str">
        <f t="shared" si="2073"/>
        <v/>
      </c>
      <c r="DH667" s="554" t="str">
        <f t="shared" si="2074"/>
        <v/>
      </c>
      <c r="DI667" s="554" t="str">
        <f t="shared" si="2075"/>
        <v/>
      </c>
      <c r="DJ667" s="553" t="str">
        <f t="shared" si="2076"/>
        <v/>
      </c>
      <c r="DK667" s="552" t="str">
        <f t="shared" si="2077"/>
        <v/>
      </c>
      <c r="DL667" s="656">
        <f t="shared" si="2078"/>
        <v>0</v>
      </c>
      <c r="DM667" s="106">
        <f t="shared" si="2079"/>
        <v>0</v>
      </c>
      <c r="DN667" s="106">
        <f t="shared" si="2080"/>
        <v>0</v>
      </c>
      <c r="DO667" s="106">
        <f t="shared" si="2081"/>
        <v>0</v>
      </c>
      <c r="DP667" s="486"/>
      <c r="DQ667" s="1126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282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56"/>
        <v/>
      </c>
      <c r="CA668" s="600" t="str">
        <f t="shared" si="2057"/>
        <v/>
      </c>
      <c r="CB668" s="600" t="str">
        <f t="shared" si="2058"/>
        <v/>
      </c>
      <c r="CC668" s="691" t="str">
        <f t="shared" si="2059"/>
        <v/>
      </c>
      <c r="CD668" s="1337" t="str">
        <f t="shared" si="2060"/>
        <v/>
      </c>
      <c r="CE668" s="1338" t="str">
        <f t="shared" si="2050"/>
        <v/>
      </c>
      <c r="CF668" s="1339" t="str">
        <f t="shared" si="2050"/>
        <v/>
      </c>
      <c r="CG668" s="1339" t="str">
        <f t="shared" si="2050"/>
        <v/>
      </c>
      <c r="CH668" s="1339" t="str">
        <f t="shared" si="2050"/>
        <v/>
      </c>
      <c r="CI668" s="1339" t="str">
        <f t="shared" si="2050"/>
        <v/>
      </c>
      <c r="CJ668" s="1339" t="str">
        <f t="shared" si="2050"/>
        <v/>
      </c>
      <c r="CK668" s="1340" t="str">
        <f t="shared" si="2050"/>
        <v/>
      </c>
      <c r="CL668" s="1340" t="str">
        <f t="shared" si="2050"/>
        <v/>
      </c>
      <c r="CM668" s="1340" t="str">
        <f t="shared" si="2050"/>
        <v/>
      </c>
      <c r="CN668" s="1339" t="str">
        <f t="shared" si="2050"/>
        <v/>
      </c>
      <c r="CO668" s="1339" t="str">
        <f t="shared" si="2050"/>
        <v/>
      </c>
      <c r="CP668" s="1339" t="str">
        <f t="shared" si="2050"/>
        <v/>
      </c>
      <c r="CQ668" s="1339" t="str">
        <f t="shared" si="2050"/>
        <v/>
      </c>
      <c r="CR668" s="1339" t="str">
        <f t="shared" si="2050"/>
        <v/>
      </c>
      <c r="CS668" s="1338" t="str">
        <f t="shared" si="2050"/>
        <v/>
      </c>
      <c r="CT668" s="1341" t="str">
        <f t="shared" si="2050"/>
        <v/>
      </c>
      <c r="CU668" s="552" t="str">
        <f t="shared" si="2061"/>
        <v/>
      </c>
      <c r="CV668" s="553" t="str">
        <f t="shared" si="2062"/>
        <v/>
      </c>
      <c r="CW668" s="554" t="str">
        <f t="shared" si="2063"/>
        <v/>
      </c>
      <c r="CX668" s="554" t="str">
        <f t="shared" si="2064"/>
        <v/>
      </c>
      <c r="CY668" s="554" t="str">
        <f t="shared" si="2065"/>
        <v/>
      </c>
      <c r="CZ668" s="554" t="str">
        <f t="shared" si="2066"/>
        <v/>
      </c>
      <c r="DA668" s="554" t="str">
        <f t="shared" si="2067"/>
        <v/>
      </c>
      <c r="DB668" s="555" t="str">
        <f t="shared" si="2068"/>
        <v/>
      </c>
      <c r="DC668" s="555" t="str">
        <f t="shared" si="2069"/>
        <v/>
      </c>
      <c r="DD668" s="555" t="str">
        <f t="shared" si="2070"/>
        <v/>
      </c>
      <c r="DE668" s="554" t="str">
        <f t="shared" si="2071"/>
        <v/>
      </c>
      <c r="DF668" s="554" t="str">
        <f t="shared" si="2072"/>
        <v/>
      </c>
      <c r="DG668" s="554" t="str">
        <f t="shared" si="2073"/>
        <v/>
      </c>
      <c r="DH668" s="554" t="str">
        <f t="shared" si="2074"/>
        <v/>
      </c>
      <c r="DI668" s="554" t="str">
        <f t="shared" si="2075"/>
        <v/>
      </c>
      <c r="DJ668" s="553" t="str">
        <f t="shared" si="2076"/>
        <v/>
      </c>
      <c r="DK668" s="552" t="str">
        <f t="shared" si="2077"/>
        <v/>
      </c>
      <c r="DL668" s="656">
        <f t="shared" si="2078"/>
        <v>0</v>
      </c>
      <c r="DM668" s="106">
        <f t="shared" si="2079"/>
        <v>0</v>
      </c>
      <c r="DN668" s="106">
        <f t="shared" si="2080"/>
        <v>0</v>
      </c>
      <c r="DO668" s="106">
        <f t="shared" si="2081"/>
        <v>0</v>
      </c>
      <c r="DP668" s="486"/>
      <c r="DQ668" s="1126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$G$1 &amp; " (%)"</f>
        <v>kcal (%)</v>
      </c>
      <c r="B669" s="635" t="str">
        <f t="shared" ref="B669:R669" si="2086">IF(B667="","",B667*B668/0.6/B$46/365)</f>
        <v/>
      </c>
      <c r="C669" s="635" t="str">
        <f t="shared" si="2086"/>
        <v/>
      </c>
      <c r="D669" s="635" t="str">
        <f t="shared" si="2086"/>
        <v/>
      </c>
      <c r="E669" s="635" t="str">
        <f t="shared" si="2086"/>
        <v/>
      </c>
      <c r="F669" s="635" t="str">
        <f t="shared" si="2086"/>
        <v/>
      </c>
      <c r="G669" s="635" t="str">
        <f t="shared" si="2086"/>
        <v/>
      </c>
      <c r="H669" s="635" t="str">
        <f t="shared" si="2086"/>
        <v/>
      </c>
      <c r="I669" s="635" t="str">
        <f t="shared" si="2086"/>
        <v/>
      </c>
      <c r="J669" s="635" t="str">
        <f t="shared" si="2086"/>
        <v/>
      </c>
      <c r="K669" s="635" t="str">
        <f t="shared" si="2086"/>
        <v/>
      </c>
      <c r="L669" s="635" t="str">
        <f t="shared" si="2086"/>
        <v/>
      </c>
      <c r="M669" s="635" t="str">
        <f t="shared" si="2086"/>
        <v/>
      </c>
      <c r="N669" s="635" t="str">
        <f t="shared" si="2086"/>
        <v/>
      </c>
      <c r="O669" s="635" t="str">
        <f t="shared" si="2086"/>
        <v/>
      </c>
      <c r="P669" s="635" t="str">
        <f t="shared" si="2086"/>
        <v/>
      </c>
      <c r="Q669" s="635" t="str">
        <f t="shared" si="2086"/>
        <v/>
      </c>
      <c r="R669" s="635" t="str">
        <f t="shared" si="2086"/>
        <v/>
      </c>
      <c r="S669" s="655"/>
      <c r="T669" s="635" t="str">
        <f t="shared" ref="T669:AJ669" si="2087">IF(T667="","",T667*T668/0.6/T$46/365)</f>
        <v/>
      </c>
      <c r="U669" s="635" t="str">
        <f t="shared" si="2087"/>
        <v/>
      </c>
      <c r="V669" s="635" t="str">
        <f t="shared" si="2087"/>
        <v/>
      </c>
      <c r="W669" s="635" t="str">
        <f t="shared" si="2087"/>
        <v/>
      </c>
      <c r="X669" s="635" t="str">
        <f t="shared" si="2087"/>
        <v/>
      </c>
      <c r="Y669" s="635" t="str">
        <f t="shared" si="2087"/>
        <v/>
      </c>
      <c r="Z669" s="635" t="str">
        <f t="shared" si="2087"/>
        <v/>
      </c>
      <c r="AA669" s="635" t="str">
        <f t="shared" si="2087"/>
        <v/>
      </c>
      <c r="AB669" s="635" t="str">
        <f t="shared" si="2087"/>
        <v/>
      </c>
      <c r="AC669" s="635" t="str">
        <f t="shared" si="2087"/>
        <v/>
      </c>
      <c r="AD669" s="635" t="str">
        <f t="shared" si="2087"/>
        <v/>
      </c>
      <c r="AE669" s="635" t="str">
        <f t="shared" si="2087"/>
        <v/>
      </c>
      <c r="AF669" s="635" t="str">
        <f t="shared" si="2087"/>
        <v/>
      </c>
      <c r="AG669" s="635" t="str">
        <f t="shared" si="2087"/>
        <v/>
      </c>
      <c r="AH669" s="635" t="str">
        <f t="shared" si="2087"/>
        <v/>
      </c>
      <c r="AI669" s="635" t="str">
        <f t="shared" si="2087"/>
        <v/>
      </c>
      <c r="AJ669" s="635" t="str">
        <f t="shared" si="2087"/>
        <v/>
      </c>
      <c r="AK669" s="655"/>
      <c r="AL669" s="635" t="str">
        <f t="shared" ref="AL669:BB669" si="2088">IF(AL667="","",AL667*AL668/0.6/AL$46/365)</f>
        <v/>
      </c>
      <c r="AM669" s="635" t="str">
        <f t="shared" si="2088"/>
        <v/>
      </c>
      <c r="AN669" s="635" t="str">
        <f t="shared" si="2088"/>
        <v/>
      </c>
      <c r="AO669" s="635" t="str">
        <f t="shared" si="2088"/>
        <v/>
      </c>
      <c r="AP669" s="635" t="str">
        <f t="shared" si="2088"/>
        <v/>
      </c>
      <c r="AQ669" s="635" t="str">
        <f t="shared" si="2088"/>
        <v/>
      </c>
      <c r="AR669" s="635" t="str">
        <f t="shared" si="2088"/>
        <v/>
      </c>
      <c r="AS669" s="635" t="str">
        <f t="shared" si="2088"/>
        <v/>
      </c>
      <c r="AT669" s="635" t="str">
        <f t="shared" si="2088"/>
        <v/>
      </c>
      <c r="AU669" s="635" t="str">
        <f t="shared" si="2088"/>
        <v/>
      </c>
      <c r="AV669" s="635" t="str">
        <f t="shared" si="2088"/>
        <v/>
      </c>
      <c r="AW669" s="635" t="str">
        <f t="shared" si="2088"/>
        <v/>
      </c>
      <c r="AX669" s="635" t="str">
        <f t="shared" si="2088"/>
        <v/>
      </c>
      <c r="AY669" s="635" t="str">
        <f t="shared" si="2088"/>
        <v/>
      </c>
      <c r="AZ669" s="635" t="str">
        <f t="shared" si="2088"/>
        <v/>
      </c>
      <c r="BA669" s="635" t="str">
        <f t="shared" si="2088"/>
        <v/>
      </c>
      <c r="BB669" s="635" t="str">
        <f t="shared" si="2088"/>
        <v/>
      </c>
      <c r="BC669" s="655"/>
      <c r="BD669" s="635" t="str">
        <f t="shared" ref="BD669:BT669" si="2089">IF(BD667="","",BD667*BD668/0.6/BD$46/365)</f>
        <v/>
      </c>
      <c r="BE669" s="635" t="str">
        <f t="shared" si="2089"/>
        <v/>
      </c>
      <c r="BF669" s="635" t="str">
        <f t="shared" si="2089"/>
        <v/>
      </c>
      <c r="BG669" s="635" t="str">
        <f t="shared" si="2089"/>
        <v/>
      </c>
      <c r="BH669" s="635" t="str">
        <f t="shared" si="2089"/>
        <v/>
      </c>
      <c r="BI669" s="635" t="str">
        <f t="shared" si="2089"/>
        <v/>
      </c>
      <c r="BJ669" s="635" t="str">
        <f t="shared" si="2089"/>
        <v/>
      </c>
      <c r="BK669" s="635" t="str">
        <f t="shared" si="2089"/>
        <v/>
      </c>
      <c r="BL669" s="635" t="str">
        <f t="shared" si="2089"/>
        <v/>
      </c>
      <c r="BM669" s="635" t="str">
        <f t="shared" si="2089"/>
        <v/>
      </c>
      <c r="BN669" s="635" t="str">
        <f t="shared" si="2089"/>
        <v/>
      </c>
      <c r="BO669" s="635" t="str">
        <f t="shared" si="2089"/>
        <v/>
      </c>
      <c r="BP669" s="635" t="str">
        <f t="shared" si="2089"/>
        <v/>
      </c>
      <c r="BQ669" s="635" t="str">
        <f t="shared" si="2089"/>
        <v/>
      </c>
      <c r="BR669" s="635" t="str">
        <f t="shared" si="2089"/>
        <v/>
      </c>
      <c r="BS669" s="635" t="str">
        <f t="shared" si="2089"/>
        <v/>
      </c>
      <c r="BT669" s="635" t="str">
        <f t="shared" si="2089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56"/>
        <v/>
      </c>
      <c r="CA669" s="625" t="str">
        <f t="shared" si="2057"/>
        <v/>
      </c>
      <c r="CB669" s="625" t="str">
        <f t="shared" si="2058"/>
        <v/>
      </c>
      <c r="CC669" s="694" t="str">
        <f t="shared" si="2059"/>
        <v/>
      </c>
      <c r="CD669" s="1342" t="str">
        <f t="shared" si="2060"/>
        <v/>
      </c>
      <c r="CE669" s="1343" t="str">
        <f t="shared" si="2050"/>
        <v/>
      </c>
      <c r="CF669" s="1344" t="str">
        <f t="shared" si="2050"/>
        <v/>
      </c>
      <c r="CG669" s="1344" t="str">
        <f t="shared" si="2050"/>
        <v/>
      </c>
      <c r="CH669" s="1344" t="str">
        <f t="shared" si="2050"/>
        <v/>
      </c>
      <c r="CI669" s="1344" t="str">
        <f t="shared" si="2050"/>
        <v/>
      </c>
      <c r="CJ669" s="1344" t="str">
        <f t="shared" si="2050"/>
        <v/>
      </c>
      <c r="CK669" s="1345" t="str">
        <f t="shared" si="2050"/>
        <v/>
      </c>
      <c r="CL669" s="1345" t="str">
        <f t="shared" si="2050"/>
        <v/>
      </c>
      <c r="CM669" s="1345" t="str">
        <f t="shared" si="2050"/>
        <v/>
      </c>
      <c r="CN669" s="1344" t="str">
        <f t="shared" si="2050"/>
        <v/>
      </c>
      <c r="CO669" s="1344" t="str">
        <f t="shared" si="2050"/>
        <v/>
      </c>
      <c r="CP669" s="1344" t="str">
        <f t="shared" si="2050"/>
        <v/>
      </c>
      <c r="CQ669" s="1344" t="str">
        <f t="shared" si="2050"/>
        <v/>
      </c>
      <c r="CR669" s="1344" t="str">
        <f t="shared" si="2050"/>
        <v/>
      </c>
      <c r="CS669" s="1343" t="str">
        <f t="shared" si="2050"/>
        <v/>
      </c>
      <c r="CT669" s="1346" t="str">
        <f t="shared" si="2050"/>
        <v/>
      </c>
      <c r="CU669" s="540" t="str">
        <f t="shared" si="2061"/>
        <v/>
      </c>
      <c r="CV669" s="541" t="str">
        <f t="shared" si="2062"/>
        <v/>
      </c>
      <c r="CW669" s="542" t="str">
        <f t="shared" si="2063"/>
        <v/>
      </c>
      <c r="CX669" s="542" t="str">
        <f t="shared" si="2064"/>
        <v/>
      </c>
      <c r="CY669" s="542" t="str">
        <f t="shared" si="2065"/>
        <v/>
      </c>
      <c r="CZ669" s="542" t="str">
        <f t="shared" si="2066"/>
        <v/>
      </c>
      <c r="DA669" s="542" t="str">
        <f t="shared" si="2067"/>
        <v/>
      </c>
      <c r="DB669" s="543" t="str">
        <f t="shared" si="2068"/>
        <v/>
      </c>
      <c r="DC669" s="543" t="str">
        <f t="shared" si="2069"/>
        <v/>
      </c>
      <c r="DD669" s="543" t="str">
        <f t="shared" si="2070"/>
        <v/>
      </c>
      <c r="DE669" s="542" t="str">
        <f t="shared" si="2071"/>
        <v/>
      </c>
      <c r="DF669" s="542" t="str">
        <f t="shared" si="2072"/>
        <v/>
      </c>
      <c r="DG669" s="542" t="str">
        <f t="shared" si="2073"/>
        <v/>
      </c>
      <c r="DH669" s="542" t="str">
        <f t="shared" si="2074"/>
        <v/>
      </c>
      <c r="DI669" s="542" t="str">
        <f t="shared" si="2075"/>
        <v/>
      </c>
      <c r="DJ669" s="541" t="str">
        <f t="shared" si="2076"/>
        <v/>
      </c>
      <c r="DK669" s="540" t="str">
        <f t="shared" si="2077"/>
        <v/>
      </c>
      <c r="DL669" s="656">
        <f t="shared" si="2078"/>
        <v>0</v>
      </c>
      <c r="DM669" s="106">
        <f t="shared" si="2079"/>
        <v>0</v>
      </c>
      <c r="DN669" s="106">
        <f t="shared" si="2080"/>
        <v>0</v>
      </c>
      <c r="DO669" s="106">
        <f t="shared" si="2081"/>
        <v>0</v>
      </c>
      <c r="DP669" s="486"/>
      <c r="DQ669" s="1126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56"/>
        <v/>
      </c>
      <c r="CA670" s="600" t="str">
        <f t="shared" si="2057"/>
        <v/>
      </c>
      <c r="CB670" s="600" t="str">
        <f t="shared" si="2058"/>
        <v/>
      </c>
      <c r="CC670" s="691" t="str">
        <f t="shared" si="2059"/>
        <v/>
      </c>
      <c r="CD670" s="1337" t="str">
        <f t="shared" si="2060"/>
        <v/>
      </c>
      <c r="CE670" s="1338" t="str">
        <f t="shared" si="2050"/>
        <v/>
      </c>
      <c r="CF670" s="1339" t="str">
        <f t="shared" si="2050"/>
        <v/>
      </c>
      <c r="CG670" s="1339" t="str">
        <f t="shared" si="2050"/>
        <v/>
      </c>
      <c r="CH670" s="1339" t="str">
        <f t="shared" si="2050"/>
        <v/>
      </c>
      <c r="CI670" s="1339" t="str">
        <f t="shared" si="2050"/>
        <v/>
      </c>
      <c r="CJ670" s="1339" t="str">
        <f t="shared" si="2050"/>
        <v/>
      </c>
      <c r="CK670" s="1340" t="str">
        <f t="shared" si="2050"/>
        <v/>
      </c>
      <c r="CL670" s="1340" t="str">
        <f t="shared" si="2050"/>
        <v/>
      </c>
      <c r="CM670" s="1340" t="str">
        <f t="shared" si="2050"/>
        <v/>
      </c>
      <c r="CN670" s="1339" t="str">
        <f t="shared" si="2050"/>
        <v/>
      </c>
      <c r="CO670" s="1339" t="str">
        <f t="shared" si="2050"/>
        <v/>
      </c>
      <c r="CP670" s="1339" t="str">
        <f t="shared" si="2050"/>
        <v/>
      </c>
      <c r="CQ670" s="1339" t="str">
        <f t="shared" si="2050"/>
        <v/>
      </c>
      <c r="CR670" s="1339" t="str">
        <f t="shared" si="2050"/>
        <v/>
      </c>
      <c r="CS670" s="1338" t="str">
        <f t="shared" si="2050"/>
        <v/>
      </c>
      <c r="CT670" s="1341" t="str">
        <f t="shared" si="2050"/>
        <v/>
      </c>
      <c r="CU670" s="552" t="str">
        <f t="shared" si="2061"/>
        <v/>
      </c>
      <c r="CV670" s="553" t="str">
        <f t="shared" si="2062"/>
        <v/>
      </c>
      <c r="CW670" s="554" t="str">
        <f t="shared" si="2063"/>
        <v/>
      </c>
      <c r="CX670" s="554" t="str">
        <f t="shared" si="2064"/>
        <v/>
      </c>
      <c r="CY670" s="554" t="str">
        <f t="shared" si="2065"/>
        <v/>
      </c>
      <c r="CZ670" s="554" t="str">
        <f t="shared" si="2066"/>
        <v/>
      </c>
      <c r="DA670" s="554" t="str">
        <f t="shared" si="2067"/>
        <v/>
      </c>
      <c r="DB670" s="555" t="str">
        <f t="shared" si="2068"/>
        <v/>
      </c>
      <c r="DC670" s="555" t="str">
        <f t="shared" si="2069"/>
        <v/>
      </c>
      <c r="DD670" s="555" t="str">
        <f t="shared" si="2070"/>
        <v/>
      </c>
      <c r="DE670" s="554" t="str">
        <f t="shared" si="2071"/>
        <v/>
      </c>
      <c r="DF670" s="554" t="str">
        <f t="shared" si="2072"/>
        <v/>
      </c>
      <c r="DG670" s="554" t="str">
        <f t="shared" si="2073"/>
        <v/>
      </c>
      <c r="DH670" s="554" t="str">
        <f t="shared" si="2074"/>
        <v/>
      </c>
      <c r="DI670" s="554" t="str">
        <f t="shared" si="2075"/>
        <v/>
      </c>
      <c r="DJ670" s="553" t="str">
        <f t="shared" si="2076"/>
        <v/>
      </c>
      <c r="DK670" s="552" t="str">
        <f t="shared" si="2077"/>
        <v/>
      </c>
      <c r="DL670" s="656">
        <f t="shared" si="2078"/>
        <v>0</v>
      </c>
      <c r="DM670" s="106">
        <f t="shared" si="2079"/>
        <v>0</v>
      </c>
      <c r="DN670" s="106">
        <f t="shared" si="2080"/>
        <v>0</v>
      </c>
      <c r="DO670" s="106">
        <f t="shared" si="2081"/>
        <v>0</v>
      </c>
      <c r="DP670" s="486"/>
      <c r="DQ670" s="1126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282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56"/>
        <v/>
      </c>
      <c r="CA671" s="600" t="str">
        <f t="shared" si="2057"/>
        <v/>
      </c>
      <c r="CB671" s="600" t="str">
        <f t="shared" si="2058"/>
        <v/>
      </c>
      <c r="CC671" s="691" t="str">
        <f t="shared" si="2059"/>
        <v/>
      </c>
      <c r="CD671" s="1337" t="str">
        <f t="shared" si="2060"/>
        <v/>
      </c>
      <c r="CE671" s="1338" t="str">
        <f t="shared" si="2050"/>
        <v/>
      </c>
      <c r="CF671" s="1339" t="str">
        <f t="shared" si="2050"/>
        <v/>
      </c>
      <c r="CG671" s="1339" t="str">
        <f t="shared" si="2050"/>
        <v/>
      </c>
      <c r="CH671" s="1339" t="str">
        <f t="shared" si="2050"/>
        <v/>
      </c>
      <c r="CI671" s="1339" t="str">
        <f t="shared" si="2050"/>
        <v/>
      </c>
      <c r="CJ671" s="1339" t="str">
        <f t="shared" si="2050"/>
        <v/>
      </c>
      <c r="CK671" s="1340" t="str">
        <f t="shared" si="2050"/>
        <v/>
      </c>
      <c r="CL671" s="1340" t="str">
        <f t="shared" si="2050"/>
        <v/>
      </c>
      <c r="CM671" s="1340" t="str">
        <f t="shared" si="2050"/>
        <v/>
      </c>
      <c r="CN671" s="1339" t="str">
        <f t="shared" si="2050"/>
        <v/>
      </c>
      <c r="CO671" s="1339" t="str">
        <f t="shared" si="2050"/>
        <v/>
      </c>
      <c r="CP671" s="1339" t="str">
        <f t="shared" si="2050"/>
        <v/>
      </c>
      <c r="CQ671" s="1339" t="str">
        <f t="shared" si="2050"/>
        <v/>
      </c>
      <c r="CR671" s="1339" t="str">
        <f t="shared" si="2050"/>
        <v/>
      </c>
      <c r="CS671" s="1338" t="str">
        <f t="shared" si="2050"/>
        <v/>
      </c>
      <c r="CT671" s="1341" t="str">
        <f t="shared" si="2050"/>
        <v/>
      </c>
      <c r="CU671" s="552" t="str">
        <f t="shared" si="2061"/>
        <v/>
      </c>
      <c r="CV671" s="553" t="str">
        <f t="shared" si="2062"/>
        <v/>
      </c>
      <c r="CW671" s="554" t="str">
        <f t="shared" si="2063"/>
        <v/>
      </c>
      <c r="CX671" s="554" t="str">
        <f t="shared" si="2064"/>
        <v/>
      </c>
      <c r="CY671" s="554" t="str">
        <f t="shared" si="2065"/>
        <v/>
      </c>
      <c r="CZ671" s="554" t="str">
        <f t="shared" si="2066"/>
        <v/>
      </c>
      <c r="DA671" s="554" t="str">
        <f t="shared" si="2067"/>
        <v/>
      </c>
      <c r="DB671" s="555" t="str">
        <f t="shared" si="2068"/>
        <v/>
      </c>
      <c r="DC671" s="555" t="str">
        <f t="shared" si="2069"/>
        <v/>
      </c>
      <c r="DD671" s="555" t="str">
        <f t="shared" si="2070"/>
        <v/>
      </c>
      <c r="DE671" s="554" t="str">
        <f t="shared" si="2071"/>
        <v/>
      </c>
      <c r="DF671" s="554" t="str">
        <f t="shared" si="2072"/>
        <v/>
      </c>
      <c r="DG671" s="554" t="str">
        <f t="shared" si="2073"/>
        <v/>
      </c>
      <c r="DH671" s="554" t="str">
        <f t="shared" si="2074"/>
        <v/>
      </c>
      <c r="DI671" s="554" t="str">
        <f t="shared" si="2075"/>
        <v/>
      </c>
      <c r="DJ671" s="553" t="str">
        <f t="shared" si="2076"/>
        <v/>
      </c>
      <c r="DK671" s="552" t="str">
        <f t="shared" si="2077"/>
        <v/>
      </c>
      <c r="DL671" s="656">
        <f t="shared" si="2078"/>
        <v>0</v>
      </c>
      <c r="DM671" s="106">
        <f t="shared" si="2079"/>
        <v>0</v>
      </c>
      <c r="DN671" s="106">
        <f t="shared" si="2080"/>
        <v>0</v>
      </c>
      <c r="DO671" s="106">
        <f t="shared" si="2081"/>
        <v>0</v>
      </c>
      <c r="DP671" s="486"/>
      <c r="DQ671" s="1126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$G$1 &amp; " (%)"</f>
        <v>kcal (%)</v>
      </c>
      <c r="B672" s="635" t="str">
        <f t="shared" ref="B672:R672" si="2090">IF(B670="","",B670*B671/0.62/B$46/365)</f>
        <v/>
      </c>
      <c r="C672" s="635" t="str">
        <f t="shared" si="2090"/>
        <v/>
      </c>
      <c r="D672" s="635" t="str">
        <f t="shared" si="2090"/>
        <v/>
      </c>
      <c r="E672" s="635" t="str">
        <f t="shared" si="2090"/>
        <v/>
      </c>
      <c r="F672" s="635" t="str">
        <f t="shared" si="2090"/>
        <v/>
      </c>
      <c r="G672" s="635" t="str">
        <f t="shared" si="2090"/>
        <v/>
      </c>
      <c r="H672" s="635" t="str">
        <f t="shared" si="2090"/>
        <v/>
      </c>
      <c r="I672" s="635" t="str">
        <f t="shared" si="2090"/>
        <v/>
      </c>
      <c r="J672" s="635" t="str">
        <f t="shared" si="2090"/>
        <v/>
      </c>
      <c r="K672" s="635" t="str">
        <f t="shared" si="2090"/>
        <v/>
      </c>
      <c r="L672" s="635" t="str">
        <f t="shared" si="2090"/>
        <v/>
      </c>
      <c r="M672" s="635" t="str">
        <f t="shared" si="2090"/>
        <v/>
      </c>
      <c r="N672" s="635" t="str">
        <f t="shared" si="2090"/>
        <v/>
      </c>
      <c r="O672" s="635" t="str">
        <f t="shared" si="2090"/>
        <v/>
      </c>
      <c r="P672" s="635" t="str">
        <f t="shared" si="2090"/>
        <v/>
      </c>
      <c r="Q672" s="635" t="str">
        <f t="shared" si="2090"/>
        <v/>
      </c>
      <c r="R672" s="635" t="str">
        <f t="shared" si="2090"/>
        <v/>
      </c>
      <c r="S672" s="655"/>
      <c r="T672" s="635" t="str">
        <f t="shared" ref="T672:AJ672" si="2091">IF(T670="","",T670*T671/0.62/T$46/365)</f>
        <v/>
      </c>
      <c r="U672" s="635" t="str">
        <f t="shared" si="2091"/>
        <v/>
      </c>
      <c r="V672" s="635" t="str">
        <f t="shared" si="2091"/>
        <v/>
      </c>
      <c r="W672" s="635" t="str">
        <f t="shared" si="2091"/>
        <v/>
      </c>
      <c r="X672" s="635" t="str">
        <f t="shared" si="2091"/>
        <v/>
      </c>
      <c r="Y672" s="635" t="str">
        <f t="shared" si="2091"/>
        <v/>
      </c>
      <c r="Z672" s="635" t="str">
        <f t="shared" si="2091"/>
        <v/>
      </c>
      <c r="AA672" s="635" t="str">
        <f t="shared" si="2091"/>
        <v/>
      </c>
      <c r="AB672" s="635" t="str">
        <f t="shared" si="2091"/>
        <v/>
      </c>
      <c r="AC672" s="635" t="str">
        <f t="shared" si="2091"/>
        <v/>
      </c>
      <c r="AD672" s="635" t="str">
        <f t="shared" si="2091"/>
        <v/>
      </c>
      <c r="AE672" s="635" t="str">
        <f t="shared" si="2091"/>
        <v/>
      </c>
      <c r="AF672" s="635" t="str">
        <f t="shared" si="2091"/>
        <v/>
      </c>
      <c r="AG672" s="635" t="str">
        <f t="shared" si="2091"/>
        <v/>
      </c>
      <c r="AH672" s="635" t="str">
        <f t="shared" si="2091"/>
        <v/>
      </c>
      <c r="AI672" s="635" t="str">
        <f t="shared" si="2091"/>
        <v/>
      </c>
      <c r="AJ672" s="635" t="str">
        <f t="shared" si="2091"/>
        <v/>
      </c>
      <c r="AK672" s="655"/>
      <c r="AL672" s="635" t="str">
        <f t="shared" ref="AL672:BB672" si="2092">IF(AL670="","",AL670*AL671/0.62/AL$46/365)</f>
        <v/>
      </c>
      <c r="AM672" s="635" t="str">
        <f t="shared" si="2092"/>
        <v/>
      </c>
      <c r="AN672" s="635" t="str">
        <f t="shared" si="2092"/>
        <v/>
      </c>
      <c r="AO672" s="635" t="str">
        <f t="shared" si="2092"/>
        <v/>
      </c>
      <c r="AP672" s="635" t="str">
        <f t="shared" si="2092"/>
        <v/>
      </c>
      <c r="AQ672" s="635" t="str">
        <f t="shared" si="2092"/>
        <v/>
      </c>
      <c r="AR672" s="635" t="str">
        <f t="shared" si="2092"/>
        <v/>
      </c>
      <c r="AS672" s="635" t="str">
        <f t="shared" si="2092"/>
        <v/>
      </c>
      <c r="AT672" s="635" t="str">
        <f t="shared" si="2092"/>
        <v/>
      </c>
      <c r="AU672" s="635" t="str">
        <f t="shared" si="2092"/>
        <v/>
      </c>
      <c r="AV672" s="635" t="str">
        <f t="shared" si="2092"/>
        <v/>
      </c>
      <c r="AW672" s="635" t="str">
        <f t="shared" si="2092"/>
        <v/>
      </c>
      <c r="AX672" s="635" t="str">
        <f t="shared" si="2092"/>
        <v/>
      </c>
      <c r="AY672" s="635" t="str">
        <f t="shared" si="2092"/>
        <v/>
      </c>
      <c r="AZ672" s="635" t="str">
        <f t="shared" si="2092"/>
        <v/>
      </c>
      <c r="BA672" s="635" t="str">
        <f t="shared" si="2092"/>
        <v/>
      </c>
      <c r="BB672" s="635" t="str">
        <f t="shared" si="2092"/>
        <v/>
      </c>
      <c r="BC672" s="655"/>
      <c r="BD672" s="635" t="str">
        <f t="shared" ref="BD672:BT672" si="2093">IF(BD670="","",BD670*BD671/0.62/BD$46/365)</f>
        <v/>
      </c>
      <c r="BE672" s="635" t="str">
        <f t="shared" si="2093"/>
        <v/>
      </c>
      <c r="BF672" s="635" t="str">
        <f t="shared" si="2093"/>
        <v/>
      </c>
      <c r="BG672" s="635" t="str">
        <f t="shared" si="2093"/>
        <v/>
      </c>
      <c r="BH672" s="635" t="str">
        <f t="shared" si="2093"/>
        <v/>
      </c>
      <c r="BI672" s="635" t="str">
        <f t="shared" si="2093"/>
        <v/>
      </c>
      <c r="BJ672" s="635" t="str">
        <f t="shared" si="2093"/>
        <v/>
      </c>
      <c r="BK672" s="635" t="str">
        <f t="shared" si="2093"/>
        <v/>
      </c>
      <c r="BL672" s="635" t="str">
        <f t="shared" si="2093"/>
        <v/>
      </c>
      <c r="BM672" s="635" t="str">
        <f t="shared" si="2093"/>
        <v/>
      </c>
      <c r="BN672" s="635" t="str">
        <f t="shared" si="2093"/>
        <v/>
      </c>
      <c r="BO672" s="635" t="str">
        <f t="shared" si="2093"/>
        <v/>
      </c>
      <c r="BP672" s="635" t="str">
        <f t="shared" si="2093"/>
        <v/>
      </c>
      <c r="BQ672" s="635" t="str">
        <f t="shared" si="2093"/>
        <v/>
      </c>
      <c r="BR672" s="635" t="str">
        <f t="shared" si="2093"/>
        <v/>
      </c>
      <c r="BS672" s="635" t="str">
        <f t="shared" si="2093"/>
        <v/>
      </c>
      <c r="BT672" s="635" t="str">
        <f t="shared" si="2093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56"/>
        <v/>
      </c>
      <c r="CA672" s="625" t="str">
        <f t="shared" si="2057"/>
        <v/>
      </c>
      <c r="CB672" s="625" t="str">
        <f t="shared" si="2058"/>
        <v/>
      </c>
      <c r="CC672" s="694" t="str">
        <f t="shared" si="2059"/>
        <v/>
      </c>
      <c r="CD672" s="1342" t="str">
        <f t="shared" si="2060"/>
        <v/>
      </c>
      <c r="CE672" s="1343" t="str">
        <f t="shared" si="2050"/>
        <v/>
      </c>
      <c r="CF672" s="1344" t="str">
        <f t="shared" si="2050"/>
        <v/>
      </c>
      <c r="CG672" s="1344" t="str">
        <f t="shared" si="2050"/>
        <v/>
      </c>
      <c r="CH672" s="1344" t="str">
        <f t="shared" si="2050"/>
        <v/>
      </c>
      <c r="CI672" s="1344" t="str">
        <f t="shared" si="2050"/>
        <v/>
      </c>
      <c r="CJ672" s="1344" t="str">
        <f t="shared" si="2050"/>
        <v/>
      </c>
      <c r="CK672" s="1345" t="str">
        <f t="shared" si="2050"/>
        <v/>
      </c>
      <c r="CL672" s="1345" t="str">
        <f t="shared" si="2050"/>
        <v/>
      </c>
      <c r="CM672" s="1345" t="str">
        <f t="shared" si="2050"/>
        <v/>
      </c>
      <c r="CN672" s="1344" t="str">
        <f t="shared" si="2050"/>
        <v/>
      </c>
      <c r="CO672" s="1344" t="str">
        <f t="shared" si="2050"/>
        <v/>
      </c>
      <c r="CP672" s="1344" t="str">
        <f t="shared" si="2050"/>
        <v/>
      </c>
      <c r="CQ672" s="1344" t="str">
        <f t="shared" si="2050"/>
        <v/>
      </c>
      <c r="CR672" s="1344" t="str">
        <f t="shared" si="2050"/>
        <v/>
      </c>
      <c r="CS672" s="1343" t="str">
        <f t="shared" si="2050"/>
        <v/>
      </c>
      <c r="CT672" s="1346" t="str">
        <f t="shared" si="2050"/>
        <v/>
      </c>
      <c r="CU672" s="540" t="str">
        <f t="shared" si="2061"/>
        <v/>
      </c>
      <c r="CV672" s="541" t="str">
        <f t="shared" si="2062"/>
        <v/>
      </c>
      <c r="CW672" s="542" t="str">
        <f t="shared" si="2063"/>
        <v/>
      </c>
      <c r="CX672" s="542" t="str">
        <f t="shared" si="2064"/>
        <v/>
      </c>
      <c r="CY672" s="542" t="str">
        <f t="shared" si="2065"/>
        <v/>
      </c>
      <c r="CZ672" s="542" t="str">
        <f t="shared" si="2066"/>
        <v/>
      </c>
      <c r="DA672" s="542" t="str">
        <f t="shared" si="2067"/>
        <v/>
      </c>
      <c r="DB672" s="543" t="str">
        <f t="shared" si="2068"/>
        <v/>
      </c>
      <c r="DC672" s="543" t="str">
        <f t="shared" si="2069"/>
        <v/>
      </c>
      <c r="DD672" s="543" t="str">
        <f t="shared" si="2070"/>
        <v/>
      </c>
      <c r="DE672" s="542" t="str">
        <f t="shared" si="2071"/>
        <v/>
      </c>
      <c r="DF672" s="542" t="str">
        <f t="shared" si="2072"/>
        <v/>
      </c>
      <c r="DG672" s="542" t="str">
        <f t="shared" si="2073"/>
        <v/>
      </c>
      <c r="DH672" s="542" t="str">
        <f t="shared" si="2074"/>
        <v/>
      </c>
      <c r="DI672" s="542" t="str">
        <f t="shared" si="2075"/>
        <v/>
      </c>
      <c r="DJ672" s="541" t="str">
        <f t="shared" si="2076"/>
        <v/>
      </c>
      <c r="DK672" s="540" t="str">
        <f t="shared" si="2077"/>
        <v/>
      </c>
      <c r="DL672" s="656">
        <f t="shared" si="2078"/>
        <v>0</v>
      </c>
      <c r="DM672" s="106">
        <f t="shared" si="2079"/>
        <v>0</v>
      </c>
      <c r="DN672" s="106">
        <f t="shared" si="2080"/>
        <v>0</v>
      </c>
      <c r="DO672" s="106">
        <f t="shared" si="2081"/>
        <v>0</v>
      </c>
      <c r="DP672" s="486"/>
      <c r="DQ672" s="1126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56"/>
        <v/>
      </c>
      <c r="CA673" s="600" t="str">
        <f t="shared" si="2057"/>
        <v/>
      </c>
      <c r="CB673" s="600" t="str">
        <f t="shared" si="2058"/>
        <v/>
      </c>
      <c r="CC673" s="691" t="str">
        <f t="shared" si="2059"/>
        <v/>
      </c>
      <c r="CD673" s="1337" t="str">
        <f t="shared" si="2060"/>
        <v/>
      </c>
      <c r="CE673" s="1338" t="str">
        <f t="shared" si="2050"/>
        <v/>
      </c>
      <c r="CF673" s="1339" t="str">
        <f t="shared" si="2050"/>
        <v/>
      </c>
      <c r="CG673" s="1339" t="str">
        <f t="shared" si="2050"/>
        <v/>
      </c>
      <c r="CH673" s="1339" t="str">
        <f t="shared" si="2050"/>
        <v/>
      </c>
      <c r="CI673" s="1339" t="str">
        <f t="shared" si="2050"/>
        <v/>
      </c>
      <c r="CJ673" s="1339" t="str">
        <f t="shared" si="2050"/>
        <v/>
      </c>
      <c r="CK673" s="1340" t="str">
        <f t="shared" si="2050"/>
        <v/>
      </c>
      <c r="CL673" s="1340" t="str">
        <f t="shared" si="2050"/>
        <v/>
      </c>
      <c r="CM673" s="1340" t="str">
        <f t="shared" si="2050"/>
        <v/>
      </c>
      <c r="CN673" s="1339" t="str">
        <f t="shared" si="2050"/>
        <v/>
      </c>
      <c r="CO673" s="1339" t="str">
        <f t="shared" si="2050"/>
        <v/>
      </c>
      <c r="CP673" s="1339" t="str">
        <f t="shared" si="2050"/>
        <v/>
      </c>
      <c r="CQ673" s="1339" t="str">
        <f t="shared" si="2050"/>
        <v/>
      </c>
      <c r="CR673" s="1339" t="str">
        <f t="shared" si="2050"/>
        <v/>
      </c>
      <c r="CS673" s="1338" t="str">
        <f t="shared" si="2050"/>
        <v/>
      </c>
      <c r="CT673" s="1341" t="str">
        <f t="shared" si="2050"/>
        <v/>
      </c>
      <c r="CU673" s="552" t="str">
        <f t="shared" si="2061"/>
        <v/>
      </c>
      <c r="CV673" s="553" t="str">
        <f t="shared" si="2062"/>
        <v/>
      </c>
      <c r="CW673" s="554" t="str">
        <f t="shared" si="2063"/>
        <v/>
      </c>
      <c r="CX673" s="554" t="str">
        <f t="shared" si="2064"/>
        <v/>
      </c>
      <c r="CY673" s="554" t="str">
        <f t="shared" si="2065"/>
        <v/>
      </c>
      <c r="CZ673" s="554" t="str">
        <f t="shared" si="2066"/>
        <v/>
      </c>
      <c r="DA673" s="554" t="str">
        <f t="shared" si="2067"/>
        <v/>
      </c>
      <c r="DB673" s="555" t="str">
        <f t="shared" si="2068"/>
        <v/>
      </c>
      <c r="DC673" s="555" t="str">
        <f t="shared" si="2069"/>
        <v/>
      </c>
      <c r="DD673" s="555" t="str">
        <f t="shared" si="2070"/>
        <v/>
      </c>
      <c r="DE673" s="554" t="str">
        <f t="shared" si="2071"/>
        <v/>
      </c>
      <c r="DF673" s="554" t="str">
        <f t="shared" si="2072"/>
        <v/>
      </c>
      <c r="DG673" s="554" t="str">
        <f t="shared" si="2073"/>
        <v/>
      </c>
      <c r="DH673" s="554" t="str">
        <f t="shared" si="2074"/>
        <v/>
      </c>
      <c r="DI673" s="554" t="str">
        <f t="shared" si="2075"/>
        <v/>
      </c>
      <c r="DJ673" s="553" t="str">
        <f t="shared" si="2076"/>
        <v/>
      </c>
      <c r="DK673" s="552" t="str">
        <f t="shared" si="2077"/>
        <v/>
      </c>
      <c r="DL673" s="656">
        <f t="shared" si="2078"/>
        <v>0</v>
      </c>
      <c r="DM673" s="106">
        <f t="shared" si="2079"/>
        <v>0</v>
      </c>
      <c r="DN673" s="106">
        <f t="shared" si="2080"/>
        <v>0</v>
      </c>
      <c r="DO673" s="106">
        <f t="shared" si="2081"/>
        <v>0</v>
      </c>
      <c r="DP673" s="486"/>
      <c r="DQ673" s="1126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282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56"/>
        <v/>
      </c>
      <c r="CA674" s="600" t="str">
        <f t="shared" si="2057"/>
        <v/>
      </c>
      <c r="CB674" s="600" t="str">
        <f t="shared" si="2058"/>
        <v/>
      </c>
      <c r="CC674" s="691" t="str">
        <f t="shared" si="2059"/>
        <v/>
      </c>
      <c r="CD674" s="1337" t="str">
        <f t="shared" si="2060"/>
        <v/>
      </c>
      <c r="CE674" s="1338" t="str">
        <f t="shared" si="2050"/>
        <v/>
      </c>
      <c r="CF674" s="1339" t="str">
        <f t="shared" si="2050"/>
        <v/>
      </c>
      <c r="CG674" s="1339" t="str">
        <f t="shared" si="2050"/>
        <v/>
      </c>
      <c r="CH674" s="1339" t="str">
        <f t="shared" si="2050"/>
        <v/>
      </c>
      <c r="CI674" s="1339" t="str">
        <f t="shared" si="2050"/>
        <v/>
      </c>
      <c r="CJ674" s="1339" t="str">
        <f t="shared" si="2050"/>
        <v/>
      </c>
      <c r="CK674" s="1340" t="str">
        <f t="shared" si="2050"/>
        <v/>
      </c>
      <c r="CL674" s="1340" t="str">
        <f t="shared" si="2050"/>
        <v/>
      </c>
      <c r="CM674" s="1340" t="str">
        <f t="shared" si="2050"/>
        <v/>
      </c>
      <c r="CN674" s="1339" t="str">
        <f t="shared" si="2050"/>
        <v/>
      </c>
      <c r="CO674" s="1339" t="str">
        <f t="shared" si="2050"/>
        <v/>
      </c>
      <c r="CP674" s="1339" t="str">
        <f t="shared" si="2050"/>
        <v/>
      </c>
      <c r="CQ674" s="1339" t="str">
        <f t="shared" si="2050"/>
        <v/>
      </c>
      <c r="CR674" s="1339" t="str">
        <f t="shared" si="2050"/>
        <v/>
      </c>
      <c r="CS674" s="1338" t="str">
        <f t="shared" si="2050"/>
        <v/>
      </c>
      <c r="CT674" s="1341" t="str">
        <f t="shared" si="2050"/>
        <v/>
      </c>
      <c r="CU674" s="552" t="str">
        <f t="shared" si="2061"/>
        <v/>
      </c>
      <c r="CV674" s="553" t="str">
        <f t="shared" si="2062"/>
        <v/>
      </c>
      <c r="CW674" s="554" t="str">
        <f t="shared" si="2063"/>
        <v/>
      </c>
      <c r="CX674" s="554" t="str">
        <f t="shared" si="2064"/>
        <v/>
      </c>
      <c r="CY674" s="554" t="str">
        <f t="shared" si="2065"/>
        <v/>
      </c>
      <c r="CZ674" s="554" t="str">
        <f t="shared" si="2066"/>
        <v/>
      </c>
      <c r="DA674" s="554" t="str">
        <f t="shared" si="2067"/>
        <v/>
      </c>
      <c r="DB674" s="555" t="str">
        <f t="shared" si="2068"/>
        <v/>
      </c>
      <c r="DC674" s="555" t="str">
        <f t="shared" si="2069"/>
        <v/>
      </c>
      <c r="DD674" s="555" t="str">
        <f t="shared" si="2070"/>
        <v/>
      </c>
      <c r="DE674" s="554" t="str">
        <f t="shared" si="2071"/>
        <v/>
      </c>
      <c r="DF674" s="554" t="str">
        <f t="shared" si="2072"/>
        <v/>
      </c>
      <c r="DG674" s="554" t="str">
        <f t="shared" si="2073"/>
        <v/>
      </c>
      <c r="DH674" s="554" t="str">
        <f t="shared" si="2074"/>
        <v/>
      </c>
      <c r="DI674" s="554" t="str">
        <f t="shared" si="2075"/>
        <v/>
      </c>
      <c r="DJ674" s="553" t="str">
        <f t="shared" si="2076"/>
        <v/>
      </c>
      <c r="DK674" s="552" t="str">
        <f t="shared" si="2077"/>
        <v/>
      </c>
      <c r="DL674" s="656">
        <f t="shared" si="2078"/>
        <v>0</v>
      </c>
      <c r="DM674" s="106">
        <f t="shared" si="2079"/>
        <v>0</v>
      </c>
      <c r="DN674" s="106">
        <f t="shared" si="2080"/>
        <v>0</v>
      </c>
      <c r="DO674" s="106">
        <f t="shared" si="2081"/>
        <v>0</v>
      </c>
      <c r="DP674" s="486"/>
      <c r="DQ674" s="1126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$G$1 &amp; " (%)"</f>
        <v>kcal (%)</v>
      </c>
      <c r="B675" s="635" t="str">
        <f t="shared" ref="B675:R675" si="2094">IF(B673="","",B673*B674/0.23/B$46/365)</f>
        <v/>
      </c>
      <c r="C675" s="635" t="str">
        <f t="shared" si="2094"/>
        <v/>
      </c>
      <c r="D675" s="635" t="str">
        <f t="shared" si="2094"/>
        <v/>
      </c>
      <c r="E675" s="635" t="str">
        <f t="shared" si="2094"/>
        <v/>
      </c>
      <c r="F675" s="635" t="str">
        <f t="shared" si="2094"/>
        <v/>
      </c>
      <c r="G675" s="635" t="str">
        <f t="shared" si="2094"/>
        <v/>
      </c>
      <c r="H675" s="635" t="str">
        <f t="shared" si="2094"/>
        <v/>
      </c>
      <c r="I675" s="635" t="str">
        <f t="shared" si="2094"/>
        <v/>
      </c>
      <c r="J675" s="635" t="str">
        <f t="shared" si="2094"/>
        <v/>
      </c>
      <c r="K675" s="635" t="str">
        <f t="shared" si="2094"/>
        <v/>
      </c>
      <c r="L675" s="635" t="str">
        <f t="shared" si="2094"/>
        <v/>
      </c>
      <c r="M675" s="635" t="str">
        <f t="shared" si="2094"/>
        <v/>
      </c>
      <c r="N675" s="635" t="str">
        <f t="shared" si="2094"/>
        <v/>
      </c>
      <c r="O675" s="635" t="str">
        <f t="shared" si="2094"/>
        <v/>
      </c>
      <c r="P675" s="635" t="str">
        <f t="shared" si="2094"/>
        <v/>
      </c>
      <c r="Q675" s="635" t="str">
        <f t="shared" si="2094"/>
        <v/>
      </c>
      <c r="R675" s="635" t="str">
        <f t="shared" si="2094"/>
        <v/>
      </c>
      <c r="S675" s="655"/>
      <c r="T675" s="635" t="str">
        <f t="shared" ref="T675:AJ675" si="2095">IF(T673="","",T673*T674/0.23/T$46/365)</f>
        <v/>
      </c>
      <c r="U675" s="635" t="str">
        <f t="shared" si="2095"/>
        <v/>
      </c>
      <c r="V675" s="635" t="str">
        <f t="shared" si="2095"/>
        <v/>
      </c>
      <c r="W675" s="635" t="str">
        <f t="shared" si="2095"/>
        <v/>
      </c>
      <c r="X675" s="635" t="str">
        <f t="shared" si="2095"/>
        <v/>
      </c>
      <c r="Y675" s="635" t="str">
        <f t="shared" si="2095"/>
        <v/>
      </c>
      <c r="Z675" s="635" t="str">
        <f t="shared" si="2095"/>
        <v/>
      </c>
      <c r="AA675" s="635" t="str">
        <f t="shared" si="2095"/>
        <v/>
      </c>
      <c r="AB675" s="635" t="str">
        <f t="shared" si="2095"/>
        <v/>
      </c>
      <c r="AC675" s="635" t="str">
        <f t="shared" si="2095"/>
        <v/>
      </c>
      <c r="AD675" s="635" t="str">
        <f t="shared" si="2095"/>
        <v/>
      </c>
      <c r="AE675" s="635" t="str">
        <f t="shared" si="2095"/>
        <v/>
      </c>
      <c r="AF675" s="635" t="str">
        <f t="shared" si="2095"/>
        <v/>
      </c>
      <c r="AG675" s="635" t="str">
        <f t="shared" si="2095"/>
        <v/>
      </c>
      <c r="AH675" s="635" t="str">
        <f t="shared" si="2095"/>
        <v/>
      </c>
      <c r="AI675" s="635" t="str">
        <f t="shared" si="2095"/>
        <v/>
      </c>
      <c r="AJ675" s="635" t="str">
        <f t="shared" si="2095"/>
        <v/>
      </c>
      <c r="AK675" s="655"/>
      <c r="AL675" s="635" t="str">
        <f t="shared" ref="AL675:BB675" si="2096">IF(AL673="","",AL673*AL674/0.23/AL$46/365)</f>
        <v/>
      </c>
      <c r="AM675" s="635" t="str">
        <f t="shared" si="2096"/>
        <v/>
      </c>
      <c r="AN675" s="635" t="str">
        <f t="shared" si="2096"/>
        <v/>
      </c>
      <c r="AO675" s="635" t="str">
        <f t="shared" si="2096"/>
        <v/>
      </c>
      <c r="AP675" s="635" t="str">
        <f t="shared" si="2096"/>
        <v/>
      </c>
      <c r="AQ675" s="635" t="str">
        <f t="shared" si="2096"/>
        <v/>
      </c>
      <c r="AR675" s="635" t="str">
        <f t="shared" si="2096"/>
        <v/>
      </c>
      <c r="AS675" s="635" t="str">
        <f t="shared" si="2096"/>
        <v/>
      </c>
      <c r="AT675" s="635" t="str">
        <f t="shared" si="2096"/>
        <v/>
      </c>
      <c r="AU675" s="635" t="str">
        <f t="shared" si="2096"/>
        <v/>
      </c>
      <c r="AV675" s="635" t="str">
        <f t="shared" si="2096"/>
        <v/>
      </c>
      <c r="AW675" s="635" t="str">
        <f t="shared" si="2096"/>
        <v/>
      </c>
      <c r="AX675" s="635" t="str">
        <f t="shared" si="2096"/>
        <v/>
      </c>
      <c r="AY675" s="635" t="str">
        <f t="shared" si="2096"/>
        <v/>
      </c>
      <c r="AZ675" s="635" t="str">
        <f t="shared" si="2096"/>
        <v/>
      </c>
      <c r="BA675" s="635" t="str">
        <f t="shared" si="2096"/>
        <v/>
      </c>
      <c r="BB675" s="635" t="str">
        <f t="shared" si="2096"/>
        <v/>
      </c>
      <c r="BC675" s="655"/>
      <c r="BD675" s="635" t="str">
        <f t="shared" ref="BD675:BT675" si="2097">IF(BD673="","",BD673*BD674/0.23/BD$46/365)</f>
        <v/>
      </c>
      <c r="BE675" s="635" t="str">
        <f t="shared" si="2097"/>
        <v/>
      </c>
      <c r="BF675" s="635" t="str">
        <f t="shared" si="2097"/>
        <v/>
      </c>
      <c r="BG675" s="635" t="str">
        <f t="shared" si="2097"/>
        <v/>
      </c>
      <c r="BH675" s="635" t="str">
        <f t="shared" si="2097"/>
        <v/>
      </c>
      <c r="BI675" s="635" t="str">
        <f t="shared" si="2097"/>
        <v/>
      </c>
      <c r="BJ675" s="635" t="str">
        <f t="shared" si="2097"/>
        <v/>
      </c>
      <c r="BK675" s="635" t="str">
        <f t="shared" si="2097"/>
        <v/>
      </c>
      <c r="BL675" s="635" t="str">
        <f t="shared" si="2097"/>
        <v/>
      </c>
      <c r="BM675" s="635" t="str">
        <f t="shared" si="2097"/>
        <v/>
      </c>
      <c r="BN675" s="635" t="str">
        <f t="shared" si="2097"/>
        <v/>
      </c>
      <c r="BO675" s="635" t="str">
        <f t="shared" si="2097"/>
        <v/>
      </c>
      <c r="BP675" s="635" t="str">
        <f t="shared" si="2097"/>
        <v/>
      </c>
      <c r="BQ675" s="635" t="str">
        <f t="shared" si="2097"/>
        <v/>
      </c>
      <c r="BR675" s="635" t="str">
        <f t="shared" si="2097"/>
        <v/>
      </c>
      <c r="BS675" s="635" t="str">
        <f t="shared" si="2097"/>
        <v/>
      </c>
      <c r="BT675" s="635" t="str">
        <f t="shared" si="2097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56"/>
        <v/>
      </c>
      <c r="CA675" s="625" t="str">
        <f t="shared" si="2057"/>
        <v/>
      </c>
      <c r="CB675" s="625" t="str">
        <f t="shared" si="2058"/>
        <v/>
      </c>
      <c r="CC675" s="694" t="str">
        <f t="shared" si="2059"/>
        <v/>
      </c>
      <c r="CD675" s="1342" t="str">
        <f t="shared" si="2060"/>
        <v/>
      </c>
      <c r="CE675" s="1343" t="str">
        <f t="shared" si="2050"/>
        <v/>
      </c>
      <c r="CF675" s="1344" t="str">
        <f t="shared" si="2050"/>
        <v/>
      </c>
      <c r="CG675" s="1344" t="str">
        <f t="shared" si="2050"/>
        <v/>
      </c>
      <c r="CH675" s="1344" t="str">
        <f t="shared" si="2050"/>
        <v/>
      </c>
      <c r="CI675" s="1344" t="str">
        <f t="shared" si="2050"/>
        <v/>
      </c>
      <c r="CJ675" s="1344" t="str">
        <f t="shared" si="2050"/>
        <v/>
      </c>
      <c r="CK675" s="1345" t="str">
        <f t="shared" si="2050"/>
        <v/>
      </c>
      <c r="CL675" s="1345" t="str">
        <f t="shared" si="2050"/>
        <v/>
      </c>
      <c r="CM675" s="1345" t="str">
        <f t="shared" si="2050"/>
        <v/>
      </c>
      <c r="CN675" s="1344" t="str">
        <f t="shared" si="2050"/>
        <v/>
      </c>
      <c r="CO675" s="1344" t="str">
        <f t="shared" si="2050"/>
        <v/>
      </c>
      <c r="CP675" s="1344" t="str">
        <f t="shared" si="2050"/>
        <v/>
      </c>
      <c r="CQ675" s="1344" t="str">
        <f t="shared" si="2050"/>
        <v/>
      </c>
      <c r="CR675" s="1344" t="str">
        <f t="shared" si="2050"/>
        <v/>
      </c>
      <c r="CS675" s="1343" t="str">
        <f t="shared" si="2050"/>
        <v/>
      </c>
      <c r="CT675" s="1346" t="str">
        <f t="shared" si="2050"/>
        <v/>
      </c>
      <c r="CU675" s="540" t="str">
        <f t="shared" si="2061"/>
        <v/>
      </c>
      <c r="CV675" s="541" t="str">
        <f t="shared" si="2062"/>
        <v/>
      </c>
      <c r="CW675" s="542" t="str">
        <f t="shared" si="2063"/>
        <v/>
      </c>
      <c r="CX675" s="542" t="str">
        <f t="shared" si="2064"/>
        <v/>
      </c>
      <c r="CY675" s="542" t="str">
        <f t="shared" si="2065"/>
        <v/>
      </c>
      <c r="CZ675" s="542" t="str">
        <f t="shared" si="2066"/>
        <v/>
      </c>
      <c r="DA675" s="542" t="str">
        <f t="shared" si="2067"/>
        <v/>
      </c>
      <c r="DB675" s="543" t="str">
        <f t="shared" si="2068"/>
        <v/>
      </c>
      <c r="DC675" s="543" t="str">
        <f t="shared" si="2069"/>
        <v/>
      </c>
      <c r="DD675" s="543" t="str">
        <f t="shared" si="2070"/>
        <v/>
      </c>
      <c r="DE675" s="542" t="str">
        <f t="shared" si="2071"/>
        <v/>
      </c>
      <c r="DF675" s="542" t="str">
        <f t="shared" si="2072"/>
        <v/>
      </c>
      <c r="DG675" s="542" t="str">
        <f t="shared" si="2073"/>
        <v/>
      </c>
      <c r="DH675" s="542" t="str">
        <f t="shared" si="2074"/>
        <v/>
      </c>
      <c r="DI675" s="542" t="str">
        <f t="shared" si="2075"/>
        <v/>
      </c>
      <c r="DJ675" s="541" t="str">
        <f t="shared" si="2076"/>
        <v/>
      </c>
      <c r="DK675" s="540" t="str">
        <f t="shared" si="2077"/>
        <v/>
      </c>
      <c r="DL675" s="656">
        <f t="shared" si="2078"/>
        <v>0</v>
      </c>
      <c r="DM675" s="106">
        <f t="shared" si="2079"/>
        <v>0</v>
      </c>
      <c r="DN675" s="106">
        <f t="shared" si="2080"/>
        <v>0</v>
      </c>
      <c r="DO675" s="106">
        <f t="shared" si="2081"/>
        <v>0</v>
      </c>
      <c r="DP675" s="486"/>
      <c r="DQ675" s="1126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56"/>
        <v/>
      </c>
      <c r="CA676" s="592" t="str">
        <f t="shared" si="2057"/>
        <v/>
      </c>
      <c r="CB676" s="592" t="str">
        <f t="shared" si="2058"/>
        <v/>
      </c>
      <c r="CC676" s="690" t="str">
        <f t="shared" si="2059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903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285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56"/>
        <v/>
      </c>
      <c r="CA677" s="600" t="str">
        <f t="shared" si="2057"/>
        <v/>
      </c>
      <c r="CB677" s="600" t="str">
        <f t="shared" si="2058"/>
        <v/>
      </c>
      <c r="CC677" s="691" t="str">
        <f t="shared" si="2059"/>
        <v/>
      </c>
      <c r="CD677" s="1337" t="str">
        <f t="shared" ref="CD677:CS677" si="209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098"/>
        <v/>
      </c>
      <c r="CF677" s="1339" t="str">
        <f t="shared" si="2098"/>
        <v/>
      </c>
      <c r="CG677" s="1339" t="str">
        <f t="shared" si="2098"/>
        <v/>
      </c>
      <c r="CH677" s="1339" t="str">
        <f t="shared" si="2098"/>
        <v/>
      </c>
      <c r="CI677" s="1339" t="str">
        <f t="shared" si="2098"/>
        <v/>
      </c>
      <c r="CJ677" s="1339" t="str">
        <f t="shared" si="2098"/>
        <v/>
      </c>
      <c r="CK677" s="1340" t="str">
        <f t="shared" si="2098"/>
        <v/>
      </c>
      <c r="CL677" s="1340" t="str">
        <f t="shared" si="2098"/>
        <v/>
      </c>
      <c r="CM677" s="1340" t="str">
        <f t="shared" si="2098"/>
        <v/>
      </c>
      <c r="CN677" s="1339" t="str">
        <f t="shared" si="2098"/>
        <v/>
      </c>
      <c r="CO677" s="1339" t="str">
        <f t="shared" si="2098"/>
        <v/>
      </c>
      <c r="CP677" s="1339" t="str">
        <f t="shared" si="2098"/>
        <v/>
      </c>
      <c r="CQ677" s="1339" t="str">
        <f t="shared" si="2098"/>
        <v/>
      </c>
      <c r="CR677" s="1339" t="str">
        <f t="shared" si="2098"/>
        <v/>
      </c>
      <c r="CS677" s="1338" t="str">
        <f t="shared" si="2098"/>
        <v/>
      </c>
      <c r="CT677" s="1341" t="str">
        <f t="shared" ref="CE677:CT680" si="209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2" t="str">
        <f t="shared" ref="CU677:DD680" si="210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3" t="str">
        <f t="shared" si="2100"/>
        <v/>
      </c>
      <c r="CW677" s="554" t="str">
        <f t="shared" si="2100"/>
        <v/>
      </c>
      <c r="CX677" s="554" t="str">
        <f t="shared" si="2100"/>
        <v/>
      </c>
      <c r="CY677" s="554" t="str">
        <f t="shared" si="2100"/>
        <v/>
      </c>
      <c r="CZ677" s="554" t="str">
        <f t="shared" si="2100"/>
        <v/>
      </c>
      <c r="DA677" s="554" t="str">
        <f t="shared" si="2100"/>
        <v/>
      </c>
      <c r="DB677" s="555" t="str">
        <f t="shared" si="2100"/>
        <v/>
      </c>
      <c r="DC677" s="555" t="str">
        <f t="shared" si="2100"/>
        <v/>
      </c>
      <c r="DD677" s="555" t="str">
        <f t="shared" si="2100"/>
        <v/>
      </c>
      <c r="DE677" s="554" t="str">
        <f t="shared" ref="DE677:DK680" si="210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4" t="str">
        <f t="shared" si="2101"/>
        <v/>
      </c>
      <c r="DG677" s="554" t="str">
        <f t="shared" si="2101"/>
        <v/>
      </c>
      <c r="DH677" s="554" t="str">
        <f t="shared" si="2101"/>
        <v/>
      </c>
      <c r="DI677" s="554" t="str">
        <f t="shared" si="2101"/>
        <v/>
      </c>
      <c r="DJ677" s="553" t="str">
        <f t="shared" si="2101"/>
        <v/>
      </c>
      <c r="DK677" s="552" t="str">
        <f t="shared" si="2101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6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282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56"/>
        <v/>
      </c>
      <c r="CA678" s="600" t="str">
        <f t="shared" si="2057"/>
        <v/>
      </c>
      <c r="CB678" s="600" t="str">
        <f t="shared" si="2058"/>
        <v/>
      </c>
      <c r="CC678" s="691" t="str">
        <f t="shared" si="2059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099"/>
        <v/>
      </c>
      <c r="CF678" s="1339" t="str">
        <f t="shared" si="2099"/>
        <v/>
      </c>
      <c r="CG678" s="1339" t="str">
        <f t="shared" si="2099"/>
        <v/>
      </c>
      <c r="CH678" s="1339" t="str">
        <f t="shared" si="2099"/>
        <v/>
      </c>
      <c r="CI678" s="1339" t="str">
        <f t="shared" si="2099"/>
        <v/>
      </c>
      <c r="CJ678" s="1339" t="str">
        <f t="shared" si="2099"/>
        <v/>
      </c>
      <c r="CK678" s="1340" t="str">
        <f t="shared" si="2099"/>
        <v/>
      </c>
      <c r="CL678" s="1340" t="str">
        <f t="shared" si="2099"/>
        <v/>
      </c>
      <c r="CM678" s="1340" t="str">
        <f t="shared" si="2099"/>
        <v/>
      </c>
      <c r="CN678" s="1339" t="str">
        <f t="shared" si="2099"/>
        <v/>
      </c>
      <c r="CO678" s="1339" t="str">
        <f t="shared" si="2099"/>
        <v/>
      </c>
      <c r="CP678" s="1339" t="str">
        <f t="shared" si="2099"/>
        <v/>
      </c>
      <c r="CQ678" s="1339" t="str">
        <f t="shared" si="2099"/>
        <v/>
      </c>
      <c r="CR678" s="1339" t="str">
        <f t="shared" si="2099"/>
        <v/>
      </c>
      <c r="CS678" s="1338" t="str">
        <f t="shared" si="2099"/>
        <v/>
      </c>
      <c r="CT678" s="1341" t="str">
        <f t="shared" si="2099"/>
        <v/>
      </c>
      <c r="CU678" s="552" t="str">
        <f t="shared" si="2100"/>
        <v/>
      </c>
      <c r="CV678" s="553" t="str">
        <f t="shared" si="2100"/>
        <v/>
      </c>
      <c r="CW678" s="554" t="str">
        <f t="shared" si="2100"/>
        <v/>
      </c>
      <c r="CX678" s="554" t="str">
        <f t="shared" si="2100"/>
        <v/>
      </c>
      <c r="CY678" s="554" t="str">
        <f t="shared" si="2100"/>
        <v/>
      </c>
      <c r="CZ678" s="554" t="str">
        <f t="shared" si="2100"/>
        <v/>
      </c>
      <c r="DA678" s="554" t="str">
        <f t="shared" si="2100"/>
        <v/>
      </c>
      <c r="DB678" s="555" t="str">
        <f t="shared" si="2100"/>
        <v/>
      </c>
      <c r="DC678" s="555" t="str">
        <f t="shared" si="2100"/>
        <v/>
      </c>
      <c r="DD678" s="555" t="str">
        <f t="shared" si="2100"/>
        <v/>
      </c>
      <c r="DE678" s="554" t="str">
        <f t="shared" si="2101"/>
        <v/>
      </c>
      <c r="DF678" s="554" t="str">
        <f t="shared" si="2101"/>
        <v/>
      </c>
      <c r="DG678" s="554" t="str">
        <f t="shared" si="2101"/>
        <v/>
      </c>
      <c r="DH678" s="554" t="str">
        <f t="shared" si="2101"/>
        <v/>
      </c>
      <c r="DI678" s="554" t="str">
        <f t="shared" si="2101"/>
        <v/>
      </c>
      <c r="DJ678" s="553" t="str">
        <f t="shared" si="2101"/>
        <v/>
      </c>
      <c r="DK678" s="552" t="str">
        <f t="shared" si="2101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6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$G$1 &amp; "/kg"</f>
        <v>kcal/kg</v>
      </c>
      <c r="B679" s="765">
        <f t="shared" ref="B679:R679" si="2102">4000*$K$1</f>
        <v>4000</v>
      </c>
      <c r="C679" s="765">
        <f t="shared" si="2102"/>
        <v>4000</v>
      </c>
      <c r="D679" s="765">
        <f t="shared" si="2102"/>
        <v>4000</v>
      </c>
      <c r="E679" s="765">
        <f t="shared" si="2102"/>
        <v>4000</v>
      </c>
      <c r="F679" s="765">
        <f t="shared" si="2102"/>
        <v>4000</v>
      </c>
      <c r="G679" s="765">
        <f t="shared" si="2102"/>
        <v>4000</v>
      </c>
      <c r="H679" s="765">
        <v>0</v>
      </c>
      <c r="I679" s="765">
        <f t="shared" si="2102"/>
        <v>4000</v>
      </c>
      <c r="J679" s="765">
        <f t="shared" si="2102"/>
        <v>4000</v>
      </c>
      <c r="K679" s="765">
        <f t="shared" si="2102"/>
        <v>4000</v>
      </c>
      <c r="L679" s="765">
        <f t="shared" si="2102"/>
        <v>4000</v>
      </c>
      <c r="M679" s="765">
        <f t="shared" si="2102"/>
        <v>4000</v>
      </c>
      <c r="N679" s="765">
        <f t="shared" si="2102"/>
        <v>4000</v>
      </c>
      <c r="O679" s="765">
        <f t="shared" si="2102"/>
        <v>4000</v>
      </c>
      <c r="P679" s="765">
        <f t="shared" si="2102"/>
        <v>4000</v>
      </c>
      <c r="Q679" s="765">
        <f t="shared" si="2102"/>
        <v>4000</v>
      </c>
      <c r="R679" s="765">
        <f t="shared" si="2102"/>
        <v>4000</v>
      </c>
      <c r="S679" s="777"/>
      <c r="T679" s="765">
        <f t="shared" ref="T679:AJ679" si="2103">4000*$K$1</f>
        <v>4000</v>
      </c>
      <c r="U679" s="765">
        <f t="shared" si="2103"/>
        <v>4000</v>
      </c>
      <c r="V679" s="765">
        <f t="shared" si="2103"/>
        <v>4000</v>
      </c>
      <c r="W679" s="765">
        <f t="shared" si="2103"/>
        <v>4000</v>
      </c>
      <c r="X679" s="765">
        <f t="shared" si="2103"/>
        <v>4000</v>
      </c>
      <c r="Y679" s="765">
        <f t="shared" si="2103"/>
        <v>4000</v>
      </c>
      <c r="Z679" s="765">
        <f t="shared" si="2103"/>
        <v>4000</v>
      </c>
      <c r="AA679" s="765">
        <f t="shared" si="2103"/>
        <v>4000</v>
      </c>
      <c r="AB679" s="765">
        <f t="shared" si="2103"/>
        <v>4000</v>
      </c>
      <c r="AC679" s="765">
        <f t="shared" si="2103"/>
        <v>4000</v>
      </c>
      <c r="AD679" s="765">
        <f t="shared" si="2103"/>
        <v>4000</v>
      </c>
      <c r="AE679" s="765">
        <f t="shared" si="2103"/>
        <v>4000</v>
      </c>
      <c r="AF679" s="765">
        <f t="shared" si="2103"/>
        <v>4000</v>
      </c>
      <c r="AG679" s="765">
        <f t="shared" si="2103"/>
        <v>4000</v>
      </c>
      <c r="AH679" s="765">
        <f t="shared" si="2103"/>
        <v>4000</v>
      </c>
      <c r="AI679" s="765">
        <f t="shared" si="2103"/>
        <v>4000</v>
      </c>
      <c r="AJ679" s="765">
        <f t="shared" si="2103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0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56"/>
        <v>4000</v>
      </c>
      <c r="CA679" s="600">
        <f t="shared" si="2057"/>
        <v>4000</v>
      </c>
      <c r="CB679" s="600">
        <f t="shared" si="2058"/>
        <v>16747</v>
      </c>
      <c r="CC679" s="691">
        <f t="shared" si="2059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099"/>
        <v>16747</v>
      </c>
      <c r="CF679" s="1339">
        <f t="shared" si="2099"/>
        <v>16747</v>
      </c>
      <c r="CG679" s="1339">
        <f t="shared" si="2099"/>
        <v>16747</v>
      </c>
      <c r="CH679" s="1339">
        <f t="shared" si="2099"/>
        <v>16747</v>
      </c>
      <c r="CI679" s="1339">
        <f t="shared" si="2099"/>
        <v>16747</v>
      </c>
      <c r="CJ679" s="1339">
        <f t="shared" si="2099"/>
        <v>16747</v>
      </c>
      <c r="CK679" s="1340">
        <f t="shared" si="2099"/>
        <v>16747</v>
      </c>
      <c r="CL679" s="1340">
        <f t="shared" si="2099"/>
        <v>16747</v>
      </c>
      <c r="CM679" s="1340">
        <f t="shared" si="2099"/>
        <v>16747</v>
      </c>
      <c r="CN679" s="1339">
        <f t="shared" si="2099"/>
        <v>16747</v>
      </c>
      <c r="CO679" s="1339">
        <f t="shared" si="2099"/>
        <v>16747</v>
      </c>
      <c r="CP679" s="1339">
        <f t="shared" si="2099"/>
        <v>16747</v>
      </c>
      <c r="CQ679" s="1339">
        <f t="shared" si="2099"/>
        <v>16747</v>
      </c>
      <c r="CR679" s="1339">
        <f t="shared" si="2099"/>
        <v>16747</v>
      </c>
      <c r="CS679" s="1338">
        <f t="shared" si="2099"/>
        <v>16747</v>
      </c>
      <c r="CT679" s="1341">
        <f t="shared" si="2099"/>
        <v>16747</v>
      </c>
      <c r="CU679" s="552">
        <f t="shared" si="2100"/>
        <v>16747</v>
      </c>
      <c r="CV679" s="553">
        <f t="shared" si="2100"/>
        <v>16747</v>
      </c>
      <c r="CW679" s="554">
        <f t="shared" si="2100"/>
        <v>16747</v>
      </c>
      <c r="CX679" s="554">
        <f t="shared" si="2100"/>
        <v>16747</v>
      </c>
      <c r="CY679" s="554">
        <f t="shared" si="2100"/>
        <v>16747</v>
      </c>
      <c r="CZ679" s="554">
        <f t="shared" si="2100"/>
        <v>16747</v>
      </c>
      <c r="DA679" s="554">
        <f t="shared" si="2100"/>
        <v>16747</v>
      </c>
      <c r="DB679" s="555">
        <f t="shared" si="2100"/>
        <v>16747</v>
      </c>
      <c r="DC679" s="555">
        <f t="shared" si="2100"/>
        <v>16747</v>
      </c>
      <c r="DD679" s="555">
        <f t="shared" si="2100"/>
        <v>16747</v>
      </c>
      <c r="DE679" s="554">
        <f t="shared" si="2101"/>
        <v>16747</v>
      </c>
      <c r="DF679" s="554">
        <f t="shared" si="2101"/>
        <v>16747</v>
      </c>
      <c r="DG679" s="554">
        <f t="shared" si="2101"/>
        <v>16747</v>
      </c>
      <c r="DH679" s="554">
        <f t="shared" si="2101"/>
        <v>16747</v>
      </c>
      <c r="DI679" s="554">
        <f t="shared" si="2101"/>
        <v>16747</v>
      </c>
      <c r="DJ679" s="553">
        <f t="shared" si="2101"/>
        <v>16747</v>
      </c>
      <c r="DK679" s="552">
        <f t="shared" si="2101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6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$G$1 &amp; " (%)"</f>
        <v>kcal (%)</v>
      </c>
      <c r="B680" s="635" t="str">
        <f t="shared" ref="B680:R680" si="2104">IF(B677="","",B677*B678*B679/B$46/365/$F$1)</f>
        <v/>
      </c>
      <c r="C680" s="635" t="str">
        <f t="shared" si="2104"/>
        <v/>
      </c>
      <c r="D680" s="635" t="str">
        <f t="shared" si="2104"/>
        <v/>
      </c>
      <c r="E680" s="635" t="str">
        <f t="shared" si="2104"/>
        <v/>
      </c>
      <c r="F680" s="635" t="str">
        <f t="shared" si="2104"/>
        <v/>
      </c>
      <c r="G680" s="635" t="str">
        <f t="shared" si="2104"/>
        <v/>
      </c>
      <c r="H680" s="635" t="str">
        <f t="shared" si="2104"/>
        <v/>
      </c>
      <c r="I680" s="635" t="str">
        <f t="shared" si="2104"/>
        <v/>
      </c>
      <c r="J680" s="635" t="str">
        <f t="shared" si="2104"/>
        <v/>
      </c>
      <c r="K680" s="635" t="str">
        <f t="shared" si="2104"/>
        <v/>
      </c>
      <c r="L680" s="635" t="str">
        <f t="shared" si="2104"/>
        <v/>
      </c>
      <c r="M680" s="635" t="str">
        <f t="shared" si="2104"/>
        <v/>
      </c>
      <c r="N680" s="635" t="str">
        <f t="shared" si="2104"/>
        <v/>
      </c>
      <c r="O680" s="635" t="str">
        <f t="shared" si="2104"/>
        <v/>
      </c>
      <c r="P680" s="635" t="str">
        <f t="shared" si="2104"/>
        <v/>
      </c>
      <c r="Q680" s="635" t="str">
        <f t="shared" si="2104"/>
        <v/>
      </c>
      <c r="R680" s="635" t="str">
        <f t="shared" si="2104"/>
        <v/>
      </c>
      <c r="S680" s="655"/>
      <c r="T680" s="635" t="str">
        <f t="shared" ref="T680:AJ680" si="2105">IF(T677="","",T677*T678*T679/T$46/365/$F$1)</f>
        <v/>
      </c>
      <c r="U680" s="635" t="str">
        <f t="shared" si="2105"/>
        <v/>
      </c>
      <c r="V680" s="635" t="str">
        <f t="shared" si="2105"/>
        <v/>
      </c>
      <c r="W680" s="635" t="str">
        <f t="shared" si="2105"/>
        <v/>
      </c>
      <c r="X680" s="635" t="str">
        <f t="shared" si="2105"/>
        <v/>
      </c>
      <c r="Y680" s="635" t="str">
        <f t="shared" si="2105"/>
        <v/>
      </c>
      <c r="Z680" s="635" t="str">
        <f t="shared" si="2105"/>
        <v/>
      </c>
      <c r="AA680" s="635" t="str">
        <f t="shared" si="2105"/>
        <v/>
      </c>
      <c r="AB680" s="635" t="str">
        <f t="shared" si="2105"/>
        <v/>
      </c>
      <c r="AC680" s="635" t="str">
        <f t="shared" si="2105"/>
        <v/>
      </c>
      <c r="AD680" s="635" t="str">
        <f t="shared" si="2105"/>
        <v/>
      </c>
      <c r="AE680" s="635" t="str">
        <f t="shared" si="2105"/>
        <v/>
      </c>
      <c r="AF680" s="635" t="str">
        <f t="shared" si="2105"/>
        <v/>
      </c>
      <c r="AG680" s="635" t="str">
        <f t="shared" si="2105"/>
        <v/>
      </c>
      <c r="AH680" s="635" t="str">
        <f t="shared" si="2105"/>
        <v/>
      </c>
      <c r="AI680" s="635" t="str">
        <f t="shared" si="2105"/>
        <v/>
      </c>
      <c r="AJ680" s="635" t="str">
        <f t="shared" si="2105"/>
        <v/>
      </c>
      <c r="AK680" s="655"/>
      <c r="AL680" s="635" t="str">
        <f t="shared" ref="AL680:BB680" si="2106">IF(AL677="","",AL677*AL678*AL679/AL$46/365/$F$1)</f>
        <v/>
      </c>
      <c r="AM680" s="635" t="str">
        <f t="shared" si="2106"/>
        <v/>
      </c>
      <c r="AN680" s="635" t="str">
        <f t="shared" si="2106"/>
        <v/>
      </c>
      <c r="AO680" s="635" t="str">
        <f t="shared" si="2106"/>
        <v/>
      </c>
      <c r="AP680" s="635" t="str">
        <f t="shared" si="2106"/>
        <v/>
      </c>
      <c r="AQ680" s="635" t="str">
        <f t="shared" si="2106"/>
        <v/>
      </c>
      <c r="AR680" s="635" t="str">
        <f t="shared" si="2106"/>
        <v/>
      </c>
      <c r="AS680" s="635" t="str">
        <f t="shared" si="2106"/>
        <v/>
      </c>
      <c r="AT680" s="635" t="str">
        <f t="shared" si="2106"/>
        <v/>
      </c>
      <c r="AU680" s="635" t="str">
        <f t="shared" si="2106"/>
        <v/>
      </c>
      <c r="AV680" s="635" t="str">
        <f t="shared" si="2106"/>
        <v/>
      </c>
      <c r="AW680" s="635" t="str">
        <f t="shared" si="2106"/>
        <v/>
      </c>
      <c r="AX680" s="635" t="str">
        <f t="shared" si="2106"/>
        <v/>
      </c>
      <c r="AY680" s="635" t="str">
        <f t="shared" si="2106"/>
        <v/>
      </c>
      <c r="AZ680" s="635" t="str">
        <f t="shared" si="2106"/>
        <v/>
      </c>
      <c r="BA680" s="635" t="str">
        <f t="shared" si="2106"/>
        <v/>
      </c>
      <c r="BB680" s="635" t="str">
        <f t="shared" si="2106"/>
        <v/>
      </c>
      <c r="BC680" s="655"/>
      <c r="BD680" s="635" t="str">
        <f t="shared" ref="BD680:BT680" si="2107">IF(BD677="","",BD677*BD678*BD679/BD$46/365/$F$1)</f>
        <v/>
      </c>
      <c r="BE680" s="635" t="str">
        <f t="shared" si="2107"/>
        <v/>
      </c>
      <c r="BF680" s="635" t="str">
        <f t="shared" si="2107"/>
        <v/>
      </c>
      <c r="BG680" s="635" t="str">
        <f t="shared" si="2107"/>
        <v/>
      </c>
      <c r="BH680" s="635" t="str">
        <f t="shared" si="2107"/>
        <v/>
      </c>
      <c r="BI680" s="635" t="str">
        <f t="shared" si="2107"/>
        <v/>
      </c>
      <c r="BJ680" s="635" t="str">
        <f t="shared" si="2107"/>
        <v/>
      </c>
      <c r="BK680" s="635" t="str">
        <f t="shared" si="2107"/>
        <v/>
      </c>
      <c r="BL680" s="635" t="str">
        <f t="shared" si="2107"/>
        <v/>
      </c>
      <c r="BM680" s="635" t="str">
        <f t="shared" si="2107"/>
        <v/>
      </c>
      <c r="BN680" s="635" t="str">
        <f t="shared" si="2107"/>
        <v/>
      </c>
      <c r="BO680" s="635" t="str">
        <f t="shared" si="2107"/>
        <v/>
      </c>
      <c r="BP680" s="635" t="str">
        <f t="shared" si="2107"/>
        <v/>
      </c>
      <c r="BQ680" s="635" t="str">
        <f t="shared" si="2107"/>
        <v/>
      </c>
      <c r="BR680" s="635" t="str">
        <f t="shared" si="2107"/>
        <v/>
      </c>
      <c r="BS680" s="635" t="str">
        <f t="shared" si="2107"/>
        <v/>
      </c>
      <c r="BT680" s="635" t="str">
        <f t="shared" si="2107"/>
        <v/>
      </c>
      <c r="BU680" s="655"/>
      <c r="BV680" s="635" t="str">
        <f>IF(BV677="","",BV677*BV678*BV679/BV$46/365/$F$1)</f>
        <v/>
      </c>
      <c r="BW680" s="635" t="str">
        <f>IF(BW677="","",BW677*BW678*BW679/BW$46/365/$F$1)</f>
        <v/>
      </c>
      <c r="BX680" s="635" t="str">
        <f>IF(BX677="","",BX677*BX678*BX679/BX$46/365/$F$1)</f>
        <v/>
      </c>
      <c r="BY680" s="635" t="str">
        <f>IF(BY677="","",BY677*BY678*BY679/BY$46/365/$F$1)</f>
        <v/>
      </c>
      <c r="BZ680" s="600" t="str">
        <f t="shared" si="2056"/>
        <v/>
      </c>
      <c r="CA680" s="625" t="str">
        <f t="shared" si="2057"/>
        <v/>
      </c>
      <c r="CB680" s="625" t="str">
        <f t="shared" si="2058"/>
        <v/>
      </c>
      <c r="CC680" s="694" t="str">
        <f t="shared" si="2059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099"/>
        <v/>
      </c>
      <c r="CF680" s="1344" t="str">
        <f t="shared" si="2099"/>
        <v/>
      </c>
      <c r="CG680" s="1344" t="str">
        <f t="shared" si="2099"/>
        <v/>
      </c>
      <c r="CH680" s="1344" t="str">
        <f t="shared" si="2099"/>
        <v/>
      </c>
      <c r="CI680" s="1344" t="str">
        <f t="shared" si="2099"/>
        <v/>
      </c>
      <c r="CJ680" s="1344" t="str">
        <f t="shared" si="2099"/>
        <v/>
      </c>
      <c r="CK680" s="1345" t="str">
        <f t="shared" si="2099"/>
        <v/>
      </c>
      <c r="CL680" s="1345" t="str">
        <f t="shared" si="2099"/>
        <v/>
      </c>
      <c r="CM680" s="1345" t="str">
        <f t="shared" si="2099"/>
        <v/>
      </c>
      <c r="CN680" s="1344" t="str">
        <f t="shared" si="2099"/>
        <v/>
      </c>
      <c r="CO680" s="1344" t="str">
        <f t="shared" si="2099"/>
        <v/>
      </c>
      <c r="CP680" s="1344" t="str">
        <f t="shared" si="2099"/>
        <v/>
      </c>
      <c r="CQ680" s="1344" t="str">
        <f t="shared" si="2099"/>
        <v/>
      </c>
      <c r="CR680" s="1344" t="str">
        <f t="shared" si="2099"/>
        <v/>
      </c>
      <c r="CS680" s="1343" t="str">
        <f t="shared" si="2099"/>
        <v/>
      </c>
      <c r="CT680" s="1346" t="str">
        <f t="shared" si="2099"/>
        <v/>
      </c>
      <c r="CU680" s="540" t="str">
        <f t="shared" si="2100"/>
        <v/>
      </c>
      <c r="CV680" s="541" t="str">
        <f t="shared" si="2100"/>
        <v/>
      </c>
      <c r="CW680" s="542" t="str">
        <f t="shared" si="2100"/>
        <v/>
      </c>
      <c r="CX680" s="542" t="str">
        <f t="shared" si="2100"/>
        <v/>
      </c>
      <c r="CY680" s="542" t="str">
        <f t="shared" si="2100"/>
        <v/>
      </c>
      <c r="CZ680" s="542" t="str">
        <f t="shared" si="2100"/>
        <v/>
      </c>
      <c r="DA680" s="542" t="str">
        <f t="shared" si="2100"/>
        <v/>
      </c>
      <c r="DB680" s="543" t="str">
        <f t="shared" si="2100"/>
        <v/>
      </c>
      <c r="DC680" s="543" t="str">
        <f t="shared" si="2100"/>
        <v/>
      </c>
      <c r="DD680" s="543" t="str">
        <f t="shared" si="2100"/>
        <v/>
      </c>
      <c r="DE680" s="542" t="str">
        <f t="shared" si="2101"/>
        <v/>
      </c>
      <c r="DF680" s="542" t="str">
        <f t="shared" si="2101"/>
        <v/>
      </c>
      <c r="DG680" s="542" t="str">
        <f t="shared" si="2101"/>
        <v/>
      </c>
      <c r="DH680" s="542" t="str">
        <f t="shared" si="2101"/>
        <v/>
      </c>
      <c r="DI680" s="542" t="str">
        <f t="shared" si="2101"/>
        <v/>
      </c>
      <c r="DJ680" s="541" t="str">
        <f t="shared" si="2101"/>
        <v/>
      </c>
      <c r="DK680" s="540" t="str">
        <f t="shared" si="2101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6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903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285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10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108"/>
        <v/>
      </c>
      <c r="CF682" s="1339" t="str">
        <f t="shared" si="2108"/>
        <v/>
      </c>
      <c r="CG682" s="1339" t="str">
        <f t="shared" si="2108"/>
        <v/>
      </c>
      <c r="CH682" s="1339" t="str">
        <f t="shared" si="2108"/>
        <v/>
      </c>
      <c r="CI682" s="1339" t="str">
        <f t="shared" si="2108"/>
        <v/>
      </c>
      <c r="CJ682" s="1339" t="str">
        <f t="shared" si="2108"/>
        <v/>
      </c>
      <c r="CK682" s="1340" t="str">
        <f t="shared" si="2108"/>
        <v/>
      </c>
      <c r="CL682" s="1340" t="str">
        <f t="shared" si="2108"/>
        <v/>
      </c>
      <c r="CM682" s="1340" t="str">
        <f t="shared" si="2108"/>
        <v/>
      </c>
      <c r="CN682" s="1339" t="str">
        <f t="shared" si="2108"/>
        <v/>
      </c>
      <c r="CO682" s="1339" t="str">
        <f t="shared" si="2108"/>
        <v/>
      </c>
      <c r="CP682" s="1339" t="str">
        <f t="shared" si="2108"/>
        <v/>
      </c>
      <c r="CQ682" s="1339" t="str">
        <f t="shared" si="2108"/>
        <v/>
      </c>
      <c r="CR682" s="1339" t="str">
        <f t="shared" si="2108"/>
        <v/>
      </c>
      <c r="CS682" s="1338" t="str">
        <f t="shared" si="2108"/>
        <v/>
      </c>
      <c r="CT682" s="1341" t="str">
        <f t="shared" ref="CE682:CT685" si="210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2" t="str">
        <f t="shared" ref="CU682:DD685" si="211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3" t="str">
        <f t="shared" si="2110"/>
        <v/>
      </c>
      <c r="CW682" s="554" t="str">
        <f t="shared" si="2110"/>
        <v/>
      </c>
      <c r="CX682" s="554" t="str">
        <f t="shared" si="2110"/>
        <v/>
      </c>
      <c r="CY682" s="554" t="str">
        <f t="shared" si="2110"/>
        <v/>
      </c>
      <c r="CZ682" s="554" t="str">
        <f t="shared" si="2110"/>
        <v/>
      </c>
      <c r="DA682" s="554" t="str">
        <f t="shared" si="2110"/>
        <v/>
      </c>
      <c r="DB682" s="555" t="str">
        <f t="shared" si="2110"/>
        <v/>
      </c>
      <c r="DC682" s="555" t="str">
        <f t="shared" si="2110"/>
        <v/>
      </c>
      <c r="DD682" s="555" t="str">
        <f t="shared" si="2110"/>
        <v/>
      </c>
      <c r="DE682" s="554" t="str">
        <f t="shared" ref="DE682:DK685" si="211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4" t="str">
        <f t="shared" si="2111"/>
        <v/>
      </c>
      <c r="DG682" s="554" t="str">
        <f t="shared" si="2111"/>
        <v/>
      </c>
      <c r="DH682" s="554" t="str">
        <f t="shared" si="2111"/>
        <v/>
      </c>
      <c r="DI682" s="554" t="str">
        <f t="shared" si="2111"/>
        <v/>
      </c>
      <c r="DJ682" s="553" t="str">
        <f t="shared" si="2111"/>
        <v/>
      </c>
      <c r="DK682" s="552" t="str">
        <f t="shared" si="2111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6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282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109"/>
        <v/>
      </c>
      <c r="CF683" s="1339" t="str">
        <f t="shared" si="2109"/>
        <v/>
      </c>
      <c r="CG683" s="1339" t="str">
        <f t="shared" si="2109"/>
        <v/>
      </c>
      <c r="CH683" s="1339" t="str">
        <f t="shared" si="2109"/>
        <v/>
      </c>
      <c r="CI683" s="1339" t="str">
        <f t="shared" si="2109"/>
        <v/>
      </c>
      <c r="CJ683" s="1339" t="str">
        <f t="shared" si="2109"/>
        <v/>
      </c>
      <c r="CK683" s="1340" t="str">
        <f t="shared" si="2109"/>
        <v/>
      </c>
      <c r="CL683" s="1340" t="str">
        <f t="shared" si="2109"/>
        <v/>
      </c>
      <c r="CM683" s="1340" t="str">
        <f t="shared" si="2109"/>
        <v/>
      </c>
      <c r="CN683" s="1339" t="str">
        <f t="shared" si="2109"/>
        <v/>
      </c>
      <c r="CO683" s="1339" t="str">
        <f t="shared" si="2109"/>
        <v/>
      </c>
      <c r="CP683" s="1339" t="str">
        <f t="shared" si="2109"/>
        <v/>
      </c>
      <c r="CQ683" s="1339" t="str">
        <f t="shared" si="2109"/>
        <v/>
      </c>
      <c r="CR683" s="1339" t="str">
        <f t="shared" si="2109"/>
        <v/>
      </c>
      <c r="CS683" s="1338" t="str">
        <f t="shared" si="2109"/>
        <v/>
      </c>
      <c r="CT683" s="1341" t="str">
        <f t="shared" si="2109"/>
        <v/>
      </c>
      <c r="CU683" s="552" t="str">
        <f t="shared" si="2110"/>
        <v/>
      </c>
      <c r="CV683" s="553" t="str">
        <f t="shared" si="2110"/>
        <v/>
      </c>
      <c r="CW683" s="554" t="str">
        <f t="shared" si="2110"/>
        <v/>
      </c>
      <c r="CX683" s="554" t="str">
        <f t="shared" si="2110"/>
        <v/>
      </c>
      <c r="CY683" s="554" t="str">
        <f t="shared" si="2110"/>
        <v/>
      </c>
      <c r="CZ683" s="554" t="str">
        <f t="shared" si="2110"/>
        <v/>
      </c>
      <c r="DA683" s="554" t="str">
        <f t="shared" si="2110"/>
        <v/>
      </c>
      <c r="DB683" s="555" t="str">
        <f t="shared" si="2110"/>
        <v/>
      </c>
      <c r="DC683" s="555" t="str">
        <f t="shared" si="2110"/>
        <v/>
      </c>
      <c r="DD683" s="555" t="str">
        <f t="shared" si="2110"/>
        <v/>
      </c>
      <c r="DE683" s="554" t="str">
        <f t="shared" si="2111"/>
        <v/>
      </c>
      <c r="DF683" s="554" t="str">
        <f t="shared" si="2111"/>
        <v/>
      </c>
      <c r="DG683" s="554" t="str">
        <f t="shared" si="2111"/>
        <v/>
      </c>
      <c r="DH683" s="554" t="str">
        <f t="shared" si="2111"/>
        <v/>
      </c>
      <c r="DI683" s="554" t="str">
        <f t="shared" si="2111"/>
        <v/>
      </c>
      <c r="DJ683" s="553" t="str">
        <f t="shared" si="2111"/>
        <v/>
      </c>
      <c r="DK683" s="552" t="str">
        <f t="shared" si="2111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6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$G$1 &amp; "/kg"</f>
        <v>kcal/kg</v>
      </c>
      <c r="B684" s="765">
        <f t="shared" ref="B684:R684" si="2112">2020*$K$1</f>
        <v>2020</v>
      </c>
      <c r="C684" s="765">
        <f t="shared" si="2112"/>
        <v>2020</v>
      </c>
      <c r="D684" s="765">
        <f t="shared" si="2112"/>
        <v>2020</v>
      </c>
      <c r="E684" s="765">
        <f t="shared" si="2112"/>
        <v>2020</v>
      </c>
      <c r="F684" s="765">
        <f t="shared" si="2112"/>
        <v>2020</v>
      </c>
      <c r="G684" s="765">
        <f t="shared" si="2112"/>
        <v>2020</v>
      </c>
      <c r="H684" s="765">
        <f t="shared" si="2112"/>
        <v>2020</v>
      </c>
      <c r="I684" s="765">
        <f t="shared" si="2112"/>
        <v>2020</v>
      </c>
      <c r="J684" s="765">
        <f t="shared" si="2112"/>
        <v>2020</v>
      </c>
      <c r="K684" s="765">
        <f t="shared" si="2112"/>
        <v>2020</v>
      </c>
      <c r="L684" s="765">
        <f t="shared" si="2112"/>
        <v>2020</v>
      </c>
      <c r="M684" s="765">
        <f t="shared" si="2112"/>
        <v>2020</v>
      </c>
      <c r="N684" s="765">
        <f t="shared" si="2112"/>
        <v>2020</v>
      </c>
      <c r="O684" s="765">
        <f t="shared" si="2112"/>
        <v>2020</v>
      </c>
      <c r="P684" s="765">
        <f t="shared" si="2112"/>
        <v>2020</v>
      </c>
      <c r="Q684" s="765">
        <f t="shared" si="2112"/>
        <v>2020</v>
      </c>
      <c r="R684" s="765">
        <f t="shared" si="2112"/>
        <v>2020</v>
      </c>
      <c r="S684" s="777"/>
      <c r="T684" s="765">
        <f t="shared" ref="T684:AJ684" si="2113">2020*$K$1</f>
        <v>2020</v>
      </c>
      <c r="U684" s="765">
        <f t="shared" si="2113"/>
        <v>2020</v>
      </c>
      <c r="V684" s="765">
        <f t="shared" si="2113"/>
        <v>2020</v>
      </c>
      <c r="W684" s="765">
        <f t="shared" si="2113"/>
        <v>2020</v>
      </c>
      <c r="X684" s="765">
        <f t="shared" si="2113"/>
        <v>2020</v>
      </c>
      <c r="Y684" s="765">
        <f t="shared" si="2113"/>
        <v>2020</v>
      </c>
      <c r="Z684" s="765">
        <f t="shared" si="2113"/>
        <v>2020</v>
      </c>
      <c r="AA684" s="765">
        <f t="shared" si="2113"/>
        <v>2020</v>
      </c>
      <c r="AB684" s="765">
        <f t="shared" si="2113"/>
        <v>2020</v>
      </c>
      <c r="AC684" s="765">
        <f t="shared" si="2113"/>
        <v>2020</v>
      </c>
      <c r="AD684" s="765">
        <f t="shared" si="2113"/>
        <v>2020</v>
      </c>
      <c r="AE684" s="765">
        <f t="shared" si="2113"/>
        <v>2020</v>
      </c>
      <c r="AF684" s="765">
        <f t="shared" si="2113"/>
        <v>2020</v>
      </c>
      <c r="AG684" s="765">
        <f t="shared" si="2113"/>
        <v>2020</v>
      </c>
      <c r="AH684" s="765">
        <f t="shared" si="2113"/>
        <v>2020</v>
      </c>
      <c r="AI684" s="765">
        <f t="shared" si="2113"/>
        <v>2020</v>
      </c>
      <c r="AJ684" s="765">
        <f t="shared" si="2113"/>
        <v>2020</v>
      </c>
      <c r="AK684" s="777"/>
      <c r="AL684" s="765">
        <f t="shared" ref="AL684:BB684" si="2114">2020*$K$1</f>
        <v>2020</v>
      </c>
      <c r="AM684" s="765">
        <f t="shared" si="2114"/>
        <v>2020</v>
      </c>
      <c r="AN684" s="765">
        <f t="shared" si="2114"/>
        <v>2020</v>
      </c>
      <c r="AO684" s="765">
        <f t="shared" si="2114"/>
        <v>2020</v>
      </c>
      <c r="AP684" s="765">
        <f t="shared" si="2114"/>
        <v>2020</v>
      </c>
      <c r="AQ684" s="765">
        <f t="shared" si="2114"/>
        <v>2020</v>
      </c>
      <c r="AR684" s="765">
        <f t="shared" si="2114"/>
        <v>2020</v>
      </c>
      <c r="AS684" s="765">
        <f t="shared" si="2114"/>
        <v>2020</v>
      </c>
      <c r="AT684" s="765">
        <f t="shared" si="2114"/>
        <v>2020</v>
      </c>
      <c r="AU684" s="765">
        <f t="shared" si="2114"/>
        <v>2020</v>
      </c>
      <c r="AV684" s="765">
        <f t="shared" si="2114"/>
        <v>2020</v>
      </c>
      <c r="AW684" s="765">
        <f t="shared" si="2114"/>
        <v>2020</v>
      </c>
      <c r="AX684" s="765">
        <f t="shared" si="2114"/>
        <v>2020</v>
      </c>
      <c r="AY684" s="765">
        <f t="shared" si="2114"/>
        <v>2020</v>
      </c>
      <c r="AZ684" s="765">
        <f t="shared" si="2114"/>
        <v>2020</v>
      </c>
      <c r="BA684" s="765">
        <f t="shared" si="2114"/>
        <v>2020</v>
      </c>
      <c r="BB684" s="765">
        <f t="shared" si="2114"/>
        <v>2020</v>
      </c>
      <c r="BC684" s="777"/>
      <c r="BD684" s="765">
        <f t="shared" ref="BD684:BT684" si="2115">2020*$K$1</f>
        <v>2020</v>
      </c>
      <c r="BE684" s="765">
        <f t="shared" si="2115"/>
        <v>2020</v>
      </c>
      <c r="BF684" s="765">
        <f t="shared" si="2115"/>
        <v>2020</v>
      </c>
      <c r="BG684" s="765">
        <f t="shared" si="2115"/>
        <v>2020</v>
      </c>
      <c r="BH684" s="765">
        <f t="shared" si="2115"/>
        <v>2020</v>
      </c>
      <c r="BI684" s="765">
        <f t="shared" si="2115"/>
        <v>2020</v>
      </c>
      <c r="BJ684" s="765">
        <f t="shared" si="2115"/>
        <v>2020</v>
      </c>
      <c r="BK684" s="765">
        <f t="shared" si="2115"/>
        <v>2020</v>
      </c>
      <c r="BL684" s="765">
        <f t="shared" si="2115"/>
        <v>2020</v>
      </c>
      <c r="BM684" s="765">
        <f t="shared" si="2115"/>
        <v>2020</v>
      </c>
      <c r="BN684" s="765">
        <f t="shared" si="2115"/>
        <v>2020</v>
      </c>
      <c r="BO684" s="765">
        <f t="shared" si="2115"/>
        <v>2020</v>
      </c>
      <c r="BP684" s="765">
        <f t="shared" si="2115"/>
        <v>2020</v>
      </c>
      <c r="BQ684" s="765">
        <f t="shared" si="2115"/>
        <v>2020</v>
      </c>
      <c r="BR684" s="765">
        <f t="shared" si="2115"/>
        <v>2020</v>
      </c>
      <c r="BS684" s="765">
        <f t="shared" si="2115"/>
        <v>2020</v>
      </c>
      <c r="BT684" s="765">
        <f t="shared" si="2115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109"/>
        <v>2020</v>
      </c>
      <c r="CF684" s="1339">
        <f t="shared" si="2109"/>
        <v>2020</v>
      </c>
      <c r="CG684" s="1339">
        <f t="shared" si="2109"/>
        <v>2020</v>
      </c>
      <c r="CH684" s="1339">
        <f t="shared" si="2109"/>
        <v>2020</v>
      </c>
      <c r="CI684" s="1339">
        <f t="shared" si="2109"/>
        <v>2020</v>
      </c>
      <c r="CJ684" s="1339">
        <f t="shared" si="2109"/>
        <v>2020</v>
      </c>
      <c r="CK684" s="1340">
        <f t="shared" si="2109"/>
        <v>2020</v>
      </c>
      <c r="CL684" s="1340">
        <f t="shared" si="2109"/>
        <v>2020</v>
      </c>
      <c r="CM684" s="1340">
        <f t="shared" si="2109"/>
        <v>2020</v>
      </c>
      <c r="CN684" s="1339">
        <f t="shared" si="2109"/>
        <v>2020</v>
      </c>
      <c r="CO684" s="1339">
        <f t="shared" si="2109"/>
        <v>2020</v>
      </c>
      <c r="CP684" s="1339">
        <f t="shared" si="2109"/>
        <v>2020</v>
      </c>
      <c r="CQ684" s="1339">
        <f t="shared" si="2109"/>
        <v>2020</v>
      </c>
      <c r="CR684" s="1339">
        <f t="shared" si="2109"/>
        <v>2020</v>
      </c>
      <c r="CS684" s="1338">
        <f t="shared" si="2109"/>
        <v>2020</v>
      </c>
      <c r="CT684" s="1341">
        <f t="shared" si="2109"/>
        <v>2020</v>
      </c>
      <c r="CU684" s="552">
        <f t="shared" si="2110"/>
        <v>2020</v>
      </c>
      <c r="CV684" s="553">
        <f t="shared" si="2110"/>
        <v>2020</v>
      </c>
      <c r="CW684" s="554">
        <f t="shared" si="2110"/>
        <v>2020</v>
      </c>
      <c r="CX684" s="554">
        <f t="shared" si="2110"/>
        <v>2020</v>
      </c>
      <c r="CY684" s="554">
        <f t="shared" si="2110"/>
        <v>2020</v>
      </c>
      <c r="CZ684" s="554">
        <f t="shared" si="2110"/>
        <v>2020</v>
      </c>
      <c r="DA684" s="554">
        <f t="shared" si="2110"/>
        <v>2020</v>
      </c>
      <c r="DB684" s="555">
        <f t="shared" si="2110"/>
        <v>2020</v>
      </c>
      <c r="DC684" s="555">
        <f t="shared" si="2110"/>
        <v>2020</v>
      </c>
      <c r="DD684" s="555">
        <f t="shared" si="2110"/>
        <v>2020</v>
      </c>
      <c r="DE684" s="554">
        <f t="shared" si="2111"/>
        <v>2020</v>
      </c>
      <c r="DF684" s="554">
        <f t="shared" si="2111"/>
        <v>2020</v>
      </c>
      <c r="DG684" s="554">
        <f t="shared" si="2111"/>
        <v>2020</v>
      </c>
      <c r="DH684" s="554">
        <f t="shared" si="2111"/>
        <v>2020</v>
      </c>
      <c r="DI684" s="554">
        <f t="shared" si="2111"/>
        <v>2020</v>
      </c>
      <c r="DJ684" s="553">
        <f t="shared" si="2111"/>
        <v>2020</v>
      </c>
      <c r="DK684" s="552">
        <f t="shared" si="2111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6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$G$1 &amp; " (%)"</f>
        <v>kcal (%)</v>
      </c>
      <c r="B685" s="635" t="str">
        <f t="shared" ref="B685:K685" si="2116">IF(B682="","",B682*B683*B684/B$46/365/$F$1)</f>
        <v/>
      </c>
      <c r="C685" s="635" t="str">
        <f t="shared" si="2116"/>
        <v/>
      </c>
      <c r="D685" s="635" t="str">
        <f t="shared" si="2116"/>
        <v/>
      </c>
      <c r="E685" s="635" t="str">
        <f t="shared" si="2116"/>
        <v/>
      </c>
      <c r="F685" s="635" t="str">
        <f t="shared" si="2116"/>
        <v/>
      </c>
      <c r="G685" s="635" t="str">
        <f t="shared" si="2116"/>
        <v/>
      </c>
      <c r="H685" s="635" t="str">
        <f t="shared" si="2116"/>
        <v/>
      </c>
      <c r="I685" s="635" t="str">
        <f t="shared" si="2116"/>
        <v/>
      </c>
      <c r="J685" s="635" t="str">
        <f t="shared" si="2116"/>
        <v/>
      </c>
      <c r="K685" s="635" t="str">
        <f t="shared" si="2116"/>
        <v/>
      </c>
      <c r="L685" s="635"/>
      <c r="M685" s="635"/>
      <c r="N685" s="635"/>
      <c r="O685" s="635" t="str">
        <f>IF(O682="","",O682*O683*O684/O$46/365/$F$1)</f>
        <v/>
      </c>
      <c r="P685" s="635" t="str">
        <f>IF(P682="","",P682*P683*P684/P$46/365/$F$1)</f>
        <v/>
      </c>
      <c r="Q685" s="635" t="str">
        <f>IF(Q682="","",Q682*Q683*Q684/Q$46/365/$F$1)</f>
        <v/>
      </c>
      <c r="R685" s="635" t="str">
        <f>IF(R682="","",R682*R683*R684/R$46/365/$F$1)</f>
        <v/>
      </c>
      <c r="S685" s="655"/>
      <c r="T685" s="635" t="str">
        <f t="shared" ref="T685:AJ685" si="2117">IF(T682="","",T682*T683*T684/T$46/365/$F$1)</f>
        <v/>
      </c>
      <c r="U685" s="635" t="str">
        <f t="shared" si="2117"/>
        <v/>
      </c>
      <c r="V685" s="635" t="str">
        <f t="shared" si="2117"/>
        <v/>
      </c>
      <c r="W685" s="635" t="str">
        <f t="shared" si="2117"/>
        <v/>
      </c>
      <c r="X685" s="635" t="str">
        <f t="shared" si="2117"/>
        <v/>
      </c>
      <c r="Y685" s="635" t="str">
        <f t="shared" si="2117"/>
        <v/>
      </c>
      <c r="Z685" s="635" t="str">
        <f t="shared" si="2117"/>
        <v/>
      </c>
      <c r="AA685" s="635" t="str">
        <f t="shared" si="2117"/>
        <v/>
      </c>
      <c r="AB685" s="635" t="str">
        <f t="shared" si="2117"/>
        <v/>
      </c>
      <c r="AC685" s="635" t="str">
        <f t="shared" si="2117"/>
        <v/>
      </c>
      <c r="AD685" s="635" t="str">
        <f t="shared" si="2117"/>
        <v/>
      </c>
      <c r="AE685" s="635" t="str">
        <f t="shared" si="2117"/>
        <v/>
      </c>
      <c r="AF685" s="635" t="str">
        <f t="shared" si="2117"/>
        <v/>
      </c>
      <c r="AG685" s="635" t="str">
        <f t="shared" si="2117"/>
        <v/>
      </c>
      <c r="AH685" s="635" t="str">
        <f t="shared" si="2117"/>
        <v/>
      </c>
      <c r="AI685" s="635" t="str">
        <f t="shared" si="2117"/>
        <v/>
      </c>
      <c r="AJ685" s="635" t="str">
        <f t="shared" si="2117"/>
        <v/>
      </c>
      <c r="AK685" s="655"/>
      <c r="AL685" s="635" t="str">
        <f t="shared" ref="AL685:BB685" si="2118">IF(AL682="","",AL682*AL683*AL684/AL$46/365/$F$1)</f>
        <v/>
      </c>
      <c r="AM685" s="635" t="str">
        <f t="shared" si="2118"/>
        <v/>
      </c>
      <c r="AN685" s="635" t="str">
        <f t="shared" si="2118"/>
        <v/>
      </c>
      <c r="AO685" s="635" t="str">
        <f t="shared" si="2118"/>
        <v/>
      </c>
      <c r="AP685" s="635" t="str">
        <f t="shared" si="2118"/>
        <v/>
      </c>
      <c r="AQ685" s="635" t="str">
        <f t="shared" si="2118"/>
        <v/>
      </c>
      <c r="AR685" s="635" t="str">
        <f t="shared" si="2118"/>
        <v/>
      </c>
      <c r="AS685" s="635" t="str">
        <f t="shared" si="2118"/>
        <v/>
      </c>
      <c r="AT685" s="635" t="str">
        <f t="shared" si="2118"/>
        <v/>
      </c>
      <c r="AU685" s="635" t="str">
        <f t="shared" si="2118"/>
        <v/>
      </c>
      <c r="AV685" s="635" t="str">
        <f t="shared" si="2118"/>
        <v/>
      </c>
      <c r="AW685" s="635" t="str">
        <f t="shared" si="2118"/>
        <v/>
      </c>
      <c r="AX685" s="635" t="str">
        <f t="shared" si="2118"/>
        <v/>
      </c>
      <c r="AY685" s="635" t="str">
        <f t="shared" si="2118"/>
        <v/>
      </c>
      <c r="AZ685" s="635" t="str">
        <f t="shared" si="2118"/>
        <v/>
      </c>
      <c r="BA685" s="635" t="str">
        <f t="shared" si="2118"/>
        <v/>
      </c>
      <c r="BB685" s="635" t="str">
        <f t="shared" si="2118"/>
        <v/>
      </c>
      <c r="BC685" s="655"/>
      <c r="BD685" s="635" t="str">
        <f t="shared" ref="BD685:BT685" si="2119">IF(BD682="","",BD682*BD683*BD684/BD$46/365/$F$1)</f>
        <v/>
      </c>
      <c r="BE685" s="635" t="str">
        <f t="shared" si="2119"/>
        <v/>
      </c>
      <c r="BF685" s="635" t="str">
        <f t="shared" si="2119"/>
        <v/>
      </c>
      <c r="BG685" s="635" t="str">
        <f t="shared" si="2119"/>
        <v/>
      </c>
      <c r="BH685" s="635" t="str">
        <f t="shared" si="2119"/>
        <v/>
      </c>
      <c r="BI685" s="635" t="str">
        <f t="shared" si="2119"/>
        <v/>
      </c>
      <c r="BJ685" s="635" t="str">
        <f t="shared" si="2119"/>
        <v/>
      </c>
      <c r="BK685" s="635" t="str">
        <f t="shared" si="2119"/>
        <v/>
      </c>
      <c r="BL685" s="635" t="str">
        <f t="shared" si="2119"/>
        <v/>
      </c>
      <c r="BM685" s="635" t="str">
        <f t="shared" si="2119"/>
        <v/>
      </c>
      <c r="BN685" s="635" t="str">
        <f t="shared" si="2119"/>
        <v/>
      </c>
      <c r="BO685" s="635" t="str">
        <f t="shared" si="2119"/>
        <v/>
      </c>
      <c r="BP685" s="635" t="str">
        <f t="shared" si="2119"/>
        <v/>
      </c>
      <c r="BQ685" s="635" t="str">
        <f t="shared" si="2119"/>
        <v/>
      </c>
      <c r="BR685" s="635" t="str">
        <f t="shared" si="2119"/>
        <v/>
      </c>
      <c r="BS685" s="635" t="str">
        <f t="shared" si="2119"/>
        <v/>
      </c>
      <c r="BT685" s="635" t="str">
        <f t="shared" si="2119"/>
        <v/>
      </c>
      <c r="BU685" s="655"/>
      <c r="BV685" s="635" t="str">
        <f>IF(BV682="","",BV682*BV683*BV684/BV$46/365/$F$1)</f>
        <v/>
      </c>
      <c r="BW685" s="635" t="str">
        <f>IF(BW682="","",BW682*BW683*BW684/BW$46/365/$F$1)</f>
        <v/>
      </c>
      <c r="BX685" s="635" t="str">
        <f>IF(BX682="","",BX682*BX683*BX684/BX$46/365/$F$1)</f>
        <v/>
      </c>
      <c r="BY685" s="635" t="str">
        <f>IF(BY682="","",BY682*BY683*BY684/BY$46/365/$F$1)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109"/>
        <v/>
      </c>
      <c r="CF685" s="1344" t="str">
        <f t="shared" si="2109"/>
        <v/>
      </c>
      <c r="CG685" s="1344" t="str">
        <f t="shared" si="2109"/>
        <v/>
      </c>
      <c r="CH685" s="1344" t="str">
        <f t="shared" si="2109"/>
        <v/>
      </c>
      <c r="CI685" s="1344" t="str">
        <f t="shared" si="2109"/>
        <v/>
      </c>
      <c r="CJ685" s="1344" t="str">
        <f t="shared" si="2109"/>
        <v/>
      </c>
      <c r="CK685" s="1345" t="str">
        <f t="shared" si="2109"/>
        <v/>
      </c>
      <c r="CL685" s="1345" t="str">
        <f t="shared" si="2109"/>
        <v/>
      </c>
      <c r="CM685" s="1345" t="str">
        <f t="shared" si="2109"/>
        <v/>
      </c>
      <c r="CN685" s="1344" t="str">
        <f t="shared" si="2109"/>
        <v/>
      </c>
      <c r="CO685" s="1344" t="str">
        <f t="shared" si="2109"/>
        <v/>
      </c>
      <c r="CP685" s="1344" t="str">
        <f t="shared" si="2109"/>
        <v/>
      </c>
      <c r="CQ685" s="1344" t="str">
        <f t="shared" si="2109"/>
        <v/>
      </c>
      <c r="CR685" s="1344" t="str">
        <f t="shared" si="2109"/>
        <v/>
      </c>
      <c r="CS685" s="1343" t="str">
        <f t="shared" si="2109"/>
        <v/>
      </c>
      <c r="CT685" s="1346" t="str">
        <f t="shared" si="2109"/>
        <v/>
      </c>
      <c r="CU685" s="540" t="str">
        <f t="shared" si="2110"/>
        <v/>
      </c>
      <c r="CV685" s="541" t="str">
        <f t="shared" si="2110"/>
        <v/>
      </c>
      <c r="CW685" s="542" t="str">
        <f t="shared" si="2110"/>
        <v/>
      </c>
      <c r="CX685" s="542" t="str">
        <f t="shared" si="2110"/>
        <v/>
      </c>
      <c r="CY685" s="542" t="str">
        <f t="shared" si="2110"/>
        <v/>
      </c>
      <c r="CZ685" s="542" t="str">
        <f t="shared" si="2110"/>
        <v/>
      </c>
      <c r="DA685" s="542" t="str">
        <f t="shared" si="2110"/>
        <v/>
      </c>
      <c r="DB685" s="543" t="str">
        <f t="shared" si="2110"/>
        <v/>
      </c>
      <c r="DC685" s="543" t="str">
        <f t="shared" si="2110"/>
        <v/>
      </c>
      <c r="DD685" s="543" t="str">
        <f t="shared" si="2110"/>
        <v/>
      </c>
      <c r="DE685" s="542" t="str">
        <f t="shared" si="2111"/>
        <v/>
      </c>
      <c r="DF685" s="542" t="str">
        <f t="shared" si="2111"/>
        <v/>
      </c>
      <c r="DG685" s="542" t="str">
        <f t="shared" si="2111"/>
        <v/>
      </c>
      <c r="DH685" s="542" t="str">
        <f t="shared" si="2111"/>
        <v/>
      </c>
      <c r="DI685" s="542" t="str">
        <f t="shared" si="2111"/>
        <v/>
      </c>
      <c r="DJ685" s="541" t="str">
        <f t="shared" si="2111"/>
        <v/>
      </c>
      <c r="DK685" s="540" t="str">
        <f t="shared" si="2111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6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903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285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12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120"/>
        <v/>
      </c>
      <c r="CF687" s="1339" t="str">
        <f t="shared" si="2120"/>
        <v/>
      </c>
      <c r="CG687" s="1339" t="str">
        <f t="shared" si="2120"/>
        <v/>
      </c>
      <c r="CH687" s="1339" t="str">
        <f t="shared" si="2120"/>
        <v/>
      </c>
      <c r="CI687" s="1339" t="str">
        <f t="shared" si="2120"/>
        <v/>
      </c>
      <c r="CJ687" s="1339" t="str">
        <f t="shared" si="2120"/>
        <v/>
      </c>
      <c r="CK687" s="1340" t="str">
        <f t="shared" si="2120"/>
        <v/>
      </c>
      <c r="CL687" s="1340" t="str">
        <f t="shared" si="2120"/>
        <v/>
      </c>
      <c r="CM687" s="1340" t="str">
        <f t="shared" si="2120"/>
        <v/>
      </c>
      <c r="CN687" s="1339" t="str">
        <f t="shared" si="2120"/>
        <v/>
      </c>
      <c r="CO687" s="1339" t="str">
        <f t="shared" si="2120"/>
        <v/>
      </c>
      <c r="CP687" s="1339" t="str">
        <f t="shared" si="2120"/>
        <v/>
      </c>
      <c r="CQ687" s="1339" t="str">
        <f t="shared" si="2120"/>
        <v/>
      </c>
      <c r="CR687" s="1339" t="str">
        <f t="shared" si="2120"/>
        <v/>
      </c>
      <c r="CS687" s="1338" t="str">
        <f t="shared" si="2120"/>
        <v/>
      </c>
      <c r="CT687" s="1341" t="str">
        <f t="shared" ref="CE687:CT690" si="212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2" t="str">
        <f t="shared" ref="CU687:DD690" si="212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3" t="str">
        <f t="shared" si="2122"/>
        <v/>
      </c>
      <c r="CW687" s="554" t="str">
        <f t="shared" si="2122"/>
        <v/>
      </c>
      <c r="CX687" s="554" t="str">
        <f t="shared" si="2122"/>
        <v/>
      </c>
      <c r="CY687" s="554" t="str">
        <f t="shared" si="2122"/>
        <v/>
      </c>
      <c r="CZ687" s="554" t="str">
        <f t="shared" si="2122"/>
        <v/>
      </c>
      <c r="DA687" s="554" t="str">
        <f t="shared" si="2122"/>
        <v/>
      </c>
      <c r="DB687" s="555" t="str">
        <f t="shared" si="2122"/>
        <v/>
      </c>
      <c r="DC687" s="555" t="str">
        <f t="shared" si="2122"/>
        <v/>
      </c>
      <c r="DD687" s="555" t="str">
        <f t="shared" si="2122"/>
        <v/>
      </c>
      <c r="DE687" s="554" t="str">
        <f t="shared" ref="DE687:DK690" si="212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4" t="str">
        <f t="shared" si="2123"/>
        <v/>
      </c>
      <c r="DG687" s="554" t="str">
        <f t="shared" si="2123"/>
        <v/>
      </c>
      <c r="DH687" s="554" t="str">
        <f t="shared" si="2123"/>
        <v/>
      </c>
      <c r="DI687" s="554" t="str">
        <f t="shared" si="2123"/>
        <v/>
      </c>
      <c r="DJ687" s="553" t="str">
        <f t="shared" si="2123"/>
        <v/>
      </c>
      <c r="DK687" s="552" t="str">
        <f t="shared" si="2123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6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282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121"/>
        <v/>
      </c>
      <c r="CF688" s="1339" t="str">
        <f t="shared" si="2121"/>
        <v/>
      </c>
      <c r="CG688" s="1339" t="str">
        <f t="shared" si="2121"/>
        <v/>
      </c>
      <c r="CH688" s="1339" t="str">
        <f t="shared" si="2121"/>
        <v/>
      </c>
      <c r="CI688" s="1339" t="str">
        <f t="shared" si="2121"/>
        <v/>
      </c>
      <c r="CJ688" s="1339" t="str">
        <f t="shared" si="2121"/>
        <v/>
      </c>
      <c r="CK688" s="1340" t="str">
        <f t="shared" si="2121"/>
        <v/>
      </c>
      <c r="CL688" s="1340" t="str">
        <f t="shared" si="2121"/>
        <v/>
      </c>
      <c r="CM688" s="1340" t="str">
        <f t="shared" si="2121"/>
        <v/>
      </c>
      <c r="CN688" s="1339" t="str">
        <f t="shared" si="2121"/>
        <v/>
      </c>
      <c r="CO688" s="1339" t="str">
        <f t="shared" si="2121"/>
        <v/>
      </c>
      <c r="CP688" s="1339" t="str">
        <f t="shared" si="2121"/>
        <v/>
      </c>
      <c r="CQ688" s="1339" t="str">
        <f t="shared" si="2121"/>
        <v/>
      </c>
      <c r="CR688" s="1339" t="str">
        <f t="shared" si="2121"/>
        <v/>
      </c>
      <c r="CS688" s="1338" t="str">
        <f t="shared" si="2121"/>
        <v/>
      </c>
      <c r="CT688" s="1341" t="str">
        <f t="shared" si="2121"/>
        <v/>
      </c>
      <c r="CU688" s="552" t="str">
        <f t="shared" si="2122"/>
        <v/>
      </c>
      <c r="CV688" s="553" t="str">
        <f t="shared" si="2122"/>
        <v/>
      </c>
      <c r="CW688" s="554" t="str">
        <f t="shared" si="2122"/>
        <v/>
      </c>
      <c r="CX688" s="554" t="str">
        <f t="shared" si="2122"/>
        <v/>
      </c>
      <c r="CY688" s="554" t="str">
        <f t="shared" si="2122"/>
        <v/>
      </c>
      <c r="CZ688" s="554" t="str">
        <f t="shared" si="2122"/>
        <v/>
      </c>
      <c r="DA688" s="554" t="str">
        <f t="shared" si="2122"/>
        <v/>
      </c>
      <c r="DB688" s="555" t="str">
        <f t="shared" si="2122"/>
        <v/>
      </c>
      <c r="DC688" s="555" t="str">
        <f t="shared" si="2122"/>
        <v/>
      </c>
      <c r="DD688" s="555" t="str">
        <f t="shared" si="2122"/>
        <v/>
      </c>
      <c r="DE688" s="554" t="str">
        <f t="shared" si="2123"/>
        <v/>
      </c>
      <c r="DF688" s="554" t="str">
        <f t="shared" si="2123"/>
        <v/>
      </c>
      <c r="DG688" s="554" t="str">
        <f t="shared" si="2123"/>
        <v/>
      </c>
      <c r="DH688" s="554" t="str">
        <f t="shared" si="2123"/>
        <v/>
      </c>
      <c r="DI688" s="554" t="str">
        <f t="shared" si="2123"/>
        <v/>
      </c>
      <c r="DJ688" s="553" t="str">
        <f t="shared" si="2123"/>
        <v/>
      </c>
      <c r="DK688" s="552" t="str">
        <f t="shared" si="2123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6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$G$1 &amp; "/kg"</f>
        <v>kcal/kg</v>
      </c>
      <c r="B689" s="765">
        <f t="shared" ref="B689:R689" si="2124">3620*$K$1</f>
        <v>3620</v>
      </c>
      <c r="C689" s="765">
        <f t="shared" si="2124"/>
        <v>3620</v>
      </c>
      <c r="D689" s="765">
        <f t="shared" si="2124"/>
        <v>3620</v>
      </c>
      <c r="E689" s="765">
        <f t="shared" si="2124"/>
        <v>3620</v>
      </c>
      <c r="F689" s="765">
        <f t="shared" si="2124"/>
        <v>3620</v>
      </c>
      <c r="G689" s="765">
        <f t="shared" si="2124"/>
        <v>3620</v>
      </c>
      <c r="H689" s="765">
        <f t="shared" si="2124"/>
        <v>3620</v>
      </c>
      <c r="I689" s="765">
        <f t="shared" si="2124"/>
        <v>3620</v>
      </c>
      <c r="J689" s="765">
        <f t="shared" si="2124"/>
        <v>3620</v>
      </c>
      <c r="K689" s="765">
        <f t="shared" si="2124"/>
        <v>3620</v>
      </c>
      <c r="L689" s="765">
        <f t="shared" si="2124"/>
        <v>3620</v>
      </c>
      <c r="M689" s="765">
        <f t="shared" si="2124"/>
        <v>3620</v>
      </c>
      <c r="N689" s="765">
        <f t="shared" si="2124"/>
        <v>3620</v>
      </c>
      <c r="O689" s="765">
        <f t="shared" si="2124"/>
        <v>3620</v>
      </c>
      <c r="P689" s="765">
        <f t="shared" si="2124"/>
        <v>3620</v>
      </c>
      <c r="Q689" s="765">
        <f t="shared" si="2124"/>
        <v>3620</v>
      </c>
      <c r="R689" s="765">
        <f t="shared" si="2124"/>
        <v>3620</v>
      </c>
      <c r="S689" s="778"/>
      <c r="T689" s="765">
        <f t="shared" ref="T689:AJ689" si="2125">3620*$K$1</f>
        <v>3620</v>
      </c>
      <c r="U689" s="765">
        <f t="shared" si="2125"/>
        <v>3620</v>
      </c>
      <c r="V689" s="765">
        <f t="shared" si="2125"/>
        <v>3620</v>
      </c>
      <c r="W689" s="765">
        <f t="shared" si="2125"/>
        <v>3620</v>
      </c>
      <c r="X689" s="765">
        <f t="shared" si="2125"/>
        <v>3620</v>
      </c>
      <c r="Y689" s="765">
        <f t="shared" si="2125"/>
        <v>3620</v>
      </c>
      <c r="Z689" s="765">
        <f t="shared" si="2125"/>
        <v>3620</v>
      </c>
      <c r="AA689" s="765">
        <f t="shared" si="2125"/>
        <v>3620</v>
      </c>
      <c r="AB689" s="765">
        <f t="shared" si="2125"/>
        <v>3620</v>
      </c>
      <c r="AC689" s="765">
        <f t="shared" si="2125"/>
        <v>3620</v>
      </c>
      <c r="AD689" s="765">
        <f t="shared" si="2125"/>
        <v>3620</v>
      </c>
      <c r="AE689" s="765">
        <f t="shared" si="2125"/>
        <v>3620</v>
      </c>
      <c r="AF689" s="765">
        <f t="shared" si="2125"/>
        <v>3620</v>
      </c>
      <c r="AG689" s="765">
        <f t="shared" si="2125"/>
        <v>3620</v>
      </c>
      <c r="AH689" s="765">
        <f t="shared" si="2125"/>
        <v>3620</v>
      </c>
      <c r="AI689" s="765">
        <f t="shared" si="2125"/>
        <v>3620</v>
      </c>
      <c r="AJ689" s="765">
        <f t="shared" si="2125"/>
        <v>3620</v>
      </c>
      <c r="AK689" s="778"/>
      <c r="AL689" s="765">
        <f t="shared" ref="AL689:BB689" si="2126">3620*$K$1</f>
        <v>3620</v>
      </c>
      <c r="AM689" s="765">
        <f t="shared" si="2126"/>
        <v>3620</v>
      </c>
      <c r="AN689" s="765">
        <f t="shared" si="2126"/>
        <v>3620</v>
      </c>
      <c r="AO689" s="765">
        <f t="shared" si="2126"/>
        <v>3620</v>
      </c>
      <c r="AP689" s="765">
        <f t="shared" si="2126"/>
        <v>3620</v>
      </c>
      <c r="AQ689" s="765">
        <f t="shared" si="2126"/>
        <v>3620</v>
      </c>
      <c r="AR689" s="765">
        <f t="shared" si="2126"/>
        <v>3620</v>
      </c>
      <c r="AS689" s="765">
        <v>0</v>
      </c>
      <c r="AT689" s="765">
        <f t="shared" si="2126"/>
        <v>3620</v>
      </c>
      <c r="AU689" s="765">
        <f t="shared" si="2126"/>
        <v>3620</v>
      </c>
      <c r="AV689" s="765">
        <f t="shared" si="2126"/>
        <v>3620</v>
      </c>
      <c r="AW689" s="765">
        <f t="shared" si="2126"/>
        <v>3620</v>
      </c>
      <c r="AX689" s="765">
        <f t="shared" si="2126"/>
        <v>3620</v>
      </c>
      <c r="AY689" s="765">
        <f t="shared" si="2126"/>
        <v>3620</v>
      </c>
      <c r="AZ689" s="765">
        <f t="shared" si="2126"/>
        <v>3620</v>
      </c>
      <c r="BA689" s="765">
        <f t="shared" si="2126"/>
        <v>3620</v>
      </c>
      <c r="BB689" s="765">
        <f t="shared" si="2126"/>
        <v>3620</v>
      </c>
      <c r="BC689" s="778"/>
      <c r="BD689" s="765">
        <f t="shared" ref="BD689:BT689" si="2127">3620*$K$1</f>
        <v>3620</v>
      </c>
      <c r="BE689" s="765">
        <f t="shared" si="2127"/>
        <v>3620</v>
      </c>
      <c r="BF689" s="765">
        <f t="shared" si="2127"/>
        <v>3620</v>
      </c>
      <c r="BG689" s="765">
        <f t="shared" si="2127"/>
        <v>3620</v>
      </c>
      <c r="BH689" s="765">
        <f t="shared" si="2127"/>
        <v>3620</v>
      </c>
      <c r="BI689" s="765">
        <f t="shared" si="2127"/>
        <v>3620</v>
      </c>
      <c r="BJ689" s="765">
        <f t="shared" si="2127"/>
        <v>3620</v>
      </c>
      <c r="BK689" s="765">
        <f t="shared" si="2127"/>
        <v>3620</v>
      </c>
      <c r="BL689" s="765">
        <f t="shared" si="2127"/>
        <v>3620</v>
      </c>
      <c r="BM689" s="765">
        <f t="shared" si="2127"/>
        <v>3620</v>
      </c>
      <c r="BN689" s="765">
        <f t="shared" si="2127"/>
        <v>3620</v>
      </c>
      <c r="BO689" s="765">
        <f t="shared" si="2127"/>
        <v>3620</v>
      </c>
      <c r="BP689" s="765">
        <f t="shared" si="2127"/>
        <v>3620</v>
      </c>
      <c r="BQ689" s="765">
        <f t="shared" si="2127"/>
        <v>3620</v>
      </c>
      <c r="BR689" s="765">
        <f t="shared" si="2127"/>
        <v>3620</v>
      </c>
      <c r="BS689" s="765">
        <f t="shared" si="2127"/>
        <v>3620</v>
      </c>
      <c r="BT689" s="765">
        <f t="shared" si="2127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121"/>
        <v>3620</v>
      </c>
      <c r="CF689" s="1339">
        <f t="shared" si="2121"/>
        <v>3620</v>
      </c>
      <c r="CG689" s="1339">
        <f t="shared" si="2121"/>
        <v>3620</v>
      </c>
      <c r="CH689" s="1339">
        <f t="shared" si="2121"/>
        <v>3620</v>
      </c>
      <c r="CI689" s="1339">
        <f t="shared" si="2121"/>
        <v>3620</v>
      </c>
      <c r="CJ689" s="1339">
        <f t="shared" si="2121"/>
        <v>3620</v>
      </c>
      <c r="CK689" s="1340">
        <f t="shared" si="2121"/>
        <v>3620</v>
      </c>
      <c r="CL689" s="1340">
        <f t="shared" si="2121"/>
        <v>3620</v>
      </c>
      <c r="CM689" s="1340">
        <f t="shared" si="2121"/>
        <v>3620</v>
      </c>
      <c r="CN689" s="1339">
        <f t="shared" si="2121"/>
        <v>3620</v>
      </c>
      <c r="CO689" s="1339">
        <f t="shared" si="2121"/>
        <v>3620</v>
      </c>
      <c r="CP689" s="1339">
        <f t="shared" si="2121"/>
        <v>3620</v>
      </c>
      <c r="CQ689" s="1339">
        <f t="shared" si="2121"/>
        <v>3620</v>
      </c>
      <c r="CR689" s="1339">
        <f t="shared" si="2121"/>
        <v>3620</v>
      </c>
      <c r="CS689" s="1338">
        <f t="shared" si="2121"/>
        <v>3620</v>
      </c>
      <c r="CT689" s="1341">
        <f t="shared" si="2121"/>
        <v>3620</v>
      </c>
      <c r="CU689" s="552">
        <f t="shared" si="2122"/>
        <v>3620</v>
      </c>
      <c r="CV689" s="553">
        <f t="shared" si="2122"/>
        <v>3620</v>
      </c>
      <c r="CW689" s="554">
        <f t="shared" si="2122"/>
        <v>3620</v>
      </c>
      <c r="CX689" s="554">
        <f t="shared" si="2122"/>
        <v>3620</v>
      </c>
      <c r="CY689" s="554">
        <f t="shared" si="2122"/>
        <v>3620</v>
      </c>
      <c r="CZ689" s="554">
        <f t="shared" si="2122"/>
        <v>3620</v>
      </c>
      <c r="DA689" s="554">
        <f t="shared" si="2122"/>
        <v>3620</v>
      </c>
      <c r="DB689" s="555">
        <f t="shared" si="2122"/>
        <v>3620</v>
      </c>
      <c r="DC689" s="555">
        <f t="shared" si="2122"/>
        <v>3620</v>
      </c>
      <c r="DD689" s="555">
        <f t="shared" si="2122"/>
        <v>3620</v>
      </c>
      <c r="DE689" s="554">
        <f t="shared" si="2123"/>
        <v>3620</v>
      </c>
      <c r="DF689" s="554">
        <f t="shared" si="2123"/>
        <v>3620</v>
      </c>
      <c r="DG689" s="554">
        <f t="shared" si="2123"/>
        <v>3620</v>
      </c>
      <c r="DH689" s="554">
        <f t="shared" si="2123"/>
        <v>3620</v>
      </c>
      <c r="DI689" s="554">
        <f t="shared" si="2123"/>
        <v>3620</v>
      </c>
      <c r="DJ689" s="553">
        <f t="shared" si="2123"/>
        <v>3620</v>
      </c>
      <c r="DK689" s="552">
        <f t="shared" si="2123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6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$G$1 &amp; " (%)"</f>
        <v>kcal (%)</v>
      </c>
      <c r="B690" s="635" t="str">
        <f t="shared" ref="B690:R690" si="2128">IF(B687="","",B687*B688*B689/B$46/365/$F$1)</f>
        <v/>
      </c>
      <c r="C690" s="635" t="str">
        <f t="shared" si="2128"/>
        <v/>
      </c>
      <c r="D690" s="635" t="str">
        <f t="shared" si="2128"/>
        <v/>
      </c>
      <c r="E690" s="635" t="str">
        <f t="shared" si="2128"/>
        <v/>
      </c>
      <c r="F690" s="635" t="str">
        <f t="shared" si="2128"/>
        <v/>
      </c>
      <c r="G690" s="635" t="str">
        <f t="shared" si="2128"/>
        <v/>
      </c>
      <c r="H690" s="635" t="str">
        <f t="shared" si="2128"/>
        <v/>
      </c>
      <c r="I690" s="635" t="str">
        <f t="shared" si="2128"/>
        <v/>
      </c>
      <c r="J690" s="635" t="str">
        <f t="shared" si="2128"/>
        <v/>
      </c>
      <c r="K690" s="635" t="str">
        <f t="shared" si="2128"/>
        <v/>
      </c>
      <c r="L690" s="635" t="str">
        <f t="shared" si="2128"/>
        <v/>
      </c>
      <c r="M690" s="635" t="str">
        <f t="shared" si="2128"/>
        <v/>
      </c>
      <c r="N690" s="635" t="str">
        <f t="shared" si="2128"/>
        <v/>
      </c>
      <c r="O690" s="635" t="str">
        <f t="shared" si="2128"/>
        <v/>
      </c>
      <c r="P690" s="635" t="str">
        <f t="shared" si="2128"/>
        <v/>
      </c>
      <c r="Q690" s="635" t="str">
        <f t="shared" si="2128"/>
        <v/>
      </c>
      <c r="R690" s="635" t="str">
        <f t="shared" si="2128"/>
        <v/>
      </c>
      <c r="S690" s="655"/>
      <c r="T690" s="635" t="str">
        <f t="shared" ref="T690:AJ690" si="2129">IF(T687="","",T687*T688*T689/T$46/365/$F$1)</f>
        <v/>
      </c>
      <c r="U690" s="635" t="str">
        <f t="shared" si="2129"/>
        <v/>
      </c>
      <c r="V690" s="635" t="str">
        <f t="shared" si="2129"/>
        <v/>
      </c>
      <c r="W690" s="635" t="str">
        <f t="shared" si="2129"/>
        <v/>
      </c>
      <c r="X690" s="635" t="str">
        <f t="shared" si="2129"/>
        <v/>
      </c>
      <c r="Y690" s="635" t="str">
        <f t="shared" si="2129"/>
        <v/>
      </c>
      <c r="Z690" s="635" t="str">
        <f t="shared" si="2129"/>
        <v/>
      </c>
      <c r="AA690" s="635" t="str">
        <f t="shared" si="2129"/>
        <v/>
      </c>
      <c r="AB690" s="635" t="str">
        <f t="shared" si="2129"/>
        <v/>
      </c>
      <c r="AC690" s="635" t="str">
        <f t="shared" si="2129"/>
        <v/>
      </c>
      <c r="AD690" s="635" t="str">
        <f t="shared" si="2129"/>
        <v/>
      </c>
      <c r="AE690" s="635" t="str">
        <f t="shared" si="2129"/>
        <v/>
      </c>
      <c r="AF690" s="635" t="str">
        <f t="shared" si="2129"/>
        <v/>
      </c>
      <c r="AG690" s="635" t="str">
        <f t="shared" si="2129"/>
        <v/>
      </c>
      <c r="AH690" s="635" t="str">
        <f t="shared" si="2129"/>
        <v/>
      </c>
      <c r="AI690" s="635" t="str">
        <f t="shared" si="2129"/>
        <v/>
      </c>
      <c r="AJ690" s="635" t="str">
        <f t="shared" si="2129"/>
        <v/>
      </c>
      <c r="AK690" s="655"/>
      <c r="AL690" s="635" t="str">
        <f t="shared" ref="AL690:BB690" si="2130">IF(AL687="","",AL687*AL688*AL689/AL$46/365/$F$1)</f>
        <v/>
      </c>
      <c r="AM690" s="635" t="str">
        <f t="shared" si="2130"/>
        <v/>
      </c>
      <c r="AN690" s="635" t="str">
        <f t="shared" si="2130"/>
        <v/>
      </c>
      <c r="AO690" s="635" t="str">
        <f t="shared" si="2130"/>
        <v/>
      </c>
      <c r="AP690" s="635" t="str">
        <f t="shared" si="2130"/>
        <v/>
      </c>
      <c r="AQ690" s="635" t="str">
        <f t="shared" si="2130"/>
        <v/>
      </c>
      <c r="AR690" s="635" t="str">
        <f t="shared" si="2130"/>
        <v/>
      </c>
      <c r="AS690" s="635" t="str">
        <f t="shared" si="2130"/>
        <v/>
      </c>
      <c r="AT690" s="635" t="str">
        <f t="shared" si="2130"/>
        <v/>
      </c>
      <c r="AU690" s="635" t="str">
        <f t="shared" si="2130"/>
        <v/>
      </c>
      <c r="AV690" s="635" t="str">
        <f t="shared" si="2130"/>
        <v/>
      </c>
      <c r="AW690" s="635" t="str">
        <f t="shared" si="2130"/>
        <v/>
      </c>
      <c r="AX690" s="635" t="str">
        <f t="shared" si="2130"/>
        <v/>
      </c>
      <c r="AY690" s="635" t="str">
        <f t="shared" si="2130"/>
        <v/>
      </c>
      <c r="AZ690" s="635" t="str">
        <f t="shared" si="2130"/>
        <v/>
      </c>
      <c r="BA690" s="635" t="str">
        <f t="shared" si="2130"/>
        <v/>
      </c>
      <c r="BB690" s="635" t="str">
        <f t="shared" si="2130"/>
        <v/>
      </c>
      <c r="BC690" s="655"/>
      <c r="BD690" s="635" t="str">
        <f t="shared" ref="BD690:BT690" si="2131">IF(BD687="","",BD687*BD688*BD689/BD$46/365/$F$1)</f>
        <v/>
      </c>
      <c r="BE690" s="635" t="str">
        <f t="shared" si="2131"/>
        <v/>
      </c>
      <c r="BF690" s="635" t="str">
        <f t="shared" si="2131"/>
        <v/>
      </c>
      <c r="BG690" s="635" t="str">
        <f t="shared" si="2131"/>
        <v/>
      </c>
      <c r="BH690" s="635" t="str">
        <f t="shared" si="2131"/>
        <v/>
      </c>
      <c r="BI690" s="635" t="str">
        <f t="shared" si="2131"/>
        <v/>
      </c>
      <c r="BJ690" s="635" t="str">
        <f t="shared" si="2131"/>
        <v/>
      </c>
      <c r="BK690" s="635" t="str">
        <f t="shared" si="2131"/>
        <v/>
      </c>
      <c r="BL690" s="635" t="str">
        <f t="shared" si="2131"/>
        <v/>
      </c>
      <c r="BM690" s="635" t="str">
        <f t="shared" si="2131"/>
        <v/>
      </c>
      <c r="BN690" s="635" t="str">
        <f t="shared" si="2131"/>
        <v/>
      </c>
      <c r="BO690" s="635" t="str">
        <f t="shared" si="2131"/>
        <v/>
      </c>
      <c r="BP690" s="635" t="str">
        <f t="shared" si="2131"/>
        <v/>
      </c>
      <c r="BQ690" s="635" t="str">
        <f t="shared" si="2131"/>
        <v/>
      </c>
      <c r="BR690" s="635" t="str">
        <f t="shared" si="2131"/>
        <v/>
      </c>
      <c r="BS690" s="635" t="str">
        <f t="shared" si="2131"/>
        <v/>
      </c>
      <c r="BT690" s="635" t="str">
        <f t="shared" si="2131"/>
        <v/>
      </c>
      <c r="BU690" s="655"/>
      <c r="BV690" s="635" t="str">
        <f>IF(BV687="","",BV687*BV688*BV689/BV$46/365/$F$1)</f>
        <v/>
      </c>
      <c r="BW690" s="635" t="str">
        <f>IF(BW687="","",BW687*BW688*BW689/BW$46/365/$F$1)</f>
        <v/>
      </c>
      <c r="BX690" s="635" t="str">
        <f>IF(BX687="","",BX687*BX688*BX689/BX$46/365/$F$1)</f>
        <v/>
      </c>
      <c r="BY690" s="635" t="str">
        <f>IF(BY687="","",BY687*BY688*BY689/BY$46/365/$F$1)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121"/>
        <v/>
      </c>
      <c r="CF690" s="1344" t="str">
        <f t="shared" si="2121"/>
        <v/>
      </c>
      <c r="CG690" s="1344" t="str">
        <f t="shared" si="2121"/>
        <v/>
      </c>
      <c r="CH690" s="1344" t="str">
        <f t="shared" si="2121"/>
        <v/>
      </c>
      <c r="CI690" s="1344" t="str">
        <f t="shared" si="2121"/>
        <v/>
      </c>
      <c r="CJ690" s="1344" t="str">
        <f t="shared" si="2121"/>
        <v/>
      </c>
      <c r="CK690" s="1345" t="str">
        <f t="shared" si="2121"/>
        <v/>
      </c>
      <c r="CL690" s="1345" t="str">
        <f t="shared" si="2121"/>
        <v/>
      </c>
      <c r="CM690" s="1345" t="str">
        <f t="shared" si="2121"/>
        <v/>
      </c>
      <c r="CN690" s="1344" t="str">
        <f t="shared" si="2121"/>
        <v/>
      </c>
      <c r="CO690" s="1344" t="str">
        <f t="shared" si="2121"/>
        <v/>
      </c>
      <c r="CP690" s="1344" t="str">
        <f t="shared" si="2121"/>
        <v/>
      </c>
      <c r="CQ690" s="1344" t="str">
        <f t="shared" si="2121"/>
        <v/>
      </c>
      <c r="CR690" s="1344" t="str">
        <f t="shared" si="2121"/>
        <v/>
      </c>
      <c r="CS690" s="1343" t="str">
        <f t="shared" si="2121"/>
        <v/>
      </c>
      <c r="CT690" s="1346" t="str">
        <f t="shared" si="2121"/>
        <v/>
      </c>
      <c r="CU690" s="540" t="str">
        <f t="shared" si="2122"/>
        <v/>
      </c>
      <c r="CV690" s="541" t="str">
        <f t="shared" si="2122"/>
        <v/>
      </c>
      <c r="CW690" s="542" t="str">
        <f t="shared" si="2122"/>
        <v/>
      </c>
      <c r="CX690" s="542" t="str">
        <f t="shared" si="2122"/>
        <v/>
      </c>
      <c r="CY690" s="542" t="str">
        <f t="shared" si="2122"/>
        <v/>
      </c>
      <c r="CZ690" s="542" t="str">
        <f t="shared" si="2122"/>
        <v/>
      </c>
      <c r="DA690" s="542" t="str">
        <f t="shared" si="2122"/>
        <v/>
      </c>
      <c r="DB690" s="543" t="str">
        <f t="shared" si="2122"/>
        <v/>
      </c>
      <c r="DC690" s="543" t="str">
        <f t="shared" si="2122"/>
        <v/>
      </c>
      <c r="DD690" s="543" t="str">
        <f t="shared" si="2122"/>
        <v/>
      </c>
      <c r="DE690" s="542" t="str">
        <f t="shared" si="2123"/>
        <v/>
      </c>
      <c r="DF690" s="542" t="str">
        <f t="shared" si="2123"/>
        <v/>
      </c>
      <c r="DG690" s="542" t="str">
        <f t="shared" si="2123"/>
        <v/>
      </c>
      <c r="DH690" s="542" t="str">
        <f t="shared" si="2123"/>
        <v/>
      </c>
      <c r="DI690" s="542" t="str">
        <f t="shared" si="2123"/>
        <v/>
      </c>
      <c r="DJ690" s="541" t="str">
        <f t="shared" si="2123"/>
        <v/>
      </c>
      <c r="DK690" s="540" t="str">
        <f t="shared" si="2123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6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903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285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32">IF(DL692&lt;3,"",(SUM(B692:R692)-MIN(B692:R692)-MAX(B692:R692))/(DL692-2))</f>
        <v/>
      </c>
      <c r="CA692" s="600" t="str">
        <f t="shared" ref="CA692:CA700" si="2133">IF(DM692&lt;3,"",(SUM(T692:AJ692)-MIN(T692:AJ692)-MAX(T692:AJ692))/(DM692-2))</f>
        <v/>
      </c>
      <c r="CB692" s="600" t="str">
        <f t="shared" ref="CB692:CB700" si="2134">IF(DN692&lt;3,"",(SUM(AL692:BB692)-MIN(AL692:BB692)-MAX(AL692:BB692))/(DN692-2))</f>
        <v/>
      </c>
      <c r="CC692" s="691" t="str">
        <f t="shared" ref="CC692:CC700" si="2135">IF(DO692&lt;3,"",(SUM(BD692:BT692)-MIN(BD692:BT692)-MAX(BD692:BT692))/(DO692-2))</f>
        <v/>
      </c>
      <c r="CD692" s="1337" t="str">
        <f t="shared" ref="CD692:CS692" si="213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136"/>
        <v/>
      </c>
      <c r="CF692" s="1339" t="str">
        <f t="shared" si="2136"/>
        <v/>
      </c>
      <c r="CG692" s="1339" t="str">
        <f t="shared" si="2136"/>
        <v/>
      </c>
      <c r="CH692" s="1339" t="str">
        <f t="shared" si="2136"/>
        <v/>
      </c>
      <c r="CI692" s="1339" t="str">
        <f t="shared" si="2136"/>
        <v/>
      </c>
      <c r="CJ692" s="1339" t="str">
        <f t="shared" si="2136"/>
        <v/>
      </c>
      <c r="CK692" s="1340" t="str">
        <f t="shared" si="2136"/>
        <v/>
      </c>
      <c r="CL692" s="1340" t="str">
        <f t="shared" si="2136"/>
        <v/>
      </c>
      <c r="CM692" s="1340" t="str">
        <f t="shared" si="2136"/>
        <v/>
      </c>
      <c r="CN692" s="1339" t="str">
        <f t="shared" si="2136"/>
        <v/>
      </c>
      <c r="CO692" s="1339" t="str">
        <f t="shared" si="2136"/>
        <v/>
      </c>
      <c r="CP692" s="1339" t="str">
        <f t="shared" si="2136"/>
        <v/>
      </c>
      <c r="CQ692" s="1339" t="str">
        <f t="shared" si="2136"/>
        <v/>
      </c>
      <c r="CR692" s="1339" t="str">
        <f t="shared" si="2136"/>
        <v/>
      </c>
      <c r="CS692" s="1338" t="str">
        <f t="shared" si="2136"/>
        <v/>
      </c>
      <c r="CT692" s="1341" t="str">
        <f t="shared" ref="CE692:CT695" si="213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2" t="str">
        <f t="shared" ref="CU692:DD695" si="213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3" t="str">
        <f t="shared" si="2138"/>
        <v/>
      </c>
      <c r="CW692" s="554" t="str">
        <f t="shared" si="2138"/>
        <v/>
      </c>
      <c r="CX692" s="554" t="str">
        <f t="shared" si="2138"/>
        <v/>
      </c>
      <c r="CY692" s="554" t="str">
        <f t="shared" si="2138"/>
        <v/>
      </c>
      <c r="CZ692" s="554" t="str">
        <f t="shared" si="2138"/>
        <v/>
      </c>
      <c r="DA692" s="554" t="str">
        <f t="shared" si="2138"/>
        <v/>
      </c>
      <c r="DB692" s="555" t="str">
        <f t="shared" si="2138"/>
        <v/>
      </c>
      <c r="DC692" s="555" t="str">
        <f t="shared" si="2138"/>
        <v/>
      </c>
      <c r="DD692" s="555" t="str">
        <f t="shared" si="2138"/>
        <v/>
      </c>
      <c r="DE692" s="554" t="str">
        <f t="shared" ref="DE692:DK695" si="213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4" t="str">
        <f t="shared" si="2139"/>
        <v/>
      </c>
      <c r="DG692" s="554" t="str">
        <f t="shared" si="2139"/>
        <v/>
      </c>
      <c r="DH692" s="554" t="str">
        <f t="shared" si="2139"/>
        <v/>
      </c>
      <c r="DI692" s="554" t="str">
        <f t="shared" si="2139"/>
        <v/>
      </c>
      <c r="DJ692" s="553" t="str">
        <f t="shared" si="2139"/>
        <v/>
      </c>
      <c r="DK692" s="552" t="str">
        <f t="shared" si="2139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6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282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32"/>
        <v/>
      </c>
      <c r="CA693" s="600" t="str">
        <f t="shared" si="2133"/>
        <v/>
      </c>
      <c r="CB693" s="600" t="str">
        <f t="shared" si="2134"/>
        <v/>
      </c>
      <c r="CC693" s="691" t="str">
        <f t="shared" si="2135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137"/>
        <v/>
      </c>
      <c r="CF693" s="1339" t="str">
        <f t="shared" si="2137"/>
        <v/>
      </c>
      <c r="CG693" s="1339" t="str">
        <f t="shared" si="2137"/>
        <v/>
      </c>
      <c r="CH693" s="1339" t="str">
        <f t="shared" si="2137"/>
        <v/>
      </c>
      <c r="CI693" s="1339" t="str">
        <f t="shared" si="2137"/>
        <v/>
      </c>
      <c r="CJ693" s="1339" t="str">
        <f t="shared" si="2137"/>
        <v/>
      </c>
      <c r="CK693" s="1340" t="str">
        <f t="shared" si="2137"/>
        <v/>
      </c>
      <c r="CL693" s="1340" t="str">
        <f t="shared" si="2137"/>
        <v/>
      </c>
      <c r="CM693" s="1340" t="str">
        <f t="shared" si="2137"/>
        <v/>
      </c>
      <c r="CN693" s="1339" t="str">
        <f t="shared" si="2137"/>
        <v/>
      </c>
      <c r="CO693" s="1339" t="str">
        <f t="shared" si="2137"/>
        <v/>
      </c>
      <c r="CP693" s="1339" t="str">
        <f t="shared" si="2137"/>
        <v/>
      </c>
      <c r="CQ693" s="1339" t="str">
        <f t="shared" si="2137"/>
        <v/>
      </c>
      <c r="CR693" s="1339" t="str">
        <f t="shared" si="2137"/>
        <v/>
      </c>
      <c r="CS693" s="1338" t="str">
        <f t="shared" si="2137"/>
        <v/>
      </c>
      <c r="CT693" s="1341" t="str">
        <f t="shared" si="2137"/>
        <v/>
      </c>
      <c r="CU693" s="552" t="str">
        <f t="shared" si="2138"/>
        <v/>
      </c>
      <c r="CV693" s="553" t="str">
        <f t="shared" si="2138"/>
        <v/>
      </c>
      <c r="CW693" s="554" t="str">
        <f t="shared" si="2138"/>
        <v/>
      </c>
      <c r="CX693" s="554" t="str">
        <f t="shared" si="2138"/>
        <v/>
      </c>
      <c r="CY693" s="554" t="str">
        <f t="shared" si="2138"/>
        <v/>
      </c>
      <c r="CZ693" s="554" t="str">
        <f t="shared" si="2138"/>
        <v/>
      </c>
      <c r="DA693" s="554" t="str">
        <f t="shared" si="2138"/>
        <v/>
      </c>
      <c r="DB693" s="555" t="str">
        <f t="shared" si="2138"/>
        <v/>
      </c>
      <c r="DC693" s="555" t="str">
        <f t="shared" si="2138"/>
        <v/>
      </c>
      <c r="DD693" s="555" t="str">
        <f t="shared" si="2138"/>
        <v/>
      </c>
      <c r="DE693" s="554" t="str">
        <f t="shared" si="2139"/>
        <v/>
      </c>
      <c r="DF693" s="554" t="str">
        <f t="shared" si="2139"/>
        <v/>
      </c>
      <c r="DG693" s="554" t="str">
        <f t="shared" si="2139"/>
        <v/>
      </c>
      <c r="DH693" s="554" t="str">
        <f t="shared" si="2139"/>
        <v/>
      </c>
      <c r="DI693" s="554" t="str">
        <f t="shared" si="2139"/>
        <v/>
      </c>
      <c r="DJ693" s="553" t="str">
        <f t="shared" si="2139"/>
        <v/>
      </c>
      <c r="DK693" s="552" t="str">
        <f t="shared" si="2139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6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$G$1 &amp; "/kg"</f>
        <v>kcal/kg</v>
      </c>
      <c r="B694" s="765">
        <f t="shared" ref="B694:R694" si="2140">4000*$K$1</f>
        <v>4000</v>
      </c>
      <c r="C694" s="765">
        <v>4000</v>
      </c>
      <c r="D694" s="765">
        <f t="shared" si="2140"/>
        <v>4000</v>
      </c>
      <c r="E694" s="765">
        <f t="shared" si="2140"/>
        <v>4000</v>
      </c>
      <c r="F694" s="765">
        <f t="shared" si="2140"/>
        <v>4000</v>
      </c>
      <c r="G694" s="765">
        <f t="shared" si="2140"/>
        <v>4000</v>
      </c>
      <c r="H694" s="765">
        <f t="shared" si="2140"/>
        <v>4000</v>
      </c>
      <c r="I694" s="765">
        <f t="shared" si="2140"/>
        <v>4000</v>
      </c>
      <c r="J694" s="765">
        <f t="shared" si="2140"/>
        <v>4000</v>
      </c>
      <c r="K694" s="765">
        <f t="shared" si="2140"/>
        <v>4000</v>
      </c>
      <c r="L694" s="765">
        <f t="shared" si="2140"/>
        <v>4000</v>
      </c>
      <c r="M694" s="765">
        <f t="shared" si="2140"/>
        <v>4000</v>
      </c>
      <c r="N694" s="765">
        <f t="shared" si="2140"/>
        <v>4000</v>
      </c>
      <c r="O694" s="765">
        <f t="shared" si="2140"/>
        <v>4000</v>
      </c>
      <c r="P694" s="765">
        <f t="shared" si="2140"/>
        <v>4000</v>
      </c>
      <c r="Q694" s="765">
        <f t="shared" si="2140"/>
        <v>4000</v>
      </c>
      <c r="R694" s="765">
        <f t="shared" si="2140"/>
        <v>4000</v>
      </c>
      <c r="S694" s="777"/>
      <c r="T694" s="765">
        <f t="shared" ref="T694:AJ694" si="2141">4000*$K$1</f>
        <v>4000</v>
      </c>
      <c r="U694" s="765">
        <f t="shared" si="2141"/>
        <v>4000</v>
      </c>
      <c r="V694" s="765">
        <f t="shared" si="2141"/>
        <v>4000</v>
      </c>
      <c r="W694" s="765">
        <f t="shared" si="2141"/>
        <v>4000</v>
      </c>
      <c r="X694" s="765">
        <f t="shared" si="2141"/>
        <v>4000</v>
      </c>
      <c r="Y694" s="765">
        <f t="shared" si="2141"/>
        <v>4000</v>
      </c>
      <c r="Z694" s="765">
        <f t="shared" si="2141"/>
        <v>4000</v>
      </c>
      <c r="AA694" s="765">
        <f t="shared" si="2141"/>
        <v>4000</v>
      </c>
      <c r="AB694" s="765">
        <f t="shared" si="2141"/>
        <v>4000</v>
      </c>
      <c r="AC694" s="765">
        <f t="shared" si="2141"/>
        <v>4000</v>
      </c>
      <c r="AD694" s="765">
        <f t="shared" si="2141"/>
        <v>4000</v>
      </c>
      <c r="AE694" s="765">
        <f t="shared" si="2141"/>
        <v>4000</v>
      </c>
      <c r="AF694" s="765">
        <f t="shared" si="2141"/>
        <v>4000</v>
      </c>
      <c r="AG694" s="765">
        <f t="shared" si="2141"/>
        <v>4000</v>
      </c>
      <c r="AH694" s="765">
        <f t="shared" si="2141"/>
        <v>4000</v>
      </c>
      <c r="AI694" s="765">
        <f t="shared" si="2141"/>
        <v>4000</v>
      </c>
      <c r="AJ694" s="765">
        <f t="shared" si="2141"/>
        <v>4000</v>
      </c>
      <c r="AK694" s="777"/>
      <c r="AL694" s="765">
        <f t="shared" ref="AL694:BB694" si="2142">4000*$K$1</f>
        <v>4000</v>
      </c>
      <c r="AM694" s="765">
        <f t="shared" si="2142"/>
        <v>4000</v>
      </c>
      <c r="AN694" s="765">
        <f t="shared" si="2142"/>
        <v>4000</v>
      </c>
      <c r="AO694" s="765">
        <f t="shared" si="2142"/>
        <v>4000</v>
      </c>
      <c r="AP694" s="765">
        <f t="shared" si="2142"/>
        <v>4000</v>
      </c>
      <c r="AQ694" s="765">
        <f t="shared" si="2142"/>
        <v>4000</v>
      </c>
      <c r="AR694" s="765">
        <f t="shared" si="2142"/>
        <v>4000</v>
      </c>
      <c r="AS694" s="765">
        <f t="shared" si="2142"/>
        <v>4000</v>
      </c>
      <c r="AT694" s="765">
        <f t="shared" si="2142"/>
        <v>4000</v>
      </c>
      <c r="AU694" s="765">
        <f t="shared" si="2142"/>
        <v>4000</v>
      </c>
      <c r="AV694" s="765">
        <f t="shared" si="2142"/>
        <v>4000</v>
      </c>
      <c r="AW694" s="765">
        <f t="shared" si="2142"/>
        <v>4000</v>
      </c>
      <c r="AX694" s="765">
        <f t="shared" si="2142"/>
        <v>4000</v>
      </c>
      <c r="AY694" s="765">
        <f t="shared" si="2142"/>
        <v>4000</v>
      </c>
      <c r="AZ694" s="765">
        <f t="shared" si="2142"/>
        <v>4000</v>
      </c>
      <c r="BA694" s="765">
        <f t="shared" si="2142"/>
        <v>4000</v>
      </c>
      <c r="BB694" s="765">
        <f t="shared" si="2142"/>
        <v>4000</v>
      </c>
      <c r="BC694" s="777"/>
      <c r="BD694" s="765">
        <f t="shared" ref="BD694:BT694" si="2143">4000*$K$1</f>
        <v>4000</v>
      </c>
      <c r="BE694" s="765">
        <f t="shared" si="2143"/>
        <v>4000</v>
      </c>
      <c r="BF694" s="765">
        <f t="shared" si="2143"/>
        <v>4000</v>
      </c>
      <c r="BG694" s="765">
        <f t="shared" si="2143"/>
        <v>4000</v>
      </c>
      <c r="BH694" s="765">
        <f t="shared" si="2143"/>
        <v>4000</v>
      </c>
      <c r="BI694" s="765">
        <f t="shared" si="2143"/>
        <v>4000</v>
      </c>
      <c r="BJ694" s="765">
        <f t="shared" si="2143"/>
        <v>4000</v>
      </c>
      <c r="BK694" s="765">
        <f t="shared" si="2143"/>
        <v>4000</v>
      </c>
      <c r="BL694" s="765">
        <f t="shared" si="2143"/>
        <v>4000</v>
      </c>
      <c r="BM694" s="765">
        <f t="shared" si="2143"/>
        <v>4000</v>
      </c>
      <c r="BN694" s="765">
        <f t="shared" si="2143"/>
        <v>4000</v>
      </c>
      <c r="BO694" s="765">
        <f t="shared" si="2143"/>
        <v>4000</v>
      </c>
      <c r="BP694" s="765">
        <f t="shared" si="2143"/>
        <v>4000</v>
      </c>
      <c r="BQ694" s="765">
        <f t="shared" si="2143"/>
        <v>4000</v>
      </c>
      <c r="BR694" s="765">
        <f t="shared" si="2143"/>
        <v>4000</v>
      </c>
      <c r="BS694" s="765">
        <f t="shared" si="2143"/>
        <v>4000</v>
      </c>
      <c r="BT694" s="765">
        <f t="shared" si="2143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32"/>
        <v>4000</v>
      </c>
      <c r="CA694" s="600">
        <f t="shared" si="2133"/>
        <v>4000</v>
      </c>
      <c r="CB694" s="600">
        <f t="shared" si="2134"/>
        <v>4000</v>
      </c>
      <c r="CC694" s="691">
        <f t="shared" si="2135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137"/>
        <v>4000</v>
      </c>
      <c r="CF694" s="1339">
        <f t="shared" si="2137"/>
        <v>4000</v>
      </c>
      <c r="CG694" s="1339">
        <f t="shared" si="2137"/>
        <v>4000</v>
      </c>
      <c r="CH694" s="1339">
        <f t="shared" si="2137"/>
        <v>4000</v>
      </c>
      <c r="CI694" s="1339">
        <f t="shared" si="2137"/>
        <v>4000</v>
      </c>
      <c r="CJ694" s="1339">
        <f t="shared" si="2137"/>
        <v>4000</v>
      </c>
      <c r="CK694" s="1340">
        <f t="shared" si="2137"/>
        <v>4000</v>
      </c>
      <c r="CL694" s="1340">
        <f t="shared" si="2137"/>
        <v>4000</v>
      </c>
      <c r="CM694" s="1340">
        <f t="shared" si="2137"/>
        <v>4000</v>
      </c>
      <c r="CN694" s="1339">
        <f t="shared" si="2137"/>
        <v>4000</v>
      </c>
      <c r="CO694" s="1339">
        <f t="shared" si="2137"/>
        <v>4000</v>
      </c>
      <c r="CP694" s="1339">
        <f t="shared" si="2137"/>
        <v>4000</v>
      </c>
      <c r="CQ694" s="1339">
        <f t="shared" si="2137"/>
        <v>4000</v>
      </c>
      <c r="CR694" s="1339">
        <f t="shared" si="2137"/>
        <v>4000</v>
      </c>
      <c r="CS694" s="1338">
        <f t="shared" si="2137"/>
        <v>4000</v>
      </c>
      <c r="CT694" s="1341">
        <f t="shared" si="2137"/>
        <v>4000</v>
      </c>
      <c r="CU694" s="552">
        <f t="shared" si="2138"/>
        <v>4000</v>
      </c>
      <c r="CV694" s="553">
        <f t="shared" si="2138"/>
        <v>4000</v>
      </c>
      <c r="CW694" s="554">
        <f t="shared" si="2138"/>
        <v>4000</v>
      </c>
      <c r="CX694" s="554">
        <f t="shared" si="2138"/>
        <v>4000</v>
      </c>
      <c r="CY694" s="554">
        <f t="shared" si="2138"/>
        <v>4000</v>
      </c>
      <c r="CZ694" s="554">
        <f t="shared" si="2138"/>
        <v>4000</v>
      </c>
      <c r="DA694" s="554">
        <f t="shared" si="2138"/>
        <v>4000</v>
      </c>
      <c r="DB694" s="555">
        <f t="shared" si="2138"/>
        <v>4000</v>
      </c>
      <c r="DC694" s="555">
        <f t="shared" si="2138"/>
        <v>4000</v>
      </c>
      <c r="DD694" s="555">
        <f t="shared" si="2138"/>
        <v>4000</v>
      </c>
      <c r="DE694" s="554">
        <f t="shared" si="2139"/>
        <v>4000</v>
      </c>
      <c r="DF694" s="554">
        <f t="shared" si="2139"/>
        <v>4000</v>
      </c>
      <c r="DG694" s="554">
        <f t="shared" si="2139"/>
        <v>4000</v>
      </c>
      <c r="DH694" s="554">
        <f t="shared" si="2139"/>
        <v>4000</v>
      </c>
      <c r="DI694" s="554">
        <f t="shared" si="2139"/>
        <v>4000</v>
      </c>
      <c r="DJ694" s="553">
        <f t="shared" si="2139"/>
        <v>4000</v>
      </c>
      <c r="DK694" s="552">
        <f t="shared" si="2139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6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$G$1 &amp; " (%)"</f>
        <v>kcal (%)</v>
      </c>
      <c r="B695" s="635" t="str">
        <f t="shared" ref="B695:R695" si="2144">IF(B692="","",B692*B693*B694/B$46/365/$F$1)</f>
        <v/>
      </c>
      <c r="C695" s="635" t="str">
        <f t="shared" si="2144"/>
        <v/>
      </c>
      <c r="D695" s="635" t="str">
        <f t="shared" si="2144"/>
        <v/>
      </c>
      <c r="E695" s="635" t="str">
        <f t="shared" si="2144"/>
        <v/>
      </c>
      <c r="F695" s="635" t="str">
        <f t="shared" si="2144"/>
        <v/>
      </c>
      <c r="G695" s="635" t="str">
        <f t="shared" si="2144"/>
        <v/>
      </c>
      <c r="H695" s="635" t="str">
        <f t="shared" si="2144"/>
        <v/>
      </c>
      <c r="I695" s="635" t="str">
        <f t="shared" si="2144"/>
        <v/>
      </c>
      <c r="J695" s="635" t="str">
        <f t="shared" si="2144"/>
        <v/>
      </c>
      <c r="K695" s="635" t="str">
        <f t="shared" si="2144"/>
        <v/>
      </c>
      <c r="L695" s="635" t="str">
        <f t="shared" si="2144"/>
        <v/>
      </c>
      <c r="M695" s="635" t="str">
        <f t="shared" si="2144"/>
        <v/>
      </c>
      <c r="N695" s="635" t="str">
        <f t="shared" si="2144"/>
        <v/>
      </c>
      <c r="O695" s="635" t="str">
        <f t="shared" si="2144"/>
        <v/>
      </c>
      <c r="P695" s="635" t="str">
        <f t="shared" si="2144"/>
        <v/>
      </c>
      <c r="Q695" s="635" t="str">
        <f t="shared" si="2144"/>
        <v/>
      </c>
      <c r="R695" s="635" t="str">
        <f t="shared" si="2144"/>
        <v/>
      </c>
      <c r="S695" s="655"/>
      <c r="T695" s="635" t="str">
        <f t="shared" ref="T695:AJ695" si="2145">IF(T692="","",T692*T693*T694/T$46/365/$F$1)</f>
        <v/>
      </c>
      <c r="U695" s="635" t="str">
        <f t="shared" si="2145"/>
        <v/>
      </c>
      <c r="V695" s="635" t="str">
        <f t="shared" si="2145"/>
        <v/>
      </c>
      <c r="W695" s="635" t="str">
        <f t="shared" si="2145"/>
        <v/>
      </c>
      <c r="X695" s="635" t="str">
        <f t="shared" si="2145"/>
        <v/>
      </c>
      <c r="Y695" s="635" t="str">
        <f t="shared" si="2145"/>
        <v/>
      </c>
      <c r="Z695" s="635" t="str">
        <f t="shared" si="2145"/>
        <v/>
      </c>
      <c r="AA695" s="635" t="str">
        <f t="shared" si="2145"/>
        <v/>
      </c>
      <c r="AB695" s="635" t="str">
        <f t="shared" si="2145"/>
        <v/>
      </c>
      <c r="AC695" s="635" t="str">
        <f t="shared" si="2145"/>
        <v/>
      </c>
      <c r="AD695" s="635" t="str">
        <f t="shared" si="2145"/>
        <v/>
      </c>
      <c r="AE695" s="635" t="str">
        <f t="shared" si="2145"/>
        <v/>
      </c>
      <c r="AF695" s="635" t="str">
        <f t="shared" si="2145"/>
        <v/>
      </c>
      <c r="AG695" s="635" t="str">
        <f t="shared" si="2145"/>
        <v/>
      </c>
      <c r="AH695" s="635" t="str">
        <f t="shared" si="2145"/>
        <v/>
      </c>
      <c r="AI695" s="635" t="str">
        <f t="shared" si="2145"/>
        <v/>
      </c>
      <c r="AJ695" s="635" t="str">
        <f t="shared" si="2145"/>
        <v/>
      </c>
      <c r="AK695" s="655"/>
      <c r="AL695" s="635" t="str">
        <f t="shared" ref="AL695:BB695" si="2146">IF(AL692="","",AL692*AL693*AL694/AL$46/365/$F$1)</f>
        <v/>
      </c>
      <c r="AM695" s="635" t="str">
        <f t="shared" si="2146"/>
        <v/>
      </c>
      <c r="AN695" s="635" t="str">
        <f t="shared" si="2146"/>
        <v/>
      </c>
      <c r="AO695" s="635" t="str">
        <f t="shared" si="2146"/>
        <v/>
      </c>
      <c r="AP695" s="635" t="str">
        <f t="shared" si="2146"/>
        <v/>
      </c>
      <c r="AQ695" s="635" t="str">
        <f t="shared" si="2146"/>
        <v/>
      </c>
      <c r="AR695" s="635" t="str">
        <f t="shared" si="2146"/>
        <v/>
      </c>
      <c r="AS695" s="635" t="str">
        <f t="shared" si="2146"/>
        <v/>
      </c>
      <c r="AT695" s="635" t="str">
        <f t="shared" si="2146"/>
        <v/>
      </c>
      <c r="AU695" s="635" t="str">
        <f t="shared" si="2146"/>
        <v/>
      </c>
      <c r="AV695" s="635" t="str">
        <f t="shared" si="2146"/>
        <v/>
      </c>
      <c r="AW695" s="635" t="str">
        <f t="shared" si="2146"/>
        <v/>
      </c>
      <c r="AX695" s="635" t="str">
        <f t="shared" si="2146"/>
        <v/>
      </c>
      <c r="AY695" s="635" t="str">
        <f t="shared" si="2146"/>
        <v/>
      </c>
      <c r="AZ695" s="635" t="str">
        <f t="shared" si="2146"/>
        <v/>
      </c>
      <c r="BA695" s="635" t="str">
        <f t="shared" si="2146"/>
        <v/>
      </c>
      <c r="BB695" s="635" t="str">
        <f t="shared" si="2146"/>
        <v/>
      </c>
      <c r="BC695" s="655"/>
      <c r="BD695" s="635" t="str">
        <f t="shared" ref="BD695:BT695" si="2147">IF(BD692="","",BD692*BD693*BD694/BD$46/365/$F$1)</f>
        <v/>
      </c>
      <c r="BE695" s="635" t="str">
        <f t="shared" si="2147"/>
        <v/>
      </c>
      <c r="BF695" s="635" t="str">
        <f t="shared" si="2147"/>
        <v/>
      </c>
      <c r="BG695" s="635" t="str">
        <f t="shared" si="2147"/>
        <v/>
      </c>
      <c r="BH695" s="635" t="str">
        <f t="shared" si="2147"/>
        <v/>
      </c>
      <c r="BI695" s="635" t="str">
        <f t="shared" si="2147"/>
        <v/>
      </c>
      <c r="BJ695" s="635" t="str">
        <f t="shared" si="2147"/>
        <v/>
      </c>
      <c r="BK695" s="635" t="str">
        <f t="shared" si="2147"/>
        <v/>
      </c>
      <c r="BL695" s="635" t="str">
        <f t="shared" si="2147"/>
        <v/>
      </c>
      <c r="BM695" s="635" t="str">
        <f t="shared" si="2147"/>
        <v/>
      </c>
      <c r="BN695" s="635" t="str">
        <f t="shared" si="2147"/>
        <v/>
      </c>
      <c r="BO695" s="635" t="str">
        <f t="shared" si="2147"/>
        <v/>
      </c>
      <c r="BP695" s="635" t="str">
        <f t="shared" si="2147"/>
        <v/>
      </c>
      <c r="BQ695" s="635" t="str">
        <f t="shared" si="2147"/>
        <v/>
      </c>
      <c r="BR695" s="635" t="str">
        <f t="shared" si="2147"/>
        <v/>
      </c>
      <c r="BS695" s="635" t="str">
        <f t="shared" si="2147"/>
        <v/>
      </c>
      <c r="BT695" s="635" t="str">
        <f t="shared" si="2147"/>
        <v/>
      </c>
      <c r="BU695" s="655"/>
      <c r="BV695" s="635" t="str">
        <f>IF(BV692="","",BV692*BV693*BV694/BV$46/365/$F$1)</f>
        <v/>
      </c>
      <c r="BW695" s="635" t="str">
        <f>IF(BW692="","",BW692*BW693*BW694/BW$46/365/$F$1)</f>
        <v/>
      </c>
      <c r="BX695" s="635" t="str">
        <f>IF(BX692="","",BX692*BX693*BX694/BX$46/365/$F$1)</f>
        <v/>
      </c>
      <c r="BY695" s="635" t="str">
        <f>IF(BY692="","",BY692*BY693*BY694/BY$46/365/$F$1)</f>
        <v/>
      </c>
      <c r="BZ695" s="600" t="str">
        <f t="shared" si="2132"/>
        <v/>
      </c>
      <c r="CA695" s="625" t="str">
        <f t="shared" si="2133"/>
        <v/>
      </c>
      <c r="CB695" s="625" t="str">
        <f t="shared" si="2134"/>
        <v/>
      </c>
      <c r="CC695" s="694" t="str">
        <f t="shared" si="2135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137"/>
        <v/>
      </c>
      <c r="CF695" s="1344" t="str">
        <f t="shared" si="2137"/>
        <v/>
      </c>
      <c r="CG695" s="1344" t="str">
        <f t="shared" si="2137"/>
        <v/>
      </c>
      <c r="CH695" s="1344" t="str">
        <f t="shared" si="2137"/>
        <v/>
      </c>
      <c r="CI695" s="1344" t="str">
        <f t="shared" si="2137"/>
        <v/>
      </c>
      <c r="CJ695" s="1344" t="str">
        <f t="shared" si="2137"/>
        <v/>
      </c>
      <c r="CK695" s="1345" t="str">
        <f t="shared" si="2137"/>
        <v/>
      </c>
      <c r="CL695" s="1345" t="str">
        <f t="shared" si="2137"/>
        <v/>
      </c>
      <c r="CM695" s="1345" t="str">
        <f t="shared" si="2137"/>
        <v/>
      </c>
      <c r="CN695" s="1344" t="str">
        <f t="shared" si="2137"/>
        <v/>
      </c>
      <c r="CO695" s="1344" t="str">
        <f t="shared" si="2137"/>
        <v/>
      </c>
      <c r="CP695" s="1344" t="str">
        <f t="shared" si="2137"/>
        <v/>
      </c>
      <c r="CQ695" s="1344" t="str">
        <f t="shared" si="2137"/>
        <v/>
      </c>
      <c r="CR695" s="1344" t="str">
        <f t="shared" si="2137"/>
        <v/>
      </c>
      <c r="CS695" s="1343" t="str">
        <f t="shared" si="2137"/>
        <v/>
      </c>
      <c r="CT695" s="1346" t="str">
        <f t="shared" si="2137"/>
        <v/>
      </c>
      <c r="CU695" s="540" t="str">
        <f t="shared" si="2138"/>
        <v/>
      </c>
      <c r="CV695" s="541" t="str">
        <f t="shared" si="2138"/>
        <v/>
      </c>
      <c r="CW695" s="542" t="str">
        <f t="shared" si="2138"/>
        <v/>
      </c>
      <c r="CX695" s="542" t="str">
        <f t="shared" si="2138"/>
        <v/>
      </c>
      <c r="CY695" s="542" t="str">
        <f t="shared" si="2138"/>
        <v/>
      </c>
      <c r="CZ695" s="542" t="str">
        <f t="shared" si="2138"/>
        <v/>
      </c>
      <c r="DA695" s="542" t="str">
        <f t="shared" si="2138"/>
        <v/>
      </c>
      <c r="DB695" s="543" t="str">
        <f t="shared" si="2138"/>
        <v/>
      </c>
      <c r="DC695" s="543" t="str">
        <f t="shared" si="2138"/>
        <v/>
      </c>
      <c r="DD695" s="543" t="str">
        <f t="shared" si="2138"/>
        <v/>
      </c>
      <c r="DE695" s="542" t="str">
        <f t="shared" si="2139"/>
        <v/>
      </c>
      <c r="DF695" s="542" t="str">
        <f t="shared" si="2139"/>
        <v/>
      </c>
      <c r="DG695" s="542" t="str">
        <f t="shared" si="2139"/>
        <v/>
      </c>
      <c r="DH695" s="542" t="str">
        <f t="shared" si="2139"/>
        <v/>
      </c>
      <c r="DI695" s="542" t="str">
        <f t="shared" si="2139"/>
        <v/>
      </c>
      <c r="DJ695" s="541" t="str">
        <f t="shared" si="2139"/>
        <v/>
      </c>
      <c r="DK695" s="540" t="str">
        <f t="shared" si="2139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6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32"/>
        <v/>
      </c>
      <c r="CA696" s="592" t="str">
        <f t="shared" si="2133"/>
        <v/>
      </c>
      <c r="CB696" s="592" t="str">
        <f t="shared" si="2134"/>
        <v/>
      </c>
      <c r="CC696" s="690" t="str">
        <f t="shared" si="2135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903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132"/>
        <v/>
      </c>
      <c r="CA697" s="600" t="str">
        <f t="shared" si="2133"/>
        <v/>
      </c>
      <c r="CB697" s="600" t="str">
        <f t="shared" si="2134"/>
        <v/>
      </c>
      <c r="CC697" s="691" t="str">
        <f t="shared" si="2135"/>
        <v/>
      </c>
      <c r="CD697" s="1337" t="str">
        <f t="shared" ref="CD697:CS697" si="214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148"/>
        <v/>
      </c>
      <c r="CF697" s="1339" t="str">
        <f t="shared" si="2148"/>
        <v/>
      </c>
      <c r="CG697" s="1339" t="str">
        <f t="shared" si="2148"/>
        <v/>
      </c>
      <c r="CH697" s="1339" t="str">
        <f t="shared" si="2148"/>
        <v/>
      </c>
      <c r="CI697" s="1339" t="str">
        <f t="shared" si="2148"/>
        <v/>
      </c>
      <c r="CJ697" s="1339" t="str">
        <f t="shared" si="2148"/>
        <v/>
      </c>
      <c r="CK697" s="1340" t="str">
        <f t="shared" si="2148"/>
        <v/>
      </c>
      <c r="CL697" s="1340" t="str">
        <f t="shared" si="2148"/>
        <v/>
      </c>
      <c r="CM697" s="1340" t="str">
        <f t="shared" si="2148"/>
        <v/>
      </c>
      <c r="CN697" s="1339" t="str">
        <f t="shared" si="2148"/>
        <v/>
      </c>
      <c r="CO697" s="1339" t="str">
        <f t="shared" si="2148"/>
        <v/>
      </c>
      <c r="CP697" s="1339" t="str">
        <f t="shared" si="2148"/>
        <v/>
      </c>
      <c r="CQ697" s="1339" t="str">
        <f t="shared" si="2148"/>
        <v/>
      </c>
      <c r="CR697" s="1339" t="str">
        <f t="shared" si="2148"/>
        <v/>
      </c>
      <c r="CS697" s="1338" t="str">
        <f t="shared" si="2148"/>
        <v/>
      </c>
      <c r="CT697" s="1341" t="str">
        <f t="shared" ref="CE697:CT700" si="214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2" t="str">
        <f t="shared" ref="CU697:DD700" si="215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3" t="str">
        <f t="shared" si="2150"/>
        <v/>
      </c>
      <c r="CW697" s="554" t="str">
        <f t="shared" si="2150"/>
        <v/>
      </c>
      <c r="CX697" s="554" t="str">
        <f t="shared" si="2150"/>
        <v/>
      </c>
      <c r="CY697" s="554" t="str">
        <f t="shared" si="2150"/>
        <v/>
      </c>
      <c r="CZ697" s="554" t="str">
        <f t="shared" si="2150"/>
        <v/>
      </c>
      <c r="DA697" s="554" t="str">
        <f t="shared" si="2150"/>
        <v/>
      </c>
      <c r="DB697" s="555" t="str">
        <f t="shared" si="2150"/>
        <v/>
      </c>
      <c r="DC697" s="555" t="str">
        <f t="shared" si="2150"/>
        <v/>
      </c>
      <c r="DD697" s="555" t="str">
        <f t="shared" si="2150"/>
        <v/>
      </c>
      <c r="DE697" s="554" t="str">
        <f t="shared" ref="DE697:DK700" si="215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4" t="str">
        <f t="shared" si="2151"/>
        <v/>
      </c>
      <c r="DG697" s="554" t="str">
        <f t="shared" si="2151"/>
        <v/>
      </c>
      <c r="DH697" s="554" t="str">
        <f t="shared" si="2151"/>
        <v/>
      </c>
      <c r="DI697" s="554" t="str">
        <f t="shared" si="2151"/>
        <v/>
      </c>
      <c r="DJ697" s="553" t="str">
        <f t="shared" si="2151"/>
        <v/>
      </c>
      <c r="DK697" s="552" t="str">
        <f t="shared" si="2151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6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282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132"/>
        <v/>
      </c>
      <c r="CA698" s="600" t="str">
        <f t="shared" si="2133"/>
        <v/>
      </c>
      <c r="CB698" s="600" t="str">
        <f t="shared" si="2134"/>
        <v/>
      </c>
      <c r="CC698" s="691" t="str">
        <f t="shared" si="2135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149"/>
        <v/>
      </c>
      <c r="CF698" s="1339" t="str">
        <f t="shared" si="2149"/>
        <v/>
      </c>
      <c r="CG698" s="1339" t="str">
        <f t="shared" si="2149"/>
        <v/>
      </c>
      <c r="CH698" s="1339" t="str">
        <f t="shared" si="2149"/>
        <v/>
      </c>
      <c r="CI698" s="1339" t="str">
        <f t="shared" si="2149"/>
        <v/>
      </c>
      <c r="CJ698" s="1339" t="str">
        <f t="shared" si="2149"/>
        <v/>
      </c>
      <c r="CK698" s="1340" t="str">
        <f t="shared" si="2149"/>
        <v/>
      </c>
      <c r="CL698" s="1340" t="str">
        <f t="shared" si="2149"/>
        <v/>
      </c>
      <c r="CM698" s="1340" t="str">
        <f t="shared" si="2149"/>
        <v/>
      </c>
      <c r="CN698" s="1339" t="str">
        <f t="shared" si="2149"/>
        <v/>
      </c>
      <c r="CO698" s="1339" t="str">
        <f t="shared" si="2149"/>
        <v/>
      </c>
      <c r="CP698" s="1339" t="str">
        <f t="shared" si="2149"/>
        <v/>
      </c>
      <c r="CQ698" s="1339" t="str">
        <f t="shared" si="2149"/>
        <v/>
      </c>
      <c r="CR698" s="1339" t="str">
        <f t="shared" si="2149"/>
        <v/>
      </c>
      <c r="CS698" s="1338" t="str">
        <f t="shared" si="2149"/>
        <v/>
      </c>
      <c r="CT698" s="1341" t="str">
        <f t="shared" si="2149"/>
        <v/>
      </c>
      <c r="CU698" s="552" t="str">
        <f t="shared" si="2150"/>
        <v/>
      </c>
      <c r="CV698" s="553" t="str">
        <f t="shared" si="2150"/>
        <v/>
      </c>
      <c r="CW698" s="554" t="str">
        <f t="shared" si="2150"/>
        <v/>
      </c>
      <c r="CX698" s="554" t="str">
        <f t="shared" si="2150"/>
        <v/>
      </c>
      <c r="CY698" s="554" t="str">
        <f t="shared" si="2150"/>
        <v/>
      </c>
      <c r="CZ698" s="554" t="str">
        <f t="shared" si="2150"/>
        <v/>
      </c>
      <c r="DA698" s="554" t="str">
        <f t="shared" si="2150"/>
        <v/>
      </c>
      <c r="DB698" s="555" t="str">
        <f t="shared" si="2150"/>
        <v/>
      </c>
      <c r="DC698" s="555" t="str">
        <f t="shared" si="2150"/>
        <v/>
      </c>
      <c r="DD698" s="555" t="str">
        <f t="shared" si="2150"/>
        <v/>
      </c>
      <c r="DE698" s="554" t="str">
        <f t="shared" si="2151"/>
        <v/>
      </c>
      <c r="DF698" s="554" t="str">
        <f t="shared" si="2151"/>
        <v/>
      </c>
      <c r="DG698" s="554" t="str">
        <f t="shared" si="2151"/>
        <v/>
      </c>
      <c r="DH698" s="554" t="str">
        <f t="shared" si="2151"/>
        <v/>
      </c>
      <c r="DI698" s="554" t="str">
        <f t="shared" si="2151"/>
        <v/>
      </c>
      <c r="DJ698" s="553" t="str">
        <f t="shared" si="2151"/>
        <v/>
      </c>
      <c r="DK698" s="552" t="str">
        <f t="shared" si="2151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6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132"/>
        <v/>
      </c>
      <c r="CA699" s="600" t="str">
        <f t="shared" si="2133"/>
        <v/>
      </c>
      <c r="CB699" s="600" t="str">
        <f t="shared" si="2134"/>
        <v/>
      </c>
      <c r="CC699" s="691" t="str">
        <f t="shared" si="2135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149"/>
        <v/>
      </c>
      <c r="CF699" s="1339" t="str">
        <f t="shared" si="2149"/>
        <v/>
      </c>
      <c r="CG699" s="1339" t="str">
        <f t="shared" si="2149"/>
        <v/>
      </c>
      <c r="CH699" s="1339" t="str">
        <f t="shared" si="2149"/>
        <v/>
      </c>
      <c r="CI699" s="1339" t="str">
        <f t="shared" si="2149"/>
        <v/>
      </c>
      <c r="CJ699" s="1339" t="str">
        <f t="shared" si="2149"/>
        <v/>
      </c>
      <c r="CK699" s="1340" t="str">
        <f t="shared" si="2149"/>
        <v/>
      </c>
      <c r="CL699" s="1340" t="str">
        <f t="shared" si="2149"/>
        <v/>
      </c>
      <c r="CM699" s="1340" t="str">
        <f t="shared" si="2149"/>
        <v/>
      </c>
      <c r="CN699" s="1339" t="str">
        <f t="shared" si="2149"/>
        <v/>
      </c>
      <c r="CO699" s="1339" t="str">
        <f t="shared" si="2149"/>
        <v/>
      </c>
      <c r="CP699" s="1339" t="str">
        <f t="shared" si="2149"/>
        <v/>
      </c>
      <c r="CQ699" s="1339" t="str">
        <f t="shared" si="2149"/>
        <v/>
      </c>
      <c r="CR699" s="1339" t="str">
        <f t="shared" si="2149"/>
        <v/>
      </c>
      <c r="CS699" s="1338" t="str">
        <f t="shared" si="2149"/>
        <v/>
      </c>
      <c r="CT699" s="1341" t="str">
        <f t="shared" si="2149"/>
        <v/>
      </c>
      <c r="CU699" s="552" t="str">
        <f t="shared" si="2150"/>
        <v/>
      </c>
      <c r="CV699" s="553" t="str">
        <f t="shared" si="2150"/>
        <v/>
      </c>
      <c r="CW699" s="554" t="str">
        <f t="shared" si="2150"/>
        <v/>
      </c>
      <c r="CX699" s="554" t="str">
        <f t="shared" si="2150"/>
        <v/>
      </c>
      <c r="CY699" s="554" t="str">
        <f t="shared" si="2150"/>
        <v/>
      </c>
      <c r="CZ699" s="554" t="str">
        <f t="shared" si="2150"/>
        <v/>
      </c>
      <c r="DA699" s="554" t="str">
        <f t="shared" si="2150"/>
        <v/>
      </c>
      <c r="DB699" s="555" t="str">
        <f t="shared" si="2150"/>
        <v/>
      </c>
      <c r="DC699" s="555" t="str">
        <f t="shared" si="2150"/>
        <v/>
      </c>
      <c r="DD699" s="555" t="str">
        <f t="shared" si="2150"/>
        <v/>
      </c>
      <c r="DE699" s="554" t="str">
        <f t="shared" si="2151"/>
        <v/>
      </c>
      <c r="DF699" s="554" t="str">
        <f t="shared" si="2151"/>
        <v/>
      </c>
      <c r="DG699" s="554" t="str">
        <f t="shared" si="2151"/>
        <v/>
      </c>
      <c r="DH699" s="554" t="str">
        <f t="shared" si="2151"/>
        <v/>
      </c>
      <c r="DI699" s="554" t="str">
        <f t="shared" si="2151"/>
        <v/>
      </c>
      <c r="DJ699" s="553" t="str">
        <f t="shared" si="2151"/>
        <v/>
      </c>
      <c r="DK699" s="552" t="str">
        <f t="shared" si="2151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6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$G$1 &amp; " (%)"</f>
        <v>kcal (%)</v>
      </c>
      <c r="B700" s="635" t="str">
        <f t="shared" ref="B700:R700" si="2152">IF(B697="","",B697*B698*B699/B$46/365/$F$1)</f>
        <v/>
      </c>
      <c r="C700" s="635" t="str">
        <f t="shared" si="2152"/>
        <v/>
      </c>
      <c r="D700" s="635" t="str">
        <f t="shared" si="2152"/>
        <v/>
      </c>
      <c r="E700" s="635" t="str">
        <f t="shared" si="2152"/>
        <v/>
      </c>
      <c r="F700" s="635" t="str">
        <f t="shared" si="2152"/>
        <v/>
      </c>
      <c r="G700" s="635" t="str">
        <f t="shared" si="2152"/>
        <v/>
      </c>
      <c r="H700" s="635" t="str">
        <f t="shared" si="2152"/>
        <v/>
      </c>
      <c r="I700" s="635" t="str">
        <f t="shared" si="2152"/>
        <v/>
      </c>
      <c r="J700" s="635" t="str">
        <f t="shared" si="2152"/>
        <v/>
      </c>
      <c r="K700" s="635" t="str">
        <f t="shared" si="2152"/>
        <v/>
      </c>
      <c r="L700" s="635" t="str">
        <f t="shared" si="2152"/>
        <v/>
      </c>
      <c r="M700" s="635" t="str">
        <f t="shared" si="2152"/>
        <v/>
      </c>
      <c r="N700" s="635" t="str">
        <f t="shared" si="2152"/>
        <v/>
      </c>
      <c r="O700" s="635" t="str">
        <f t="shared" si="2152"/>
        <v/>
      </c>
      <c r="P700" s="635" t="str">
        <f t="shared" si="2152"/>
        <v/>
      </c>
      <c r="Q700" s="635" t="str">
        <f t="shared" si="2152"/>
        <v/>
      </c>
      <c r="R700" s="635" t="str">
        <f t="shared" si="2152"/>
        <v/>
      </c>
      <c r="S700" s="655"/>
      <c r="T700" s="635" t="str">
        <f t="shared" ref="T700:AJ700" si="2153">IF(T697="","",T697*T698*T699/T$46/365/$F$1)</f>
        <v/>
      </c>
      <c r="U700" s="635" t="str">
        <f t="shared" si="2153"/>
        <v/>
      </c>
      <c r="V700" s="635" t="str">
        <f t="shared" si="2153"/>
        <v/>
      </c>
      <c r="W700" s="635" t="str">
        <f t="shared" si="2153"/>
        <v/>
      </c>
      <c r="X700" s="635" t="str">
        <f t="shared" si="2153"/>
        <v/>
      </c>
      <c r="Y700" s="635" t="str">
        <f t="shared" si="2153"/>
        <v/>
      </c>
      <c r="Z700" s="635" t="str">
        <f t="shared" si="2153"/>
        <v/>
      </c>
      <c r="AA700" s="635" t="str">
        <f t="shared" si="2153"/>
        <v/>
      </c>
      <c r="AB700" s="635" t="str">
        <f t="shared" si="2153"/>
        <v/>
      </c>
      <c r="AC700" s="635" t="str">
        <f t="shared" si="2153"/>
        <v/>
      </c>
      <c r="AD700" s="635" t="str">
        <f t="shared" si="2153"/>
        <v/>
      </c>
      <c r="AE700" s="635" t="str">
        <f t="shared" si="2153"/>
        <v/>
      </c>
      <c r="AF700" s="635" t="str">
        <f t="shared" si="2153"/>
        <v/>
      </c>
      <c r="AG700" s="635" t="str">
        <f t="shared" si="2153"/>
        <v/>
      </c>
      <c r="AH700" s="635" t="str">
        <f t="shared" si="2153"/>
        <v/>
      </c>
      <c r="AI700" s="635" t="str">
        <f t="shared" si="2153"/>
        <v/>
      </c>
      <c r="AJ700" s="635" t="str">
        <f t="shared" si="2153"/>
        <v/>
      </c>
      <c r="AK700" s="655"/>
      <c r="AL700" s="635" t="str">
        <f t="shared" ref="AL700:BB700" si="2154">IF(AL697="","",AL697*AL698*AL699/AL$46/365/$F$1)</f>
        <v/>
      </c>
      <c r="AM700" s="635" t="str">
        <f t="shared" si="2154"/>
        <v/>
      </c>
      <c r="AN700" s="635" t="str">
        <f t="shared" si="2154"/>
        <v/>
      </c>
      <c r="AO700" s="635" t="str">
        <f t="shared" si="2154"/>
        <v/>
      </c>
      <c r="AP700" s="635" t="str">
        <f t="shared" si="2154"/>
        <v/>
      </c>
      <c r="AQ700" s="635" t="str">
        <f t="shared" si="2154"/>
        <v/>
      </c>
      <c r="AR700" s="635" t="str">
        <f t="shared" si="2154"/>
        <v/>
      </c>
      <c r="AS700" s="635" t="str">
        <f t="shared" si="2154"/>
        <v/>
      </c>
      <c r="AT700" s="635" t="str">
        <f t="shared" si="2154"/>
        <v/>
      </c>
      <c r="AU700" s="635" t="str">
        <f t="shared" si="2154"/>
        <v/>
      </c>
      <c r="AV700" s="635" t="str">
        <f t="shared" si="2154"/>
        <v/>
      </c>
      <c r="AW700" s="635" t="str">
        <f t="shared" si="2154"/>
        <v/>
      </c>
      <c r="AX700" s="635" t="str">
        <f t="shared" si="2154"/>
        <v/>
      </c>
      <c r="AY700" s="635" t="str">
        <f t="shared" si="2154"/>
        <v/>
      </c>
      <c r="AZ700" s="635" t="str">
        <f t="shared" si="2154"/>
        <v/>
      </c>
      <c r="BA700" s="635" t="str">
        <f t="shared" si="2154"/>
        <v/>
      </c>
      <c r="BB700" s="635" t="str">
        <f t="shared" si="2154"/>
        <v/>
      </c>
      <c r="BC700" s="655"/>
      <c r="BD700" s="635" t="str">
        <f t="shared" ref="BD700:BT700" si="2155">IF(BD697="","",BD697*BD698*BD699/BD$46/365/$F$1)</f>
        <v/>
      </c>
      <c r="BE700" s="635" t="str">
        <f t="shared" si="2155"/>
        <v/>
      </c>
      <c r="BF700" s="635" t="str">
        <f t="shared" si="2155"/>
        <v/>
      </c>
      <c r="BG700" s="635" t="str">
        <f t="shared" si="2155"/>
        <v/>
      </c>
      <c r="BH700" s="635" t="str">
        <f t="shared" si="2155"/>
        <v/>
      </c>
      <c r="BI700" s="635" t="str">
        <f t="shared" si="2155"/>
        <v/>
      </c>
      <c r="BJ700" s="635" t="str">
        <f t="shared" si="2155"/>
        <v/>
      </c>
      <c r="BK700" s="635" t="str">
        <f t="shared" si="2155"/>
        <v/>
      </c>
      <c r="BL700" s="635" t="str">
        <f t="shared" si="2155"/>
        <v/>
      </c>
      <c r="BM700" s="635" t="str">
        <f t="shared" si="2155"/>
        <v/>
      </c>
      <c r="BN700" s="635" t="str">
        <f t="shared" si="2155"/>
        <v/>
      </c>
      <c r="BO700" s="635" t="str">
        <f t="shared" si="2155"/>
        <v/>
      </c>
      <c r="BP700" s="635" t="str">
        <f t="shared" si="2155"/>
        <v/>
      </c>
      <c r="BQ700" s="635" t="str">
        <f t="shared" si="2155"/>
        <v/>
      </c>
      <c r="BR700" s="635" t="str">
        <f t="shared" si="2155"/>
        <v/>
      </c>
      <c r="BS700" s="635" t="str">
        <f t="shared" si="2155"/>
        <v/>
      </c>
      <c r="BT700" s="635" t="str">
        <f t="shared" si="2155"/>
        <v/>
      </c>
      <c r="BU700" s="655"/>
      <c r="BV700" s="635" t="str">
        <f>IF(BV697="","",BV697*BV698*BV699/BV$46/365/$F$1)</f>
        <v/>
      </c>
      <c r="BW700" s="635" t="str">
        <f>IF(BW697="","",BW697*BW698*BW699/BW$46/365/$F$1)</f>
        <v/>
      </c>
      <c r="BX700" s="635" t="str">
        <f>IF(BX697="","",BX697*BX698*BX699/BX$46/365/$F$1)</f>
        <v/>
      </c>
      <c r="BY700" s="635" t="str">
        <f>IF(BY697="","",BY697*BY698*BY699/BY$46/365/$F$1)</f>
        <v/>
      </c>
      <c r="BZ700" s="600" t="str">
        <f t="shared" si="2132"/>
        <v/>
      </c>
      <c r="CA700" s="625" t="str">
        <f t="shared" si="2133"/>
        <v/>
      </c>
      <c r="CB700" s="625" t="str">
        <f t="shared" si="2134"/>
        <v/>
      </c>
      <c r="CC700" s="694" t="str">
        <f t="shared" si="2135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149"/>
        <v/>
      </c>
      <c r="CF700" s="1344" t="str">
        <f t="shared" si="2149"/>
        <v/>
      </c>
      <c r="CG700" s="1344" t="str">
        <f t="shared" si="2149"/>
        <v/>
      </c>
      <c r="CH700" s="1344" t="str">
        <f t="shared" si="2149"/>
        <v/>
      </c>
      <c r="CI700" s="1344" t="str">
        <f t="shared" si="2149"/>
        <v/>
      </c>
      <c r="CJ700" s="1344" t="str">
        <f t="shared" si="2149"/>
        <v/>
      </c>
      <c r="CK700" s="1345" t="str">
        <f t="shared" si="2149"/>
        <v/>
      </c>
      <c r="CL700" s="1345" t="str">
        <f t="shared" si="2149"/>
        <v/>
      </c>
      <c r="CM700" s="1345" t="str">
        <f t="shared" si="2149"/>
        <v/>
      </c>
      <c r="CN700" s="1344" t="str">
        <f t="shared" si="2149"/>
        <v/>
      </c>
      <c r="CO700" s="1344" t="str">
        <f t="shared" si="2149"/>
        <v/>
      </c>
      <c r="CP700" s="1344" t="str">
        <f t="shared" si="2149"/>
        <v/>
      </c>
      <c r="CQ700" s="1344" t="str">
        <f t="shared" si="2149"/>
        <v/>
      </c>
      <c r="CR700" s="1344" t="str">
        <f t="shared" si="2149"/>
        <v/>
      </c>
      <c r="CS700" s="1343" t="str">
        <f t="shared" si="2149"/>
        <v/>
      </c>
      <c r="CT700" s="1346" t="str">
        <f t="shared" si="2149"/>
        <v/>
      </c>
      <c r="CU700" s="540" t="str">
        <f t="shared" si="2150"/>
        <v/>
      </c>
      <c r="CV700" s="541" t="str">
        <f t="shared" si="2150"/>
        <v/>
      </c>
      <c r="CW700" s="542" t="str">
        <f t="shared" si="2150"/>
        <v/>
      </c>
      <c r="CX700" s="542" t="str">
        <f t="shared" si="2150"/>
        <v/>
      </c>
      <c r="CY700" s="542" t="str">
        <f t="shared" si="2150"/>
        <v/>
      </c>
      <c r="CZ700" s="542" t="str">
        <f t="shared" si="2150"/>
        <v/>
      </c>
      <c r="DA700" s="542" t="str">
        <f t="shared" si="2150"/>
        <v/>
      </c>
      <c r="DB700" s="543" t="str">
        <f t="shared" si="2150"/>
        <v/>
      </c>
      <c r="DC700" s="543" t="str">
        <f t="shared" si="2150"/>
        <v/>
      </c>
      <c r="DD700" s="543" t="str">
        <f t="shared" si="2150"/>
        <v/>
      </c>
      <c r="DE700" s="542" t="str">
        <f t="shared" si="2151"/>
        <v/>
      </c>
      <c r="DF700" s="542" t="str">
        <f t="shared" si="2151"/>
        <v/>
      </c>
      <c r="DG700" s="542" t="str">
        <f t="shared" si="2151"/>
        <v/>
      </c>
      <c r="DH700" s="542" t="str">
        <f t="shared" si="2151"/>
        <v/>
      </c>
      <c r="DI700" s="542" t="str">
        <f t="shared" si="2151"/>
        <v/>
      </c>
      <c r="DJ700" s="541" t="str">
        <f t="shared" si="2151"/>
        <v/>
      </c>
      <c r="DK700" s="540" t="str">
        <f t="shared" si="2151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6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304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903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305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903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56">IF(DL703&lt;3,"",(SUM(B703:R703)-MIN(B703:R703)-MAX(B703:R703))/(DL703-2))</f>
        <v/>
      </c>
      <c r="CA703" s="600" t="str">
        <f t="shared" ref="CA703:CA731" si="2157">IF(DM703&lt;3,"",(SUM(T703:AJ703)-MIN(T703:AJ703)-MAX(T703:AJ703))/(DM703-2))</f>
        <v/>
      </c>
      <c r="CB703" s="600" t="str">
        <f t="shared" ref="CB703:CB731" si="2158">IF(DN703&lt;3,"",(SUM(AL703:BB703)-MIN(AL703:BB703)-MAX(AL703:BB703))/(DN703-2))</f>
        <v/>
      </c>
      <c r="CC703" s="691" t="str">
        <f t="shared" ref="CC703:CC731" si="2159">IF(DO703&lt;3,"",(SUM(BD703:BT703)-MIN(BD703:BT703)-MAX(BD703:BT703))/(DO703-2))</f>
        <v/>
      </c>
      <c r="CD703" s="1337" t="str">
        <f t="shared" ref="CD703:CM706" si="21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160"/>
        <v/>
      </c>
      <c r="CF703" s="1339" t="str">
        <f t="shared" si="2160"/>
        <v/>
      </c>
      <c r="CG703" s="1339" t="str">
        <f t="shared" si="2160"/>
        <v/>
      </c>
      <c r="CH703" s="1339" t="str">
        <f t="shared" si="2160"/>
        <v/>
      </c>
      <c r="CI703" s="1339" t="str">
        <f t="shared" si="2160"/>
        <v/>
      </c>
      <c r="CJ703" s="1339" t="str">
        <f t="shared" si="2160"/>
        <v/>
      </c>
      <c r="CK703" s="1340" t="str">
        <f t="shared" si="2160"/>
        <v/>
      </c>
      <c r="CL703" s="1340" t="str">
        <f t="shared" si="2160"/>
        <v/>
      </c>
      <c r="CM703" s="1340" t="str">
        <f t="shared" si="2160"/>
        <v/>
      </c>
      <c r="CN703" s="1339" t="str">
        <f t="shared" ref="CN703:CT706" si="21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161"/>
        <v/>
      </c>
      <c r="CP703" s="1339" t="str">
        <f t="shared" si="2161"/>
        <v/>
      </c>
      <c r="CQ703" s="1339" t="str">
        <f t="shared" si="2161"/>
        <v/>
      </c>
      <c r="CR703" s="1339" t="str">
        <f t="shared" si="2161"/>
        <v/>
      </c>
      <c r="CS703" s="1338" t="str">
        <f t="shared" si="2161"/>
        <v/>
      </c>
      <c r="CT703" s="1341" t="str">
        <f t="shared" si="2161"/>
        <v/>
      </c>
      <c r="CU703" s="552" t="str">
        <f t="shared" ref="CU703:DD707" si="21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3" t="str">
        <f t="shared" si="2162"/>
        <v/>
      </c>
      <c r="CW703" s="554" t="str">
        <f t="shared" si="2162"/>
        <v/>
      </c>
      <c r="CX703" s="554" t="str">
        <f t="shared" si="2162"/>
        <v/>
      </c>
      <c r="CY703" s="554" t="str">
        <f t="shared" si="2162"/>
        <v/>
      </c>
      <c r="CZ703" s="554" t="str">
        <f t="shared" si="2162"/>
        <v/>
      </c>
      <c r="DA703" s="554" t="str">
        <f t="shared" si="2162"/>
        <v/>
      </c>
      <c r="DB703" s="555" t="str">
        <f t="shared" si="2162"/>
        <v/>
      </c>
      <c r="DC703" s="555" t="str">
        <f t="shared" si="2162"/>
        <v/>
      </c>
      <c r="DD703" s="555" t="str">
        <f t="shared" si="2162"/>
        <v/>
      </c>
      <c r="DE703" s="554" t="str">
        <f t="shared" ref="DE703:DK707" si="21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4" t="str">
        <f t="shared" si="2163"/>
        <v/>
      </c>
      <c r="DG703" s="554" t="str">
        <f t="shared" si="2163"/>
        <v/>
      </c>
      <c r="DH703" s="554" t="str">
        <f t="shared" si="2163"/>
        <v/>
      </c>
      <c r="DI703" s="554" t="str">
        <f t="shared" si="2163"/>
        <v/>
      </c>
      <c r="DJ703" s="553" t="str">
        <f t="shared" si="2163"/>
        <v/>
      </c>
      <c r="DK703" s="552" t="str">
        <f t="shared" si="2163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6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56"/>
        <v/>
      </c>
      <c r="CA704" s="600" t="str">
        <f t="shared" si="2157"/>
        <v/>
      </c>
      <c r="CB704" s="600" t="str">
        <f t="shared" si="2158"/>
        <v/>
      </c>
      <c r="CC704" s="691" t="str">
        <f t="shared" si="2159"/>
        <v/>
      </c>
      <c r="CD704" s="1337" t="str">
        <f t="shared" si="2160"/>
        <v/>
      </c>
      <c r="CE704" s="1338" t="str">
        <f t="shared" si="2160"/>
        <v/>
      </c>
      <c r="CF704" s="1339" t="str">
        <f t="shared" si="2160"/>
        <v/>
      </c>
      <c r="CG704" s="1339" t="str">
        <f t="shared" si="2160"/>
        <v/>
      </c>
      <c r="CH704" s="1339" t="str">
        <f t="shared" si="2160"/>
        <v/>
      </c>
      <c r="CI704" s="1339" t="str">
        <f t="shared" si="2160"/>
        <v/>
      </c>
      <c r="CJ704" s="1339" t="str">
        <f t="shared" si="2160"/>
        <v/>
      </c>
      <c r="CK704" s="1340" t="str">
        <f t="shared" si="2160"/>
        <v/>
      </c>
      <c r="CL704" s="1340" t="str">
        <f t="shared" si="2160"/>
        <v/>
      </c>
      <c r="CM704" s="1340" t="str">
        <f t="shared" si="2160"/>
        <v/>
      </c>
      <c r="CN704" s="1339" t="str">
        <f t="shared" si="2161"/>
        <v/>
      </c>
      <c r="CO704" s="1339" t="str">
        <f t="shared" si="2161"/>
        <v/>
      </c>
      <c r="CP704" s="1339" t="str">
        <f t="shared" si="2161"/>
        <v/>
      </c>
      <c r="CQ704" s="1339" t="str">
        <f t="shared" si="2161"/>
        <v/>
      </c>
      <c r="CR704" s="1339" t="str">
        <f t="shared" si="2161"/>
        <v/>
      </c>
      <c r="CS704" s="1338" t="str">
        <f t="shared" si="2161"/>
        <v/>
      </c>
      <c r="CT704" s="1341" t="str">
        <f t="shared" si="2161"/>
        <v/>
      </c>
      <c r="CU704" s="552" t="str">
        <f t="shared" si="2162"/>
        <v/>
      </c>
      <c r="CV704" s="553" t="str">
        <f t="shared" si="2162"/>
        <v/>
      </c>
      <c r="CW704" s="554" t="str">
        <f t="shared" si="2162"/>
        <v/>
      </c>
      <c r="CX704" s="554" t="str">
        <f t="shared" si="2162"/>
        <v/>
      </c>
      <c r="CY704" s="554" t="str">
        <f t="shared" si="2162"/>
        <v/>
      </c>
      <c r="CZ704" s="554" t="str">
        <f t="shared" si="2162"/>
        <v/>
      </c>
      <c r="DA704" s="554" t="str">
        <f t="shared" si="2162"/>
        <v/>
      </c>
      <c r="DB704" s="555" t="str">
        <f t="shared" si="2162"/>
        <v/>
      </c>
      <c r="DC704" s="555" t="str">
        <f t="shared" si="2162"/>
        <v/>
      </c>
      <c r="DD704" s="555" t="str">
        <f t="shared" si="2162"/>
        <v/>
      </c>
      <c r="DE704" s="554" t="str">
        <f t="shared" si="2163"/>
        <v/>
      </c>
      <c r="DF704" s="554" t="str">
        <f t="shared" si="2163"/>
        <v/>
      </c>
      <c r="DG704" s="554" t="str">
        <f t="shared" si="2163"/>
        <v/>
      </c>
      <c r="DH704" s="554" t="str">
        <f t="shared" si="2163"/>
        <v/>
      </c>
      <c r="DI704" s="554" t="str">
        <f t="shared" si="2163"/>
        <v/>
      </c>
      <c r="DJ704" s="553" t="str">
        <f t="shared" si="2163"/>
        <v/>
      </c>
      <c r="DK704" s="552" t="str">
        <f t="shared" si="2163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6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277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56"/>
        <v/>
      </c>
      <c r="CA705" s="600" t="str">
        <f t="shared" si="2157"/>
        <v/>
      </c>
      <c r="CB705" s="600" t="str">
        <f t="shared" si="2158"/>
        <v/>
      </c>
      <c r="CC705" s="691" t="str">
        <f t="shared" si="2159"/>
        <v/>
      </c>
      <c r="CD705" s="1337" t="str">
        <f t="shared" si="2160"/>
        <v/>
      </c>
      <c r="CE705" s="1338" t="str">
        <f t="shared" si="2160"/>
        <v/>
      </c>
      <c r="CF705" s="1339" t="str">
        <f t="shared" si="2160"/>
        <v/>
      </c>
      <c r="CG705" s="1339" t="str">
        <f t="shared" si="2160"/>
        <v/>
      </c>
      <c r="CH705" s="1339" t="str">
        <f t="shared" si="2160"/>
        <v/>
      </c>
      <c r="CI705" s="1339" t="str">
        <f t="shared" si="2160"/>
        <v/>
      </c>
      <c r="CJ705" s="1339" t="str">
        <f t="shared" si="2160"/>
        <v/>
      </c>
      <c r="CK705" s="1340" t="str">
        <f t="shared" si="2160"/>
        <v/>
      </c>
      <c r="CL705" s="1340" t="str">
        <f t="shared" si="2160"/>
        <v/>
      </c>
      <c r="CM705" s="1340" t="str">
        <f t="shared" si="2160"/>
        <v/>
      </c>
      <c r="CN705" s="1339" t="str">
        <f t="shared" si="2161"/>
        <v/>
      </c>
      <c r="CO705" s="1339" t="str">
        <f t="shared" si="2161"/>
        <v/>
      </c>
      <c r="CP705" s="1339" t="str">
        <f t="shared" si="2161"/>
        <v/>
      </c>
      <c r="CQ705" s="1339" t="str">
        <f t="shared" si="2161"/>
        <v/>
      </c>
      <c r="CR705" s="1339" t="str">
        <f t="shared" si="2161"/>
        <v/>
      </c>
      <c r="CS705" s="1338" t="str">
        <f t="shared" si="2161"/>
        <v/>
      </c>
      <c r="CT705" s="1341" t="str">
        <f t="shared" si="2161"/>
        <v/>
      </c>
      <c r="CU705" s="552" t="str">
        <f t="shared" si="2162"/>
        <v/>
      </c>
      <c r="CV705" s="553" t="str">
        <f t="shared" si="2162"/>
        <v/>
      </c>
      <c r="CW705" s="554" t="str">
        <f t="shared" si="2162"/>
        <v/>
      </c>
      <c r="CX705" s="554" t="str">
        <f t="shared" si="2162"/>
        <v/>
      </c>
      <c r="CY705" s="554" t="str">
        <f t="shared" si="2162"/>
        <v/>
      </c>
      <c r="CZ705" s="554" t="str">
        <f t="shared" si="2162"/>
        <v/>
      </c>
      <c r="DA705" s="554" t="str">
        <f t="shared" si="2162"/>
        <v/>
      </c>
      <c r="DB705" s="555" t="str">
        <f t="shared" si="2162"/>
        <v/>
      </c>
      <c r="DC705" s="555" t="str">
        <f t="shared" si="2162"/>
        <v/>
      </c>
      <c r="DD705" s="555" t="str">
        <f t="shared" si="2162"/>
        <v/>
      </c>
      <c r="DE705" s="554" t="str">
        <f t="shared" si="2163"/>
        <v/>
      </c>
      <c r="DF705" s="554" t="str">
        <f t="shared" si="2163"/>
        <v/>
      </c>
      <c r="DG705" s="554" t="str">
        <f t="shared" si="2163"/>
        <v/>
      </c>
      <c r="DH705" s="554" t="str">
        <f t="shared" si="2163"/>
        <v/>
      </c>
      <c r="DI705" s="554" t="str">
        <f t="shared" si="2163"/>
        <v/>
      </c>
      <c r="DJ705" s="553" t="str">
        <f t="shared" si="2163"/>
        <v/>
      </c>
      <c r="DK705" s="552" t="str">
        <f t="shared" si="2163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6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56"/>
        <v/>
      </c>
      <c r="CA706" s="600" t="str">
        <f t="shared" si="2157"/>
        <v/>
      </c>
      <c r="CB706" s="600" t="str">
        <f t="shared" si="2158"/>
        <v/>
      </c>
      <c r="CC706" s="691" t="str">
        <f t="shared" si="2159"/>
        <v/>
      </c>
      <c r="CD706" s="1337" t="str">
        <f t="shared" si="2160"/>
        <v/>
      </c>
      <c r="CE706" s="1338" t="str">
        <f t="shared" si="2160"/>
        <v/>
      </c>
      <c r="CF706" s="1339" t="str">
        <f t="shared" si="2160"/>
        <v/>
      </c>
      <c r="CG706" s="1339" t="str">
        <f t="shared" si="2160"/>
        <v/>
      </c>
      <c r="CH706" s="1339" t="str">
        <f t="shared" si="2160"/>
        <v/>
      </c>
      <c r="CI706" s="1339" t="str">
        <f t="shared" si="2160"/>
        <v/>
      </c>
      <c r="CJ706" s="1339" t="str">
        <f t="shared" si="2160"/>
        <v/>
      </c>
      <c r="CK706" s="1340" t="str">
        <f t="shared" si="2160"/>
        <v/>
      </c>
      <c r="CL706" s="1340" t="str">
        <f t="shared" si="2160"/>
        <v/>
      </c>
      <c r="CM706" s="1340" t="str">
        <f t="shared" si="2160"/>
        <v/>
      </c>
      <c r="CN706" s="1339" t="str">
        <f t="shared" si="2161"/>
        <v/>
      </c>
      <c r="CO706" s="1339" t="str">
        <f t="shared" si="2161"/>
        <v/>
      </c>
      <c r="CP706" s="1339" t="str">
        <f t="shared" si="2161"/>
        <v/>
      </c>
      <c r="CQ706" s="1339" t="str">
        <f t="shared" si="2161"/>
        <v/>
      </c>
      <c r="CR706" s="1339" t="str">
        <f t="shared" si="2161"/>
        <v/>
      </c>
      <c r="CS706" s="1338" t="str">
        <f t="shared" si="2161"/>
        <v/>
      </c>
      <c r="CT706" s="1341" t="str">
        <f t="shared" si="2161"/>
        <v/>
      </c>
      <c r="CU706" s="552" t="str">
        <f t="shared" si="2162"/>
        <v/>
      </c>
      <c r="CV706" s="553" t="str">
        <f t="shared" si="2162"/>
        <v/>
      </c>
      <c r="CW706" s="554" t="str">
        <f t="shared" si="2162"/>
        <v/>
      </c>
      <c r="CX706" s="554" t="str">
        <f t="shared" si="2162"/>
        <v/>
      </c>
      <c r="CY706" s="554" t="str">
        <f t="shared" si="2162"/>
        <v/>
      </c>
      <c r="CZ706" s="554" t="str">
        <f t="shared" si="2162"/>
        <v/>
      </c>
      <c r="DA706" s="554" t="str">
        <f t="shared" si="2162"/>
        <v/>
      </c>
      <c r="DB706" s="555" t="str">
        <f t="shared" si="2162"/>
        <v/>
      </c>
      <c r="DC706" s="555" t="str">
        <f t="shared" si="2162"/>
        <v/>
      </c>
      <c r="DD706" s="555" t="str">
        <f t="shared" si="2162"/>
        <v/>
      </c>
      <c r="DE706" s="554" t="str">
        <f t="shared" si="2163"/>
        <v/>
      </c>
      <c r="DF706" s="554" t="str">
        <f t="shared" si="2163"/>
        <v/>
      </c>
      <c r="DG706" s="554" t="str">
        <f t="shared" si="2163"/>
        <v/>
      </c>
      <c r="DH706" s="554" t="str">
        <f t="shared" si="2163"/>
        <v/>
      </c>
      <c r="DI706" s="554" t="str">
        <f t="shared" si="2163"/>
        <v/>
      </c>
      <c r="DJ706" s="553" t="str">
        <f t="shared" si="2163"/>
        <v/>
      </c>
      <c r="DK706" s="552" t="str">
        <f t="shared" si="2163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6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307</v>
      </c>
      <c r="B707" s="609">
        <f>'Data 2'!B63</f>
        <v>449.98</v>
      </c>
      <c r="C707" s="609">
        <f>'Data 2'!C63</f>
        <v>0</v>
      </c>
      <c r="D707" s="609">
        <f>'Data 2'!D63</f>
        <v>892</v>
      </c>
      <c r="E707" s="609">
        <f>'Data 2'!E63</f>
        <v>0</v>
      </c>
      <c r="F707" s="609">
        <f>'Data 2'!F63</f>
        <v>700</v>
      </c>
      <c r="G707" s="609">
        <f>'Data 2'!G63</f>
        <v>240</v>
      </c>
      <c r="H707" s="609">
        <f>'Data 2'!H63</f>
        <v>0</v>
      </c>
      <c r="I707" s="609">
        <f>'Data 2'!I63</f>
        <v>310</v>
      </c>
      <c r="J707" s="609">
        <f>'Data 2'!J63</f>
        <v>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200</v>
      </c>
      <c r="U707" s="609">
        <f>'Data 2'!U63</f>
        <v>1400</v>
      </c>
      <c r="V707" s="609">
        <f>'Data 2'!V63</f>
        <v>700</v>
      </c>
      <c r="W707" s="609">
        <f>'Data 2'!W63</f>
        <v>100</v>
      </c>
      <c r="X707" s="609">
        <f>'Data 2'!X63</f>
        <v>0</v>
      </c>
      <c r="Y707" s="609">
        <f>'Data 2'!Y63</f>
        <v>0</v>
      </c>
      <c r="Z707" s="609">
        <f>'Data 2'!Z63</f>
        <v>1000</v>
      </c>
      <c r="AA707" s="609">
        <f>'Data 2'!AA63</f>
        <v>0</v>
      </c>
      <c r="AB707" s="609">
        <f>'Data 2'!AB63</f>
        <v>40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950</v>
      </c>
      <c r="BW707" s="609">
        <f>'Data 2'!BW63</f>
        <v>560</v>
      </c>
      <c r="BX707" s="609">
        <f>'Data 2'!BX63</f>
        <v>0</v>
      </c>
      <c r="BY707" s="609">
        <f>'Data 2'!BY63</f>
        <v>0</v>
      </c>
      <c r="BZ707" s="600">
        <f t="shared" si="2156"/>
        <v>113.33200000000001</v>
      </c>
      <c r="CA707" s="600">
        <f t="shared" si="2157"/>
        <v>136</v>
      </c>
      <c r="CB707" s="600">
        <f t="shared" si="2158"/>
        <v>0</v>
      </c>
      <c r="CC707" s="691">
        <f t="shared" si="2159"/>
        <v>0</v>
      </c>
      <c r="CD707" s="1337">
        <f t="shared" ref="CD707:CT707" si="21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164"/>
        <v>0</v>
      </c>
      <c r="CF707" s="1339">
        <f t="shared" si="2164"/>
        <v>0</v>
      </c>
      <c r="CG707" s="1339">
        <f t="shared" si="2164"/>
        <v>0</v>
      </c>
      <c r="CH707" s="1339">
        <f t="shared" si="2164"/>
        <v>0</v>
      </c>
      <c r="CI707" s="1339">
        <f t="shared" si="2164"/>
        <v>0</v>
      </c>
      <c r="CJ707" s="1339">
        <f t="shared" si="2164"/>
        <v>0</v>
      </c>
      <c r="CK707" s="1340">
        <f t="shared" si="2164"/>
        <v>0</v>
      </c>
      <c r="CL707" s="1340">
        <f t="shared" si="2164"/>
        <v>0</v>
      </c>
      <c r="CM707" s="1340">
        <f t="shared" si="2164"/>
        <v>0</v>
      </c>
      <c r="CN707" s="1339">
        <f t="shared" si="2164"/>
        <v>0</v>
      </c>
      <c r="CO707" s="1339">
        <f t="shared" si="2164"/>
        <v>0</v>
      </c>
      <c r="CP707" s="1339">
        <f t="shared" si="2164"/>
        <v>0</v>
      </c>
      <c r="CQ707" s="1339">
        <f t="shared" si="2164"/>
        <v>0</v>
      </c>
      <c r="CR707" s="1339">
        <f t="shared" si="2164"/>
        <v>0</v>
      </c>
      <c r="CS707" s="1338">
        <f t="shared" si="2164"/>
        <v>0</v>
      </c>
      <c r="CT707" s="1341">
        <f t="shared" si="2164"/>
        <v>0</v>
      </c>
      <c r="CU707" s="552">
        <f t="shared" si="2162"/>
        <v>0</v>
      </c>
      <c r="CV707" s="553">
        <f t="shared" si="2162"/>
        <v>0</v>
      </c>
      <c r="CW707" s="554">
        <f t="shared" si="2162"/>
        <v>0</v>
      </c>
      <c r="CX707" s="554">
        <f t="shared" si="2162"/>
        <v>0</v>
      </c>
      <c r="CY707" s="554">
        <f t="shared" si="2162"/>
        <v>0</v>
      </c>
      <c r="CZ707" s="554">
        <f t="shared" si="2162"/>
        <v>0</v>
      </c>
      <c r="DA707" s="554">
        <f t="shared" si="2162"/>
        <v>0</v>
      </c>
      <c r="DB707" s="555">
        <f t="shared" si="2162"/>
        <v>0</v>
      </c>
      <c r="DC707" s="555">
        <f t="shared" si="2162"/>
        <v>0</v>
      </c>
      <c r="DD707" s="555">
        <f t="shared" si="2162"/>
        <v>0</v>
      </c>
      <c r="DE707" s="554">
        <f t="shared" si="2163"/>
        <v>0</v>
      </c>
      <c r="DF707" s="554">
        <f t="shared" si="2163"/>
        <v>0</v>
      </c>
      <c r="DG707" s="554">
        <f t="shared" si="2163"/>
        <v>0</v>
      </c>
      <c r="DH707" s="554">
        <f t="shared" si="2163"/>
        <v>0</v>
      </c>
      <c r="DI707" s="554">
        <f t="shared" si="2163"/>
        <v>0</v>
      </c>
      <c r="DJ707" s="553">
        <f t="shared" si="2163"/>
        <v>0</v>
      </c>
      <c r="DK707" s="552">
        <f t="shared" si="2163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6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308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56"/>
        <v/>
      </c>
      <c r="CA708" s="592" t="str">
        <f t="shared" si="2157"/>
        <v/>
      </c>
      <c r="CB708" s="592" t="str">
        <f t="shared" si="2158"/>
        <v/>
      </c>
      <c r="CC708" s="690" t="str">
        <f t="shared" si="2159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903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56"/>
        <v/>
      </c>
      <c r="CA709" s="600" t="str">
        <f t="shared" si="2157"/>
        <v/>
      </c>
      <c r="CB709" s="600" t="str">
        <f t="shared" si="2158"/>
        <v/>
      </c>
      <c r="CC709" s="691" t="str">
        <f t="shared" si="2159"/>
        <v/>
      </c>
      <c r="CD709" s="1337" t="str">
        <f t="shared" ref="CD709:CM712" si="21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165"/>
        <v/>
      </c>
      <c r="CF709" s="1339" t="str">
        <f t="shared" si="2165"/>
        <v/>
      </c>
      <c r="CG709" s="1339" t="str">
        <f t="shared" si="2165"/>
        <v/>
      </c>
      <c r="CH709" s="1339" t="str">
        <f t="shared" si="2165"/>
        <v/>
      </c>
      <c r="CI709" s="1339" t="str">
        <f t="shared" si="2165"/>
        <v/>
      </c>
      <c r="CJ709" s="1339" t="str">
        <f t="shared" si="2165"/>
        <v/>
      </c>
      <c r="CK709" s="1340" t="str">
        <f t="shared" si="2165"/>
        <v/>
      </c>
      <c r="CL709" s="1340" t="str">
        <f t="shared" si="2165"/>
        <v/>
      </c>
      <c r="CM709" s="1340" t="str">
        <f t="shared" si="2165"/>
        <v/>
      </c>
      <c r="CN709" s="1339" t="str">
        <f t="shared" ref="CN709:CT712" si="21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166"/>
        <v/>
      </c>
      <c r="CP709" s="1339" t="str">
        <f t="shared" si="2166"/>
        <v/>
      </c>
      <c r="CQ709" s="1339" t="str">
        <f t="shared" si="2166"/>
        <v/>
      </c>
      <c r="CR709" s="1339" t="str">
        <f t="shared" si="2166"/>
        <v/>
      </c>
      <c r="CS709" s="1338" t="str">
        <f t="shared" si="2166"/>
        <v/>
      </c>
      <c r="CT709" s="1341" t="str">
        <f t="shared" si="2166"/>
        <v/>
      </c>
      <c r="CU709" s="552" t="str">
        <f t="shared" ref="CU709:DD713" si="21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3" t="str">
        <f t="shared" si="2167"/>
        <v/>
      </c>
      <c r="CW709" s="554" t="str">
        <f t="shared" si="2167"/>
        <v/>
      </c>
      <c r="CX709" s="554" t="str">
        <f t="shared" si="2167"/>
        <v/>
      </c>
      <c r="CY709" s="554" t="str">
        <f t="shared" si="2167"/>
        <v/>
      </c>
      <c r="CZ709" s="554" t="str">
        <f t="shared" si="2167"/>
        <v/>
      </c>
      <c r="DA709" s="554" t="str">
        <f t="shared" si="2167"/>
        <v/>
      </c>
      <c r="DB709" s="555" t="str">
        <f t="shared" si="2167"/>
        <v/>
      </c>
      <c r="DC709" s="555" t="str">
        <f t="shared" si="2167"/>
        <v/>
      </c>
      <c r="DD709" s="555" t="str">
        <f t="shared" si="2167"/>
        <v/>
      </c>
      <c r="DE709" s="554" t="str">
        <f t="shared" ref="DE709:DK713" si="21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4" t="str">
        <f t="shared" si="2168"/>
        <v/>
      </c>
      <c r="DG709" s="554" t="str">
        <f t="shared" si="2168"/>
        <v/>
      </c>
      <c r="DH709" s="554" t="str">
        <f t="shared" si="2168"/>
        <v/>
      </c>
      <c r="DI709" s="554" t="str">
        <f t="shared" si="2168"/>
        <v/>
      </c>
      <c r="DJ709" s="553" t="str">
        <f t="shared" si="2168"/>
        <v/>
      </c>
      <c r="DK709" s="552" t="str">
        <f t="shared" si="2168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6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56"/>
        <v/>
      </c>
      <c r="CA710" s="600" t="str">
        <f t="shared" si="2157"/>
        <v/>
      </c>
      <c r="CB710" s="600" t="str">
        <f t="shared" si="2158"/>
        <v/>
      </c>
      <c r="CC710" s="691" t="str">
        <f t="shared" si="2159"/>
        <v/>
      </c>
      <c r="CD710" s="1337" t="str">
        <f t="shared" si="2165"/>
        <v/>
      </c>
      <c r="CE710" s="1338" t="str">
        <f t="shared" si="2165"/>
        <v/>
      </c>
      <c r="CF710" s="1339" t="str">
        <f t="shared" si="2165"/>
        <v/>
      </c>
      <c r="CG710" s="1339" t="str">
        <f t="shared" si="2165"/>
        <v/>
      </c>
      <c r="CH710" s="1339" t="str">
        <f t="shared" si="2165"/>
        <v/>
      </c>
      <c r="CI710" s="1339" t="str">
        <f t="shared" si="2165"/>
        <v/>
      </c>
      <c r="CJ710" s="1339" t="str">
        <f t="shared" si="2165"/>
        <v/>
      </c>
      <c r="CK710" s="1340" t="str">
        <f t="shared" si="2165"/>
        <v/>
      </c>
      <c r="CL710" s="1340" t="str">
        <f t="shared" si="2165"/>
        <v/>
      </c>
      <c r="CM710" s="1340" t="str">
        <f t="shared" si="2165"/>
        <v/>
      </c>
      <c r="CN710" s="1339" t="str">
        <f t="shared" si="2166"/>
        <v/>
      </c>
      <c r="CO710" s="1339" t="str">
        <f t="shared" si="2166"/>
        <v/>
      </c>
      <c r="CP710" s="1339" t="str">
        <f t="shared" si="2166"/>
        <v/>
      </c>
      <c r="CQ710" s="1339" t="str">
        <f t="shared" si="2166"/>
        <v/>
      </c>
      <c r="CR710" s="1339" t="str">
        <f t="shared" si="2166"/>
        <v/>
      </c>
      <c r="CS710" s="1338" t="str">
        <f t="shared" si="2166"/>
        <v/>
      </c>
      <c r="CT710" s="1341" t="str">
        <f t="shared" si="2166"/>
        <v/>
      </c>
      <c r="CU710" s="552" t="str">
        <f t="shared" si="2167"/>
        <v/>
      </c>
      <c r="CV710" s="553" t="str">
        <f t="shared" si="2167"/>
        <v/>
      </c>
      <c r="CW710" s="554" t="str">
        <f t="shared" si="2167"/>
        <v/>
      </c>
      <c r="CX710" s="554" t="str">
        <f t="shared" si="2167"/>
        <v/>
      </c>
      <c r="CY710" s="554" t="str">
        <f t="shared" si="2167"/>
        <v/>
      </c>
      <c r="CZ710" s="554" t="str">
        <f t="shared" si="2167"/>
        <v/>
      </c>
      <c r="DA710" s="554" t="str">
        <f t="shared" si="2167"/>
        <v/>
      </c>
      <c r="DB710" s="555" t="str">
        <f t="shared" si="2167"/>
        <v/>
      </c>
      <c r="DC710" s="555" t="str">
        <f t="shared" si="2167"/>
        <v/>
      </c>
      <c r="DD710" s="555" t="str">
        <f t="shared" si="2167"/>
        <v/>
      </c>
      <c r="DE710" s="554" t="str">
        <f t="shared" si="2168"/>
        <v/>
      </c>
      <c r="DF710" s="554" t="str">
        <f t="shared" si="2168"/>
        <v/>
      </c>
      <c r="DG710" s="554" t="str">
        <f t="shared" si="2168"/>
        <v/>
      </c>
      <c r="DH710" s="554" t="str">
        <f t="shared" si="2168"/>
        <v/>
      </c>
      <c r="DI710" s="554" t="str">
        <f t="shared" si="2168"/>
        <v/>
      </c>
      <c r="DJ710" s="553" t="str">
        <f t="shared" si="2168"/>
        <v/>
      </c>
      <c r="DK710" s="552" t="str">
        <f t="shared" si="2168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6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277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56"/>
        <v/>
      </c>
      <c r="CA711" s="600" t="str">
        <f t="shared" si="2157"/>
        <v/>
      </c>
      <c r="CB711" s="600" t="str">
        <f t="shared" si="2158"/>
        <v/>
      </c>
      <c r="CC711" s="691" t="str">
        <f t="shared" si="2159"/>
        <v/>
      </c>
      <c r="CD711" s="1337" t="str">
        <f t="shared" si="2165"/>
        <v/>
      </c>
      <c r="CE711" s="1338" t="str">
        <f t="shared" si="2165"/>
        <v/>
      </c>
      <c r="CF711" s="1339" t="str">
        <f t="shared" si="2165"/>
        <v/>
      </c>
      <c r="CG711" s="1339" t="str">
        <f t="shared" si="2165"/>
        <v/>
      </c>
      <c r="CH711" s="1339" t="str">
        <f t="shared" si="2165"/>
        <v/>
      </c>
      <c r="CI711" s="1339" t="str">
        <f t="shared" si="2165"/>
        <v/>
      </c>
      <c r="CJ711" s="1339" t="str">
        <f t="shared" si="2165"/>
        <v/>
      </c>
      <c r="CK711" s="1340" t="str">
        <f t="shared" si="2165"/>
        <v/>
      </c>
      <c r="CL711" s="1340" t="str">
        <f t="shared" si="2165"/>
        <v/>
      </c>
      <c r="CM711" s="1340" t="str">
        <f t="shared" si="2165"/>
        <v/>
      </c>
      <c r="CN711" s="1339" t="str">
        <f t="shared" si="2166"/>
        <v/>
      </c>
      <c r="CO711" s="1339" t="str">
        <f t="shared" si="2166"/>
        <v/>
      </c>
      <c r="CP711" s="1339" t="str">
        <f t="shared" si="2166"/>
        <v/>
      </c>
      <c r="CQ711" s="1339" t="str">
        <f t="shared" si="2166"/>
        <v/>
      </c>
      <c r="CR711" s="1339" t="str">
        <f t="shared" si="2166"/>
        <v/>
      </c>
      <c r="CS711" s="1338" t="str">
        <f t="shared" si="2166"/>
        <v/>
      </c>
      <c r="CT711" s="1341" t="str">
        <f t="shared" si="2166"/>
        <v/>
      </c>
      <c r="CU711" s="552" t="str">
        <f t="shared" si="2167"/>
        <v/>
      </c>
      <c r="CV711" s="553" t="str">
        <f t="shared" si="2167"/>
        <v/>
      </c>
      <c r="CW711" s="554" t="str">
        <f t="shared" si="2167"/>
        <v/>
      </c>
      <c r="CX711" s="554" t="str">
        <f t="shared" si="2167"/>
        <v/>
      </c>
      <c r="CY711" s="554" t="str">
        <f t="shared" si="2167"/>
        <v/>
      </c>
      <c r="CZ711" s="554" t="str">
        <f t="shared" si="2167"/>
        <v/>
      </c>
      <c r="DA711" s="554" t="str">
        <f t="shared" si="2167"/>
        <v/>
      </c>
      <c r="DB711" s="555" t="str">
        <f t="shared" si="2167"/>
        <v/>
      </c>
      <c r="DC711" s="555" t="str">
        <f t="shared" si="2167"/>
        <v/>
      </c>
      <c r="DD711" s="555" t="str">
        <f t="shared" si="2167"/>
        <v/>
      </c>
      <c r="DE711" s="554" t="str">
        <f t="shared" si="2168"/>
        <v/>
      </c>
      <c r="DF711" s="554" t="str">
        <f t="shared" si="2168"/>
        <v/>
      </c>
      <c r="DG711" s="554" t="str">
        <f t="shared" si="2168"/>
        <v/>
      </c>
      <c r="DH711" s="554" t="str">
        <f t="shared" si="2168"/>
        <v/>
      </c>
      <c r="DI711" s="554" t="str">
        <f t="shared" si="2168"/>
        <v/>
      </c>
      <c r="DJ711" s="553" t="str">
        <f t="shared" si="2168"/>
        <v/>
      </c>
      <c r="DK711" s="552" t="str">
        <f t="shared" si="2168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6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56"/>
        <v/>
      </c>
      <c r="CA712" s="600" t="str">
        <f t="shared" si="2157"/>
        <v/>
      </c>
      <c r="CB712" s="600" t="str">
        <f t="shared" si="2158"/>
        <v/>
      </c>
      <c r="CC712" s="691" t="str">
        <f t="shared" si="2159"/>
        <v/>
      </c>
      <c r="CD712" s="1337" t="str">
        <f t="shared" si="2165"/>
        <v/>
      </c>
      <c r="CE712" s="1338" t="str">
        <f t="shared" si="2165"/>
        <v/>
      </c>
      <c r="CF712" s="1339" t="str">
        <f t="shared" si="2165"/>
        <v/>
      </c>
      <c r="CG712" s="1339" t="str">
        <f t="shared" si="2165"/>
        <v/>
      </c>
      <c r="CH712" s="1339" t="str">
        <f t="shared" si="2165"/>
        <v/>
      </c>
      <c r="CI712" s="1339" t="str">
        <f t="shared" si="2165"/>
        <v/>
      </c>
      <c r="CJ712" s="1339" t="str">
        <f t="shared" si="2165"/>
        <v/>
      </c>
      <c r="CK712" s="1340" t="str">
        <f t="shared" si="2165"/>
        <v/>
      </c>
      <c r="CL712" s="1340" t="str">
        <f t="shared" si="2165"/>
        <v/>
      </c>
      <c r="CM712" s="1340" t="str">
        <f t="shared" si="2165"/>
        <v/>
      </c>
      <c r="CN712" s="1339" t="str">
        <f t="shared" si="2166"/>
        <v/>
      </c>
      <c r="CO712" s="1339" t="str">
        <f t="shared" si="2166"/>
        <v/>
      </c>
      <c r="CP712" s="1339" t="str">
        <f t="shared" si="2166"/>
        <v/>
      </c>
      <c r="CQ712" s="1339" t="str">
        <f t="shared" si="2166"/>
        <v/>
      </c>
      <c r="CR712" s="1339" t="str">
        <f t="shared" si="2166"/>
        <v/>
      </c>
      <c r="CS712" s="1338" t="str">
        <f t="shared" si="2166"/>
        <v/>
      </c>
      <c r="CT712" s="1341" t="str">
        <f t="shared" si="2166"/>
        <v/>
      </c>
      <c r="CU712" s="552" t="str">
        <f t="shared" si="2167"/>
        <v/>
      </c>
      <c r="CV712" s="553" t="str">
        <f t="shared" si="2167"/>
        <v/>
      </c>
      <c r="CW712" s="554" t="str">
        <f t="shared" si="2167"/>
        <v/>
      </c>
      <c r="CX712" s="554" t="str">
        <f t="shared" si="2167"/>
        <v/>
      </c>
      <c r="CY712" s="554" t="str">
        <f t="shared" si="2167"/>
        <v/>
      </c>
      <c r="CZ712" s="554" t="str">
        <f t="shared" si="2167"/>
        <v/>
      </c>
      <c r="DA712" s="554" t="str">
        <f t="shared" si="2167"/>
        <v/>
      </c>
      <c r="DB712" s="555" t="str">
        <f t="shared" si="2167"/>
        <v/>
      </c>
      <c r="DC712" s="555" t="str">
        <f t="shared" si="2167"/>
        <v/>
      </c>
      <c r="DD712" s="555" t="str">
        <f t="shared" si="2167"/>
        <v/>
      </c>
      <c r="DE712" s="554" t="str">
        <f t="shared" si="2168"/>
        <v/>
      </c>
      <c r="DF712" s="554" t="str">
        <f t="shared" si="2168"/>
        <v/>
      </c>
      <c r="DG712" s="554" t="str">
        <f t="shared" si="2168"/>
        <v/>
      </c>
      <c r="DH712" s="554" t="str">
        <f t="shared" si="2168"/>
        <v/>
      </c>
      <c r="DI712" s="554" t="str">
        <f t="shared" si="2168"/>
        <v/>
      </c>
      <c r="DJ712" s="553" t="str">
        <f t="shared" si="2168"/>
        <v/>
      </c>
      <c r="DK712" s="552" t="str">
        <f t="shared" si="2168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6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307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999.9</v>
      </c>
      <c r="G713" s="609">
        <f>'Data 2'!G120</f>
        <v>0</v>
      </c>
      <c r="H713" s="609">
        <f>'Data 2'!H120</f>
        <v>600</v>
      </c>
      <c r="I713" s="609">
        <f>'Data 2'!I120</f>
        <v>380</v>
      </c>
      <c r="J713" s="609">
        <f>'Data 2'!J120</f>
        <v>150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1000</v>
      </c>
      <c r="X713" s="609">
        <f>'Data 2'!X120</f>
        <v>0</v>
      </c>
      <c r="Y713" s="609">
        <f>'Data 2'!Y120</f>
        <v>1360</v>
      </c>
      <c r="Z713" s="609">
        <f>'Data 2'!Z120</f>
        <v>0</v>
      </c>
      <c r="AA713" s="609">
        <f>'Data 2'!AA120</f>
        <v>800</v>
      </c>
      <c r="AB713" s="609">
        <f>'Data 2'!AB120</f>
        <v>800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9050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480</v>
      </c>
      <c r="BW713" s="609">
        <f>'Data 2'!BW120</f>
        <v>1360</v>
      </c>
      <c r="BX713" s="609">
        <f>'Data 2'!BX120</f>
        <v>0</v>
      </c>
      <c r="BY713" s="609">
        <f>'Data 2'!BY120</f>
        <v>0</v>
      </c>
      <c r="BZ713" s="600">
        <f t="shared" si="2156"/>
        <v>75.333333333333329</v>
      </c>
      <c r="CA713" s="600">
        <f t="shared" si="2157"/>
        <v>173.33333333333334</v>
      </c>
      <c r="CB713" s="600">
        <f t="shared" si="2158"/>
        <v>0</v>
      </c>
      <c r="CC713" s="691">
        <f t="shared" si="2159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1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169"/>
        <v>0</v>
      </c>
      <c r="CG713" s="1339">
        <f t="shared" si="2169"/>
        <v>0</v>
      </c>
      <c r="CH713" s="1339">
        <f t="shared" si="2169"/>
        <v>0</v>
      </c>
      <c r="CI713" s="1339">
        <f t="shared" si="2169"/>
        <v>0</v>
      </c>
      <c r="CJ713" s="1339">
        <f t="shared" si="2169"/>
        <v>0</v>
      </c>
      <c r="CK713" s="1340">
        <f t="shared" si="2169"/>
        <v>0</v>
      </c>
      <c r="CL713" s="1340">
        <f t="shared" si="2169"/>
        <v>0</v>
      </c>
      <c r="CM713" s="1340">
        <f t="shared" si="2169"/>
        <v>0</v>
      </c>
      <c r="CN713" s="1339">
        <f t="shared" si="2169"/>
        <v>0</v>
      </c>
      <c r="CO713" s="1339">
        <f t="shared" si="2169"/>
        <v>0</v>
      </c>
      <c r="CP713" s="1339">
        <f t="shared" si="2169"/>
        <v>0</v>
      </c>
      <c r="CQ713" s="1339">
        <f t="shared" si="2169"/>
        <v>0</v>
      </c>
      <c r="CR713" s="1339">
        <f t="shared" si="2169"/>
        <v>0</v>
      </c>
      <c r="CS713" s="1338">
        <f t="shared" si="2169"/>
        <v>0</v>
      </c>
      <c r="CT713" s="1341">
        <f t="shared" si="2169"/>
        <v>0</v>
      </c>
      <c r="CU713" s="552">
        <f t="shared" si="2167"/>
        <v>0</v>
      </c>
      <c r="CV713" s="553">
        <f t="shared" si="2167"/>
        <v>0</v>
      </c>
      <c r="CW713" s="554">
        <f t="shared" si="2167"/>
        <v>0</v>
      </c>
      <c r="CX713" s="554">
        <f t="shared" si="2167"/>
        <v>0</v>
      </c>
      <c r="CY713" s="554">
        <f t="shared" si="2167"/>
        <v>0</v>
      </c>
      <c r="CZ713" s="554">
        <f t="shared" si="2167"/>
        <v>0</v>
      </c>
      <c r="DA713" s="554">
        <f t="shared" si="2167"/>
        <v>0</v>
      </c>
      <c r="DB713" s="555">
        <f t="shared" si="2167"/>
        <v>0</v>
      </c>
      <c r="DC713" s="555">
        <f t="shared" si="2167"/>
        <v>0</v>
      </c>
      <c r="DD713" s="555">
        <f t="shared" si="2167"/>
        <v>0</v>
      </c>
      <c r="DE713" s="554">
        <f t="shared" si="2168"/>
        <v>0</v>
      </c>
      <c r="DF713" s="554">
        <f t="shared" si="2168"/>
        <v>0</v>
      </c>
      <c r="DG713" s="554">
        <f t="shared" si="2168"/>
        <v>0</v>
      </c>
      <c r="DH713" s="554">
        <f t="shared" si="2168"/>
        <v>0</v>
      </c>
      <c r="DI713" s="554">
        <f t="shared" si="2168"/>
        <v>0</v>
      </c>
      <c r="DJ713" s="553">
        <f t="shared" si="2168"/>
        <v>0</v>
      </c>
      <c r="DK713" s="552">
        <f t="shared" si="2168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6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309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56"/>
        <v/>
      </c>
      <c r="CA714" s="592" t="str">
        <f t="shared" si="2157"/>
        <v/>
      </c>
      <c r="CB714" s="592" t="str">
        <f t="shared" si="2158"/>
        <v/>
      </c>
      <c r="CC714" s="690" t="str">
        <f t="shared" si="2159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903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56"/>
        <v/>
      </c>
      <c r="CA715" s="600" t="str">
        <f t="shared" si="2157"/>
        <v/>
      </c>
      <c r="CB715" s="600" t="str">
        <f t="shared" si="2158"/>
        <v/>
      </c>
      <c r="CC715" s="691" t="str">
        <f t="shared" si="2159"/>
        <v/>
      </c>
      <c r="CD715" s="1337" t="str">
        <f t="shared" ref="CD715:CD731" si="21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1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1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1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1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1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1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1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1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1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1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1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1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1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1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1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1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2" t="str">
        <f t="shared" ref="CU715:CU731" si="21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3" t="str">
        <f t="shared" ref="CV715:CV731" si="21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4" t="str">
        <f t="shared" ref="CW715:CW731" si="21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4" t="str">
        <f t="shared" ref="CX715:CX731" si="21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4" t="str">
        <f t="shared" ref="CY715:CY731" si="21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4" t="str">
        <f t="shared" ref="CZ715:CZ731" si="21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4" t="str">
        <f t="shared" ref="DA715:DA731" si="21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5" t="str">
        <f t="shared" ref="DB715:DB731" si="21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5" t="str">
        <f t="shared" ref="DC715:DC731" si="21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5" t="str">
        <f t="shared" ref="DD715:DD731" si="21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4" t="str">
        <f t="shared" ref="DE715:DE731" si="21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4" t="str">
        <f t="shared" ref="DF715:DF731" si="21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4" t="str">
        <f t="shared" ref="DG715:DG731" si="21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4" t="str">
        <f t="shared" ref="DH715:DH731" si="22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4" t="str">
        <f t="shared" ref="DI715:DI731" si="22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3" t="str">
        <f t="shared" ref="DJ715:DJ731" si="22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2" t="str">
        <f t="shared" ref="DK715:DK731" si="22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204">COUNT(B715:R715)</f>
        <v>0</v>
      </c>
      <c r="DM715" s="106">
        <f t="shared" ref="DM715:DM731" si="2205">COUNT(T715:AJ715)</f>
        <v>0</v>
      </c>
      <c r="DN715" s="106">
        <f t="shared" ref="DN715:DN731" si="2206">COUNT(AL715:BB715)</f>
        <v>0</v>
      </c>
      <c r="DO715" s="106">
        <f t="shared" ref="DO715:DO731" si="2207">COUNT(BD715:BT715)</f>
        <v>0</v>
      </c>
      <c r="DP715" s="486"/>
      <c r="DQ715" s="1126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56"/>
        <v/>
      </c>
      <c r="CA716" s="600" t="str">
        <f t="shared" si="2157"/>
        <v/>
      </c>
      <c r="CB716" s="600" t="str">
        <f t="shared" si="2158"/>
        <v/>
      </c>
      <c r="CC716" s="691" t="str">
        <f t="shared" si="2159"/>
        <v/>
      </c>
      <c r="CD716" s="1337" t="str">
        <f t="shared" si="2170"/>
        <v/>
      </c>
      <c r="CE716" s="1338" t="str">
        <f t="shared" si="2171"/>
        <v/>
      </c>
      <c r="CF716" s="1339" t="str">
        <f t="shared" si="2172"/>
        <v/>
      </c>
      <c r="CG716" s="1339" t="str">
        <f t="shared" si="2173"/>
        <v/>
      </c>
      <c r="CH716" s="1339" t="str">
        <f t="shared" si="2174"/>
        <v/>
      </c>
      <c r="CI716" s="1339" t="str">
        <f t="shared" si="2175"/>
        <v/>
      </c>
      <c r="CJ716" s="1339" t="str">
        <f t="shared" si="2176"/>
        <v/>
      </c>
      <c r="CK716" s="1340" t="str">
        <f t="shared" si="2177"/>
        <v/>
      </c>
      <c r="CL716" s="1340" t="str">
        <f t="shared" si="2178"/>
        <v/>
      </c>
      <c r="CM716" s="1340" t="str">
        <f t="shared" si="2179"/>
        <v/>
      </c>
      <c r="CN716" s="1339" t="str">
        <f t="shared" si="2180"/>
        <v/>
      </c>
      <c r="CO716" s="1339" t="str">
        <f t="shared" si="2181"/>
        <v/>
      </c>
      <c r="CP716" s="1339" t="str">
        <f t="shared" si="2182"/>
        <v/>
      </c>
      <c r="CQ716" s="1339" t="str">
        <f t="shared" si="2183"/>
        <v/>
      </c>
      <c r="CR716" s="1339" t="str">
        <f t="shared" si="2184"/>
        <v/>
      </c>
      <c r="CS716" s="1338" t="str">
        <f t="shared" si="2185"/>
        <v/>
      </c>
      <c r="CT716" s="1341" t="str">
        <f t="shared" si="2186"/>
        <v/>
      </c>
      <c r="CU716" s="552" t="str">
        <f t="shared" si="2187"/>
        <v/>
      </c>
      <c r="CV716" s="553" t="str">
        <f t="shared" si="2188"/>
        <v/>
      </c>
      <c r="CW716" s="554" t="str">
        <f t="shared" si="2189"/>
        <v/>
      </c>
      <c r="CX716" s="554" t="str">
        <f t="shared" si="2190"/>
        <v/>
      </c>
      <c r="CY716" s="554" t="str">
        <f t="shared" si="2191"/>
        <v/>
      </c>
      <c r="CZ716" s="554" t="str">
        <f t="shared" si="2192"/>
        <v/>
      </c>
      <c r="DA716" s="554" t="str">
        <f t="shared" si="2193"/>
        <v/>
      </c>
      <c r="DB716" s="555" t="str">
        <f t="shared" si="2194"/>
        <v/>
      </c>
      <c r="DC716" s="555" t="str">
        <f t="shared" si="2195"/>
        <v/>
      </c>
      <c r="DD716" s="555" t="str">
        <f t="shared" si="2196"/>
        <v/>
      </c>
      <c r="DE716" s="554" t="str">
        <f t="shared" si="2197"/>
        <v/>
      </c>
      <c r="DF716" s="554" t="str">
        <f t="shared" si="2198"/>
        <v/>
      </c>
      <c r="DG716" s="554" t="str">
        <f t="shared" si="2199"/>
        <v/>
      </c>
      <c r="DH716" s="554" t="str">
        <f t="shared" si="2200"/>
        <v/>
      </c>
      <c r="DI716" s="554" t="str">
        <f t="shared" si="2201"/>
        <v/>
      </c>
      <c r="DJ716" s="553" t="str">
        <f t="shared" si="2202"/>
        <v/>
      </c>
      <c r="DK716" s="552" t="str">
        <f t="shared" si="2203"/>
        <v/>
      </c>
      <c r="DL716" s="656">
        <f t="shared" si="2204"/>
        <v>0</v>
      </c>
      <c r="DM716" s="106">
        <f t="shared" si="2205"/>
        <v>0</v>
      </c>
      <c r="DN716" s="106">
        <f t="shared" si="2206"/>
        <v>0</v>
      </c>
      <c r="DO716" s="106">
        <f t="shared" si="2207"/>
        <v>0</v>
      </c>
      <c r="DP716" s="486"/>
      <c r="DQ716" s="1126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277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56"/>
        <v/>
      </c>
      <c r="CA717" s="600" t="str">
        <f t="shared" si="2157"/>
        <v/>
      </c>
      <c r="CB717" s="600" t="str">
        <f t="shared" si="2158"/>
        <v/>
      </c>
      <c r="CC717" s="691" t="str">
        <f t="shared" si="2159"/>
        <v/>
      </c>
      <c r="CD717" s="1337" t="str">
        <f t="shared" si="2170"/>
        <v/>
      </c>
      <c r="CE717" s="1338" t="str">
        <f t="shared" si="2171"/>
        <v/>
      </c>
      <c r="CF717" s="1339" t="str">
        <f t="shared" si="2172"/>
        <v/>
      </c>
      <c r="CG717" s="1339" t="str">
        <f t="shared" si="2173"/>
        <v/>
      </c>
      <c r="CH717" s="1339" t="str">
        <f t="shared" si="2174"/>
        <v/>
      </c>
      <c r="CI717" s="1339" t="str">
        <f t="shared" si="2175"/>
        <v/>
      </c>
      <c r="CJ717" s="1339" t="str">
        <f t="shared" si="2176"/>
        <v/>
      </c>
      <c r="CK717" s="1340" t="str">
        <f t="shared" si="2177"/>
        <v/>
      </c>
      <c r="CL717" s="1340" t="str">
        <f t="shared" si="2178"/>
        <v/>
      </c>
      <c r="CM717" s="1340" t="str">
        <f t="shared" si="2179"/>
        <v/>
      </c>
      <c r="CN717" s="1339" t="str">
        <f t="shared" si="2180"/>
        <v/>
      </c>
      <c r="CO717" s="1339" t="str">
        <f t="shared" si="2181"/>
        <v/>
      </c>
      <c r="CP717" s="1339" t="str">
        <f t="shared" si="2182"/>
        <v/>
      </c>
      <c r="CQ717" s="1339" t="str">
        <f t="shared" si="2183"/>
        <v/>
      </c>
      <c r="CR717" s="1339" t="str">
        <f t="shared" si="2184"/>
        <v/>
      </c>
      <c r="CS717" s="1338" t="str">
        <f t="shared" si="2185"/>
        <v/>
      </c>
      <c r="CT717" s="1341" t="str">
        <f t="shared" si="2186"/>
        <v/>
      </c>
      <c r="CU717" s="552" t="str">
        <f t="shared" si="2187"/>
        <v/>
      </c>
      <c r="CV717" s="553" t="str">
        <f t="shared" si="2188"/>
        <v/>
      </c>
      <c r="CW717" s="554" t="str">
        <f t="shared" si="2189"/>
        <v/>
      </c>
      <c r="CX717" s="554" t="str">
        <f t="shared" si="2190"/>
        <v/>
      </c>
      <c r="CY717" s="554" t="str">
        <f t="shared" si="2191"/>
        <v/>
      </c>
      <c r="CZ717" s="554" t="str">
        <f t="shared" si="2192"/>
        <v/>
      </c>
      <c r="DA717" s="554" t="str">
        <f t="shared" si="2193"/>
        <v/>
      </c>
      <c r="DB717" s="555" t="str">
        <f t="shared" si="2194"/>
        <v/>
      </c>
      <c r="DC717" s="555" t="str">
        <f t="shared" si="2195"/>
        <v/>
      </c>
      <c r="DD717" s="555" t="str">
        <f t="shared" si="2196"/>
        <v/>
      </c>
      <c r="DE717" s="554" t="str">
        <f t="shared" si="2197"/>
        <v/>
      </c>
      <c r="DF717" s="554" t="str">
        <f t="shared" si="2198"/>
        <v/>
      </c>
      <c r="DG717" s="554" t="str">
        <f t="shared" si="2199"/>
        <v/>
      </c>
      <c r="DH717" s="554" t="str">
        <f t="shared" si="2200"/>
        <v/>
      </c>
      <c r="DI717" s="554" t="str">
        <f t="shared" si="2201"/>
        <v/>
      </c>
      <c r="DJ717" s="553" t="str">
        <f t="shared" si="2202"/>
        <v/>
      </c>
      <c r="DK717" s="552" t="str">
        <f t="shared" si="2203"/>
        <v/>
      </c>
      <c r="DL717" s="656">
        <f t="shared" si="2204"/>
        <v>0</v>
      </c>
      <c r="DM717" s="106">
        <f t="shared" si="2205"/>
        <v>0</v>
      </c>
      <c r="DN717" s="106">
        <f t="shared" si="2206"/>
        <v>0</v>
      </c>
      <c r="DO717" s="106">
        <f t="shared" si="2207"/>
        <v>0</v>
      </c>
      <c r="DP717" s="486"/>
      <c r="DQ717" s="1126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56"/>
        <v/>
      </c>
      <c r="CA718" s="600" t="str">
        <f t="shared" si="2157"/>
        <v/>
      </c>
      <c r="CB718" s="600" t="str">
        <f t="shared" si="2158"/>
        <v/>
      </c>
      <c r="CC718" s="691" t="str">
        <f t="shared" si="2159"/>
        <v/>
      </c>
      <c r="CD718" s="1337" t="str">
        <f t="shared" si="2170"/>
        <v/>
      </c>
      <c r="CE718" s="1338" t="str">
        <f t="shared" si="2171"/>
        <v/>
      </c>
      <c r="CF718" s="1339" t="str">
        <f t="shared" si="2172"/>
        <v/>
      </c>
      <c r="CG718" s="1339" t="str">
        <f t="shared" si="2173"/>
        <v/>
      </c>
      <c r="CH718" s="1339" t="str">
        <f t="shared" si="2174"/>
        <v/>
      </c>
      <c r="CI718" s="1339" t="str">
        <f t="shared" si="2175"/>
        <v/>
      </c>
      <c r="CJ718" s="1339" t="str">
        <f t="shared" si="2176"/>
        <v/>
      </c>
      <c r="CK718" s="1340" t="str">
        <f t="shared" si="2177"/>
        <v/>
      </c>
      <c r="CL718" s="1340" t="str">
        <f t="shared" si="2178"/>
        <v/>
      </c>
      <c r="CM718" s="1340" t="str">
        <f t="shared" si="2179"/>
        <v/>
      </c>
      <c r="CN718" s="1339" t="str">
        <f t="shared" si="2180"/>
        <v/>
      </c>
      <c r="CO718" s="1339" t="str">
        <f t="shared" si="2181"/>
        <v/>
      </c>
      <c r="CP718" s="1339" t="str">
        <f t="shared" si="2182"/>
        <v/>
      </c>
      <c r="CQ718" s="1339" t="str">
        <f t="shared" si="2183"/>
        <v/>
      </c>
      <c r="CR718" s="1339" t="str">
        <f t="shared" si="2184"/>
        <v/>
      </c>
      <c r="CS718" s="1338" t="str">
        <f t="shared" si="2185"/>
        <v/>
      </c>
      <c r="CT718" s="1341" t="str">
        <f t="shared" si="2186"/>
        <v/>
      </c>
      <c r="CU718" s="552" t="str">
        <f t="shared" si="2187"/>
        <v/>
      </c>
      <c r="CV718" s="553" t="str">
        <f t="shared" si="2188"/>
        <v/>
      </c>
      <c r="CW718" s="554" t="str">
        <f t="shared" si="2189"/>
        <v/>
      </c>
      <c r="CX718" s="554" t="str">
        <f t="shared" si="2190"/>
        <v/>
      </c>
      <c r="CY718" s="554" t="str">
        <f t="shared" si="2191"/>
        <v/>
      </c>
      <c r="CZ718" s="554" t="str">
        <f t="shared" si="2192"/>
        <v/>
      </c>
      <c r="DA718" s="554" t="str">
        <f t="shared" si="2193"/>
        <v/>
      </c>
      <c r="DB718" s="555" t="str">
        <f t="shared" si="2194"/>
        <v/>
      </c>
      <c r="DC718" s="555" t="str">
        <f t="shared" si="2195"/>
        <v/>
      </c>
      <c r="DD718" s="555" t="str">
        <f t="shared" si="2196"/>
        <v/>
      </c>
      <c r="DE718" s="554" t="str">
        <f t="shared" si="2197"/>
        <v/>
      </c>
      <c r="DF718" s="554" t="str">
        <f t="shared" si="2198"/>
        <v/>
      </c>
      <c r="DG718" s="554" t="str">
        <f t="shared" si="2199"/>
        <v/>
      </c>
      <c r="DH718" s="554" t="str">
        <f t="shared" si="2200"/>
        <v/>
      </c>
      <c r="DI718" s="554" t="str">
        <f t="shared" si="2201"/>
        <v/>
      </c>
      <c r="DJ718" s="553" t="str">
        <f t="shared" si="2202"/>
        <v/>
      </c>
      <c r="DK718" s="552" t="str">
        <f t="shared" si="2203"/>
        <v/>
      </c>
      <c r="DL718" s="656">
        <f t="shared" si="2204"/>
        <v>0</v>
      </c>
      <c r="DM718" s="106">
        <f t="shared" si="2205"/>
        <v>0</v>
      </c>
      <c r="DN718" s="106">
        <f t="shared" si="2206"/>
        <v>0</v>
      </c>
      <c r="DO718" s="106">
        <f t="shared" si="2207"/>
        <v>0</v>
      </c>
      <c r="DP718" s="486"/>
      <c r="DQ718" s="1126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307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56"/>
        <v>0</v>
      </c>
      <c r="CA719" s="600">
        <f t="shared" si="2157"/>
        <v>0</v>
      </c>
      <c r="CB719" s="600">
        <f t="shared" si="2158"/>
        <v>0</v>
      </c>
      <c r="CC719" s="691">
        <f t="shared" si="2159"/>
        <v>0</v>
      </c>
      <c r="CD719" s="1337">
        <f t="shared" ref="CD719:CS719" si="22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208"/>
        <v>0</v>
      </c>
      <c r="CF719" s="1339">
        <f t="shared" si="2208"/>
        <v>0</v>
      </c>
      <c r="CG719" s="1339">
        <f t="shared" si="2208"/>
        <v>0</v>
      </c>
      <c r="CH719" s="1339">
        <f t="shared" si="2208"/>
        <v>0</v>
      </c>
      <c r="CI719" s="1339">
        <f t="shared" si="2208"/>
        <v>0</v>
      </c>
      <c r="CJ719" s="1339">
        <f t="shared" si="2208"/>
        <v>0</v>
      </c>
      <c r="CK719" s="1340">
        <f t="shared" si="2208"/>
        <v>0</v>
      </c>
      <c r="CL719" s="1340">
        <f t="shared" si="2208"/>
        <v>0</v>
      </c>
      <c r="CM719" s="1340">
        <f t="shared" si="2208"/>
        <v>0</v>
      </c>
      <c r="CN719" s="1339">
        <f t="shared" si="2208"/>
        <v>0</v>
      </c>
      <c r="CO719" s="1339">
        <f t="shared" si="2208"/>
        <v>0</v>
      </c>
      <c r="CP719" s="1339">
        <f t="shared" si="2208"/>
        <v>0</v>
      </c>
      <c r="CQ719" s="1339">
        <f t="shared" si="2208"/>
        <v>0</v>
      </c>
      <c r="CR719" s="1339">
        <f t="shared" si="2208"/>
        <v>0</v>
      </c>
      <c r="CS719" s="1338">
        <f t="shared" si="2208"/>
        <v>0</v>
      </c>
      <c r="CT719" s="1341">
        <f t="shared" ref="CE719:CT726" si="22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2">
        <f t="shared" si="2187"/>
        <v>0</v>
      </c>
      <c r="CV719" s="553">
        <f t="shared" si="2188"/>
        <v>0</v>
      </c>
      <c r="CW719" s="554">
        <f t="shared" si="2189"/>
        <v>0</v>
      </c>
      <c r="CX719" s="554">
        <f t="shared" si="2190"/>
        <v>0</v>
      </c>
      <c r="CY719" s="554">
        <f t="shared" si="2191"/>
        <v>0</v>
      </c>
      <c r="CZ719" s="554">
        <f t="shared" si="2192"/>
        <v>0</v>
      </c>
      <c r="DA719" s="554">
        <f t="shared" si="2193"/>
        <v>0</v>
      </c>
      <c r="DB719" s="555">
        <f t="shared" si="2194"/>
        <v>0</v>
      </c>
      <c r="DC719" s="555">
        <f t="shared" si="2195"/>
        <v>0</v>
      </c>
      <c r="DD719" s="555">
        <f t="shared" si="2196"/>
        <v>0</v>
      </c>
      <c r="DE719" s="554">
        <f t="shared" si="2197"/>
        <v>0</v>
      </c>
      <c r="DF719" s="554">
        <f t="shared" si="2198"/>
        <v>0</v>
      </c>
      <c r="DG719" s="554">
        <f t="shared" si="2199"/>
        <v>0</v>
      </c>
      <c r="DH719" s="554">
        <f t="shared" si="2200"/>
        <v>0</v>
      </c>
      <c r="DI719" s="554">
        <f t="shared" si="2201"/>
        <v>0</v>
      </c>
      <c r="DJ719" s="553">
        <f t="shared" si="2202"/>
        <v>0</v>
      </c>
      <c r="DK719" s="552">
        <f t="shared" si="2203"/>
        <v>0</v>
      </c>
      <c r="DL719" s="656">
        <f t="shared" si="2204"/>
        <v>17</v>
      </c>
      <c r="DM719" s="106">
        <f t="shared" si="2205"/>
        <v>17</v>
      </c>
      <c r="DN719" s="106">
        <f t="shared" si="2206"/>
        <v>17</v>
      </c>
      <c r="DO719" s="106">
        <f t="shared" si="2207"/>
        <v>17</v>
      </c>
      <c r="DP719" s="486"/>
      <c r="DQ719" s="1126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56"/>
        <v/>
      </c>
      <c r="CA720" s="600" t="str">
        <f t="shared" si="2157"/>
        <v/>
      </c>
      <c r="CB720" s="600" t="str">
        <f t="shared" si="2158"/>
        <v/>
      </c>
      <c r="CC720" s="691" t="str">
        <f t="shared" si="2159"/>
        <v/>
      </c>
      <c r="CD720" s="1337" t="str">
        <f t="shared" ref="CD720:CD726" si="22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209"/>
        <v/>
      </c>
      <c r="CF720" s="1339" t="str">
        <f t="shared" si="2209"/>
        <v/>
      </c>
      <c r="CG720" s="1339" t="str">
        <f t="shared" si="2209"/>
        <v/>
      </c>
      <c r="CH720" s="1339" t="str">
        <f t="shared" si="2209"/>
        <v/>
      </c>
      <c r="CI720" s="1339" t="str">
        <f t="shared" si="2209"/>
        <v/>
      </c>
      <c r="CJ720" s="1339" t="str">
        <f t="shared" si="2209"/>
        <v/>
      </c>
      <c r="CK720" s="1340" t="str">
        <f t="shared" si="2209"/>
        <v/>
      </c>
      <c r="CL720" s="1340" t="str">
        <f t="shared" si="2209"/>
        <v/>
      </c>
      <c r="CM720" s="1340" t="str">
        <f t="shared" si="2209"/>
        <v/>
      </c>
      <c r="CN720" s="1339" t="str">
        <f t="shared" si="2209"/>
        <v/>
      </c>
      <c r="CO720" s="1339" t="str">
        <f t="shared" si="2209"/>
        <v/>
      </c>
      <c r="CP720" s="1339" t="str">
        <f t="shared" si="2209"/>
        <v/>
      </c>
      <c r="CQ720" s="1339" t="str">
        <f t="shared" si="2209"/>
        <v/>
      </c>
      <c r="CR720" s="1339" t="str">
        <f t="shared" si="2209"/>
        <v/>
      </c>
      <c r="CS720" s="1338" t="str">
        <f t="shared" si="2209"/>
        <v/>
      </c>
      <c r="CT720" s="1341" t="str">
        <f t="shared" si="2209"/>
        <v/>
      </c>
      <c r="CU720" s="552" t="str">
        <f t="shared" si="2187"/>
        <v/>
      </c>
      <c r="CV720" s="553" t="str">
        <f t="shared" si="2188"/>
        <v/>
      </c>
      <c r="CW720" s="554" t="str">
        <f t="shared" si="2189"/>
        <v/>
      </c>
      <c r="CX720" s="554" t="str">
        <f t="shared" si="2190"/>
        <v/>
      </c>
      <c r="CY720" s="554" t="str">
        <f t="shared" si="2191"/>
        <v/>
      </c>
      <c r="CZ720" s="554" t="str">
        <f t="shared" si="2192"/>
        <v/>
      </c>
      <c r="DA720" s="554" t="str">
        <f t="shared" si="2193"/>
        <v/>
      </c>
      <c r="DB720" s="555" t="str">
        <f t="shared" si="2194"/>
        <v/>
      </c>
      <c r="DC720" s="555" t="str">
        <f t="shared" si="2195"/>
        <v/>
      </c>
      <c r="DD720" s="555" t="str">
        <f t="shared" si="2196"/>
        <v/>
      </c>
      <c r="DE720" s="554" t="str">
        <f t="shared" si="2197"/>
        <v/>
      </c>
      <c r="DF720" s="554" t="str">
        <f t="shared" si="2198"/>
        <v/>
      </c>
      <c r="DG720" s="554" t="str">
        <f t="shared" si="2199"/>
        <v/>
      </c>
      <c r="DH720" s="554" t="str">
        <f t="shared" si="2200"/>
        <v/>
      </c>
      <c r="DI720" s="554" t="str">
        <f t="shared" si="2201"/>
        <v/>
      </c>
      <c r="DJ720" s="553" t="str">
        <f t="shared" si="2202"/>
        <v/>
      </c>
      <c r="DK720" s="552" t="str">
        <f t="shared" si="2203"/>
        <v/>
      </c>
      <c r="DL720" s="656">
        <f t="shared" si="2204"/>
        <v>0</v>
      </c>
      <c r="DM720" s="106">
        <f t="shared" si="2205"/>
        <v>0</v>
      </c>
      <c r="DN720" s="106">
        <f t="shared" si="2206"/>
        <v>0</v>
      </c>
      <c r="DO720" s="106">
        <f t="shared" si="2207"/>
        <v>0</v>
      </c>
      <c r="DP720" s="486"/>
      <c r="DQ720" s="1126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277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156"/>
        <v/>
      </c>
      <c r="CA721" s="600" t="str">
        <f t="shared" si="2157"/>
        <v/>
      </c>
      <c r="CB721" s="600" t="str">
        <f t="shared" si="2158"/>
        <v/>
      </c>
      <c r="CC721" s="691" t="str">
        <f t="shared" si="2159"/>
        <v/>
      </c>
      <c r="CD721" s="1337" t="str">
        <f t="shared" si="2210"/>
        <v/>
      </c>
      <c r="CE721" s="1338" t="str">
        <f t="shared" si="2209"/>
        <v/>
      </c>
      <c r="CF721" s="1339" t="str">
        <f t="shared" si="2209"/>
        <v/>
      </c>
      <c r="CG721" s="1339" t="str">
        <f t="shared" si="2209"/>
        <v/>
      </c>
      <c r="CH721" s="1339" t="str">
        <f t="shared" si="2209"/>
        <v/>
      </c>
      <c r="CI721" s="1339" t="str">
        <f t="shared" si="2209"/>
        <v/>
      </c>
      <c r="CJ721" s="1339" t="str">
        <f t="shared" si="2209"/>
        <v/>
      </c>
      <c r="CK721" s="1340" t="str">
        <f t="shared" si="2209"/>
        <v/>
      </c>
      <c r="CL721" s="1340" t="str">
        <f t="shared" si="2209"/>
        <v/>
      </c>
      <c r="CM721" s="1340" t="str">
        <f t="shared" si="2209"/>
        <v/>
      </c>
      <c r="CN721" s="1339" t="str">
        <f t="shared" si="2209"/>
        <v/>
      </c>
      <c r="CO721" s="1339" t="str">
        <f t="shared" si="2209"/>
        <v/>
      </c>
      <c r="CP721" s="1339" t="str">
        <f t="shared" si="2209"/>
        <v/>
      </c>
      <c r="CQ721" s="1339" t="str">
        <f t="shared" si="2209"/>
        <v/>
      </c>
      <c r="CR721" s="1339" t="str">
        <f t="shared" si="2209"/>
        <v/>
      </c>
      <c r="CS721" s="1338" t="str">
        <f t="shared" si="2209"/>
        <v/>
      </c>
      <c r="CT721" s="1341" t="str">
        <f t="shared" si="2209"/>
        <v/>
      </c>
      <c r="CU721" s="552" t="str">
        <f t="shared" si="2187"/>
        <v/>
      </c>
      <c r="CV721" s="553" t="str">
        <f t="shared" si="2188"/>
        <v/>
      </c>
      <c r="CW721" s="554" t="str">
        <f t="shared" si="2189"/>
        <v/>
      </c>
      <c r="CX721" s="554" t="str">
        <f t="shared" si="2190"/>
        <v/>
      </c>
      <c r="CY721" s="554" t="str">
        <f t="shared" si="2191"/>
        <v/>
      </c>
      <c r="CZ721" s="554" t="str">
        <f t="shared" si="2192"/>
        <v/>
      </c>
      <c r="DA721" s="554" t="str">
        <f t="shared" si="2193"/>
        <v/>
      </c>
      <c r="DB721" s="555" t="str">
        <f t="shared" si="2194"/>
        <v/>
      </c>
      <c r="DC721" s="555" t="str">
        <f t="shared" si="2195"/>
        <v/>
      </c>
      <c r="DD721" s="555" t="str">
        <f t="shared" si="2196"/>
        <v/>
      </c>
      <c r="DE721" s="554" t="str">
        <f t="shared" si="2197"/>
        <v/>
      </c>
      <c r="DF721" s="554" t="str">
        <f t="shared" si="2198"/>
        <v/>
      </c>
      <c r="DG721" s="554" t="str">
        <f t="shared" si="2199"/>
        <v/>
      </c>
      <c r="DH721" s="554" t="str">
        <f t="shared" si="2200"/>
        <v/>
      </c>
      <c r="DI721" s="554" t="str">
        <f t="shared" si="2201"/>
        <v/>
      </c>
      <c r="DJ721" s="553" t="str">
        <f t="shared" si="2202"/>
        <v/>
      </c>
      <c r="DK721" s="552" t="str">
        <f t="shared" si="2203"/>
        <v/>
      </c>
      <c r="DL721" s="656">
        <f t="shared" si="2204"/>
        <v>0</v>
      </c>
      <c r="DM721" s="106">
        <f t="shared" si="2205"/>
        <v>0</v>
      </c>
      <c r="DN721" s="106">
        <f t="shared" si="2206"/>
        <v>0</v>
      </c>
      <c r="DO721" s="106">
        <f t="shared" si="2207"/>
        <v>0</v>
      </c>
      <c r="DP721" s="486"/>
      <c r="DQ721" s="1126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56"/>
        <v/>
      </c>
      <c r="CA722" s="600" t="str">
        <f t="shared" si="2157"/>
        <v/>
      </c>
      <c r="CB722" s="600" t="str">
        <f t="shared" si="2158"/>
        <v/>
      </c>
      <c r="CC722" s="691" t="str">
        <f t="shared" si="2159"/>
        <v/>
      </c>
      <c r="CD722" s="1337" t="str">
        <f t="shared" si="2210"/>
        <v/>
      </c>
      <c r="CE722" s="1338" t="str">
        <f t="shared" si="2209"/>
        <v/>
      </c>
      <c r="CF722" s="1339" t="str">
        <f t="shared" si="2209"/>
        <v/>
      </c>
      <c r="CG722" s="1339" t="str">
        <f t="shared" si="2209"/>
        <v/>
      </c>
      <c r="CH722" s="1339" t="str">
        <f t="shared" si="2209"/>
        <v/>
      </c>
      <c r="CI722" s="1339" t="str">
        <f t="shared" si="2209"/>
        <v/>
      </c>
      <c r="CJ722" s="1339" t="str">
        <f t="shared" si="2209"/>
        <v/>
      </c>
      <c r="CK722" s="1340" t="str">
        <f t="shared" si="2209"/>
        <v/>
      </c>
      <c r="CL722" s="1340" t="str">
        <f t="shared" si="2209"/>
        <v/>
      </c>
      <c r="CM722" s="1340" t="str">
        <f t="shared" si="2209"/>
        <v/>
      </c>
      <c r="CN722" s="1339" t="str">
        <f t="shared" si="2209"/>
        <v/>
      </c>
      <c r="CO722" s="1339" t="str">
        <f t="shared" si="2209"/>
        <v/>
      </c>
      <c r="CP722" s="1339" t="str">
        <f t="shared" si="2209"/>
        <v/>
      </c>
      <c r="CQ722" s="1339" t="str">
        <f t="shared" si="2209"/>
        <v/>
      </c>
      <c r="CR722" s="1339" t="str">
        <f t="shared" si="2209"/>
        <v/>
      </c>
      <c r="CS722" s="1338" t="str">
        <f t="shared" si="2209"/>
        <v/>
      </c>
      <c r="CT722" s="1341" t="str">
        <f t="shared" si="2209"/>
        <v/>
      </c>
      <c r="CU722" s="552" t="str">
        <f t="shared" si="2187"/>
        <v/>
      </c>
      <c r="CV722" s="553" t="str">
        <f t="shared" si="2188"/>
        <v/>
      </c>
      <c r="CW722" s="554" t="str">
        <f t="shared" si="2189"/>
        <v/>
      </c>
      <c r="CX722" s="554" t="str">
        <f t="shared" si="2190"/>
        <v/>
      </c>
      <c r="CY722" s="554" t="str">
        <f t="shared" si="2191"/>
        <v/>
      </c>
      <c r="CZ722" s="554" t="str">
        <f t="shared" si="2192"/>
        <v/>
      </c>
      <c r="DA722" s="554" t="str">
        <f t="shared" si="2193"/>
        <v/>
      </c>
      <c r="DB722" s="555" t="str">
        <f t="shared" si="2194"/>
        <v/>
      </c>
      <c r="DC722" s="555" t="str">
        <f t="shared" si="2195"/>
        <v/>
      </c>
      <c r="DD722" s="555" t="str">
        <f t="shared" si="2196"/>
        <v/>
      </c>
      <c r="DE722" s="554" t="str">
        <f t="shared" si="2197"/>
        <v/>
      </c>
      <c r="DF722" s="554" t="str">
        <f t="shared" si="2198"/>
        <v/>
      </c>
      <c r="DG722" s="554" t="str">
        <f t="shared" si="2199"/>
        <v/>
      </c>
      <c r="DH722" s="554" t="str">
        <f t="shared" si="2200"/>
        <v/>
      </c>
      <c r="DI722" s="554" t="str">
        <f t="shared" si="2201"/>
        <v/>
      </c>
      <c r="DJ722" s="553" t="str">
        <f t="shared" si="2202"/>
        <v/>
      </c>
      <c r="DK722" s="552" t="str">
        <f t="shared" si="2203"/>
        <v/>
      </c>
      <c r="DL722" s="656">
        <f t="shared" si="2204"/>
        <v>0</v>
      </c>
      <c r="DM722" s="106">
        <f t="shared" si="2205"/>
        <v>0</v>
      </c>
      <c r="DN722" s="106">
        <f t="shared" si="2206"/>
        <v>0</v>
      </c>
      <c r="DO722" s="106">
        <f t="shared" si="2207"/>
        <v>0</v>
      </c>
      <c r="DP722" s="486"/>
      <c r="DQ722" s="1126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307</v>
      </c>
      <c r="B723" s="609" t="str">
        <f t="shared" ref="B723:R723" si="2211">IF(B720="","",B720*B721*B722)</f>
        <v/>
      </c>
      <c r="C723" s="609" t="str">
        <f t="shared" si="2211"/>
        <v/>
      </c>
      <c r="D723" s="609" t="str">
        <f t="shared" si="2211"/>
        <v/>
      </c>
      <c r="E723" s="609" t="str">
        <f t="shared" si="2211"/>
        <v/>
      </c>
      <c r="F723" s="609" t="str">
        <f t="shared" si="2211"/>
        <v/>
      </c>
      <c r="G723" s="609" t="str">
        <f t="shared" si="2211"/>
        <v/>
      </c>
      <c r="H723" s="609" t="str">
        <f t="shared" si="2211"/>
        <v/>
      </c>
      <c r="I723" s="609" t="str">
        <f t="shared" si="2211"/>
        <v/>
      </c>
      <c r="J723" s="609" t="str">
        <f t="shared" si="2211"/>
        <v/>
      </c>
      <c r="K723" s="609" t="str">
        <f t="shared" si="2211"/>
        <v/>
      </c>
      <c r="L723" s="609" t="str">
        <f t="shared" si="2211"/>
        <v/>
      </c>
      <c r="M723" s="609" t="str">
        <f t="shared" si="2211"/>
        <v/>
      </c>
      <c r="N723" s="609" t="str">
        <f t="shared" si="2211"/>
        <v/>
      </c>
      <c r="O723" s="609" t="str">
        <f t="shared" si="2211"/>
        <v/>
      </c>
      <c r="P723" s="609" t="str">
        <f t="shared" si="2211"/>
        <v/>
      </c>
      <c r="Q723" s="609" t="str">
        <f t="shared" si="2211"/>
        <v/>
      </c>
      <c r="R723" s="609" t="str">
        <f t="shared" si="2211"/>
        <v/>
      </c>
      <c r="S723" s="647"/>
      <c r="T723" s="609" t="str">
        <f t="shared" ref="T723:AJ723" si="2212">IF(T720="","",T720*T721*T722)</f>
        <v/>
      </c>
      <c r="U723" s="609" t="str">
        <f t="shared" si="2212"/>
        <v/>
      </c>
      <c r="V723" s="609" t="str">
        <f t="shared" si="2212"/>
        <v/>
      </c>
      <c r="W723" s="609" t="str">
        <f t="shared" si="2212"/>
        <v/>
      </c>
      <c r="X723" s="609" t="str">
        <f t="shared" si="2212"/>
        <v/>
      </c>
      <c r="Y723" s="609" t="str">
        <f t="shared" si="2212"/>
        <v/>
      </c>
      <c r="Z723" s="609" t="str">
        <f t="shared" si="2212"/>
        <v/>
      </c>
      <c r="AA723" s="609" t="str">
        <f t="shared" si="2212"/>
        <v/>
      </c>
      <c r="AB723" s="609" t="str">
        <f t="shared" si="2212"/>
        <v/>
      </c>
      <c r="AC723" s="609" t="str">
        <f t="shared" si="2212"/>
        <v/>
      </c>
      <c r="AD723" s="609" t="str">
        <f t="shared" si="2212"/>
        <v/>
      </c>
      <c r="AE723" s="609" t="str">
        <f t="shared" si="2212"/>
        <v/>
      </c>
      <c r="AF723" s="609" t="str">
        <f t="shared" si="2212"/>
        <v/>
      </c>
      <c r="AG723" s="609" t="str">
        <f t="shared" si="2212"/>
        <v/>
      </c>
      <c r="AH723" s="609" t="str">
        <f t="shared" si="2212"/>
        <v/>
      </c>
      <c r="AI723" s="609" t="str">
        <f t="shared" si="2212"/>
        <v/>
      </c>
      <c r="AJ723" s="609" t="str">
        <f t="shared" si="2212"/>
        <v/>
      </c>
      <c r="AK723" s="647"/>
      <c r="AL723" s="609" t="str">
        <f t="shared" ref="AL723:BB723" si="2213">IF(AL720="","",AL720*AL721*AL722)</f>
        <v/>
      </c>
      <c r="AM723" s="609" t="str">
        <f t="shared" si="2213"/>
        <v/>
      </c>
      <c r="AN723" s="609" t="str">
        <f t="shared" si="2213"/>
        <v/>
      </c>
      <c r="AO723" s="609" t="str">
        <f t="shared" si="2213"/>
        <v/>
      </c>
      <c r="AP723" s="609" t="str">
        <f t="shared" si="2213"/>
        <v/>
      </c>
      <c r="AQ723" s="609" t="str">
        <f t="shared" si="2213"/>
        <v/>
      </c>
      <c r="AR723" s="609" t="str">
        <f t="shared" si="2213"/>
        <v/>
      </c>
      <c r="AS723" s="609" t="str">
        <f t="shared" si="2213"/>
        <v/>
      </c>
      <c r="AT723" s="609" t="str">
        <f t="shared" si="2213"/>
        <v/>
      </c>
      <c r="AU723" s="609" t="str">
        <f t="shared" si="2213"/>
        <v/>
      </c>
      <c r="AV723" s="609" t="str">
        <f t="shared" si="2213"/>
        <v/>
      </c>
      <c r="AW723" s="609" t="str">
        <f t="shared" si="2213"/>
        <v/>
      </c>
      <c r="AX723" s="609" t="str">
        <f t="shared" si="2213"/>
        <v/>
      </c>
      <c r="AY723" s="609" t="str">
        <f t="shared" si="2213"/>
        <v/>
      </c>
      <c r="AZ723" s="609" t="str">
        <f t="shared" si="2213"/>
        <v/>
      </c>
      <c r="BA723" s="609" t="str">
        <f t="shared" si="2213"/>
        <v/>
      </c>
      <c r="BB723" s="609" t="str">
        <f t="shared" si="2213"/>
        <v/>
      </c>
      <c r="BC723" s="647"/>
      <c r="BD723" s="609" t="str">
        <f t="shared" ref="BD723:BT723" si="2214">IF(BD720="","",BD720*BD721*BD722)</f>
        <v/>
      </c>
      <c r="BE723" s="609" t="str">
        <f t="shared" si="2214"/>
        <v/>
      </c>
      <c r="BF723" s="609" t="str">
        <f t="shared" si="2214"/>
        <v/>
      </c>
      <c r="BG723" s="609" t="str">
        <f t="shared" si="2214"/>
        <v/>
      </c>
      <c r="BH723" s="609" t="str">
        <f t="shared" si="2214"/>
        <v/>
      </c>
      <c r="BI723" s="609" t="str">
        <f t="shared" si="2214"/>
        <v/>
      </c>
      <c r="BJ723" s="609" t="str">
        <f t="shared" si="2214"/>
        <v/>
      </c>
      <c r="BK723" s="609" t="str">
        <f t="shared" si="2214"/>
        <v/>
      </c>
      <c r="BL723" s="609" t="str">
        <f t="shared" si="2214"/>
        <v/>
      </c>
      <c r="BM723" s="609" t="str">
        <f t="shared" si="2214"/>
        <v/>
      </c>
      <c r="BN723" s="609" t="str">
        <f t="shared" si="2214"/>
        <v/>
      </c>
      <c r="BO723" s="609" t="str">
        <f t="shared" si="2214"/>
        <v/>
      </c>
      <c r="BP723" s="609" t="str">
        <f t="shared" si="2214"/>
        <v/>
      </c>
      <c r="BQ723" s="609" t="str">
        <f t="shared" si="2214"/>
        <v/>
      </c>
      <c r="BR723" s="609" t="str">
        <f t="shared" si="2214"/>
        <v/>
      </c>
      <c r="BS723" s="609" t="str">
        <f t="shared" si="2214"/>
        <v/>
      </c>
      <c r="BT723" s="609" t="str">
        <f t="shared" si="2214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56"/>
        <v/>
      </c>
      <c r="CA723" s="600" t="str">
        <f t="shared" si="2157"/>
        <v/>
      </c>
      <c r="CB723" s="600" t="str">
        <f t="shared" si="2158"/>
        <v/>
      </c>
      <c r="CC723" s="691" t="str">
        <f t="shared" si="2159"/>
        <v/>
      </c>
      <c r="CD723" s="1337" t="str">
        <f t="shared" si="2210"/>
        <v/>
      </c>
      <c r="CE723" s="1338" t="str">
        <f t="shared" si="2209"/>
        <v/>
      </c>
      <c r="CF723" s="1339" t="str">
        <f t="shared" si="2209"/>
        <v/>
      </c>
      <c r="CG723" s="1339" t="str">
        <f t="shared" si="2209"/>
        <v/>
      </c>
      <c r="CH723" s="1339" t="str">
        <f t="shared" si="2209"/>
        <v/>
      </c>
      <c r="CI723" s="1339" t="str">
        <f t="shared" si="2209"/>
        <v/>
      </c>
      <c r="CJ723" s="1339" t="str">
        <f t="shared" si="2209"/>
        <v/>
      </c>
      <c r="CK723" s="1340" t="str">
        <f t="shared" si="2209"/>
        <v/>
      </c>
      <c r="CL723" s="1340" t="str">
        <f t="shared" si="2209"/>
        <v/>
      </c>
      <c r="CM723" s="1340" t="str">
        <f t="shared" si="2209"/>
        <v/>
      </c>
      <c r="CN723" s="1339" t="str">
        <f t="shared" si="2209"/>
        <v/>
      </c>
      <c r="CO723" s="1339" t="str">
        <f t="shared" si="2209"/>
        <v/>
      </c>
      <c r="CP723" s="1339" t="str">
        <f t="shared" si="2209"/>
        <v/>
      </c>
      <c r="CQ723" s="1339" t="str">
        <f t="shared" si="2209"/>
        <v/>
      </c>
      <c r="CR723" s="1339" t="str">
        <f t="shared" si="2209"/>
        <v/>
      </c>
      <c r="CS723" s="1338" t="str">
        <f t="shared" si="2209"/>
        <v/>
      </c>
      <c r="CT723" s="1341" t="str">
        <f t="shared" si="2209"/>
        <v/>
      </c>
      <c r="CU723" s="552" t="str">
        <f t="shared" si="2187"/>
        <v/>
      </c>
      <c r="CV723" s="553" t="str">
        <f t="shared" si="2188"/>
        <v/>
      </c>
      <c r="CW723" s="554" t="str">
        <f t="shared" si="2189"/>
        <v/>
      </c>
      <c r="CX723" s="554" t="str">
        <f t="shared" si="2190"/>
        <v/>
      </c>
      <c r="CY723" s="554" t="str">
        <f t="shared" si="2191"/>
        <v/>
      </c>
      <c r="CZ723" s="554" t="str">
        <f t="shared" si="2192"/>
        <v/>
      </c>
      <c r="DA723" s="554" t="str">
        <f t="shared" si="2193"/>
        <v/>
      </c>
      <c r="DB723" s="555" t="str">
        <f t="shared" si="2194"/>
        <v/>
      </c>
      <c r="DC723" s="555" t="str">
        <f t="shared" si="2195"/>
        <v/>
      </c>
      <c r="DD723" s="555" t="str">
        <f t="shared" si="2196"/>
        <v/>
      </c>
      <c r="DE723" s="554" t="str">
        <f t="shared" si="2197"/>
        <v/>
      </c>
      <c r="DF723" s="554" t="str">
        <f t="shared" si="2198"/>
        <v/>
      </c>
      <c r="DG723" s="554" t="str">
        <f t="shared" si="2199"/>
        <v/>
      </c>
      <c r="DH723" s="554" t="str">
        <f t="shared" si="2200"/>
        <v/>
      </c>
      <c r="DI723" s="554" t="str">
        <f t="shared" si="2201"/>
        <v/>
      </c>
      <c r="DJ723" s="553" t="str">
        <f t="shared" si="2202"/>
        <v/>
      </c>
      <c r="DK723" s="552" t="str">
        <f t="shared" si="2203"/>
        <v/>
      </c>
      <c r="DL723" s="656">
        <f t="shared" si="2204"/>
        <v>0</v>
      </c>
      <c r="DM723" s="106">
        <f t="shared" si="2205"/>
        <v>0</v>
      </c>
      <c r="DN723" s="106">
        <f t="shared" si="2206"/>
        <v>0</v>
      </c>
      <c r="DO723" s="106">
        <f t="shared" si="2207"/>
        <v>0</v>
      </c>
      <c r="DP723" s="486"/>
      <c r="DQ723" s="1126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312</v>
      </c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156"/>
        <v/>
      </c>
      <c r="CA724" s="600" t="str">
        <f t="shared" si="2157"/>
        <v/>
      </c>
      <c r="CB724" s="600" t="str">
        <f t="shared" si="2158"/>
        <v/>
      </c>
      <c r="CC724" s="691" t="str">
        <f t="shared" si="2159"/>
        <v/>
      </c>
      <c r="CD724" s="1337" t="str">
        <f t="shared" si="2210"/>
        <v/>
      </c>
      <c r="CE724" s="1338" t="str">
        <f t="shared" si="2209"/>
        <v/>
      </c>
      <c r="CF724" s="1339" t="str">
        <f t="shared" si="2209"/>
        <v/>
      </c>
      <c r="CG724" s="1339" t="str">
        <f t="shared" si="2209"/>
        <v/>
      </c>
      <c r="CH724" s="1339" t="str">
        <f t="shared" si="2209"/>
        <v/>
      </c>
      <c r="CI724" s="1339" t="str">
        <f t="shared" si="2209"/>
        <v/>
      </c>
      <c r="CJ724" s="1339" t="str">
        <f t="shared" si="2209"/>
        <v/>
      </c>
      <c r="CK724" s="1340" t="str">
        <f t="shared" si="2209"/>
        <v/>
      </c>
      <c r="CL724" s="1340" t="str">
        <f t="shared" si="2209"/>
        <v/>
      </c>
      <c r="CM724" s="1340" t="str">
        <f t="shared" si="2209"/>
        <v/>
      </c>
      <c r="CN724" s="1339" t="str">
        <f t="shared" si="2209"/>
        <v/>
      </c>
      <c r="CO724" s="1339" t="str">
        <f t="shared" si="2209"/>
        <v/>
      </c>
      <c r="CP724" s="1339" t="str">
        <f t="shared" si="2209"/>
        <v/>
      </c>
      <c r="CQ724" s="1339" t="str">
        <f t="shared" si="2209"/>
        <v/>
      </c>
      <c r="CR724" s="1339" t="str">
        <f t="shared" si="2209"/>
        <v/>
      </c>
      <c r="CS724" s="1338" t="str">
        <f t="shared" si="2209"/>
        <v/>
      </c>
      <c r="CT724" s="1341" t="str">
        <f t="shared" si="2209"/>
        <v/>
      </c>
      <c r="CU724" s="552" t="str">
        <f t="shared" si="2187"/>
        <v/>
      </c>
      <c r="CV724" s="553" t="str">
        <f t="shared" si="2188"/>
        <v/>
      </c>
      <c r="CW724" s="554" t="str">
        <f t="shared" si="2189"/>
        <v/>
      </c>
      <c r="CX724" s="554" t="str">
        <f t="shared" si="2190"/>
        <v/>
      </c>
      <c r="CY724" s="554" t="str">
        <f t="shared" si="2191"/>
        <v/>
      </c>
      <c r="CZ724" s="554" t="str">
        <f t="shared" si="2192"/>
        <v/>
      </c>
      <c r="DA724" s="554" t="str">
        <f t="shared" si="2193"/>
        <v/>
      </c>
      <c r="DB724" s="555" t="str">
        <f t="shared" si="2194"/>
        <v/>
      </c>
      <c r="DC724" s="555" t="str">
        <f t="shared" si="2195"/>
        <v/>
      </c>
      <c r="DD724" s="555" t="str">
        <f t="shared" si="2196"/>
        <v/>
      </c>
      <c r="DE724" s="554" t="str">
        <f t="shared" si="2197"/>
        <v/>
      </c>
      <c r="DF724" s="554" t="str">
        <f t="shared" si="2198"/>
        <v/>
      </c>
      <c r="DG724" s="554" t="str">
        <f t="shared" si="2199"/>
        <v/>
      </c>
      <c r="DH724" s="554" t="str">
        <f t="shared" si="2200"/>
        <v/>
      </c>
      <c r="DI724" s="554" t="str">
        <f t="shared" si="2201"/>
        <v/>
      </c>
      <c r="DJ724" s="553" t="str">
        <f t="shared" si="2202"/>
        <v/>
      </c>
      <c r="DK724" s="552" t="str">
        <f t="shared" si="2203"/>
        <v/>
      </c>
      <c r="DL724" s="656">
        <f t="shared" si="2204"/>
        <v>0</v>
      </c>
      <c r="DM724" s="106">
        <f t="shared" si="2205"/>
        <v>0</v>
      </c>
      <c r="DN724" s="106">
        <f t="shared" si="2206"/>
        <v>0</v>
      </c>
      <c r="DO724" s="106">
        <f t="shared" si="2207"/>
        <v>0</v>
      </c>
      <c r="DP724" s="486"/>
      <c r="DQ724" s="1126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313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56"/>
        <v/>
      </c>
      <c r="CA725" s="600" t="str">
        <f t="shared" si="2157"/>
        <v/>
      </c>
      <c r="CB725" s="600" t="str">
        <f t="shared" si="2158"/>
        <v/>
      </c>
      <c r="CC725" s="691" t="str">
        <f t="shared" si="2159"/>
        <v/>
      </c>
      <c r="CD725" s="1337" t="str">
        <f t="shared" si="2210"/>
        <v/>
      </c>
      <c r="CE725" s="1338" t="str">
        <f t="shared" si="2209"/>
        <v/>
      </c>
      <c r="CF725" s="1339" t="str">
        <f t="shared" si="2209"/>
        <v/>
      </c>
      <c r="CG725" s="1339" t="str">
        <f t="shared" si="2209"/>
        <v/>
      </c>
      <c r="CH725" s="1339" t="str">
        <f t="shared" si="2209"/>
        <v/>
      </c>
      <c r="CI725" s="1339" t="str">
        <f t="shared" si="2209"/>
        <v/>
      </c>
      <c r="CJ725" s="1339" t="str">
        <f t="shared" si="2209"/>
        <v/>
      </c>
      <c r="CK725" s="1340" t="str">
        <f t="shared" si="2209"/>
        <v/>
      </c>
      <c r="CL725" s="1340" t="str">
        <f t="shared" si="2209"/>
        <v/>
      </c>
      <c r="CM725" s="1340" t="str">
        <f t="shared" si="2209"/>
        <v/>
      </c>
      <c r="CN725" s="1339" t="str">
        <f t="shared" si="2209"/>
        <v/>
      </c>
      <c r="CO725" s="1339" t="str">
        <f t="shared" si="2209"/>
        <v/>
      </c>
      <c r="CP725" s="1339" t="str">
        <f t="shared" si="2209"/>
        <v/>
      </c>
      <c r="CQ725" s="1339" t="str">
        <f t="shared" si="2209"/>
        <v/>
      </c>
      <c r="CR725" s="1339" t="str">
        <f t="shared" si="2209"/>
        <v/>
      </c>
      <c r="CS725" s="1338" t="str">
        <f t="shared" si="2209"/>
        <v/>
      </c>
      <c r="CT725" s="1341" t="str">
        <f t="shared" si="2209"/>
        <v/>
      </c>
      <c r="CU725" s="552" t="str">
        <f t="shared" si="2187"/>
        <v/>
      </c>
      <c r="CV725" s="553" t="str">
        <f t="shared" si="2188"/>
        <v/>
      </c>
      <c r="CW725" s="554" t="str">
        <f t="shared" si="2189"/>
        <v/>
      </c>
      <c r="CX725" s="554" t="str">
        <f t="shared" si="2190"/>
        <v/>
      </c>
      <c r="CY725" s="554" t="str">
        <f t="shared" si="2191"/>
        <v/>
      </c>
      <c r="CZ725" s="554" t="str">
        <f t="shared" si="2192"/>
        <v/>
      </c>
      <c r="DA725" s="554" t="str">
        <f t="shared" si="2193"/>
        <v/>
      </c>
      <c r="DB725" s="555" t="str">
        <f t="shared" si="2194"/>
        <v/>
      </c>
      <c r="DC725" s="555" t="str">
        <f t="shared" si="2195"/>
        <v/>
      </c>
      <c r="DD725" s="555" t="str">
        <f t="shared" si="2196"/>
        <v/>
      </c>
      <c r="DE725" s="554" t="str">
        <f t="shared" si="2197"/>
        <v/>
      </c>
      <c r="DF725" s="554" t="str">
        <f t="shared" si="2198"/>
        <v/>
      </c>
      <c r="DG725" s="554" t="str">
        <f t="shared" si="2199"/>
        <v/>
      </c>
      <c r="DH725" s="554" t="str">
        <f t="shared" si="2200"/>
        <v/>
      </c>
      <c r="DI725" s="554" t="str">
        <f t="shared" si="2201"/>
        <v/>
      </c>
      <c r="DJ725" s="553" t="str">
        <f t="shared" si="2202"/>
        <v/>
      </c>
      <c r="DK725" s="552" t="str">
        <f t="shared" si="2203"/>
        <v/>
      </c>
      <c r="DL725" s="656">
        <f t="shared" si="2204"/>
        <v>0</v>
      </c>
      <c r="DM725" s="106">
        <f t="shared" si="2205"/>
        <v>0</v>
      </c>
      <c r="DN725" s="106">
        <f t="shared" si="2206"/>
        <v>0</v>
      </c>
      <c r="DO725" s="106">
        <f t="shared" si="2207"/>
        <v>0</v>
      </c>
      <c r="DP725" s="486"/>
      <c r="DQ725" s="1126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307</v>
      </c>
      <c r="B726" s="610" t="str">
        <f t="shared" ref="B726:R726" si="2215">IF(B724="","",B724*B725)</f>
        <v/>
      </c>
      <c r="C726" s="610" t="str">
        <f t="shared" si="2215"/>
        <v/>
      </c>
      <c r="D726" s="610" t="str">
        <f t="shared" si="2215"/>
        <v/>
      </c>
      <c r="E726" s="610" t="str">
        <f t="shared" si="2215"/>
        <v/>
      </c>
      <c r="F726" s="610" t="str">
        <f t="shared" si="2215"/>
        <v/>
      </c>
      <c r="G726" s="610" t="str">
        <f t="shared" si="2215"/>
        <v/>
      </c>
      <c r="H726" s="610" t="str">
        <f t="shared" si="2215"/>
        <v/>
      </c>
      <c r="I726" s="610" t="str">
        <f t="shared" si="2215"/>
        <v/>
      </c>
      <c r="J726" s="610" t="str">
        <f t="shared" si="2215"/>
        <v/>
      </c>
      <c r="K726" s="610" t="str">
        <f t="shared" si="2215"/>
        <v/>
      </c>
      <c r="L726" s="610" t="str">
        <f t="shared" si="2215"/>
        <v/>
      </c>
      <c r="M726" s="610" t="str">
        <f t="shared" si="2215"/>
        <v/>
      </c>
      <c r="N726" s="610" t="str">
        <f t="shared" si="2215"/>
        <v/>
      </c>
      <c r="O726" s="610" t="str">
        <f t="shared" si="2215"/>
        <v/>
      </c>
      <c r="P726" s="610" t="str">
        <f t="shared" si="2215"/>
        <v/>
      </c>
      <c r="Q726" s="610" t="str">
        <f t="shared" si="2215"/>
        <v/>
      </c>
      <c r="R726" s="610" t="str">
        <f t="shared" si="2215"/>
        <v/>
      </c>
      <c r="S726" s="650"/>
      <c r="T726" s="610" t="str">
        <f t="shared" ref="T726:AJ726" si="2216">IF(T724="","",T724*T725)</f>
        <v/>
      </c>
      <c r="U726" s="610" t="str">
        <f t="shared" si="2216"/>
        <v/>
      </c>
      <c r="V726" s="610" t="str">
        <f t="shared" si="2216"/>
        <v/>
      </c>
      <c r="W726" s="610" t="str">
        <f t="shared" si="2216"/>
        <v/>
      </c>
      <c r="X726" s="610" t="str">
        <f t="shared" si="2216"/>
        <v/>
      </c>
      <c r="Y726" s="610" t="str">
        <f t="shared" si="2216"/>
        <v/>
      </c>
      <c r="Z726" s="610" t="str">
        <f t="shared" si="2216"/>
        <v/>
      </c>
      <c r="AA726" s="610" t="str">
        <f t="shared" si="2216"/>
        <v/>
      </c>
      <c r="AB726" s="610" t="str">
        <f t="shared" si="2216"/>
        <v/>
      </c>
      <c r="AC726" s="610" t="str">
        <f t="shared" si="2216"/>
        <v/>
      </c>
      <c r="AD726" s="610" t="str">
        <f t="shared" si="2216"/>
        <v/>
      </c>
      <c r="AE726" s="610" t="str">
        <f t="shared" si="2216"/>
        <v/>
      </c>
      <c r="AF726" s="610" t="str">
        <f t="shared" si="2216"/>
        <v/>
      </c>
      <c r="AG726" s="610" t="str">
        <f t="shared" si="2216"/>
        <v/>
      </c>
      <c r="AH726" s="610" t="str">
        <f t="shared" si="2216"/>
        <v/>
      </c>
      <c r="AI726" s="610" t="str">
        <f t="shared" si="2216"/>
        <v/>
      </c>
      <c r="AJ726" s="610" t="str">
        <f t="shared" si="2216"/>
        <v/>
      </c>
      <c r="AK726" s="650"/>
      <c r="AL726" s="610" t="str">
        <f t="shared" ref="AL726:BB726" si="2217">IF(AL724="","",AL724*AL725)</f>
        <v/>
      </c>
      <c r="AM726" s="610" t="str">
        <f t="shared" si="2217"/>
        <v/>
      </c>
      <c r="AN726" s="610" t="str">
        <f t="shared" si="2217"/>
        <v/>
      </c>
      <c r="AO726" s="610" t="str">
        <f t="shared" si="2217"/>
        <v/>
      </c>
      <c r="AP726" s="610" t="str">
        <f t="shared" si="2217"/>
        <v/>
      </c>
      <c r="AQ726" s="610" t="str">
        <f t="shared" si="2217"/>
        <v/>
      </c>
      <c r="AR726" s="610" t="str">
        <f t="shared" si="2217"/>
        <v/>
      </c>
      <c r="AS726" s="610" t="str">
        <f t="shared" si="2217"/>
        <v/>
      </c>
      <c r="AT726" s="610" t="str">
        <f t="shared" si="2217"/>
        <v/>
      </c>
      <c r="AU726" s="610" t="str">
        <f t="shared" si="2217"/>
        <v/>
      </c>
      <c r="AV726" s="610" t="str">
        <f t="shared" si="2217"/>
        <v/>
      </c>
      <c r="AW726" s="610" t="str">
        <f t="shared" si="2217"/>
        <v/>
      </c>
      <c r="AX726" s="610" t="str">
        <f t="shared" si="2217"/>
        <v/>
      </c>
      <c r="AY726" s="610" t="str">
        <f t="shared" si="2217"/>
        <v/>
      </c>
      <c r="AZ726" s="610" t="str">
        <f t="shared" si="2217"/>
        <v/>
      </c>
      <c r="BA726" s="610" t="str">
        <f t="shared" si="2217"/>
        <v/>
      </c>
      <c r="BB726" s="610" t="str">
        <f t="shared" si="2217"/>
        <v/>
      </c>
      <c r="BC726" s="650"/>
      <c r="BD726" s="610" t="str">
        <f t="shared" ref="BD726:BT726" si="2218">IF(BD724="","",BD724*BD725)</f>
        <v/>
      </c>
      <c r="BE726" s="610" t="str">
        <f t="shared" si="2218"/>
        <v/>
      </c>
      <c r="BF726" s="610" t="str">
        <f t="shared" si="2218"/>
        <v/>
      </c>
      <c r="BG726" s="610" t="str">
        <f t="shared" si="2218"/>
        <v/>
      </c>
      <c r="BH726" s="610" t="str">
        <f t="shared" si="2218"/>
        <v/>
      </c>
      <c r="BI726" s="610" t="str">
        <f t="shared" si="2218"/>
        <v/>
      </c>
      <c r="BJ726" s="610" t="str">
        <f t="shared" si="2218"/>
        <v/>
      </c>
      <c r="BK726" s="610" t="str">
        <f t="shared" si="2218"/>
        <v/>
      </c>
      <c r="BL726" s="610" t="str">
        <f t="shared" si="2218"/>
        <v/>
      </c>
      <c r="BM726" s="610" t="str">
        <f t="shared" si="2218"/>
        <v/>
      </c>
      <c r="BN726" s="610" t="str">
        <f t="shared" si="2218"/>
        <v/>
      </c>
      <c r="BO726" s="610" t="str">
        <f t="shared" si="2218"/>
        <v/>
      </c>
      <c r="BP726" s="610" t="str">
        <f t="shared" si="2218"/>
        <v/>
      </c>
      <c r="BQ726" s="610" t="str">
        <f t="shared" si="2218"/>
        <v/>
      </c>
      <c r="BR726" s="610" t="str">
        <f t="shared" si="2218"/>
        <v/>
      </c>
      <c r="BS726" s="610" t="str">
        <f t="shared" si="2218"/>
        <v/>
      </c>
      <c r="BT726" s="610" t="str">
        <f t="shared" si="2218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156"/>
        <v/>
      </c>
      <c r="CA726" s="600" t="str">
        <f t="shared" si="2157"/>
        <v/>
      </c>
      <c r="CB726" s="600" t="str">
        <f t="shared" si="2158"/>
        <v/>
      </c>
      <c r="CC726" s="691" t="str">
        <f t="shared" si="2159"/>
        <v/>
      </c>
      <c r="CD726" s="1337" t="str">
        <f t="shared" si="2210"/>
        <v/>
      </c>
      <c r="CE726" s="1338" t="str">
        <f t="shared" si="2209"/>
        <v/>
      </c>
      <c r="CF726" s="1339" t="str">
        <f t="shared" si="2209"/>
        <v/>
      </c>
      <c r="CG726" s="1339" t="str">
        <f t="shared" si="2209"/>
        <v/>
      </c>
      <c r="CH726" s="1339" t="str">
        <f t="shared" si="2209"/>
        <v/>
      </c>
      <c r="CI726" s="1339" t="str">
        <f t="shared" si="2209"/>
        <v/>
      </c>
      <c r="CJ726" s="1339" t="str">
        <f t="shared" si="2209"/>
        <v/>
      </c>
      <c r="CK726" s="1340" t="str">
        <f t="shared" si="2209"/>
        <v/>
      </c>
      <c r="CL726" s="1340" t="str">
        <f t="shared" si="2209"/>
        <v/>
      </c>
      <c r="CM726" s="1340" t="str">
        <f t="shared" si="2209"/>
        <v/>
      </c>
      <c r="CN726" s="1339" t="str">
        <f t="shared" si="2209"/>
        <v/>
      </c>
      <c r="CO726" s="1339" t="str">
        <f t="shared" si="2209"/>
        <v/>
      </c>
      <c r="CP726" s="1339" t="str">
        <f t="shared" si="2209"/>
        <v/>
      </c>
      <c r="CQ726" s="1339" t="str">
        <f t="shared" si="2209"/>
        <v/>
      </c>
      <c r="CR726" s="1339" t="str">
        <f t="shared" si="2209"/>
        <v/>
      </c>
      <c r="CS726" s="1338" t="str">
        <f t="shared" si="2209"/>
        <v/>
      </c>
      <c r="CT726" s="1341" t="str">
        <f t="shared" si="2209"/>
        <v/>
      </c>
      <c r="CU726" s="552" t="str">
        <f t="shared" si="2187"/>
        <v/>
      </c>
      <c r="CV726" s="553" t="str">
        <f t="shared" si="2188"/>
        <v/>
      </c>
      <c r="CW726" s="554" t="str">
        <f t="shared" si="2189"/>
        <v/>
      </c>
      <c r="CX726" s="554" t="str">
        <f t="shared" si="2190"/>
        <v/>
      </c>
      <c r="CY726" s="554" t="str">
        <f t="shared" si="2191"/>
        <v/>
      </c>
      <c r="CZ726" s="554" t="str">
        <f t="shared" si="2192"/>
        <v/>
      </c>
      <c r="DA726" s="554" t="str">
        <f t="shared" si="2193"/>
        <v/>
      </c>
      <c r="DB726" s="555" t="str">
        <f t="shared" si="2194"/>
        <v/>
      </c>
      <c r="DC726" s="555" t="str">
        <f t="shared" si="2195"/>
        <v/>
      </c>
      <c r="DD726" s="555" t="str">
        <f t="shared" si="2196"/>
        <v/>
      </c>
      <c r="DE726" s="554" t="str">
        <f t="shared" si="2197"/>
        <v/>
      </c>
      <c r="DF726" s="554" t="str">
        <f t="shared" si="2198"/>
        <v/>
      </c>
      <c r="DG726" s="554" t="str">
        <f t="shared" si="2199"/>
        <v/>
      </c>
      <c r="DH726" s="554" t="str">
        <f t="shared" si="2200"/>
        <v/>
      </c>
      <c r="DI726" s="554" t="str">
        <f t="shared" si="2201"/>
        <v/>
      </c>
      <c r="DJ726" s="553" t="str">
        <f t="shared" si="2202"/>
        <v/>
      </c>
      <c r="DK726" s="552" t="str">
        <f t="shared" si="2203"/>
        <v/>
      </c>
      <c r="DL726" s="656">
        <f t="shared" si="2204"/>
        <v>0</v>
      </c>
      <c r="DM726" s="106">
        <f t="shared" si="2205"/>
        <v>0</v>
      </c>
      <c r="DN726" s="106">
        <f t="shared" si="2206"/>
        <v>0</v>
      </c>
      <c r="DO726" s="106">
        <f t="shared" si="2207"/>
        <v>0</v>
      </c>
      <c r="DP726" s="486"/>
      <c r="DQ726" s="1126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56"/>
        <v/>
      </c>
      <c r="CA727" s="600" t="str">
        <f t="shared" si="2157"/>
        <v/>
      </c>
      <c r="CB727" s="600" t="str">
        <f t="shared" si="2158"/>
        <v/>
      </c>
      <c r="CC727" s="691" t="str">
        <f t="shared" si="2159"/>
        <v/>
      </c>
      <c r="CD727" s="1337" t="str">
        <f t="shared" si="2170"/>
        <v/>
      </c>
      <c r="CE727" s="1338" t="str">
        <f t="shared" si="2171"/>
        <v/>
      </c>
      <c r="CF727" s="1339" t="str">
        <f t="shared" si="2172"/>
        <v/>
      </c>
      <c r="CG727" s="1339" t="str">
        <f t="shared" si="2173"/>
        <v/>
      </c>
      <c r="CH727" s="1339" t="str">
        <f t="shared" si="2174"/>
        <v/>
      </c>
      <c r="CI727" s="1339" t="str">
        <f t="shared" si="2175"/>
        <v/>
      </c>
      <c r="CJ727" s="1339" t="str">
        <f t="shared" si="2176"/>
        <v/>
      </c>
      <c r="CK727" s="1340" t="str">
        <f t="shared" si="2177"/>
        <v/>
      </c>
      <c r="CL727" s="1340" t="str">
        <f t="shared" si="2178"/>
        <v/>
      </c>
      <c r="CM727" s="1340" t="str">
        <f t="shared" si="2179"/>
        <v/>
      </c>
      <c r="CN727" s="1339" t="str">
        <f t="shared" si="2180"/>
        <v/>
      </c>
      <c r="CO727" s="1339" t="str">
        <f t="shared" si="2181"/>
        <v/>
      </c>
      <c r="CP727" s="1339" t="str">
        <f t="shared" si="2182"/>
        <v/>
      </c>
      <c r="CQ727" s="1339" t="str">
        <f t="shared" si="2183"/>
        <v/>
      </c>
      <c r="CR727" s="1339" t="str">
        <f t="shared" si="2184"/>
        <v/>
      </c>
      <c r="CS727" s="1338" t="str">
        <f t="shared" si="2185"/>
        <v/>
      </c>
      <c r="CT727" s="1341" t="str">
        <f t="shared" si="2186"/>
        <v/>
      </c>
      <c r="CU727" s="552" t="str">
        <f t="shared" si="2187"/>
        <v/>
      </c>
      <c r="CV727" s="553" t="str">
        <f t="shared" si="2188"/>
        <v/>
      </c>
      <c r="CW727" s="554" t="str">
        <f t="shared" si="2189"/>
        <v/>
      </c>
      <c r="CX727" s="554" t="str">
        <f t="shared" si="2190"/>
        <v/>
      </c>
      <c r="CY727" s="554" t="str">
        <f t="shared" si="2191"/>
        <v/>
      </c>
      <c r="CZ727" s="554" t="str">
        <f t="shared" si="2192"/>
        <v/>
      </c>
      <c r="DA727" s="554" t="str">
        <f t="shared" si="2193"/>
        <v/>
      </c>
      <c r="DB727" s="555" t="str">
        <f t="shared" si="2194"/>
        <v/>
      </c>
      <c r="DC727" s="555" t="str">
        <f t="shared" si="2195"/>
        <v/>
      </c>
      <c r="DD727" s="555" t="str">
        <f t="shared" si="2196"/>
        <v/>
      </c>
      <c r="DE727" s="554" t="str">
        <f t="shared" si="2197"/>
        <v/>
      </c>
      <c r="DF727" s="554" t="str">
        <f t="shared" si="2198"/>
        <v/>
      </c>
      <c r="DG727" s="554" t="str">
        <f t="shared" si="2199"/>
        <v/>
      </c>
      <c r="DH727" s="554" t="str">
        <f t="shared" si="2200"/>
        <v/>
      </c>
      <c r="DI727" s="554" t="str">
        <f t="shared" si="2201"/>
        <v/>
      </c>
      <c r="DJ727" s="553" t="str">
        <f t="shared" si="2202"/>
        <v/>
      </c>
      <c r="DK727" s="552" t="str">
        <f t="shared" si="2203"/>
        <v/>
      </c>
      <c r="DL727" s="656">
        <f t="shared" si="2204"/>
        <v>0</v>
      </c>
      <c r="DM727" s="106">
        <f t="shared" si="2205"/>
        <v>0</v>
      </c>
      <c r="DN727" s="106">
        <f t="shared" si="2206"/>
        <v>0</v>
      </c>
      <c r="DO727" s="106">
        <f t="shared" si="2207"/>
        <v>0</v>
      </c>
      <c r="DP727" s="486"/>
      <c r="DQ727" s="1126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56"/>
        <v/>
      </c>
      <c r="CA728" s="600" t="str">
        <f t="shared" si="2157"/>
        <v/>
      </c>
      <c r="CB728" s="600" t="str">
        <f t="shared" si="2158"/>
        <v/>
      </c>
      <c r="CC728" s="691" t="str">
        <f t="shared" si="2159"/>
        <v/>
      </c>
      <c r="CD728" s="1337" t="str">
        <f t="shared" si="2170"/>
        <v/>
      </c>
      <c r="CE728" s="1338" t="str">
        <f t="shared" si="2171"/>
        <v/>
      </c>
      <c r="CF728" s="1339" t="str">
        <f t="shared" si="2172"/>
        <v/>
      </c>
      <c r="CG728" s="1339" t="str">
        <f t="shared" si="2173"/>
        <v/>
      </c>
      <c r="CH728" s="1339" t="str">
        <f t="shared" si="2174"/>
        <v/>
      </c>
      <c r="CI728" s="1339" t="str">
        <f t="shared" si="2175"/>
        <v/>
      </c>
      <c r="CJ728" s="1339" t="str">
        <f t="shared" si="2176"/>
        <v/>
      </c>
      <c r="CK728" s="1340" t="str">
        <f t="shared" si="2177"/>
        <v/>
      </c>
      <c r="CL728" s="1340" t="str">
        <f t="shared" si="2178"/>
        <v/>
      </c>
      <c r="CM728" s="1340" t="str">
        <f t="shared" si="2179"/>
        <v/>
      </c>
      <c r="CN728" s="1339" t="str">
        <f t="shared" si="2180"/>
        <v/>
      </c>
      <c r="CO728" s="1339" t="str">
        <f t="shared" si="2181"/>
        <v/>
      </c>
      <c r="CP728" s="1339" t="str">
        <f t="shared" si="2182"/>
        <v/>
      </c>
      <c r="CQ728" s="1339" t="str">
        <f t="shared" si="2183"/>
        <v/>
      </c>
      <c r="CR728" s="1339" t="str">
        <f t="shared" si="2184"/>
        <v/>
      </c>
      <c r="CS728" s="1338" t="str">
        <f t="shared" si="2185"/>
        <v/>
      </c>
      <c r="CT728" s="1341" t="str">
        <f t="shared" si="2186"/>
        <v/>
      </c>
      <c r="CU728" s="552" t="str">
        <f t="shared" si="2187"/>
        <v/>
      </c>
      <c r="CV728" s="553" t="str">
        <f t="shared" si="2188"/>
        <v/>
      </c>
      <c r="CW728" s="554" t="str">
        <f t="shared" si="2189"/>
        <v/>
      </c>
      <c r="CX728" s="554" t="str">
        <f t="shared" si="2190"/>
        <v/>
      </c>
      <c r="CY728" s="554" t="str">
        <f t="shared" si="2191"/>
        <v/>
      </c>
      <c r="CZ728" s="554" t="str">
        <f t="shared" si="2192"/>
        <v/>
      </c>
      <c r="DA728" s="554" t="str">
        <f t="shared" si="2193"/>
        <v/>
      </c>
      <c r="DB728" s="555" t="str">
        <f t="shared" si="2194"/>
        <v/>
      </c>
      <c r="DC728" s="555" t="str">
        <f t="shared" si="2195"/>
        <v/>
      </c>
      <c r="DD728" s="555" t="str">
        <f t="shared" si="2196"/>
        <v/>
      </c>
      <c r="DE728" s="554" t="str">
        <f t="shared" si="2197"/>
        <v/>
      </c>
      <c r="DF728" s="554" t="str">
        <f t="shared" si="2198"/>
        <v/>
      </c>
      <c r="DG728" s="554" t="str">
        <f t="shared" si="2199"/>
        <v/>
      </c>
      <c r="DH728" s="554" t="str">
        <f t="shared" si="2200"/>
        <v/>
      </c>
      <c r="DI728" s="554" t="str">
        <f t="shared" si="2201"/>
        <v/>
      </c>
      <c r="DJ728" s="553" t="str">
        <f t="shared" si="2202"/>
        <v/>
      </c>
      <c r="DK728" s="552" t="str">
        <f t="shared" si="2203"/>
        <v/>
      </c>
      <c r="DL728" s="656">
        <f t="shared" si="2204"/>
        <v>0</v>
      </c>
      <c r="DM728" s="106">
        <f t="shared" si="2205"/>
        <v>0</v>
      </c>
      <c r="DN728" s="106">
        <f t="shared" si="2206"/>
        <v>0</v>
      </c>
      <c r="DO728" s="106">
        <f t="shared" si="2207"/>
        <v>0</v>
      </c>
      <c r="DP728" s="486"/>
      <c r="DQ728" s="1126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277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56"/>
        <v/>
      </c>
      <c r="CA729" s="600" t="str">
        <f t="shared" si="2157"/>
        <v/>
      </c>
      <c r="CB729" s="600" t="str">
        <f t="shared" si="2158"/>
        <v/>
      </c>
      <c r="CC729" s="691" t="str">
        <f t="shared" si="2159"/>
        <v/>
      </c>
      <c r="CD729" s="1337" t="str">
        <f t="shared" si="2170"/>
        <v/>
      </c>
      <c r="CE729" s="1338" t="str">
        <f t="shared" si="2171"/>
        <v/>
      </c>
      <c r="CF729" s="1339" t="str">
        <f t="shared" si="2172"/>
        <v/>
      </c>
      <c r="CG729" s="1339" t="str">
        <f t="shared" si="2173"/>
        <v/>
      </c>
      <c r="CH729" s="1339" t="str">
        <f t="shared" si="2174"/>
        <v/>
      </c>
      <c r="CI729" s="1339" t="str">
        <f t="shared" si="2175"/>
        <v/>
      </c>
      <c r="CJ729" s="1339" t="str">
        <f t="shared" si="2176"/>
        <v/>
      </c>
      <c r="CK729" s="1340" t="str">
        <f t="shared" si="2177"/>
        <v/>
      </c>
      <c r="CL729" s="1340" t="str">
        <f t="shared" si="2178"/>
        <v/>
      </c>
      <c r="CM729" s="1340" t="str">
        <f t="shared" si="2179"/>
        <v/>
      </c>
      <c r="CN729" s="1339" t="str">
        <f t="shared" si="2180"/>
        <v/>
      </c>
      <c r="CO729" s="1339" t="str">
        <f t="shared" si="2181"/>
        <v/>
      </c>
      <c r="CP729" s="1339" t="str">
        <f t="shared" si="2182"/>
        <v/>
      </c>
      <c r="CQ729" s="1339" t="str">
        <f t="shared" si="2183"/>
        <v/>
      </c>
      <c r="CR729" s="1339" t="str">
        <f t="shared" si="2184"/>
        <v/>
      </c>
      <c r="CS729" s="1338" t="str">
        <f t="shared" si="2185"/>
        <v/>
      </c>
      <c r="CT729" s="1341" t="str">
        <f t="shared" si="2186"/>
        <v/>
      </c>
      <c r="CU729" s="552" t="str">
        <f t="shared" si="2187"/>
        <v/>
      </c>
      <c r="CV729" s="553" t="str">
        <f t="shared" si="2188"/>
        <v/>
      </c>
      <c r="CW729" s="554" t="str">
        <f t="shared" si="2189"/>
        <v/>
      </c>
      <c r="CX729" s="554" t="str">
        <f t="shared" si="2190"/>
        <v/>
      </c>
      <c r="CY729" s="554" t="str">
        <f t="shared" si="2191"/>
        <v/>
      </c>
      <c r="CZ729" s="554" t="str">
        <f t="shared" si="2192"/>
        <v/>
      </c>
      <c r="DA729" s="554" t="str">
        <f t="shared" si="2193"/>
        <v/>
      </c>
      <c r="DB729" s="555" t="str">
        <f t="shared" si="2194"/>
        <v/>
      </c>
      <c r="DC729" s="555" t="str">
        <f t="shared" si="2195"/>
        <v/>
      </c>
      <c r="DD729" s="555" t="str">
        <f t="shared" si="2196"/>
        <v/>
      </c>
      <c r="DE729" s="554" t="str">
        <f t="shared" si="2197"/>
        <v/>
      </c>
      <c r="DF729" s="554" t="str">
        <f t="shared" si="2198"/>
        <v/>
      </c>
      <c r="DG729" s="554" t="str">
        <f t="shared" si="2199"/>
        <v/>
      </c>
      <c r="DH729" s="554" t="str">
        <f t="shared" si="2200"/>
        <v/>
      </c>
      <c r="DI729" s="554" t="str">
        <f t="shared" si="2201"/>
        <v/>
      </c>
      <c r="DJ729" s="553" t="str">
        <f t="shared" si="2202"/>
        <v/>
      </c>
      <c r="DK729" s="552" t="str">
        <f t="shared" si="2203"/>
        <v/>
      </c>
      <c r="DL729" s="656">
        <f t="shared" si="2204"/>
        <v>0</v>
      </c>
      <c r="DM729" s="106">
        <f t="shared" si="2205"/>
        <v>0</v>
      </c>
      <c r="DN729" s="106">
        <f t="shared" si="2206"/>
        <v>0</v>
      </c>
      <c r="DO729" s="106">
        <f t="shared" si="2207"/>
        <v>0</v>
      </c>
      <c r="DP729" s="486"/>
      <c r="DQ729" s="1126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56"/>
        <v/>
      </c>
      <c r="CA730" s="600" t="str">
        <f t="shared" si="2157"/>
        <v/>
      </c>
      <c r="CB730" s="600" t="str">
        <f t="shared" si="2158"/>
        <v/>
      </c>
      <c r="CC730" s="691" t="str">
        <f t="shared" si="2159"/>
        <v/>
      </c>
      <c r="CD730" s="1337" t="str">
        <f t="shared" si="2170"/>
        <v/>
      </c>
      <c r="CE730" s="1338" t="str">
        <f t="shared" si="2171"/>
        <v/>
      </c>
      <c r="CF730" s="1339" t="str">
        <f t="shared" si="2172"/>
        <v/>
      </c>
      <c r="CG730" s="1339" t="str">
        <f t="shared" si="2173"/>
        <v/>
      </c>
      <c r="CH730" s="1339" t="str">
        <f t="shared" si="2174"/>
        <v/>
      </c>
      <c r="CI730" s="1339" t="str">
        <f t="shared" si="2175"/>
        <v/>
      </c>
      <c r="CJ730" s="1339" t="str">
        <f t="shared" si="2176"/>
        <v/>
      </c>
      <c r="CK730" s="1340" t="str">
        <f t="shared" si="2177"/>
        <v/>
      </c>
      <c r="CL730" s="1340" t="str">
        <f t="shared" si="2178"/>
        <v/>
      </c>
      <c r="CM730" s="1340" t="str">
        <f t="shared" si="2179"/>
        <v/>
      </c>
      <c r="CN730" s="1339" t="str">
        <f t="shared" si="2180"/>
        <v/>
      </c>
      <c r="CO730" s="1339" t="str">
        <f t="shared" si="2181"/>
        <v/>
      </c>
      <c r="CP730" s="1339" t="str">
        <f t="shared" si="2182"/>
        <v/>
      </c>
      <c r="CQ730" s="1339" t="str">
        <f t="shared" si="2183"/>
        <v/>
      </c>
      <c r="CR730" s="1339" t="str">
        <f t="shared" si="2184"/>
        <v/>
      </c>
      <c r="CS730" s="1338" t="str">
        <f t="shared" si="2185"/>
        <v/>
      </c>
      <c r="CT730" s="1341" t="str">
        <f t="shared" si="2186"/>
        <v/>
      </c>
      <c r="CU730" s="552" t="str">
        <f t="shared" si="2187"/>
        <v/>
      </c>
      <c r="CV730" s="553" t="str">
        <f t="shared" si="2188"/>
        <v/>
      </c>
      <c r="CW730" s="554" t="str">
        <f t="shared" si="2189"/>
        <v/>
      </c>
      <c r="CX730" s="554" t="str">
        <f t="shared" si="2190"/>
        <v/>
      </c>
      <c r="CY730" s="554" t="str">
        <f t="shared" si="2191"/>
        <v/>
      </c>
      <c r="CZ730" s="554" t="str">
        <f t="shared" si="2192"/>
        <v/>
      </c>
      <c r="DA730" s="554" t="str">
        <f t="shared" si="2193"/>
        <v/>
      </c>
      <c r="DB730" s="555" t="str">
        <f t="shared" si="2194"/>
        <v/>
      </c>
      <c r="DC730" s="555" t="str">
        <f t="shared" si="2195"/>
        <v/>
      </c>
      <c r="DD730" s="555" t="str">
        <f t="shared" si="2196"/>
        <v/>
      </c>
      <c r="DE730" s="554" t="str">
        <f t="shared" si="2197"/>
        <v/>
      </c>
      <c r="DF730" s="554" t="str">
        <f t="shared" si="2198"/>
        <v/>
      </c>
      <c r="DG730" s="554" t="str">
        <f t="shared" si="2199"/>
        <v/>
      </c>
      <c r="DH730" s="554" t="str">
        <f t="shared" si="2200"/>
        <v/>
      </c>
      <c r="DI730" s="554" t="str">
        <f t="shared" si="2201"/>
        <v/>
      </c>
      <c r="DJ730" s="553" t="str">
        <f t="shared" si="2202"/>
        <v/>
      </c>
      <c r="DK730" s="552" t="str">
        <f t="shared" si="2203"/>
        <v/>
      </c>
      <c r="DL730" s="656">
        <f t="shared" si="2204"/>
        <v>0</v>
      </c>
      <c r="DM730" s="106">
        <f t="shared" si="2205"/>
        <v>0</v>
      </c>
      <c r="DN730" s="106">
        <f t="shared" si="2206"/>
        <v>0</v>
      </c>
      <c r="DO730" s="106">
        <f t="shared" si="2207"/>
        <v>0</v>
      </c>
      <c r="DP730" s="486"/>
      <c r="DQ730" s="1126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307</v>
      </c>
      <c r="B731" s="609" t="str">
        <f t="shared" ref="B731:R731" si="2219">IF(B728="","",B727*B728*B729*B730)</f>
        <v/>
      </c>
      <c r="C731" s="609" t="str">
        <f t="shared" si="2219"/>
        <v/>
      </c>
      <c r="D731" s="609" t="str">
        <f t="shared" si="2219"/>
        <v/>
      </c>
      <c r="E731" s="609" t="str">
        <f t="shared" si="2219"/>
        <v/>
      </c>
      <c r="F731" s="609" t="str">
        <f t="shared" si="2219"/>
        <v/>
      </c>
      <c r="G731" s="609" t="str">
        <f t="shared" si="2219"/>
        <v/>
      </c>
      <c r="H731" s="609" t="str">
        <f t="shared" si="2219"/>
        <v/>
      </c>
      <c r="I731" s="609" t="str">
        <f t="shared" si="2219"/>
        <v/>
      </c>
      <c r="J731" s="609" t="str">
        <f t="shared" si="2219"/>
        <v/>
      </c>
      <c r="K731" s="609" t="str">
        <f t="shared" si="2219"/>
        <v/>
      </c>
      <c r="L731" s="609" t="str">
        <f t="shared" si="2219"/>
        <v/>
      </c>
      <c r="M731" s="609" t="str">
        <f t="shared" si="2219"/>
        <v/>
      </c>
      <c r="N731" s="609" t="str">
        <f t="shared" si="2219"/>
        <v/>
      </c>
      <c r="O731" s="609" t="str">
        <f t="shared" si="2219"/>
        <v/>
      </c>
      <c r="P731" s="609" t="str">
        <f t="shared" si="2219"/>
        <v/>
      </c>
      <c r="Q731" s="609" t="str">
        <f t="shared" si="2219"/>
        <v/>
      </c>
      <c r="R731" s="609" t="str">
        <f t="shared" si="2219"/>
        <v/>
      </c>
      <c r="S731" s="777"/>
      <c r="T731" s="609" t="str">
        <f t="shared" ref="T731:AJ731" si="2220">IF(T728="","",T727*T728*T729*T730)</f>
        <v/>
      </c>
      <c r="U731" s="609" t="str">
        <f t="shared" si="2220"/>
        <v/>
      </c>
      <c r="V731" s="609" t="str">
        <f t="shared" si="2220"/>
        <v/>
      </c>
      <c r="W731" s="609" t="str">
        <f t="shared" si="2220"/>
        <v/>
      </c>
      <c r="X731" s="609" t="str">
        <f t="shared" si="2220"/>
        <v/>
      </c>
      <c r="Y731" s="609" t="str">
        <f t="shared" si="2220"/>
        <v/>
      </c>
      <c r="Z731" s="609" t="str">
        <f t="shared" si="2220"/>
        <v/>
      </c>
      <c r="AA731" s="609" t="str">
        <f t="shared" si="2220"/>
        <v/>
      </c>
      <c r="AB731" s="609" t="str">
        <f t="shared" si="2220"/>
        <v/>
      </c>
      <c r="AC731" s="609" t="str">
        <f t="shared" si="2220"/>
        <v/>
      </c>
      <c r="AD731" s="609" t="str">
        <f t="shared" si="2220"/>
        <v/>
      </c>
      <c r="AE731" s="609" t="str">
        <f t="shared" si="2220"/>
        <v/>
      </c>
      <c r="AF731" s="609" t="str">
        <f t="shared" si="2220"/>
        <v/>
      </c>
      <c r="AG731" s="609" t="str">
        <f t="shared" si="2220"/>
        <v/>
      </c>
      <c r="AH731" s="609" t="str">
        <f t="shared" si="2220"/>
        <v/>
      </c>
      <c r="AI731" s="609" t="str">
        <f t="shared" si="2220"/>
        <v/>
      </c>
      <c r="AJ731" s="609" t="str">
        <f t="shared" si="2220"/>
        <v/>
      </c>
      <c r="AK731" s="777"/>
      <c r="AL731" s="609" t="str">
        <f t="shared" ref="AL731:BB731" si="2221">IF(AL728="","",AL727*AL728*AL729*AL730)</f>
        <v/>
      </c>
      <c r="AM731" s="609" t="str">
        <f t="shared" si="2221"/>
        <v/>
      </c>
      <c r="AN731" s="609" t="str">
        <f t="shared" si="2221"/>
        <v/>
      </c>
      <c r="AO731" s="609" t="str">
        <f t="shared" si="2221"/>
        <v/>
      </c>
      <c r="AP731" s="609" t="str">
        <f t="shared" si="2221"/>
        <v/>
      </c>
      <c r="AQ731" s="609" t="str">
        <f t="shared" si="2221"/>
        <v/>
      </c>
      <c r="AR731" s="609" t="str">
        <f t="shared" si="2221"/>
        <v/>
      </c>
      <c r="AS731" s="609" t="str">
        <f t="shared" si="2221"/>
        <v/>
      </c>
      <c r="AT731" s="609" t="str">
        <f t="shared" si="2221"/>
        <v/>
      </c>
      <c r="AU731" s="609" t="str">
        <f t="shared" si="2221"/>
        <v/>
      </c>
      <c r="AV731" s="609" t="str">
        <f t="shared" si="2221"/>
        <v/>
      </c>
      <c r="AW731" s="609" t="str">
        <f t="shared" si="2221"/>
        <v/>
      </c>
      <c r="AX731" s="609" t="str">
        <f t="shared" si="2221"/>
        <v/>
      </c>
      <c r="AY731" s="609" t="str">
        <f t="shared" si="2221"/>
        <v/>
      </c>
      <c r="AZ731" s="609" t="str">
        <f t="shared" si="2221"/>
        <v/>
      </c>
      <c r="BA731" s="609" t="str">
        <f t="shared" si="2221"/>
        <v/>
      </c>
      <c r="BB731" s="609" t="str">
        <f t="shared" si="2221"/>
        <v/>
      </c>
      <c r="BC731" s="777"/>
      <c r="BD731" s="609" t="str">
        <f t="shared" ref="BD731:BT731" si="2222">IF(BD728="","",BD727*BD728*BD729*BD730)</f>
        <v/>
      </c>
      <c r="BE731" s="609" t="str">
        <f t="shared" si="2222"/>
        <v/>
      </c>
      <c r="BF731" s="609" t="str">
        <f t="shared" si="2222"/>
        <v/>
      </c>
      <c r="BG731" s="609" t="str">
        <f t="shared" si="2222"/>
        <v/>
      </c>
      <c r="BH731" s="609" t="str">
        <f t="shared" si="2222"/>
        <v/>
      </c>
      <c r="BI731" s="609" t="str">
        <f t="shared" si="2222"/>
        <v/>
      </c>
      <c r="BJ731" s="609" t="str">
        <f t="shared" si="2222"/>
        <v/>
      </c>
      <c r="BK731" s="609" t="str">
        <f t="shared" si="2222"/>
        <v/>
      </c>
      <c r="BL731" s="609" t="str">
        <f t="shared" si="2222"/>
        <v/>
      </c>
      <c r="BM731" s="609" t="str">
        <f t="shared" si="2222"/>
        <v/>
      </c>
      <c r="BN731" s="609" t="str">
        <f t="shared" si="2222"/>
        <v/>
      </c>
      <c r="BO731" s="609" t="str">
        <f t="shared" si="2222"/>
        <v/>
      </c>
      <c r="BP731" s="609" t="str">
        <f t="shared" si="2222"/>
        <v/>
      </c>
      <c r="BQ731" s="609" t="str">
        <f t="shared" si="2222"/>
        <v/>
      </c>
      <c r="BR731" s="609" t="str">
        <f t="shared" si="2222"/>
        <v/>
      </c>
      <c r="BS731" s="609" t="str">
        <f t="shared" si="2222"/>
        <v/>
      </c>
      <c r="BT731" s="609" t="str">
        <f t="shared" si="2222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56"/>
        <v/>
      </c>
      <c r="CA731" s="600" t="str">
        <f t="shared" si="2157"/>
        <v/>
      </c>
      <c r="CB731" s="600" t="str">
        <f t="shared" si="2158"/>
        <v/>
      </c>
      <c r="CC731" s="691" t="str">
        <f t="shared" si="2159"/>
        <v/>
      </c>
      <c r="CD731" s="1337" t="str">
        <f t="shared" si="2170"/>
        <v/>
      </c>
      <c r="CE731" s="1338" t="str">
        <f t="shared" si="2171"/>
        <v/>
      </c>
      <c r="CF731" s="1339" t="str">
        <f t="shared" si="2172"/>
        <v/>
      </c>
      <c r="CG731" s="1339" t="str">
        <f t="shared" si="2173"/>
        <v/>
      </c>
      <c r="CH731" s="1339" t="str">
        <f t="shared" si="2174"/>
        <v/>
      </c>
      <c r="CI731" s="1339" t="str">
        <f t="shared" si="2175"/>
        <v/>
      </c>
      <c r="CJ731" s="1339" t="str">
        <f t="shared" si="2176"/>
        <v/>
      </c>
      <c r="CK731" s="1340" t="str">
        <f t="shared" si="2177"/>
        <v/>
      </c>
      <c r="CL731" s="1340" t="str">
        <f t="shared" si="2178"/>
        <v/>
      </c>
      <c r="CM731" s="1340" t="str">
        <f t="shared" si="2179"/>
        <v/>
      </c>
      <c r="CN731" s="1339" t="str">
        <f t="shared" si="2180"/>
        <v/>
      </c>
      <c r="CO731" s="1339" t="str">
        <f t="shared" si="2181"/>
        <v/>
      </c>
      <c r="CP731" s="1339" t="str">
        <f t="shared" si="2182"/>
        <v/>
      </c>
      <c r="CQ731" s="1339" t="str">
        <f t="shared" si="2183"/>
        <v/>
      </c>
      <c r="CR731" s="1339" t="str">
        <f t="shared" si="2184"/>
        <v/>
      </c>
      <c r="CS731" s="1338" t="str">
        <f t="shared" si="2185"/>
        <v/>
      </c>
      <c r="CT731" s="1341" t="str">
        <f t="shared" si="2186"/>
        <v/>
      </c>
      <c r="CU731" s="552" t="str">
        <f t="shared" si="2187"/>
        <v/>
      </c>
      <c r="CV731" s="553" t="str">
        <f t="shared" si="2188"/>
        <v/>
      </c>
      <c r="CW731" s="554" t="str">
        <f t="shared" si="2189"/>
        <v/>
      </c>
      <c r="CX731" s="554" t="str">
        <f t="shared" si="2190"/>
        <v/>
      </c>
      <c r="CY731" s="554" t="str">
        <f t="shared" si="2191"/>
        <v/>
      </c>
      <c r="CZ731" s="554" t="str">
        <f t="shared" si="2192"/>
        <v/>
      </c>
      <c r="DA731" s="554" t="str">
        <f t="shared" si="2193"/>
        <v/>
      </c>
      <c r="DB731" s="555" t="str">
        <f t="shared" si="2194"/>
        <v/>
      </c>
      <c r="DC731" s="555" t="str">
        <f t="shared" si="2195"/>
        <v/>
      </c>
      <c r="DD731" s="555" t="str">
        <f t="shared" si="2196"/>
        <v/>
      </c>
      <c r="DE731" s="554" t="str">
        <f t="shared" si="2197"/>
        <v/>
      </c>
      <c r="DF731" s="554" t="str">
        <f t="shared" si="2198"/>
        <v/>
      </c>
      <c r="DG731" s="554" t="str">
        <f t="shared" si="2199"/>
        <v/>
      </c>
      <c r="DH731" s="554" t="str">
        <f t="shared" si="2200"/>
        <v/>
      </c>
      <c r="DI731" s="554" t="str">
        <f t="shared" si="2201"/>
        <v/>
      </c>
      <c r="DJ731" s="553" t="str">
        <f t="shared" si="2202"/>
        <v/>
      </c>
      <c r="DK731" s="552" t="str">
        <f t="shared" si="2203"/>
        <v/>
      </c>
      <c r="DL731" s="656">
        <f t="shared" si="2204"/>
        <v>0</v>
      </c>
      <c r="DM731" s="106">
        <f t="shared" si="2205"/>
        <v>0</v>
      </c>
      <c r="DN731" s="106">
        <f t="shared" si="2206"/>
        <v>0</v>
      </c>
      <c r="DO731" s="106">
        <f t="shared" si="2207"/>
        <v>0</v>
      </c>
      <c r="DP731" s="486"/>
      <c r="DQ731" s="1126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903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223">IF(DL733&lt;3,"",(SUM(B733:R733)-MIN(B733:R733)-MAX(B733:R733))/(DL733-2))</f>
        <v/>
      </c>
      <c r="CA733" s="600" t="str">
        <f t="shared" ref="CA733:CA742" si="2224">IF(DM733&lt;3,"",(SUM(T733:AJ733)-MIN(T733:AJ733)-MAX(T733:AJ733))/(DM733-2))</f>
        <v/>
      </c>
      <c r="CB733" s="600" t="str">
        <f t="shared" ref="CB733:CB742" si="2225">IF(DN733&lt;3,"",(SUM(AL733:BB733)-MIN(AL733:BB733)-MAX(AL733:BB733))/(DN733-2))</f>
        <v/>
      </c>
      <c r="CC733" s="691" t="str">
        <f t="shared" ref="CC733:CC742" si="2226">IF(DO733&lt;3,"",(SUM(BD733:BT733)-MIN(BD733:BT733)-MAX(BD733:BT733))/(DO733-2))</f>
        <v/>
      </c>
      <c r="CD733" s="1337" t="str">
        <f t="shared" ref="CD733:CS733" si="22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227"/>
        <v/>
      </c>
      <c r="CF733" s="1339" t="str">
        <f t="shared" si="2227"/>
        <v/>
      </c>
      <c r="CG733" s="1339" t="str">
        <f t="shared" si="2227"/>
        <v/>
      </c>
      <c r="CH733" s="1339" t="str">
        <f t="shared" si="2227"/>
        <v/>
      </c>
      <c r="CI733" s="1339" t="str">
        <f t="shared" si="2227"/>
        <v/>
      </c>
      <c r="CJ733" s="1339" t="str">
        <f t="shared" si="2227"/>
        <v/>
      </c>
      <c r="CK733" s="1340" t="str">
        <f t="shared" si="2227"/>
        <v/>
      </c>
      <c r="CL733" s="1340" t="str">
        <f t="shared" si="2227"/>
        <v/>
      </c>
      <c r="CM733" s="1340" t="str">
        <f t="shared" si="2227"/>
        <v/>
      </c>
      <c r="CN733" s="1339" t="str">
        <f t="shared" si="2227"/>
        <v/>
      </c>
      <c r="CO733" s="1339" t="str">
        <f t="shared" si="2227"/>
        <v/>
      </c>
      <c r="CP733" s="1339" t="str">
        <f t="shared" si="2227"/>
        <v/>
      </c>
      <c r="CQ733" s="1339" t="str">
        <f t="shared" si="2227"/>
        <v/>
      </c>
      <c r="CR733" s="1339" t="str">
        <f t="shared" si="2227"/>
        <v/>
      </c>
      <c r="CS733" s="1338" t="str">
        <f t="shared" si="2227"/>
        <v/>
      </c>
      <c r="CT733" s="1341" t="str">
        <f t="shared" ref="CE733:CT736" si="22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2" t="str">
        <f t="shared" ref="CU733:DD736" si="22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3" t="str">
        <f t="shared" si="2229"/>
        <v/>
      </c>
      <c r="CW733" s="554" t="str">
        <f t="shared" si="2229"/>
        <v/>
      </c>
      <c r="CX733" s="554" t="str">
        <f t="shared" si="2229"/>
        <v/>
      </c>
      <c r="CY733" s="554" t="str">
        <f t="shared" si="2229"/>
        <v/>
      </c>
      <c r="CZ733" s="554" t="str">
        <f t="shared" si="2229"/>
        <v/>
      </c>
      <c r="DA733" s="554" t="str">
        <f t="shared" si="2229"/>
        <v/>
      </c>
      <c r="DB733" s="555" t="str">
        <f t="shared" si="2229"/>
        <v/>
      </c>
      <c r="DC733" s="555" t="str">
        <f t="shared" si="2229"/>
        <v/>
      </c>
      <c r="DD733" s="555" t="str">
        <f t="shared" si="2229"/>
        <v/>
      </c>
      <c r="DE733" s="554" t="str">
        <f t="shared" ref="DE733:DK736" si="22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4" t="str">
        <f t="shared" si="2230"/>
        <v/>
      </c>
      <c r="DG733" s="554" t="str">
        <f t="shared" si="2230"/>
        <v/>
      </c>
      <c r="DH733" s="554" t="str">
        <f t="shared" si="2230"/>
        <v/>
      </c>
      <c r="DI733" s="554" t="str">
        <f t="shared" si="2230"/>
        <v/>
      </c>
      <c r="DJ733" s="553" t="str">
        <f t="shared" si="2230"/>
        <v/>
      </c>
      <c r="DK733" s="552" t="str">
        <f t="shared" si="2230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6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277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223"/>
        <v/>
      </c>
      <c r="CA734" s="600" t="str">
        <f t="shared" si="2224"/>
        <v/>
      </c>
      <c r="CB734" s="600" t="str">
        <f t="shared" si="2225"/>
        <v/>
      </c>
      <c r="CC734" s="691" t="str">
        <f t="shared" si="2226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228"/>
        <v/>
      </c>
      <c r="CF734" s="1339" t="str">
        <f t="shared" si="2228"/>
        <v/>
      </c>
      <c r="CG734" s="1339" t="str">
        <f t="shared" si="2228"/>
        <v/>
      </c>
      <c r="CH734" s="1339" t="str">
        <f t="shared" si="2228"/>
        <v/>
      </c>
      <c r="CI734" s="1339" t="str">
        <f t="shared" si="2228"/>
        <v/>
      </c>
      <c r="CJ734" s="1339" t="str">
        <f t="shared" si="2228"/>
        <v/>
      </c>
      <c r="CK734" s="1340" t="str">
        <f t="shared" si="2228"/>
        <v/>
      </c>
      <c r="CL734" s="1340" t="str">
        <f t="shared" si="2228"/>
        <v/>
      </c>
      <c r="CM734" s="1340" t="str">
        <f t="shared" si="2228"/>
        <v/>
      </c>
      <c r="CN734" s="1339" t="str">
        <f t="shared" si="2228"/>
        <v/>
      </c>
      <c r="CO734" s="1339" t="str">
        <f t="shared" si="2228"/>
        <v/>
      </c>
      <c r="CP734" s="1339" t="str">
        <f t="shared" si="2228"/>
        <v/>
      </c>
      <c r="CQ734" s="1339" t="str">
        <f t="shared" si="2228"/>
        <v/>
      </c>
      <c r="CR734" s="1339" t="str">
        <f t="shared" si="2228"/>
        <v/>
      </c>
      <c r="CS734" s="1338" t="str">
        <f t="shared" si="2228"/>
        <v/>
      </c>
      <c r="CT734" s="1341" t="str">
        <f t="shared" si="2228"/>
        <v/>
      </c>
      <c r="CU734" s="552" t="str">
        <f t="shared" si="2229"/>
        <v/>
      </c>
      <c r="CV734" s="553" t="str">
        <f t="shared" si="2229"/>
        <v/>
      </c>
      <c r="CW734" s="554" t="str">
        <f t="shared" si="2229"/>
        <v/>
      </c>
      <c r="CX734" s="554" t="str">
        <f t="shared" si="2229"/>
        <v/>
      </c>
      <c r="CY734" s="554" t="str">
        <f t="shared" si="2229"/>
        <v/>
      </c>
      <c r="CZ734" s="554" t="str">
        <f t="shared" si="2229"/>
        <v/>
      </c>
      <c r="DA734" s="554" t="str">
        <f t="shared" si="2229"/>
        <v/>
      </c>
      <c r="DB734" s="555" t="str">
        <f t="shared" si="2229"/>
        <v/>
      </c>
      <c r="DC734" s="555" t="str">
        <f t="shared" si="2229"/>
        <v/>
      </c>
      <c r="DD734" s="555" t="str">
        <f t="shared" si="2229"/>
        <v/>
      </c>
      <c r="DE734" s="554" t="str">
        <f t="shared" si="2230"/>
        <v/>
      </c>
      <c r="DF734" s="554" t="str">
        <f t="shared" si="2230"/>
        <v/>
      </c>
      <c r="DG734" s="554" t="str">
        <f t="shared" si="2230"/>
        <v/>
      </c>
      <c r="DH734" s="554" t="str">
        <f t="shared" si="2230"/>
        <v/>
      </c>
      <c r="DI734" s="554" t="str">
        <f t="shared" si="2230"/>
        <v/>
      </c>
      <c r="DJ734" s="553" t="str">
        <f t="shared" si="2230"/>
        <v/>
      </c>
      <c r="DK734" s="552" t="str">
        <f t="shared" si="2230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6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223"/>
        <v/>
      </c>
      <c r="CA735" s="600" t="str">
        <f t="shared" si="2224"/>
        <v/>
      </c>
      <c r="CB735" s="600" t="str">
        <f t="shared" si="2225"/>
        <v/>
      </c>
      <c r="CC735" s="691" t="str">
        <f t="shared" si="2226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228"/>
        <v/>
      </c>
      <c r="CF735" s="1339" t="str">
        <f t="shared" si="2228"/>
        <v/>
      </c>
      <c r="CG735" s="1339" t="str">
        <f t="shared" si="2228"/>
        <v/>
      </c>
      <c r="CH735" s="1339" t="str">
        <f t="shared" si="2228"/>
        <v/>
      </c>
      <c r="CI735" s="1339" t="str">
        <f t="shared" si="2228"/>
        <v/>
      </c>
      <c r="CJ735" s="1339" t="str">
        <f t="shared" si="2228"/>
        <v/>
      </c>
      <c r="CK735" s="1340" t="str">
        <f t="shared" si="2228"/>
        <v/>
      </c>
      <c r="CL735" s="1340" t="str">
        <f t="shared" si="2228"/>
        <v/>
      </c>
      <c r="CM735" s="1340" t="str">
        <f t="shared" si="2228"/>
        <v/>
      </c>
      <c r="CN735" s="1339" t="str">
        <f t="shared" si="2228"/>
        <v/>
      </c>
      <c r="CO735" s="1339" t="str">
        <f t="shared" si="2228"/>
        <v/>
      </c>
      <c r="CP735" s="1339" t="str">
        <f t="shared" si="2228"/>
        <v/>
      </c>
      <c r="CQ735" s="1339" t="str">
        <f t="shared" si="2228"/>
        <v/>
      </c>
      <c r="CR735" s="1339" t="str">
        <f t="shared" si="2228"/>
        <v/>
      </c>
      <c r="CS735" s="1338" t="str">
        <f t="shared" si="2228"/>
        <v/>
      </c>
      <c r="CT735" s="1341" t="str">
        <f t="shared" si="2228"/>
        <v/>
      </c>
      <c r="CU735" s="552" t="str">
        <f t="shared" si="2229"/>
        <v/>
      </c>
      <c r="CV735" s="553" t="str">
        <f t="shared" si="2229"/>
        <v/>
      </c>
      <c r="CW735" s="554" t="str">
        <f t="shared" si="2229"/>
        <v/>
      </c>
      <c r="CX735" s="554" t="str">
        <f t="shared" si="2229"/>
        <v/>
      </c>
      <c r="CY735" s="554" t="str">
        <f t="shared" si="2229"/>
        <v/>
      </c>
      <c r="CZ735" s="554" t="str">
        <f t="shared" si="2229"/>
        <v/>
      </c>
      <c r="DA735" s="554" t="str">
        <f t="shared" si="2229"/>
        <v/>
      </c>
      <c r="DB735" s="555" t="str">
        <f t="shared" si="2229"/>
        <v/>
      </c>
      <c r="DC735" s="555" t="str">
        <f t="shared" si="2229"/>
        <v/>
      </c>
      <c r="DD735" s="555" t="str">
        <f t="shared" si="2229"/>
        <v/>
      </c>
      <c r="DE735" s="554" t="str">
        <f t="shared" si="2230"/>
        <v/>
      </c>
      <c r="DF735" s="554" t="str">
        <f t="shared" si="2230"/>
        <v/>
      </c>
      <c r="DG735" s="554" t="str">
        <f t="shared" si="2230"/>
        <v/>
      </c>
      <c r="DH735" s="554" t="str">
        <f t="shared" si="2230"/>
        <v/>
      </c>
      <c r="DI735" s="554" t="str">
        <f t="shared" si="2230"/>
        <v/>
      </c>
      <c r="DJ735" s="553" t="str">
        <f t="shared" si="2230"/>
        <v/>
      </c>
      <c r="DK735" s="552" t="str">
        <f t="shared" si="2230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6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307</v>
      </c>
      <c r="B736" s="610" t="str">
        <f t="shared" ref="B736:R736" si="2231">IF(B733="","",B732*B733*B734*B735)</f>
        <v/>
      </c>
      <c r="C736" s="610" t="str">
        <f t="shared" si="2231"/>
        <v/>
      </c>
      <c r="D736" s="610" t="str">
        <f t="shared" si="2231"/>
        <v/>
      </c>
      <c r="E736" s="610" t="str">
        <f t="shared" si="2231"/>
        <v/>
      </c>
      <c r="F736" s="610" t="str">
        <f t="shared" si="2231"/>
        <v/>
      </c>
      <c r="G736" s="610" t="str">
        <f t="shared" si="2231"/>
        <v/>
      </c>
      <c r="H736" s="610" t="str">
        <f t="shared" si="2231"/>
        <v/>
      </c>
      <c r="I736" s="610" t="str">
        <f t="shared" si="2231"/>
        <v/>
      </c>
      <c r="J736" s="610" t="str">
        <f t="shared" si="2231"/>
        <v/>
      </c>
      <c r="K736" s="610" t="str">
        <f t="shared" si="2231"/>
        <v/>
      </c>
      <c r="L736" s="610" t="str">
        <f t="shared" si="2231"/>
        <v/>
      </c>
      <c r="M736" s="610" t="str">
        <f t="shared" si="2231"/>
        <v/>
      </c>
      <c r="N736" s="610" t="str">
        <f t="shared" si="2231"/>
        <v/>
      </c>
      <c r="O736" s="610" t="str">
        <f t="shared" si="2231"/>
        <v/>
      </c>
      <c r="P736" s="610" t="str">
        <f t="shared" si="2231"/>
        <v/>
      </c>
      <c r="Q736" s="610" t="str">
        <f t="shared" si="2231"/>
        <v/>
      </c>
      <c r="R736" s="610" t="str">
        <f t="shared" si="2231"/>
        <v/>
      </c>
      <c r="S736" s="650"/>
      <c r="T736" s="610" t="str">
        <f t="shared" ref="T736:AJ736" si="2232">IF(T733="","",T732*T733*T734*T735)</f>
        <v/>
      </c>
      <c r="U736" s="610" t="str">
        <f t="shared" si="2232"/>
        <v/>
      </c>
      <c r="V736" s="610" t="str">
        <f t="shared" si="2232"/>
        <v/>
      </c>
      <c r="W736" s="610" t="str">
        <f t="shared" si="2232"/>
        <v/>
      </c>
      <c r="X736" s="610" t="str">
        <f t="shared" si="2232"/>
        <v/>
      </c>
      <c r="Y736" s="610" t="str">
        <f t="shared" si="2232"/>
        <v/>
      </c>
      <c r="Z736" s="610" t="str">
        <f t="shared" si="2232"/>
        <v/>
      </c>
      <c r="AA736" s="610" t="str">
        <f t="shared" si="2232"/>
        <v/>
      </c>
      <c r="AB736" s="610" t="str">
        <f t="shared" si="2232"/>
        <v/>
      </c>
      <c r="AC736" s="610" t="str">
        <f t="shared" si="2232"/>
        <v/>
      </c>
      <c r="AD736" s="610" t="str">
        <f t="shared" si="2232"/>
        <v/>
      </c>
      <c r="AE736" s="610" t="str">
        <f t="shared" si="2232"/>
        <v/>
      </c>
      <c r="AF736" s="610" t="str">
        <f t="shared" si="2232"/>
        <v/>
      </c>
      <c r="AG736" s="610" t="str">
        <f t="shared" si="2232"/>
        <v/>
      </c>
      <c r="AH736" s="610" t="str">
        <f t="shared" si="2232"/>
        <v/>
      </c>
      <c r="AI736" s="610" t="str">
        <f t="shared" si="2232"/>
        <v/>
      </c>
      <c r="AJ736" s="610" t="str">
        <f t="shared" si="2232"/>
        <v/>
      </c>
      <c r="AK736" s="650"/>
      <c r="AL736" s="610" t="str">
        <f t="shared" ref="AL736:BB736" si="2233">IF(AL733="","",AL732*AL733*AL734*AL735)</f>
        <v/>
      </c>
      <c r="AM736" s="610" t="str">
        <f t="shared" si="2233"/>
        <v/>
      </c>
      <c r="AN736" s="610" t="str">
        <f t="shared" si="2233"/>
        <v/>
      </c>
      <c r="AO736" s="610" t="str">
        <f t="shared" si="2233"/>
        <v/>
      </c>
      <c r="AP736" s="610" t="str">
        <f t="shared" si="2233"/>
        <v/>
      </c>
      <c r="AQ736" s="610" t="str">
        <f t="shared" si="2233"/>
        <v/>
      </c>
      <c r="AR736" s="610" t="str">
        <f t="shared" si="2233"/>
        <v/>
      </c>
      <c r="AS736" s="610" t="str">
        <f t="shared" si="2233"/>
        <v/>
      </c>
      <c r="AT736" s="610" t="str">
        <f t="shared" si="2233"/>
        <v/>
      </c>
      <c r="AU736" s="610" t="str">
        <f t="shared" si="2233"/>
        <v/>
      </c>
      <c r="AV736" s="610" t="str">
        <f t="shared" si="2233"/>
        <v/>
      </c>
      <c r="AW736" s="610" t="str">
        <f t="shared" si="2233"/>
        <v/>
      </c>
      <c r="AX736" s="610" t="str">
        <f t="shared" si="2233"/>
        <v/>
      </c>
      <c r="AY736" s="610" t="str">
        <f t="shared" si="2233"/>
        <v/>
      </c>
      <c r="AZ736" s="610" t="str">
        <f t="shared" si="2233"/>
        <v/>
      </c>
      <c r="BA736" s="610" t="str">
        <f t="shared" si="2233"/>
        <v/>
      </c>
      <c r="BB736" s="610" t="str">
        <f t="shared" si="2233"/>
        <v/>
      </c>
      <c r="BC736" s="650"/>
      <c r="BD736" s="610" t="str">
        <f t="shared" ref="BD736:BT736" si="2234">IF(BD733="","",BD732*BD733*BD734*BD735)</f>
        <v/>
      </c>
      <c r="BE736" s="610" t="str">
        <f t="shared" si="2234"/>
        <v/>
      </c>
      <c r="BF736" s="610" t="str">
        <f t="shared" si="2234"/>
        <v/>
      </c>
      <c r="BG736" s="610" t="str">
        <f t="shared" si="2234"/>
        <v/>
      </c>
      <c r="BH736" s="610" t="str">
        <f t="shared" si="2234"/>
        <v/>
      </c>
      <c r="BI736" s="610" t="str">
        <f t="shared" si="2234"/>
        <v/>
      </c>
      <c r="BJ736" s="610" t="str">
        <f t="shared" si="2234"/>
        <v/>
      </c>
      <c r="BK736" s="610" t="str">
        <f t="shared" si="2234"/>
        <v/>
      </c>
      <c r="BL736" s="610" t="str">
        <f t="shared" si="2234"/>
        <v/>
      </c>
      <c r="BM736" s="610" t="str">
        <f t="shared" si="2234"/>
        <v/>
      </c>
      <c r="BN736" s="610" t="str">
        <f t="shared" si="2234"/>
        <v/>
      </c>
      <c r="BO736" s="610" t="str">
        <f t="shared" si="2234"/>
        <v/>
      </c>
      <c r="BP736" s="610" t="str">
        <f t="shared" si="2234"/>
        <v/>
      </c>
      <c r="BQ736" s="610" t="str">
        <f t="shared" si="2234"/>
        <v/>
      </c>
      <c r="BR736" s="610" t="str">
        <f t="shared" si="2234"/>
        <v/>
      </c>
      <c r="BS736" s="610" t="str">
        <f t="shared" si="2234"/>
        <v/>
      </c>
      <c r="BT736" s="610" t="str">
        <f t="shared" si="2234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223"/>
        <v/>
      </c>
      <c r="CA736" s="600" t="str">
        <f t="shared" si="2224"/>
        <v/>
      </c>
      <c r="CB736" s="600" t="str">
        <f t="shared" si="2225"/>
        <v/>
      </c>
      <c r="CC736" s="691" t="str">
        <f t="shared" si="2226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228"/>
        <v/>
      </c>
      <c r="CF736" s="1339" t="str">
        <f t="shared" si="2228"/>
        <v/>
      </c>
      <c r="CG736" s="1339" t="str">
        <f t="shared" si="2228"/>
        <v/>
      </c>
      <c r="CH736" s="1339" t="str">
        <f t="shared" si="2228"/>
        <v/>
      </c>
      <c r="CI736" s="1339" t="str">
        <f t="shared" si="2228"/>
        <v/>
      </c>
      <c r="CJ736" s="1339" t="str">
        <f t="shared" si="2228"/>
        <v/>
      </c>
      <c r="CK736" s="1340" t="str">
        <f t="shared" si="2228"/>
        <v/>
      </c>
      <c r="CL736" s="1340" t="str">
        <f t="shared" si="2228"/>
        <v/>
      </c>
      <c r="CM736" s="1340" t="str">
        <f t="shared" si="2228"/>
        <v/>
      </c>
      <c r="CN736" s="1339" t="str">
        <f t="shared" si="2228"/>
        <v/>
      </c>
      <c r="CO736" s="1339" t="str">
        <f t="shared" si="2228"/>
        <v/>
      </c>
      <c r="CP736" s="1339" t="str">
        <f t="shared" si="2228"/>
        <v/>
      </c>
      <c r="CQ736" s="1339" t="str">
        <f t="shared" si="2228"/>
        <v/>
      </c>
      <c r="CR736" s="1339" t="str">
        <f t="shared" si="2228"/>
        <v/>
      </c>
      <c r="CS736" s="1338" t="str">
        <f t="shared" si="2228"/>
        <v/>
      </c>
      <c r="CT736" s="1341" t="str">
        <f t="shared" si="2228"/>
        <v/>
      </c>
      <c r="CU736" s="552" t="str">
        <f t="shared" si="2229"/>
        <v/>
      </c>
      <c r="CV736" s="553" t="str">
        <f t="shared" si="2229"/>
        <v/>
      </c>
      <c r="CW736" s="554" t="str">
        <f t="shared" si="2229"/>
        <v/>
      </c>
      <c r="CX736" s="554" t="str">
        <f t="shared" si="2229"/>
        <v/>
      </c>
      <c r="CY736" s="554" t="str">
        <f t="shared" si="2229"/>
        <v/>
      </c>
      <c r="CZ736" s="554" t="str">
        <f t="shared" si="2229"/>
        <v/>
      </c>
      <c r="DA736" s="554" t="str">
        <f t="shared" si="2229"/>
        <v/>
      </c>
      <c r="DB736" s="555" t="str">
        <f t="shared" si="2229"/>
        <v/>
      </c>
      <c r="DC736" s="555" t="str">
        <f t="shared" si="2229"/>
        <v/>
      </c>
      <c r="DD736" s="555" t="str">
        <f t="shared" si="2229"/>
        <v/>
      </c>
      <c r="DE736" s="554" t="str">
        <f t="shared" si="2230"/>
        <v/>
      </c>
      <c r="DF736" s="554" t="str">
        <f t="shared" si="2230"/>
        <v/>
      </c>
      <c r="DG736" s="554" t="str">
        <f t="shared" si="2230"/>
        <v/>
      </c>
      <c r="DH736" s="554" t="str">
        <f t="shared" si="2230"/>
        <v/>
      </c>
      <c r="DI736" s="554" t="str">
        <f t="shared" si="2230"/>
        <v/>
      </c>
      <c r="DJ736" s="553" t="str">
        <f t="shared" si="2230"/>
        <v/>
      </c>
      <c r="DK736" s="552" t="str">
        <f t="shared" si="2230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6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664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223"/>
        <v/>
      </c>
      <c r="CA737" s="592" t="str">
        <f t="shared" si="2224"/>
        <v/>
      </c>
      <c r="CB737" s="592" t="str">
        <f t="shared" si="2225"/>
        <v/>
      </c>
      <c r="CC737" s="690" t="str">
        <f t="shared" si="2226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903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223"/>
        <v/>
      </c>
      <c r="CA738" s="600" t="str">
        <f t="shared" si="2224"/>
        <v/>
      </c>
      <c r="CB738" s="600" t="str">
        <f t="shared" si="2225"/>
        <v/>
      </c>
      <c r="CC738" s="691" t="str">
        <f t="shared" si="2226"/>
        <v/>
      </c>
      <c r="CD738" s="1337" t="str">
        <f t="shared" ref="CD738:CM741" si="22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235"/>
        <v/>
      </c>
      <c r="CF738" s="1339" t="str">
        <f t="shared" si="2235"/>
        <v/>
      </c>
      <c r="CG738" s="1339" t="str">
        <f t="shared" si="2235"/>
        <v/>
      </c>
      <c r="CH738" s="1339" t="str">
        <f t="shared" si="2235"/>
        <v/>
      </c>
      <c r="CI738" s="1339" t="str">
        <f t="shared" si="2235"/>
        <v/>
      </c>
      <c r="CJ738" s="1339" t="str">
        <f t="shared" si="2235"/>
        <v/>
      </c>
      <c r="CK738" s="1340" t="str">
        <f t="shared" si="2235"/>
        <v/>
      </c>
      <c r="CL738" s="1340" t="str">
        <f t="shared" si="2235"/>
        <v/>
      </c>
      <c r="CM738" s="1340" t="str">
        <f t="shared" si="2235"/>
        <v/>
      </c>
      <c r="CN738" s="1339" t="str">
        <f t="shared" ref="CN738:CT741" si="22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236"/>
        <v/>
      </c>
      <c r="CP738" s="1339" t="str">
        <f t="shared" si="2236"/>
        <v/>
      </c>
      <c r="CQ738" s="1339" t="str">
        <f t="shared" si="2236"/>
        <v/>
      </c>
      <c r="CR738" s="1339" t="str">
        <f t="shared" si="2236"/>
        <v/>
      </c>
      <c r="CS738" s="1338" t="str">
        <f t="shared" si="2236"/>
        <v/>
      </c>
      <c r="CT738" s="1341" t="str">
        <f t="shared" si="2236"/>
        <v/>
      </c>
      <c r="CU738" s="552" t="str">
        <f t="shared" ref="CU738:DD742" si="22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3" t="str">
        <f t="shared" si="2237"/>
        <v/>
      </c>
      <c r="CW738" s="554" t="str">
        <f t="shared" si="2237"/>
        <v/>
      </c>
      <c r="CX738" s="554" t="str">
        <f t="shared" si="2237"/>
        <v/>
      </c>
      <c r="CY738" s="554" t="str">
        <f t="shared" si="2237"/>
        <v/>
      </c>
      <c r="CZ738" s="554" t="str">
        <f t="shared" si="2237"/>
        <v/>
      </c>
      <c r="DA738" s="554" t="str">
        <f t="shared" si="2237"/>
        <v/>
      </c>
      <c r="DB738" s="555" t="str">
        <f t="shared" si="2237"/>
        <v/>
      </c>
      <c r="DC738" s="555" t="str">
        <f t="shared" si="2237"/>
        <v/>
      </c>
      <c r="DD738" s="555" t="str">
        <f t="shared" si="2237"/>
        <v/>
      </c>
      <c r="DE738" s="554" t="str">
        <f t="shared" ref="DE738:DK742" si="22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4" t="str">
        <f t="shared" si="2238"/>
        <v/>
      </c>
      <c r="DG738" s="554" t="str">
        <f t="shared" si="2238"/>
        <v/>
      </c>
      <c r="DH738" s="554" t="str">
        <f t="shared" si="2238"/>
        <v/>
      </c>
      <c r="DI738" s="554" t="str">
        <f t="shared" si="2238"/>
        <v/>
      </c>
      <c r="DJ738" s="553" t="str">
        <f t="shared" si="2238"/>
        <v/>
      </c>
      <c r="DK738" s="552" t="str">
        <f t="shared" si="2238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6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223"/>
        <v/>
      </c>
      <c r="CA739" s="600" t="str">
        <f t="shared" si="2224"/>
        <v/>
      </c>
      <c r="CB739" s="600" t="str">
        <f t="shared" si="2225"/>
        <v/>
      </c>
      <c r="CC739" s="691" t="str">
        <f t="shared" si="2226"/>
        <v/>
      </c>
      <c r="CD739" s="1337" t="str">
        <f t="shared" si="2235"/>
        <v/>
      </c>
      <c r="CE739" s="1338" t="str">
        <f t="shared" si="2235"/>
        <v/>
      </c>
      <c r="CF739" s="1339" t="str">
        <f t="shared" si="2235"/>
        <v/>
      </c>
      <c r="CG739" s="1339" t="str">
        <f t="shared" si="2235"/>
        <v/>
      </c>
      <c r="CH739" s="1339" t="str">
        <f t="shared" si="2235"/>
        <v/>
      </c>
      <c r="CI739" s="1339" t="str">
        <f t="shared" si="2235"/>
        <v/>
      </c>
      <c r="CJ739" s="1339" t="str">
        <f t="shared" si="2235"/>
        <v/>
      </c>
      <c r="CK739" s="1340" t="str">
        <f t="shared" si="2235"/>
        <v/>
      </c>
      <c r="CL739" s="1340" t="str">
        <f t="shared" si="2235"/>
        <v/>
      </c>
      <c r="CM739" s="1340" t="str">
        <f t="shared" si="2235"/>
        <v/>
      </c>
      <c r="CN739" s="1339" t="str">
        <f t="shared" si="2236"/>
        <v/>
      </c>
      <c r="CO739" s="1339" t="str">
        <f t="shared" si="2236"/>
        <v/>
      </c>
      <c r="CP739" s="1339" t="str">
        <f t="shared" si="2236"/>
        <v/>
      </c>
      <c r="CQ739" s="1339" t="str">
        <f t="shared" si="2236"/>
        <v/>
      </c>
      <c r="CR739" s="1339" t="str">
        <f t="shared" si="2236"/>
        <v/>
      </c>
      <c r="CS739" s="1338" t="str">
        <f t="shared" si="2236"/>
        <v/>
      </c>
      <c r="CT739" s="1341" t="str">
        <f t="shared" si="2236"/>
        <v/>
      </c>
      <c r="CU739" s="552" t="str">
        <f t="shared" si="2237"/>
        <v/>
      </c>
      <c r="CV739" s="553" t="str">
        <f t="shared" si="2237"/>
        <v/>
      </c>
      <c r="CW739" s="554" t="str">
        <f t="shared" si="2237"/>
        <v/>
      </c>
      <c r="CX739" s="554" t="str">
        <f t="shared" si="2237"/>
        <v/>
      </c>
      <c r="CY739" s="554" t="str">
        <f t="shared" si="2237"/>
        <v/>
      </c>
      <c r="CZ739" s="554" t="str">
        <f t="shared" si="2237"/>
        <v/>
      </c>
      <c r="DA739" s="554" t="str">
        <f t="shared" si="2237"/>
        <v/>
      </c>
      <c r="DB739" s="555" t="str">
        <f t="shared" si="2237"/>
        <v/>
      </c>
      <c r="DC739" s="555" t="str">
        <f t="shared" si="2237"/>
        <v/>
      </c>
      <c r="DD739" s="555" t="str">
        <f t="shared" si="2237"/>
        <v/>
      </c>
      <c r="DE739" s="554" t="str">
        <f t="shared" si="2238"/>
        <v/>
      </c>
      <c r="DF739" s="554" t="str">
        <f t="shared" si="2238"/>
        <v/>
      </c>
      <c r="DG739" s="554" t="str">
        <f t="shared" si="2238"/>
        <v/>
      </c>
      <c r="DH739" s="554" t="str">
        <f t="shared" si="2238"/>
        <v/>
      </c>
      <c r="DI739" s="554" t="str">
        <f t="shared" si="2238"/>
        <v/>
      </c>
      <c r="DJ739" s="553" t="str">
        <f t="shared" si="2238"/>
        <v/>
      </c>
      <c r="DK739" s="552" t="str">
        <f t="shared" si="2238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6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277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223"/>
        <v/>
      </c>
      <c r="CA740" s="600" t="str">
        <f t="shared" si="2224"/>
        <v/>
      </c>
      <c r="CB740" s="600" t="str">
        <f t="shared" si="2225"/>
        <v/>
      </c>
      <c r="CC740" s="691" t="str">
        <f t="shared" si="2226"/>
        <v/>
      </c>
      <c r="CD740" s="1337" t="str">
        <f t="shared" si="2235"/>
        <v/>
      </c>
      <c r="CE740" s="1338" t="str">
        <f t="shared" si="2235"/>
        <v/>
      </c>
      <c r="CF740" s="1339" t="str">
        <f t="shared" si="2235"/>
        <v/>
      </c>
      <c r="CG740" s="1339" t="str">
        <f t="shared" si="2235"/>
        <v/>
      </c>
      <c r="CH740" s="1339" t="str">
        <f t="shared" si="2235"/>
        <v/>
      </c>
      <c r="CI740" s="1339" t="str">
        <f t="shared" si="2235"/>
        <v/>
      </c>
      <c r="CJ740" s="1339" t="str">
        <f t="shared" si="2235"/>
        <v/>
      </c>
      <c r="CK740" s="1340" t="str">
        <f t="shared" si="2235"/>
        <v/>
      </c>
      <c r="CL740" s="1340" t="str">
        <f t="shared" si="2235"/>
        <v/>
      </c>
      <c r="CM740" s="1340" t="str">
        <f t="shared" si="2235"/>
        <v/>
      </c>
      <c r="CN740" s="1339" t="str">
        <f t="shared" si="2236"/>
        <v/>
      </c>
      <c r="CO740" s="1339" t="str">
        <f t="shared" si="2236"/>
        <v/>
      </c>
      <c r="CP740" s="1339" t="str">
        <f t="shared" si="2236"/>
        <v/>
      </c>
      <c r="CQ740" s="1339" t="str">
        <f t="shared" si="2236"/>
        <v/>
      </c>
      <c r="CR740" s="1339" t="str">
        <f t="shared" si="2236"/>
        <v/>
      </c>
      <c r="CS740" s="1338" t="str">
        <f t="shared" si="2236"/>
        <v/>
      </c>
      <c r="CT740" s="1341" t="str">
        <f t="shared" si="2236"/>
        <v/>
      </c>
      <c r="CU740" s="552" t="str">
        <f t="shared" si="2237"/>
        <v/>
      </c>
      <c r="CV740" s="553" t="str">
        <f t="shared" si="2237"/>
        <v/>
      </c>
      <c r="CW740" s="554" t="str">
        <f t="shared" si="2237"/>
        <v/>
      </c>
      <c r="CX740" s="554" t="str">
        <f t="shared" si="2237"/>
        <v/>
      </c>
      <c r="CY740" s="554" t="str">
        <f t="shared" si="2237"/>
        <v/>
      </c>
      <c r="CZ740" s="554" t="str">
        <f t="shared" si="2237"/>
        <v/>
      </c>
      <c r="DA740" s="554" t="str">
        <f t="shared" si="2237"/>
        <v/>
      </c>
      <c r="DB740" s="555" t="str">
        <f t="shared" si="2237"/>
        <v/>
      </c>
      <c r="DC740" s="555" t="str">
        <f t="shared" si="2237"/>
        <v/>
      </c>
      <c r="DD740" s="555" t="str">
        <f t="shared" si="2237"/>
        <v/>
      </c>
      <c r="DE740" s="554" t="str">
        <f t="shared" si="2238"/>
        <v/>
      </c>
      <c r="DF740" s="554" t="str">
        <f t="shared" si="2238"/>
        <v/>
      </c>
      <c r="DG740" s="554" t="str">
        <f t="shared" si="2238"/>
        <v/>
      </c>
      <c r="DH740" s="554" t="str">
        <f t="shared" si="2238"/>
        <v/>
      </c>
      <c r="DI740" s="554" t="str">
        <f t="shared" si="2238"/>
        <v/>
      </c>
      <c r="DJ740" s="553" t="str">
        <f t="shared" si="2238"/>
        <v/>
      </c>
      <c r="DK740" s="552" t="str">
        <f t="shared" si="2238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6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223"/>
        <v/>
      </c>
      <c r="CA741" s="600" t="str">
        <f t="shared" si="2224"/>
        <v/>
      </c>
      <c r="CB741" s="600" t="str">
        <f t="shared" si="2225"/>
        <v/>
      </c>
      <c r="CC741" s="691" t="str">
        <f t="shared" si="2226"/>
        <v/>
      </c>
      <c r="CD741" s="1337" t="str">
        <f t="shared" si="2235"/>
        <v/>
      </c>
      <c r="CE741" s="1338" t="str">
        <f t="shared" si="2235"/>
        <v/>
      </c>
      <c r="CF741" s="1339" t="str">
        <f t="shared" si="2235"/>
        <v/>
      </c>
      <c r="CG741" s="1339" t="str">
        <f t="shared" si="2235"/>
        <v/>
      </c>
      <c r="CH741" s="1339" t="str">
        <f t="shared" si="2235"/>
        <v/>
      </c>
      <c r="CI741" s="1339" t="str">
        <f t="shared" si="2235"/>
        <v/>
      </c>
      <c r="CJ741" s="1339" t="str">
        <f t="shared" si="2235"/>
        <v/>
      </c>
      <c r="CK741" s="1340" t="str">
        <f t="shared" si="2235"/>
        <v/>
      </c>
      <c r="CL741" s="1340" t="str">
        <f t="shared" si="2235"/>
        <v/>
      </c>
      <c r="CM741" s="1340" t="str">
        <f t="shared" si="2235"/>
        <v/>
      </c>
      <c r="CN741" s="1339" t="str">
        <f t="shared" si="2236"/>
        <v/>
      </c>
      <c r="CO741" s="1339" t="str">
        <f t="shared" si="2236"/>
        <v/>
      </c>
      <c r="CP741" s="1339" t="str">
        <f t="shared" si="2236"/>
        <v/>
      </c>
      <c r="CQ741" s="1339" t="str">
        <f t="shared" si="2236"/>
        <v/>
      </c>
      <c r="CR741" s="1339" t="str">
        <f t="shared" si="2236"/>
        <v/>
      </c>
      <c r="CS741" s="1338" t="str">
        <f t="shared" si="2236"/>
        <v/>
      </c>
      <c r="CT741" s="1341" t="str">
        <f t="shared" si="2236"/>
        <v/>
      </c>
      <c r="CU741" s="552" t="str">
        <f t="shared" si="2237"/>
        <v/>
      </c>
      <c r="CV741" s="553" t="str">
        <f t="shared" si="2237"/>
        <v/>
      </c>
      <c r="CW741" s="554" t="str">
        <f t="shared" si="2237"/>
        <v/>
      </c>
      <c r="CX741" s="554" t="str">
        <f t="shared" si="2237"/>
        <v/>
      </c>
      <c r="CY741" s="554" t="str">
        <f t="shared" si="2237"/>
        <v/>
      </c>
      <c r="CZ741" s="554" t="str">
        <f t="shared" si="2237"/>
        <v/>
      </c>
      <c r="DA741" s="554" t="str">
        <f t="shared" si="2237"/>
        <v/>
      </c>
      <c r="DB741" s="555" t="str">
        <f t="shared" si="2237"/>
        <v/>
      </c>
      <c r="DC741" s="555" t="str">
        <f t="shared" si="2237"/>
        <v/>
      </c>
      <c r="DD741" s="555" t="str">
        <f t="shared" si="2237"/>
        <v/>
      </c>
      <c r="DE741" s="554" t="str">
        <f t="shared" si="2238"/>
        <v/>
      </c>
      <c r="DF741" s="554" t="str">
        <f t="shared" si="2238"/>
        <v/>
      </c>
      <c r="DG741" s="554" t="str">
        <f t="shared" si="2238"/>
        <v/>
      </c>
      <c r="DH741" s="554" t="str">
        <f t="shared" si="2238"/>
        <v/>
      </c>
      <c r="DI741" s="554" t="str">
        <f t="shared" si="2238"/>
        <v/>
      </c>
      <c r="DJ741" s="553" t="str">
        <f t="shared" si="2238"/>
        <v/>
      </c>
      <c r="DK741" s="552" t="str">
        <f t="shared" si="2238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6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307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223"/>
        <v>0</v>
      </c>
      <c r="CA742" s="600">
        <f t="shared" si="2224"/>
        <v>0</v>
      </c>
      <c r="CB742" s="600">
        <f t="shared" si="2225"/>
        <v>0</v>
      </c>
      <c r="CC742" s="691">
        <f t="shared" si="2226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2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239"/>
        <v>0</v>
      </c>
      <c r="CG742" s="1339">
        <f t="shared" si="2239"/>
        <v>0</v>
      </c>
      <c r="CH742" s="1339">
        <f t="shared" si="2239"/>
        <v>0</v>
      </c>
      <c r="CI742" s="1339">
        <f t="shared" si="2239"/>
        <v>0</v>
      </c>
      <c r="CJ742" s="1339">
        <f t="shared" si="2239"/>
        <v>0</v>
      </c>
      <c r="CK742" s="1340">
        <f t="shared" si="2239"/>
        <v>0</v>
      </c>
      <c r="CL742" s="1340">
        <f t="shared" si="2239"/>
        <v>0</v>
      </c>
      <c r="CM742" s="1340">
        <f t="shared" si="2239"/>
        <v>0</v>
      </c>
      <c r="CN742" s="1339">
        <f t="shared" si="2239"/>
        <v>0</v>
      </c>
      <c r="CO742" s="1339">
        <f t="shared" si="2239"/>
        <v>0</v>
      </c>
      <c r="CP742" s="1339">
        <f t="shared" si="2239"/>
        <v>0</v>
      </c>
      <c r="CQ742" s="1339">
        <f t="shared" si="2239"/>
        <v>0</v>
      </c>
      <c r="CR742" s="1339">
        <f t="shared" si="2239"/>
        <v>0</v>
      </c>
      <c r="CS742" s="1338">
        <f t="shared" si="2239"/>
        <v>0</v>
      </c>
      <c r="CT742" s="1341">
        <f t="shared" si="2239"/>
        <v>0</v>
      </c>
      <c r="CU742" s="552">
        <f t="shared" si="2237"/>
        <v>0</v>
      </c>
      <c r="CV742" s="553">
        <f t="shared" si="2237"/>
        <v>0</v>
      </c>
      <c r="CW742" s="554">
        <f t="shared" si="2237"/>
        <v>0</v>
      </c>
      <c r="CX742" s="554">
        <f t="shared" si="2237"/>
        <v>0</v>
      </c>
      <c r="CY742" s="554">
        <f t="shared" si="2237"/>
        <v>0</v>
      </c>
      <c r="CZ742" s="554">
        <f t="shared" si="2237"/>
        <v>0</v>
      </c>
      <c r="DA742" s="554">
        <f t="shared" si="2237"/>
        <v>0</v>
      </c>
      <c r="DB742" s="555">
        <f t="shared" si="2237"/>
        <v>0</v>
      </c>
      <c r="DC742" s="555">
        <f t="shared" si="2237"/>
        <v>0</v>
      </c>
      <c r="DD742" s="555">
        <f t="shared" si="2237"/>
        <v>0</v>
      </c>
      <c r="DE742" s="554">
        <f t="shared" si="2238"/>
        <v>0</v>
      </c>
      <c r="DF742" s="554">
        <f t="shared" si="2238"/>
        <v>0</v>
      </c>
      <c r="DG742" s="554">
        <f t="shared" si="2238"/>
        <v>0</v>
      </c>
      <c r="DH742" s="554">
        <f t="shared" si="2238"/>
        <v>0</v>
      </c>
      <c r="DI742" s="554">
        <f t="shared" si="2238"/>
        <v>0</v>
      </c>
      <c r="DJ742" s="553">
        <f t="shared" si="2238"/>
        <v>0</v>
      </c>
      <c r="DK742" s="552">
        <f t="shared" si="2238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6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317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903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40">IF(DL744&lt;3,"",(SUM(B744:R744)-MIN(B744:R744)-MAX(B744:R744))/(DL744-2))</f>
        <v/>
      </c>
      <c r="CA744" s="600" t="str">
        <f t="shared" ref="CA744:CA759" si="2241">IF(DM744&lt;3,"",(SUM(T744:AJ744)-MIN(T744:AJ744)-MAX(T744:AJ744))/(DM744-2))</f>
        <v/>
      </c>
      <c r="CB744" s="600" t="str">
        <f t="shared" ref="CB744:CB759" si="2242">IF(DN744&lt;3,"",(SUM(AL744:BB744)-MIN(AL744:BB744)-MAX(AL744:BB744))/(DN744-2))</f>
        <v/>
      </c>
      <c r="CC744" s="691" t="str">
        <f t="shared" ref="CC744:CC759" si="2243">IF(DO744&lt;3,"",(SUM(BD744:BT744)-MIN(BD744:BT744)-MAX(BD744:BT744))/(DO744-2))</f>
        <v/>
      </c>
      <c r="CD744" s="1337" t="str">
        <f t="shared" ref="CD744:CM747" si="22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244"/>
        <v/>
      </c>
      <c r="CF744" s="1339" t="str">
        <f t="shared" si="2244"/>
        <v/>
      </c>
      <c r="CG744" s="1339" t="str">
        <f t="shared" si="2244"/>
        <v/>
      </c>
      <c r="CH744" s="1339" t="str">
        <f t="shared" si="2244"/>
        <v/>
      </c>
      <c r="CI744" s="1339" t="str">
        <f t="shared" si="2244"/>
        <v/>
      </c>
      <c r="CJ744" s="1339" t="str">
        <f t="shared" si="2244"/>
        <v/>
      </c>
      <c r="CK744" s="1340" t="str">
        <f t="shared" si="2244"/>
        <v/>
      </c>
      <c r="CL744" s="1340" t="str">
        <f t="shared" si="2244"/>
        <v/>
      </c>
      <c r="CM744" s="1340" t="str">
        <f t="shared" si="2244"/>
        <v/>
      </c>
      <c r="CN744" s="1339" t="str">
        <f t="shared" ref="CN744:CT747" si="22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245"/>
        <v/>
      </c>
      <c r="CP744" s="1339" t="str">
        <f t="shared" si="2245"/>
        <v/>
      </c>
      <c r="CQ744" s="1339" t="str">
        <f t="shared" si="2245"/>
        <v/>
      </c>
      <c r="CR744" s="1339" t="str">
        <f t="shared" si="2245"/>
        <v/>
      </c>
      <c r="CS744" s="1338" t="str">
        <f t="shared" si="2245"/>
        <v/>
      </c>
      <c r="CT744" s="1341" t="str">
        <f t="shared" si="2245"/>
        <v/>
      </c>
      <c r="CU744" s="552" t="str">
        <f t="shared" ref="CU744:DD748" si="22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3" t="str">
        <f t="shared" si="2246"/>
        <v/>
      </c>
      <c r="CW744" s="554" t="str">
        <f t="shared" si="2246"/>
        <v/>
      </c>
      <c r="CX744" s="554" t="str">
        <f t="shared" si="2246"/>
        <v/>
      </c>
      <c r="CY744" s="554" t="str">
        <f t="shared" si="2246"/>
        <v/>
      </c>
      <c r="CZ744" s="554" t="str">
        <f t="shared" si="2246"/>
        <v/>
      </c>
      <c r="DA744" s="554" t="str">
        <f t="shared" si="2246"/>
        <v/>
      </c>
      <c r="DB744" s="555" t="str">
        <f t="shared" si="2246"/>
        <v/>
      </c>
      <c r="DC744" s="555" t="str">
        <f t="shared" si="2246"/>
        <v/>
      </c>
      <c r="DD744" s="555" t="str">
        <f t="shared" si="2246"/>
        <v/>
      </c>
      <c r="DE744" s="554" t="str">
        <f t="shared" ref="DE744:DK748" si="22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4" t="str">
        <f t="shared" si="2247"/>
        <v/>
      </c>
      <c r="DG744" s="554" t="str">
        <f t="shared" si="2247"/>
        <v/>
      </c>
      <c r="DH744" s="554" t="str">
        <f t="shared" si="2247"/>
        <v/>
      </c>
      <c r="DI744" s="554" t="str">
        <f t="shared" si="2247"/>
        <v/>
      </c>
      <c r="DJ744" s="553" t="str">
        <f t="shared" si="2247"/>
        <v/>
      </c>
      <c r="DK744" s="552" t="str">
        <f t="shared" si="2247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6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40"/>
        <v/>
      </c>
      <c r="CA745" s="600" t="str">
        <f t="shared" si="2241"/>
        <v/>
      </c>
      <c r="CB745" s="600" t="str">
        <f t="shared" si="2242"/>
        <v/>
      </c>
      <c r="CC745" s="691" t="str">
        <f t="shared" si="2243"/>
        <v/>
      </c>
      <c r="CD745" s="1337" t="str">
        <f t="shared" si="2244"/>
        <v/>
      </c>
      <c r="CE745" s="1338" t="str">
        <f t="shared" si="2244"/>
        <v/>
      </c>
      <c r="CF745" s="1339" t="str">
        <f t="shared" si="2244"/>
        <v/>
      </c>
      <c r="CG745" s="1339" t="str">
        <f t="shared" si="2244"/>
        <v/>
      </c>
      <c r="CH745" s="1339" t="str">
        <f t="shared" si="2244"/>
        <v/>
      </c>
      <c r="CI745" s="1339" t="str">
        <f t="shared" si="2244"/>
        <v/>
      </c>
      <c r="CJ745" s="1339" t="str">
        <f t="shared" si="2244"/>
        <v/>
      </c>
      <c r="CK745" s="1340" t="str">
        <f t="shared" si="2244"/>
        <v/>
      </c>
      <c r="CL745" s="1340" t="str">
        <f t="shared" si="2244"/>
        <v/>
      </c>
      <c r="CM745" s="1340" t="str">
        <f t="shared" si="2244"/>
        <v/>
      </c>
      <c r="CN745" s="1339" t="str">
        <f t="shared" si="2245"/>
        <v/>
      </c>
      <c r="CO745" s="1339" t="str">
        <f t="shared" si="2245"/>
        <v/>
      </c>
      <c r="CP745" s="1339" t="str">
        <f t="shared" si="2245"/>
        <v/>
      </c>
      <c r="CQ745" s="1339" t="str">
        <f t="shared" si="2245"/>
        <v/>
      </c>
      <c r="CR745" s="1339" t="str">
        <f t="shared" si="2245"/>
        <v/>
      </c>
      <c r="CS745" s="1338" t="str">
        <f t="shared" si="2245"/>
        <v/>
      </c>
      <c r="CT745" s="1341" t="str">
        <f t="shared" si="2245"/>
        <v/>
      </c>
      <c r="CU745" s="552" t="str">
        <f t="shared" si="2246"/>
        <v/>
      </c>
      <c r="CV745" s="553" t="str">
        <f t="shared" si="2246"/>
        <v/>
      </c>
      <c r="CW745" s="554" t="str">
        <f t="shared" si="2246"/>
        <v/>
      </c>
      <c r="CX745" s="554" t="str">
        <f t="shared" si="2246"/>
        <v/>
      </c>
      <c r="CY745" s="554" t="str">
        <f t="shared" si="2246"/>
        <v/>
      </c>
      <c r="CZ745" s="554" t="str">
        <f t="shared" si="2246"/>
        <v/>
      </c>
      <c r="DA745" s="554" t="str">
        <f t="shared" si="2246"/>
        <v/>
      </c>
      <c r="DB745" s="555" t="str">
        <f t="shared" si="2246"/>
        <v/>
      </c>
      <c r="DC745" s="555" t="str">
        <f t="shared" si="2246"/>
        <v/>
      </c>
      <c r="DD745" s="555" t="str">
        <f t="shared" si="2246"/>
        <v/>
      </c>
      <c r="DE745" s="554" t="str">
        <f t="shared" si="2247"/>
        <v/>
      </c>
      <c r="DF745" s="554" t="str">
        <f t="shared" si="2247"/>
        <v/>
      </c>
      <c r="DG745" s="554" t="str">
        <f t="shared" si="2247"/>
        <v/>
      </c>
      <c r="DH745" s="554" t="str">
        <f t="shared" si="2247"/>
        <v/>
      </c>
      <c r="DI745" s="554" t="str">
        <f t="shared" si="2247"/>
        <v/>
      </c>
      <c r="DJ745" s="553" t="str">
        <f t="shared" si="2247"/>
        <v/>
      </c>
      <c r="DK745" s="552" t="str">
        <f t="shared" si="2247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6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277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40"/>
        <v/>
      </c>
      <c r="CA746" s="600" t="str">
        <f t="shared" si="2241"/>
        <v/>
      </c>
      <c r="CB746" s="600" t="str">
        <f t="shared" si="2242"/>
        <v/>
      </c>
      <c r="CC746" s="691" t="str">
        <f t="shared" si="2243"/>
        <v/>
      </c>
      <c r="CD746" s="1337" t="str">
        <f t="shared" si="2244"/>
        <v/>
      </c>
      <c r="CE746" s="1338" t="str">
        <f t="shared" si="2244"/>
        <v/>
      </c>
      <c r="CF746" s="1339" t="str">
        <f t="shared" si="2244"/>
        <v/>
      </c>
      <c r="CG746" s="1339" t="str">
        <f t="shared" si="2244"/>
        <v/>
      </c>
      <c r="CH746" s="1339" t="str">
        <f t="shared" si="2244"/>
        <v/>
      </c>
      <c r="CI746" s="1339" t="str">
        <f t="shared" si="2244"/>
        <v/>
      </c>
      <c r="CJ746" s="1339" t="str">
        <f t="shared" si="2244"/>
        <v/>
      </c>
      <c r="CK746" s="1340" t="str">
        <f t="shared" si="2244"/>
        <v/>
      </c>
      <c r="CL746" s="1340" t="str">
        <f t="shared" si="2244"/>
        <v/>
      </c>
      <c r="CM746" s="1340" t="str">
        <f t="shared" si="2244"/>
        <v/>
      </c>
      <c r="CN746" s="1339" t="str">
        <f t="shared" si="2245"/>
        <v/>
      </c>
      <c r="CO746" s="1339" t="str">
        <f t="shared" si="2245"/>
        <v/>
      </c>
      <c r="CP746" s="1339" t="str">
        <f t="shared" si="2245"/>
        <v/>
      </c>
      <c r="CQ746" s="1339" t="str">
        <f t="shared" si="2245"/>
        <v/>
      </c>
      <c r="CR746" s="1339" t="str">
        <f t="shared" si="2245"/>
        <v/>
      </c>
      <c r="CS746" s="1338" t="str">
        <f t="shared" si="2245"/>
        <v/>
      </c>
      <c r="CT746" s="1341" t="str">
        <f t="shared" si="2245"/>
        <v/>
      </c>
      <c r="CU746" s="552" t="str">
        <f t="shared" si="2246"/>
        <v/>
      </c>
      <c r="CV746" s="553" t="str">
        <f t="shared" si="2246"/>
        <v/>
      </c>
      <c r="CW746" s="554" t="str">
        <f t="shared" si="2246"/>
        <v/>
      </c>
      <c r="CX746" s="554" t="str">
        <f t="shared" si="2246"/>
        <v/>
      </c>
      <c r="CY746" s="554" t="str">
        <f t="shared" si="2246"/>
        <v/>
      </c>
      <c r="CZ746" s="554" t="str">
        <f t="shared" si="2246"/>
        <v/>
      </c>
      <c r="DA746" s="554" t="str">
        <f t="shared" si="2246"/>
        <v/>
      </c>
      <c r="DB746" s="555" t="str">
        <f t="shared" si="2246"/>
        <v/>
      </c>
      <c r="DC746" s="555" t="str">
        <f t="shared" si="2246"/>
        <v/>
      </c>
      <c r="DD746" s="555" t="str">
        <f t="shared" si="2246"/>
        <v/>
      </c>
      <c r="DE746" s="554" t="str">
        <f t="shared" si="2247"/>
        <v/>
      </c>
      <c r="DF746" s="554" t="str">
        <f t="shared" si="2247"/>
        <v/>
      </c>
      <c r="DG746" s="554" t="str">
        <f t="shared" si="2247"/>
        <v/>
      </c>
      <c r="DH746" s="554" t="str">
        <f t="shared" si="2247"/>
        <v/>
      </c>
      <c r="DI746" s="554" t="str">
        <f t="shared" si="2247"/>
        <v/>
      </c>
      <c r="DJ746" s="553" t="str">
        <f t="shared" si="2247"/>
        <v/>
      </c>
      <c r="DK746" s="552" t="str">
        <f t="shared" si="2247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6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40"/>
        <v/>
      </c>
      <c r="CA747" s="600" t="str">
        <f t="shared" si="2241"/>
        <v/>
      </c>
      <c r="CB747" s="600" t="str">
        <f t="shared" si="2242"/>
        <v/>
      </c>
      <c r="CC747" s="691" t="str">
        <f t="shared" si="2243"/>
        <v/>
      </c>
      <c r="CD747" s="1337" t="str">
        <f t="shared" si="2244"/>
        <v/>
      </c>
      <c r="CE747" s="1338" t="str">
        <f t="shared" si="2244"/>
        <v/>
      </c>
      <c r="CF747" s="1339" t="str">
        <f t="shared" si="2244"/>
        <v/>
      </c>
      <c r="CG747" s="1339" t="str">
        <f t="shared" si="2244"/>
        <v/>
      </c>
      <c r="CH747" s="1339" t="str">
        <f t="shared" si="2244"/>
        <v/>
      </c>
      <c r="CI747" s="1339" t="str">
        <f t="shared" si="2244"/>
        <v/>
      </c>
      <c r="CJ747" s="1339" t="str">
        <f t="shared" si="2244"/>
        <v/>
      </c>
      <c r="CK747" s="1340" t="str">
        <f t="shared" si="2244"/>
        <v/>
      </c>
      <c r="CL747" s="1340" t="str">
        <f t="shared" si="2244"/>
        <v/>
      </c>
      <c r="CM747" s="1340" t="str">
        <f t="shared" si="2244"/>
        <v/>
      </c>
      <c r="CN747" s="1339" t="str">
        <f t="shared" si="2245"/>
        <v/>
      </c>
      <c r="CO747" s="1339" t="str">
        <f t="shared" si="2245"/>
        <v/>
      </c>
      <c r="CP747" s="1339" t="str">
        <f t="shared" si="2245"/>
        <v/>
      </c>
      <c r="CQ747" s="1339" t="str">
        <f t="shared" si="2245"/>
        <v/>
      </c>
      <c r="CR747" s="1339" t="str">
        <f t="shared" si="2245"/>
        <v/>
      </c>
      <c r="CS747" s="1338" t="str">
        <f t="shared" si="2245"/>
        <v/>
      </c>
      <c r="CT747" s="1341" t="str">
        <f t="shared" si="2245"/>
        <v/>
      </c>
      <c r="CU747" s="552" t="str">
        <f t="shared" si="2246"/>
        <v/>
      </c>
      <c r="CV747" s="553" t="str">
        <f t="shared" si="2246"/>
        <v/>
      </c>
      <c r="CW747" s="554" t="str">
        <f t="shared" si="2246"/>
        <v/>
      </c>
      <c r="CX747" s="554" t="str">
        <f t="shared" si="2246"/>
        <v/>
      </c>
      <c r="CY747" s="554" t="str">
        <f t="shared" si="2246"/>
        <v/>
      </c>
      <c r="CZ747" s="554" t="str">
        <f t="shared" si="2246"/>
        <v/>
      </c>
      <c r="DA747" s="554" t="str">
        <f t="shared" si="2246"/>
        <v/>
      </c>
      <c r="DB747" s="555" t="str">
        <f t="shared" si="2246"/>
        <v/>
      </c>
      <c r="DC747" s="555" t="str">
        <f t="shared" si="2246"/>
        <v/>
      </c>
      <c r="DD747" s="555" t="str">
        <f t="shared" si="2246"/>
        <v/>
      </c>
      <c r="DE747" s="554" t="str">
        <f t="shared" si="2247"/>
        <v/>
      </c>
      <c r="DF747" s="554" t="str">
        <f t="shared" si="2247"/>
        <v/>
      </c>
      <c r="DG747" s="554" t="str">
        <f t="shared" si="2247"/>
        <v/>
      </c>
      <c r="DH747" s="554" t="str">
        <f t="shared" si="2247"/>
        <v/>
      </c>
      <c r="DI747" s="554" t="str">
        <f t="shared" si="2247"/>
        <v/>
      </c>
      <c r="DJ747" s="553" t="str">
        <f t="shared" si="2247"/>
        <v/>
      </c>
      <c r="DK747" s="552" t="str">
        <f t="shared" si="2247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6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307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40"/>
        <v>0</v>
      </c>
      <c r="CA748" s="600">
        <f t="shared" si="2241"/>
        <v>0</v>
      </c>
      <c r="CB748" s="600">
        <f t="shared" si="2242"/>
        <v>0</v>
      </c>
      <c r="CC748" s="691">
        <f t="shared" si="2243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2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248"/>
        <v>0</v>
      </c>
      <c r="CG748" s="1339">
        <f t="shared" si="2248"/>
        <v>0</v>
      </c>
      <c r="CH748" s="1339">
        <f t="shared" si="2248"/>
        <v>0</v>
      </c>
      <c r="CI748" s="1339">
        <f t="shared" si="2248"/>
        <v>0</v>
      </c>
      <c r="CJ748" s="1339">
        <f t="shared" si="2248"/>
        <v>0</v>
      </c>
      <c r="CK748" s="1340">
        <f t="shared" si="2248"/>
        <v>0</v>
      </c>
      <c r="CL748" s="1340">
        <f t="shared" si="2248"/>
        <v>0</v>
      </c>
      <c r="CM748" s="1340">
        <f t="shared" si="2248"/>
        <v>0</v>
      </c>
      <c r="CN748" s="1339">
        <f t="shared" si="2248"/>
        <v>0</v>
      </c>
      <c r="CO748" s="1339">
        <f t="shared" si="2248"/>
        <v>0</v>
      </c>
      <c r="CP748" s="1339">
        <f t="shared" si="2248"/>
        <v>0</v>
      </c>
      <c r="CQ748" s="1339">
        <f t="shared" si="2248"/>
        <v>0</v>
      </c>
      <c r="CR748" s="1339">
        <f t="shared" si="2248"/>
        <v>0</v>
      </c>
      <c r="CS748" s="1338">
        <f t="shared" si="2248"/>
        <v>0</v>
      </c>
      <c r="CT748" s="1341">
        <f t="shared" si="2248"/>
        <v>0</v>
      </c>
      <c r="CU748" s="552">
        <f t="shared" si="2246"/>
        <v>0</v>
      </c>
      <c r="CV748" s="553">
        <f t="shared" si="2246"/>
        <v>0</v>
      </c>
      <c r="CW748" s="554">
        <f t="shared" si="2246"/>
        <v>0</v>
      </c>
      <c r="CX748" s="554">
        <f t="shared" si="2246"/>
        <v>0</v>
      </c>
      <c r="CY748" s="554">
        <f t="shared" si="2246"/>
        <v>0</v>
      </c>
      <c r="CZ748" s="554">
        <f t="shared" si="2246"/>
        <v>0</v>
      </c>
      <c r="DA748" s="554">
        <f t="shared" si="2246"/>
        <v>0</v>
      </c>
      <c r="DB748" s="555">
        <f t="shared" si="2246"/>
        <v>0</v>
      </c>
      <c r="DC748" s="555">
        <f t="shared" si="2246"/>
        <v>0</v>
      </c>
      <c r="DD748" s="555">
        <f t="shared" si="2246"/>
        <v>0</v>
      </c>
      <c r="DE748" s="554">
        <f t="shared" si="2247"/>
        <v>0</v>
      </c>
      <c r="DF748" s="554">
        <f t="shared" si="2247"/>
        <v>0</v>
      </c>
      <c r="DG748" s="554">
        <f t="shared" si="2247"/>
        <v>0</v>
      </c>
      <c r="DH748" s="554">
        <f t="shared" si="2247"/>
        <v>0</v>
      </c>
      <c r="DI748" s="554">
        <f t="shared" si="2247"/>
        <v>0</v>
      </c>
      <c r="DJ748" s="553">
        <f t="shared" si="2247"/>
        <v>0</v>
      </c>
      <c r="DK748" s="552">
        <f t="shared" si="2247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6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318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40"/>
        <v/>
      </c>
      <c r="CA749" s="592" t="str">
        <f t="shared" si="2241"/>
        <v/>
      </c>
      <c r="CB749" s="592" t="str">
        <f t="shared" si="2242"/>
        <v/>
      </c>
      <c r="CC749" s="690" t="str">
        <f t="shared" si="2243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903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40"/>
        <v/>
      </c>
      <c r="CA750" s="600" t="str">
        <f t="shared" si="2241"/>
        <v/>
      </c>
      <c r="CB750" s="600" t="str">
        <f t="shared" si="2242"/>
        <v/>
      </c>
      <c r="CC750" s="691" t="str">
        <f t="shared" si="2243"/>
        <v/>
      </c>
      <c r="CD750" s="1337" t="str">
        <f t="shared" ref="CD750:CM753" si="22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249"/>
        <v/>
      </c>
      <c r="CF750" s="1339" t="str">
        <f t="shared" si="2249"/>
        <v/>
      </c>
      <c r="CG750" s="1339" t="str">
        <f t="shared" si="2249"/>
        <v/>
      </c>
      <c r="CH750" s="1339" t="str">
        <f t="shared" si="2249"/>
        <v/>
      </c>
      <c r="CI750" s="1339" t="str">
        <f t="shared" si="2249"/>
        <v/>
      </c>
      <c r="CJ750" s="1339" t="str">
        <f t="shared" si="2249"/>
        <v/>
      </c>
      <c r="CK750" s="1340" t="str">
        <f t="shared" si="2249"/>
        <v/>
      </c>
      <c r="CL750" s="1340" t="str">
        <f t="shared" si="2249"/>
        <v/>
      </c>
      <c r="CM750" s="1340" t="str">
        <f t="shared" si="2249"/>
        <v/>
      </c>
      <c r="CN750" s="1339" t="str">
        <f t="shared" ref="CN750:CT753" si="22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250"/>
        <v/>
      </c>
      <c r="CP750" s="1339" t="str">
        <f t="shared" si="2250"/>
        <v/>
      </c>
      <c r="CQ750" s="1339" t="str">
        <f t="shared" si="2250"/>
        <v/>
      </c>
      <c r="CR750" s="1339" t="str">
        <f t="shared" si="2250"/>
        <v/>
      </c>
      <c r="CS750" s="1338" t="str">
        <f t="shared" si="2250"/>
        <v/>
      </c>
      <c r="CT750" s="1341" t="str">
        <f t="shared" si="2250"/>
        <v/>
      </c>
      <c r="CU750" s="552" t="str">
        <f t="shared" ref="CU750:DD754" si="22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3" t="str">
        <f t="shared" si="2251"/>
        <v/>
      </c>
      <c r="CW750" s="554" t="str">
        <f t="shared" si="2251"/>
        <v/>
      </c>
      <c r="CX750" s="554" t="str">
        <f t="shared" si="2251"/>
        <v/>
      </c>
      <c r="CY750" s="554" t="str">
        <f t="shared" si="2251"/>
        <v/>
      </c>
      <c r="CZ750" s="554" t="str">
        <f t="shared" si="2251"/>
        <v/>
      </c>
      <c r="DA750" s="554" t="str">
        <f t="shared" si="2251"/>
        <v/>
      </c>
      <c r="DB750" s="555" t="str">
        <f t="shared" si="2251"/>
        <v/>
      </c>
      <c r="DC750" s="555" t="str">
        <f t="shared" si="2251"/>
        <v/>
      </c>
      <c r="DD750" s="555" t="str">
        <f t="shared" si="2251"/>
        <v/>
      </c>
      <c r="DE750" s="554" t="str">
        <f t="shared" ref="DE750:DK754" si="22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4" t="str">
        <f t="shared" si="2252"/>
        <v/>
      </c>
      <c r="DG750" s="554" t="str">
        <f t="shared" si="2252"/>
        <v/>
      </c>
      <c r="DH750" s="554" t="str">
        <f t="shared" si="2252"/>
        <v/>
      </c>
      <c r="DI750" s="554" t="str">
        <f t="shared" si="2252"/>
        <v/>
      </c>
      <c r="DJ750" s="553" t="str">
        <f t="shared" si="2252"/>
        <v/>
      </c>
      <c r="DK750" s="552" t="str">
        <f t="shared" si="2252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6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40"/>
        <v/>
      </c>
      <c r="CA751" s="600" t="str">
        <f t="shared" si="2241"/>
        <v/>
      </c>
      <c r="CB751" s="600" t="str">
        <f t="shared" si="2242"/>
        <v/>
      </c>
      <c r="CC751" s="691" t="str">
        <f t="shared" si="2243"/>
        <v/>
      </c>
      <c r="CD751" s="1337" t="str">
        <f t="shared" si="2249"/>
        <v/>
      </c>
      <c r="CE751" s="1338" t="str">
        <f t="shared" si="2249"/>
        <v/>
      </c>
      <c r="CF751" s="1339" t="str">
        <f t="shared" si="2249"/>
        <v/>
      </c>
      <c r="CG751" s="1339" t="str">
        <f t="shared" si="2249"/>
        <v/>
      </c>
      <c r="CH751" s="1339" t="str">
        <f t="shared" si="2249"/>
        <v/>
      </c>
      <c r="CI751" s="1339" t="str">
        <f t="shared" si="2249"/>
        <v/>
      </c>
      <c r="CJ751" s="1339" t="str">
        <f t="shared" si="2249"/>
        <v/>
      </c>
      <c r="CK751" s="1340" t="str">
        <f t="shared" si="2249"/>
        <v/>
      </c>
      <c r="CL751" s="1340" t="str">
        <f t="shared" si="2249"/>
        <v/>
      </c>
      <c r="CM751" s="1340" t="str">
        <f t="shared" si="2249"/>
        <v/>
      </c>
      <c r="CN751" s="1339" t="str">
        <f t="shared" si="2250"/>
        <v/>
      </c>
      <c r="CO751" s="1339" t="str">
        <f t="shared" si="2250"/>
        <v/>
      </c>
      <c r="CP751" s="1339" t="str">
        <f t="shared" si="2250"/>
        <v/>
      </c>
      <c r="CQ751" s="1339" t="str">
        <f t="shared" si="2250"/>
        <v/>
      </c>
      <c r="CR751" s="1339" t="str">
        <f t="shared" si="2250"/>
        <v/>
      </c>
      <c r="CS751" s="1338" t="str">
        <f t="shared" si="2250"/>
        <v/>
      </c>
      <c r="CT751" s="1341" t="str">
        <f t="shared" si="2250"/>
        <v/>
      </c>
      <c r="CU751" s="552" t="str">
        <f t="shared" si="2251"/>
        <v/>
      </c>
      <c r="CV751" s="553" t="str">
        <f t="shared" si="2251"/>
        <v/>
      </c>
      <c r="CW751" s="554" t="str">
        <f t="shared" si="2251"/>
        <v/>
      </c>
      <c r="CX751" s="554" t="str">
        <f t="shared" si="2251"/>
        <v/>
      </c>
      <c r="CY751" s="554" t="str">
        <f t="shared" si="2251"/>
        <v/>
      </c>
      <c r="CZ751" s="554" t="str">
        <f t="shared" si="2251"/>
        <v/>
      </c>
      <c r="DA751" s="554" t="str">
        <f t="shared" si="2251"/>
        <v/>
      </c>
      <c r="DB751" s="555" t="str">
        <f t="shared" si="2251"/>
        <v/>
      </c>
      <c r="DC751" s="555" t="str">
        <f t="shared" si="2251"/>
        <v/>
      </c>
      <c r="DD751" s="555" t="str">
        <f t="shared" si="2251"/>
        <v/>
      </c>
      <c r="DE751" s="554" t="str">
        <f t="shared" si="2252"/>
        <v/>
      </c>
      <c r="DF751" s="554" t="str">
        <f t="shared" si="2252"/>
        <v/>
      </c>
      <c r="DG751" s="554" t="str">
        <f t="shared" si="2252"/>
        <v/>
      </c>
      <c r="DH751" s="554" t="str">
        <f t="shared" si="2252"/>
        <v/>
      </c>
      <c r="DI751" s="554" t="str">
        <f t="shared" si="2252"/>
        <v/>
      </c>
      <c r="DJ751" s="553" t="str">
        <f t="shared" si="2252"/>
        <v/>
      </c>
      <c r="DK751" s="552" t="str">
        <f t="shared" si="2252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6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277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40"/>
        <v/>
      </c>
      <c r="CA752" s="600" t="str">
        <f t="shared" si="2241"/>
        <v/>
      </c>
      <c r="CB752" s="600" t="str">
        <f t="shared" si="2242"/>
        <v/>
      </c>
      <c r="CC752" s="691" t="str">
        <f t="shared" si="2243"/>
        <v/>
      </c>
      <c r="CD752" s="1337" t="str">
        <f t="shared" si="2249"/>
        <v/>
      </c>
      <c r="CE752" s="1338" t="str">
        <f t="shared" si="2249"/>
        <v/>
      </c>
      <c r="CF752" s="1339" t="str">
        <f t="shared" si="2249"/>
        <v/>
      </c>
      <c r="CG752" s="1339" t="str">
        <f t="shared" si="2249"/>
        <v/>
      </c>
      <c r="CH752" s="1339" t="str">
        <f t="shared" si="2249"/>
        <v/>
      </c>
      <c r="CI752" s="1339" t="str">
        <f t="shared" si="2249"/>
        <v/>
      </c>
      <c r="CJ752" s="1339" t="str">
        <f t="shared" si="2249"/>
        <v/>
      </c>
      <c r="CK752" s="1340" t="str">
        <f t="shared" si="2249"/>
        <v/>
      </c>
      <c r="CL752" s="1340" t="str">
        <f t="shared" si="2249"/>
        <v/>
      </c>
      <c r="CM752" s="1340" t="str">
        <f t="shared" si="2249"/>
        <v/>
      </c>
      <c r="CN752" s="1339" t="str">
        <f t="shared" si="2250"/>
        <v/>
      </c>
      <c r="CO752" s="1339" t="str">
        <f t="shared" si="2250"/>
        <v/>
      </c>
      <c r="CP752" s="1339" t="str">
        <f t="shared" si="2250"/>
        <v/>
      </c>
      <c r="CQ752" s="1339" t="str">
        <f t="shared" si="2250"/>
        <v/>
      </c>
      <c r="CR752" s="1339" t="str">
        <f t="shared" si="2250"/>
        <v/>
      </c>
      <c r="CS752" s="1338" t="str">
        <f t="shared" si="2250"/>
        <v/>
      </c>
      <c r="CT752" s="1341" t="str">
        <f t="shared" si="2250"/>
        <v/>
      </c>
      <c r="CU752" s="552" t="str">
        <f t="shared" si="2251"/>
        <v/>
      </c>
      <c r="CV752" s="553" t="str">
        <f t="shared" si="2251"/>
        <v/>
      </c>
      <c r="CW752" s="554" t="str">
        <f t="shared" si="2251"/>
        <v/>
      </c>
      <c r="CX752" s="554" t="str">
        <f t="shared" si="2251"/>
        <v/>
      </c>
      <c r="CY752" s="554" t="str">
        <f t="shared" si="2251"/>
        <v/>
      </c>
      <c r="CZ752" s="554" t="str">
        <f t="shared" si="2251"/>
        <v/>
      </c>
      <c r="DA752" s="554" t="str">
        <f t="shared" si="2251"/>
        <v/>
      </c>
      <c r="DB752" s="555" t="str">
        <f t="shared" si="2251"/>
        <v/>
      </c>
      <c r="DC752" s="555" t="str">
        <f t="shared" si="2251"/>
        <v/>
      </c>
      <c r="DD752" s="555" t="str">
        <f t="shared" si="2251"/>
        <v/>
      </c>
      <c r="DE752" s="554" t="str">
        <f t="shared" si="2252"/>
        <v/>
      </c>
      <c r="DF752" s="554" t="str">
        <f t="shared" si="2252"/>
        <v/>
      </c>
      <c r="DG752" s="554" t="str">
        <f t="shared" si="2252"/>
        <v/>
      </c>
      <c r="DH752" s="554" t="str">
        <f t="shared" si="2252"/>
        <v/>
      </c>
      <c r="DI752" s="554" t="str">
        <f t="shared" si="2252"/>
        <v/>
      </c>
      <c r="DJ752" s="553" t="str">
        <f t="shared" si="2252"/>
        <v/>
      </c>
      <c r="DK752" s="552" t="str">
        <f t="shared" si="2252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6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40"/>
        <v/>
      </c>
      <c r="CA753" s="600" t="str">
        <f t="shared" si="2241"/>
        <v/>
      </c>
      <c r="CB753" s="600" t="str">
        <f t="shared" si="2242"/>
        <v/>
      </c>
      <c r="CC753" s="691" t="str">
        <f t="shared" si="2243"/>
        <v/>
      </c>
      <c r="CD753" s="1337" t="str">
        <f t="shared" si="2249"/>
        <v/>
      </c>
      <c r="CE753" s="1338" t="str">
        <f t="shared" si="2249"/>
        <v/>
      </c>
      <c r="CF753" s="1339" t="str">
        <f t="shared" si="2249"/>
        <v/>
      </c>
      <c r="CG753" s="1339" t="str">
        <f t="shared" si="2249"/>
        <v/>
      </c>
      <c r="CH753" s="1339" t="str">
        <f t="shared" si="2249"/>
        <v/>
      </c>
      <c r="CI753" s="1339" t="str">
        <f t="shared" si="2249"/>
        <v/>
      </c>
      <c r="CJ753" s="1339" t="str">
        <f t="shared" si="2249"/>
        <v/>
      </c>
      <c r="CK753" s="1340" t="str">
        <f t="shared" si="2249"/>
        <v/>
      </c>
      <c r="CL753" s="1340" t="str">
        <f t="shared" si="2249"/>
        <v/>
      </c>
      <c r="CM753" s="1340" t="str">
        <f t="shared" si="2249"/>
        <v/>
      </c>
      <c r="CN753" s="1339" t="str">
        <f t="shared" si="2250"/>
        <v/>
      </c>
      <c r="CO753" s="1339" t="str">
        <f t="shared" si="2250"/>
        <v/>
      </c>
      <c r="CP753" s="1339" t="str">
        <f t="shared" si="2250"/>
        <v/>
      </c>
      <c r="CQ753" s="1339" t="str">
        <f t="shared" si="2250"/>
        <v/>
      </c>
      <c r="CR753" s="1339" t="str">
        <f t="shared" si="2250"/>
        <v/>
      </c>
      <c r="CS753" s="1338" t="str">
        <f t="shared" si="2250"/>
        <v/>
      </c>
      <c r="CT753" s="1341" t="str">
        <f t="shared" si="2250"/>
        <v/>
      </c>
      <c r="CU753" s="552" t="str">
        <f t="shared" si="2251"/>
        <v/>
      </c>
      <c r="CV753" s="553" t="str">
        <f t="shared" si="2251"/>
        <v/>
      </c>
      <c r="CW753" s="554" t="str">
        <f t="shared" si="2251"/>
        <v/>
      </c>
      <c r="CX753" s="554" t="str">
        <f t="shared" si="2251"/>
        <v/>
      </c>
      <c r="CY753" s="554" t="str">
        <f t="shared" si="2251"/>
        <v/>
      </c>
      <c r="CZ753" s="554" t="str">
        <f t="shared" si="2251"/>
        <v/>
      </c>
      <c r="DA753" s="554" t="str">
        <f t="shared" si="2251"/>
        <v/>
      </c>
      <c r="DB753" s="555" t="str">
        <f t="shared" si="2251"/>
        <v/>
      </c>
      <c r="DC753" s="555" t="str">
        <f t="shared" si="2251"/>
        <v/>
      </c>
      <c r="DD753" s="555" t="str">
        <f t="shared" si="2251"/>
        <v/>
      </c>
      <c r="DE753" s="554" t="str">
        <f t="shared" si="2252"/>
        <v/>
      </c>
      <c r="DF753" s="554" t="str">
        <f t="shared" si="2252"/>
        <v/>
      </c>
      <c r="DG753" s="554" t="str">
        <f t="shared" si="2252"/>
        <v/>
      </c>
      <c r="DH753" s="554" t="str">
        <f t="shared" si="2252"/>
        <v/>
      </c>
      <c r="DI753" s="554" t="str">
        <f t="shared" si="2252"/>
        <v/>
      </c>
      <c r="DJ753" s="553" t="str">
        <f t="shared" si="2252"/>
        <v/>
      </c>
      <c r="DK753" s="552" t="str">
        <f t="shared" si="2252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6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307</v>
      </c>
      <c r="B754" s="609">
        <f>'Data 2'!B210</f>
        <v>500</v>
      </c>
      <c r="C754" s="609">
        <f>'Data 2'!C210</f>
        <v>0</v>
      </c>
      <c r="D754" s="609">
        <f>'Data 2'!D210</f>
        <v>720</v>
      </c>
      <c r="E754" s="609">
        <f>'Data 2'!E210</f>
        <v>0</v>
      </c>
      <c r="F754" s="609">
        <f>'Data 2'!F210</f>
        <v>0</v>
      </c>
      <c r="G754" s="609">
        <f>'Data 2'!G210</f>
        <v>900</v>
      </c>
      <c r="H754" s="609">
        <f>'Data 2'!H210</f>
        <v>555</v>
      </c>
      <c r="I754" s="609">
        <f>'Data 2'!I210</f>
        <v>0</v>
      </c>
      <c r="J754" s="609">
        <f>'Data 2'!J210</f>
        <v>240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4800</v>
      </c>
      <c r="U754" s="609">
        <f>'Data 2'!U210</f>
        <v>0</v>
      </c>
      <c r="V754" s="609">
        <f>'Data 2'!V210</f>
        <v>0</v>
      </c>
      <c r="W754" s="609">
        <f>'Data 2'!W210</f>
        <v>900</v>
      </c>
      <c r="X754" s="609">
        <f>'Data 2'!X210</f>
        <v>240</v>
      </c>
      <c r="Y754" s="609">
        <f>'Data 2'!Y210</f>
        <v>1776</v>
      </c>
      <c r="Z754" s="609">
        <f>'Data 2'!Z210</f>
        <v>0</v>
      </c>
      <c r="AA754" s="609">
        <f>'Data 2'!AA210</f>
        <v>854</v>
      </c>
      <c r="AB754" s="609">
        <f>'Data 2'!AB210</f>
        <v>1018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0</v>
      </c>
      <c r="AM754" s="609">
        <f>'Data 2'!AM210</f>
        <v>0</v>
      </c>
      <c r="AN754" s="609">
        <f>'Data 2'!AN210</f>
        <v>7500</v>
      </c>
      <c r="AO754" s="609">
        <f>'Data 2'!AO210</f>
        <v>1860</v>
      </c>
      <c r="AP754" s="609">
        <f>'Data 2'!AP210</f>
        <v>0</v>
      </c>
      <c r="AQ754" s="609">
        <f>'Data 2'!AQ210</f>
        <v>1440</v>
      </c>
      <c r="AR754" s="609">
        <f>'Data 2'!AR210</f>
        <v>0</v>
      </c>
      <c r="AS754" s="609">
        <f>'Data 2'!AS210</f>
        <v>1040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28000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950</v>
      </c>
      <c r="BW754" s="609">
        <f>'Data 2'!BW210</f>
        <v>1830</v>
      </c>
      <c r="BX754" s="609">
        <f>'Data 2'!BX210</f>
        <v>0</v>
      </c>
      <c r="BY754" s="609">
        <f>'Data 2'!BY210</f>
        <v>0</v>
      </c>
      <c r="BZ754" s="600">
        <f t="shared" si="2240"/>
        <v>134.33333333333334</v>
      </c>
      <c r="CA754" s="600">
        <f t="shared" si="2241"/>
        <v>319.2</v>
      </c>
      <c r="CB754" s="600">
        <f t="shared" si="2242"/>
        <v>289.33333333333331</v>
      </c>
      <c r="CC754" s="691">
        <f t="shared" si="2243"/>
        <v>0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2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253"/>
        <v>0</v>
      </c>
      <c r="CG754" s="1339">
        <f t="shared" si="2253"/>
        <v>0</v>
      </c>
      <c r="CH754" s="1339">
        <f t="shared" si="2253"/>
        <v>0</v>
      </c>
      <c r="CI754" s="1339">
        <f t="shared" si="2253"/>
        <v>0</v>
      </c>
      <c r="CJ754" s="1339">
        <f t="shared" si="2253"/>
        <v>0</v>
      </c>
      <c r="CK754" s="1340">
        <f t="shared" si="2253"/>
        <v>0</v>
      </c>
      <c r="CL754" s="1340">
        <f t="shared" si="2253"/>
        <v>0</v>
      </c>
      <c r="CM754" s="1340">
        <f t="shared" si="2253"/>
        <v>0</v>
      </c>
      <c r="CN754" s="1339">
        <f t="shared" si="2253"/>
        <v>0</v>
      </c>
      <c r="CO754" s="1339">
        <f t="shared" si="2253"/>
        <v>0</v>
      </c>
      <c r="CP754" s="1339">
        <f t="shared" si="2253"/>
        <v>0</v>
      </c>
      <c r="CQ754" s="1339">
        <f t="shared" si="2253"/>
        <v>0</v>
      </c>
      <c r="CR754" s="1339">
        <f t="shared" si="2253"/>
        <v>0</v>
      </c>
      <c r="CS754" s="1338">
        <f t="shared" si="2253"/>
        <v>0</v>
      </c>
      <c r="CT754" s="1341">
        <f t="shared" si="2253"/>
        <v>28000</v>
      </c>
      <c r="CU754" s="552">
        <f t="shared" si="2251"/>
        <v>0</v>
      </c>
      <c r="CV754" s="553">
        <f t="shared" si="2251"/>
        <v>0</v>
      </c>
      <c r="CW754" s="554">
        <f t="shared" si="2251"/>
        <v>0</v>
      </c>
      <c r="CX754" s="554">
        <f t="shared" si="2251"/>
        <v>0</v>
      </c>
      <c r="CY754" s="554">
        <f t="shared" si="2251"/>
        <v>0</v>
      </c>
      <c r="CZ754" s="554">
        <f t="shared" si="2251"/>
        <v>0</v>
      </c>
      <c r="DA754" s="554">
        <f t="shared" si="2251"/>
        <v>0</v>
      </c>
      <c r="DB754" s="555">
        <f t="shared" si="2251"/>
        <v>0</v>
      </c>
      <c r="DC754" s="555">
        <f t="shared" si="2251"/>
        <v>0</v>
      </c>
      <c r="DD754" s="555">
        <f t="shared" si="2251"/>
        <v>0</v>
      </c>
      <c r="DE754" s="554">
        <f t="shared" si="2252"/>
        <v>0</v>
      </c>
      <c r="DF754" s="554">
        <f t="shared" si="2252"/>
        <v>0</v>
      </c>
      <c r="DG754" s="554">
        <f t="shared" si="2252"/>
        <v>0</v>
      </c>
      <c r="DH754" s="554">
        <f t="shared" si="2252"/>
        <v>0</v>
      </c>
      <c r="DI754" s="554">
        <f t="shared" si="2252"/>
        <v>0</v>
      </c>
      <c r="DJ754" s="553">
        <f t="shared" si="2252"/>
        <v>0</v>
      </c>
      <c r="DK754" s="552">
        <f t="shared" si="2252"/>
        <v>28000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6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319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40"/>
        <v/>
      </c>
      <c r="CA755" s="592" t="str">
        <f t="shared" si="2241"/>
        <v/>
      </c>
      <c r="CB755" s="592" t="str">
        <f t="shared" si="2242"/>
        <v/>
      </c>
      <c r="CC755" s="690" t="str">
        <f t="shared" si="2243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903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40"/>
        <v/>
      </c>
      <c r="CA756" s="600" t="str">
        <f t="shared" si="2241"/>
        <v/>
      </c>
      <c r="CB756" s="600" t="str">
        <f t="shared" si="2242"/>
        <v/>
      </c>
      <c r="CC756" s="691" t="str">
        <f t="shared" si="2243"/>
        <v/>
      </c>
      <c r="CD756" s="1337" t="str">
        <f t="shared" ref="CD756:CM758" si="22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254"/>
        <v/>
      </c>
      <c r="CF756" s="1339" t="str">
        <f t="shared" si="2254"/>
        <v/>
      </c>
      <c r="CG756" s="1339" t="str">
        <f t="shared" si="2254"/>
        <v/>
      </c>
      <c r="CH756" s="1339" t="str">
        <f t="shared" si="2254"/>
        <v/>
      </c>
      <c r="CI756" s="1339" t="str">
        <f t="shared" si="2254"/>
        <v/>
      </c>
      <c r="CJ756" s="1339" t="str">
        <f t="shared" si="2254"/>
        <v/>
      </c>
      <c r="CK756" s="1340" t="str">
        <f t="shared" si="2254"/>
        <v/>
      </c>
      <c r="CL756" s="1340" t="str">
        <f t="shared" si="2254"/>
        <v/>
      </c>
      <c r="CM756" s="1340" t="str">
        <f t="shared" si="2254"/>
        <v/>
      </c>
      <c r="CN756" s="1339" t="str">
        <f t="shared" ref="CN756:CT758" si="22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255"/>
        <v/>
      </c>
      <c r="CP756" s="1339" t="str">
        <f t="shared" si="2255"/>
        <v/>
      </c>
      <c r="CQ756" s="1339" t="str">
        <f t="shared" si="2255"/>
        <v/>
      </c>
      <c r="CR756" s="1339" t="str">
        <f t="shared" si="2255"/>
        <v/>
      </c>
      <c r="CS756" s="1338" t="str">
        <f t="shared" si="2255"/>
        <v/>
      </c>
      <c r="CT756" s="1341" t="str">
        <f t="shared" si="2255"/>
        <v/>
      </c>
      <c r="CU756" s="552" t="str">
        <f t="shared" ref="CU756:DD759" si="22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3" t="str">
        <f t="shared" si="2256"/>
        <v/>
      </c>
      <c r="CW756" s="554" t="str">
        <f t="shared" si="2256"/>
        <v/>
      </c>
      <c r="CX756" s="554" t="str">
        <f t="shared" si="2256"/>
        <v/>
      </c>
      <c r="CY756" s="554" t="str">
        <f t="shared" si="2256"/>
        <v/>
      </c>
      <c r="CZ756" s="554" t="str">
        <f t="shared" si="2256"/>
        <v/>
      </c>
      <c r="DA756" s="554" t="str">
        <f t="shared" si="2256"/>
        <v/>
      </c>
      <c r="DB756" s="555" t="str">
        <f t="shared" si="2256"/>
        <v/>
      </c>
      <c r="DC756" s="555" t="str">
        <f t="shared" si="2256"/>
        <v/>
      </c>
      <c r="DD756" s="555" t="str">
        <f t="shared" si="2256"/>
        <v/>
      </c>
      <c r="DE756" s="554" t="str">
        <f t="shared" ref="DE756:DK759" si="22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4" t="str">
        <f t="shared" si="2257"/>
        <v/>
      </c>
      <c r="DG756" s="554" t="str">
        <f t="shared" si="2257"/>
        <v/>
      </c>
      <c r="DH756" s="554" t="str">
        <f t="shared" si="2257"/>
        <v/>
      </c>
      <c r="DI756" s="554" t="str">
        <f t="shared" si="2257"/>
        <v/>
      </c>
      <c r="DJ756" s="553" t="str">
        <f t="shared" si="2257"/>
        <v/>
      </c>
      <c r="DK756" s="552" t="str">
        <f t="shared" si="2257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6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277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40"/>
        <v/>
      </c>
      <c r="CA757" s="600" t="str">
        <f t="shared" si="2241"/>
        <v/>
      </c>
      <c r="CB757" s="600" t="str">
        <f t="shared" si="2242"/>
        <v/>
      </c>
      <c r="CC757" s="691" t="str">
        <f t="shared" si="2243"/>
        <v/>
      </c>
      <c r="CD757" s="1337" t="str">
        <f t="shared" si="2254"/>
        <v/>
      </c>
      <c r="CE757" s="1338" t="str">
        <f t="shared" si="2254"/>
        <v/>
      </c>
      <c r="CF757" s="1339" t="str">
        <f t="shared" si="2254"/>
        <v/>
      </c>
      <c r="CG757" s="1339" t="str">
        <f t="shared" si="2254"/>
        <v/>
      </c>
      <c r="CH757" s="1339" t="str">
        <f t="shared" si="2254"/>
        <v/>
      </c>
      <c r="CI757" s="1339" t="str">
        <f t="shared" si="2254"/>
        <v/>
      </c>
      <c r="CJ757" s="1339" t="str">
        <f t="shared" si="2254"/>
        <v/>
      </c>
      <c r="CK757" s="1340" t="str">
        <f t="shared" si="2254"/>
        <v/>
      </c>
      <c r="CL757" s="1340" t="str">
        <f t="shared" si="2254"/>
        <v/>
      </c>
      <c r="CM757" s="1340" t="str">
        <f t="shared" si="2254"/>
        <v/>
      </c>
      <c r="CN757" s="1339" t="str">
        <f t="shared" si="2255"/>
        <v/>
      </c>
      <c r="CO757" s="1339" t="str">
        <f t="shared" si="2255"/>
        <v/>
      </c>
      <c r="CP757" s="1339" t="str">
        <f t="shared" si="2255"/>
        <v/>
      </c>
      <c r="CQ757" s="1339" t="str">
        <f t="shared" si="2255"/>
        <v/>
      </c>
      <c r="CR757" s="1339" t="str">
        <f t="shared" si="2255"/>
        <v/>
      </c>
      <c r="CS757" s="1338" t="str">
        <f t="shared" si="2255"/>
        <v/>
      </c>
      <c r="CT757" s="1341" t="str">
        <f t="shared" si="2255"/>
        <v/>
      </c>
      <c r="CU757" s="552" t="str">
        <f t="shared" si="2256"/>
        <v/>
      </c>
      <c r="CV757" s="553" t="str">
        <f t="shared" si="2256"/>
        <v/>
      </c>
      <c r="CW757" s="554" t="str">
        <f t="shared" si="2256"/>
        <v/>
      </c>
      <c r="CX757" s="554" t="str">
        <f t="shared" si="2256"/>
        <v/>
      </c>
      <c r="CY757" s="554" t="str">
        <f t="shared" si="2256"/>
        <v/>
      </c>
      <c r="CZ757" s="554" t="str">
        <f t="shared" si="2256"/>
        <v/>
      </c>
      <c r="DA757" s="554" t="str">
        <f t="shared" si="2256"/>
        <v/>
      </c>
      <c r="DB757" s="555" t="str">
        <f t="shared" si="2256"/>
        <v/>
      </c>
      <c r="DC757" s="555" t="str">
        <f t="shared" si="2256"/>
        <v/>
      </c>
      <c r="DD757" s="555" t="str">
        <f t="shared" si="2256"/>
        <v/>
      </c>
      <c r="DE757" s="554" t="str">
        <f t="shared" si="2257"/>
        <v/>
      </c>
      <c r="DF757" s="554" t="str">
        <f t="shared" si="2257"/>
        <v/>
      </c>
      <c r="DG757" s="554" t="str">
        <f t="shared" si="2257"/>
        <v/>
      </c>
      <c r="DH757" s="554" t="str">
        <f t="shared" si="2257"/>
        <v/>
      </c>
      <c r="DI757" s="554" t="str">
        <f t="shared" si="2257"/>
        <v/>
      </c>
      <c r="DJ757" s="553" t="str">
        <f t="shared" si="2257"/>
        <v/>
      </c>
      <c r="DK757" s="552" t="str">
        <f t="shared" si="2257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6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40"/>
        <v/>
      </c>
      <c r="CA758" s="600" t="str">
        <f t="shared" si="2241"/>
        <v/>
      </c>
      <c r="CB758" s="600" t="str">
        <f t="shared" si="2242"/>
        <v/>
      </c>
      <c r="CC758" s="691" t="str">
        <f t="shared" si="2243"/>
        <v/>
      </c>
      <c r="CD758" s="1337" t="str">
        <f t="shared" si="2254"/>
        <v/>
      </c>
      <c r="CE758" s="1338" t="str">
        <f t="shared" si="2254"/>
        <v/>
      </c>
      <c r="CF758" s="1339" t="str">
        <f t="shared" si="2254"/>
        <v/>
      </c>
      <c r="CG758" s="1339" t="str">
        <f t="shared" si="2254"/>
        <v/>
      </c>
      <c r="CH758" s="1339" t="str">
        <f t="shared" si="2254"/>
        <v/>
      </c>
      <c r="CI758" s="1339" t="str">
        <f t="shared" si="2254"/>
        <v/>
      </c>
      <c r="CJ758" s="1339" t="str">
        <f t="shared" si="2254"/>
        <v/>
      </c>
      <c r="CK758" s="1340" t="str">
        <f t="shared" si="2254"/>
        <v/>
      </c>
      <c r="CL758" s="1340" t="str">
        <f t="shared" si="2254"/>
        <v/>
      </c>
      <c r="CM758" s="1340" t="str">
        <f t="shared" si="2254"/>
        <v/>
      </c>
      <c r="CN758" s="1339" t="str">
        <f t="shared" si="2255"/>
        <v/>
      </c>
      <c r="CO758" s="1339" t="str">
        <f t="shared" si="2255"/>
        <v/>
      </c>
      <c r="CP758" s="1339" t="str">
        <f t="shared" si="2255"/>
        <v/>
      </c>
      <c r="CQ758" s="1339" t="str">
        <f t="shared" si="2255"/>
        <v/>
      </c>
      <c r="CR758" s="1339" t="str">
        <f t="shared" si="2255"/>
        <v/>
      </c>
      <c r="CS758" s="1338" t="str">
        <f t="shared" si="2255"/>
        <v/>
      </c>
      <c r="CT758" s="1341" t="str">
        <f t="shared" si="2255"/>
        <v/>
      </c>
      <c r="CU758" s="552" t="str">
        <f t="shared" si="2256"/>
        <v/>
      </c>
      <c r="CV758" s="553" t="str">
        <f t="shared" si="2256"/>
        <v/>
      </c>
      <c r="CW758" s="554" t="str">
        <f t="shared" si="2256"/>
        <v/>
      </c>
      <c r="CX758" s="554" t="str">
        <f t="shared" si="2256"/>
        <v/>
      </c>
      <c r="CY758" s="554" t="str">
        <f t="shared" si="2256"/>
        <v/>
      </c>
      <c r="CZ758" s="554" t="str">
        <f t="shared" si="2256"/>
        <v/>
      </c>
      <c r="DA758" s="554" t="str">
        <f t="shared" si="2256"/>
        <v/>
      </c>
      <c r="DB758" s="555" t="str">
        <f t="shared" si="2256"/>
        <v/>
      </c>
      <c r="DC758" s="555" t="str">
        <f t="shared" si="2256"/>
        <v/>
      </c>
      <c r="DD758" s="555" t="str">
        <f t="shared" si="2256"/>
        <v/>
      </c>
      <c r="DE758" s="554" t="str">
        <f t="shared" si="2257"/>
        <v/>
      </c>
      <c r="DF758" s="554" t="str">
        <f t="shared" si="2257"/>
        <v/>
      </c>
      <c r="DG758" s="554" t="str">
        <f t="shared" si="2257"/>
        <v/>
      </c>
      <c r="DH758" s="554" t="str">
        <f t="shared" si="2257"/>
        <v/>
      </c>
      <c r="DI758" s="554" t="str">
        <f t="shared" si="2257"/>
        <v/>
      </c>
      <c r="DJ758" s="553" t="str">
        <f t="shared" si="2257"/>
        <v/>
      </c>
      <c r="DK758" s="552" t="str">
        <f t="shared" si="2257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6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307</v>
      </c>
      <c r="B759" s="609">
        <f>'Data 2'!B249</f>
        <v>480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1800</v>
      </c>
      <c r="H759" s="609">
        <f>'Data 2'!H249</f>
        <v>2120</v>
      </c>
      <c r="I759" s="609">
        <f>'Data 2'!I249</f>
        <v>1040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1800</v>
      </c>
      <c r="U759" s="609">
        <f>'Data 2'!U249</f>
        <v>0</v>
      </c>
      <c r="V759" s="609">
        <f>'Data 2'!V249</f>
        <v>0</v>
      </c>
      <c r="W759" s="609">
        <f>'Data 2'!W249</f>
        <v>1024</v>
      </c>
      <c r="X759" s="609">
        <f>'Data 2'!X249</f>
        <v>1800</v>
      </c>
      <c r="Y759" s="609">
        <f>'Data 2'!Y249</f>
        <v>600</v>
      </c>
      <c r="Z759" s="609">
        <f>'Data 2'!Z249</f>
        <v>0</v>
      </c>
      <c r="AA759" s="609">
        <f>'Data 2'!AA249</f>
        <v>0</v>
      </c>
      <c r="AB759" s="609">
        <f>'Data 2'!AB249</f>
        <v>570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2880</v>
      </c>
      <c r="AN759" s="609">
        <f>'Data 2'!AN249</f>
        <v>0</v>
      </c>
      <c r="AO759" s="609">
        <f>'Data 2'!AO249</f>
        <v>6599.88</v>
      </c>
      <c r="AP759" s="609">
        <f>'Data 2'!AP249</f>
        <v>1599.96</v>
      </c>
      <c r="AQ759" s="609">
        <f>'Data 2'!AQ249</f>
        <v>5880</v>
      </c>
      <c r="AR759" s="609">
        <f>'Data 2'!AR249</f>
        <v>12225</v>
      </c>
      <c r="AS759" s="609">
        <f>'Data 2'!AS249</f>
        <v>13413.912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18160</v>
      </c>
      <c r="BE759" s="609">
        <f>'Data 2'!BE249</f>
        <v>0</v>
      </c>
      <c r="BF759" s="609">
        <f>'Data 2'!BF249</f>
        <v>288000</v>
      </c>
      <c r="BG759" s="609">
        <f>'Data 2'!BG249</f>
        <v>20000</v>
      </c>
      <c r="BH759" s="609">
        <f>'Data 2'!BH249</f>
        <v>0</v>
      </c>
      <c r="BI759" s="609">
        <f>'Data 2'!BI249</f>
        <v>77600</v>
      </c>
      <c r="BJ759" s="609">
        <f>'Data 2'!BJ249</f>
        <v>0</v>
      </c>
      <c r="BK759" s="609">
        <f>'Data 2'!BK249</f>
        <v>90</v>
      </c>
      <c r="BL759" s="609">
        <f>'Data 2'!BL249</f>
        <v>3600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860</v>
      </c>
      <c r="BW759" s="609">
        <f>'Data 2'!BW249</f>
        <v>2440</v>
      </c>
      <c r="BX759" s="609">
        <f>'Data 2'!BX249</f>
        <v>5400</v>
      </c>
      <c r="BY759" s="609">
        <f>'Data 2'!BY249</f>
        <v>29200</v>
      </c>
      <c r="BZ759" s="600">
        <f t="shared" si="2240"/>
        <v>221.33333333333334</v>
      </c>
      <c r="CA759" s="600">
        <f t="shared" si="2241"/>
        <v>266.26666666666665</v>
      </c>
      <c r="CB759" s="600">
        <f t="shared" si="2242"/>
        <v>1945.6559999999999</v>
      </c>
      <c r="CC759" s="691">
        <f t="shared" si="2243"/>
        <v>7963.333333333333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2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258"/>
        <v>0</v>
      </c>
      <c r="CG759" s="1339">
        <f t="shared" si="2258"/>
        <v>0</v>
      </c>
      <c r="CH759" s="1339">
        <f t="shared" si="2258"/>
        <v>0</v>
      </c>
      <c r="CI759" s="1339">
        <f t="shared" si="2258"/>
        <v>0</v>
      </c>
      <c r="CJ759" s="1339">
        <f t="shared" si="2258"/>
        <v>0</v>
      </c>
      <c r="CK759" s="1340">
        <f t="shared" si="2258"/>
        <v>0</v>
      </c>
      <c r="CL759" s="1340">
        <f t="shared" si="2258"/>
        <v>0</v>
      </c>
      <c r="CM759" s="1340">
        <f t="shared" si="2258"/>
        <v>0</v>
      </c>
      <c r="CN759" s="1339">
        <f t="shared" si="2258"/>
        <v>0</v>
      </c>
      <c r="CO759" s="1339">
        <f t="shared" si="2258"/>
        <v>90</v>
      </c>
      <c r="CP759" s="1339">
        <f t="shared" si="2258"/>
        <v>3600</v>
      </c>
      <c r="CQ759" s="1339">
        <f t="shared" si="2258"/>
        <v>18160</v>
      </c>
      <c r="CR759" s="1339">
        <f t="shared" si="2258"/>
        <v>20000</v>
      </c>
      <c r="CS759" s="1338">
        <f t="shared" si="2258"/>
        <v>77600</v>
      </c>
      <c r="CT759" s="1341">
        <f t="shared" si="2258"/>
        <v>288000</v>
      </c>
      <c r="CU759" s="552">
        <f t="shared" si="2256"/>
        <v>0</v>
      </c>
      <c r="CV759" s="553">
        <f t="shared" si="2256"/>
        <v>0</v>
      </c>
      <c r="CW759" s="554">
        <f t="shared" si="2256"/>
        <v>0</v>
      </c>
      <c r="CX759" s="554">
        <f t="shared" si="2256"/>
        <v>0</v>
      </c>
      <c r="CY759" s="554">
        <f t="shared" si="2256"/>
        <v>0</v>
      </c>
      <c r="CZ759" s="554">
        <f t="shared" si="2256"/>
        <v>0</v>
      </c>
      <c r="DA759" s="554">
        <f t="shared" si="2256"/>
        <v>0</v>
      </c>
      <c r="DB759" s="555">
        <f t="shared" si="2256"/>
        <v>0</v>
      </c>
      <c r="DC759" s="555">
        <f t="shared" si="2256"/>
        <v>0</v>
      </c>
      <c r="DD759" s="555">
        <f t="shared" si="2256"/>
        <v>0</v>
      </c>
      <c r="DE759" s="554">
        <f t="shared" si="2257"/>
        <v>0</v>
      </c>
      <c r="DF759" s="554">
        <f t="shared" si="2257"/>
        <v>90</v>
      </c>
      <c r="DG759" s="554">
        <f t="shared" si="2257"/>
        <v>3600</v>
      </c>
      <c r="DH759" s="554">
        <f t="shared" si="2257"/>
        <v>18160</v>
      </c>
      <c r="DI759" s="554">
        <f t="shared" si="2257"/>
        <v>20000</v>
      </c>
      <c r="DJ759" s="553">
        <f t="shared" si="2257"/>
        <v>77600</v>
      </c>
      <c r="DK759" s="552">
        <f t="shared" si="2257"/>
        <v>288000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6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321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903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59">IF(DL761&lt;3,"",(SUM(B761:R761)-MIN(B761:R761)-MAX(B761:R761))/(DL761-2))</f>
        <v/>
      </c>
      <c r="CA761" s="600" t="str">
        <f t="shared" ref="CA761:CA775" si="2260">IF(DM761&lt;3,"",(SUM(T761:AJ761)-MIN(T761:AJ761)-MAX(T761:AJ761))/(DM761-2))</f>
        <v/>
      </c>
      <c r="CB761" s="600" t="str">
        <f t="shared" ref="CB761:CB775" si="2261">IF(DN761&lt;3,"",(SUM(AL761:BB761)-MIN(AL761:BB761)-MAX(AL761:BB761))/(DN761-2))</f>
        <v/>
      </c>
      <c r="CC761" s="691" t="str">
        <f t="shared" ref="CC761:CC775" si="2262">IF(DO761&lt;3,"",(SUM(BD761:BT761)-MIN(BD761:BT761)-MAX(BD761:BT761))/(DO761-2))</f>
        <v/>
      </c>
      <c r="CD761" s="1337" t="str">
        <f t="shared" ref="CD761:CS761" si="22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263"/>
        <v/>
      </c>
      <c r="CF761" s="1339" t="str">
        <f t="shared" si="2263"/>
        <v/>
      </c>
      <c r="CG761" s="1339" t="str">
        <f t="shared" si="2263"/>
        <v/>
      </c>
      <c r="CH761" s="1339" t="str">
        <f t="shared" si="2263"/>
        <v/>
      </c>
      <c r="CI761" s="1339" t="str">
        <f t="shared" si="2263"/>
        <v/>
      </c>
      <c r="CJ761" s="1339" t="str">
        <f t="shared" si="2263"/>
        <v/>
      </c>
      <c r="CK761" s="1340" t="str">
        <f t="shared" si="2263"/>
        <v/>
      </c>
      <c r="CL761" s="1340" t="str">
        <f t="shared" si="2263"/>
        <v/>
      </c>
      <c r="CM761" s="1340" t="str">
        <f t="shared" si="2263"/>
        <v/>
      </c>
      <c r="CN761" s="1339" t="str">
        <f t="shared" si="2263"/>
        <v/>
      </c>
      <c r="CO761" s="1339" t="str">
        <f t="shared" si="2263"/>
        <v/>
      </c>
      <c r="CP761" s="1339" t="str">
        <f t="shared" si="2263"/>
        <v/>
      </c>
      <c r="CQ761" s="1339" t="str">
        <f t="shared" si="2263"/>
        <v/>
      </c>
      <c r="CR761" s="1339" t="str">
        <f t="shared" si="2263"/>
        <v/>
      </c>
      <c r="CS761" s="1338" t="str">
        <f t="shared" si="2263"/>
        <v/>
      </c>
      <c r="CT761" s="1341" t="str">
        <f t="shared" ref="CE761:CT764" si="22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2" t="str">
        <f t="shared" ref="CU761:DD764" si="22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3" t="str">
        <f t="shared" si="2265"/>
        <v/>
      </c>
      <c r="CW761" s="554" t="str">
        <f t="shared" si="2265"/>
        <v/>
      </c>
      <c r="CX761" s="554" t="str">
        <f t="shared" si="2265"/>
        <v/>
      </c>
      <c r="CY761" s="554" t="str">
        <f t="shared" si="2265"/>
        <v/>
      </c>
      <c r="CZ761" s="554" t="str">
        <f t="shared" si="2265"/>
        <v/>
      </c>
      <c r="DA761" s="554" t="str">
        <f t="shared" si="2265"/>
        <v/>
      </c>
      <c r="DB761" s="555" t="str">
        <f t="shared" si="2265"/>
        <v/>
      </c>
      <c r="DC761" s="555" t="str">
        <f t="shared" si="2265"/>
        <v/>
      </c>
      <c r="DD761" s="555" t="str">
        <f t="shared" si="2265"/>
        <v/>
      </c>
      <c r="DE761" s="554" t="str">
        <f t="shared" ref="DE761:DK764" si="22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4" t="str">
        <f t="shared" si="2266"/>
        <v/>
      </c>
      <c r="DG761" s="554" t="str">
        <f t="shared" si="2266"/>
        <v/>
      </c>
      <c r="DH761" s="554" t="str">
        <f t="shared" si="2266"/>
        <v/>
      </c>
      <c r="DI761" s="554" t="str">
        <f t="shared" si="2266"/>
        <v/>
      </c>
      <c r="DJ761" s="553" t="str">
        <f t="shared" si="2266"/>
        <v/>
      </c>
      <c r="DK761" s="552" t="str">
        <f t="shared" si="2266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6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277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59"/>
        <v/>
      </c>
      <c r="CA762" s="600" t="str">
        <f t="shared" si="2260"/>
        <v/>
      </c>
      <c r="CB762" s="600" t="str">
        <f t="shared" si="2261"/>
        <v/>
      </c>
      <c r="CC762" s="691" t="str">
        <f t="shared" si="2262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264"/>
        <v/>
      </c>
      <c r="CF762" s="1339" t="str">
        <f t="shared" si="2264"/>
        <v/>
      </c>
      <c r="CG762" s="1339" t="str">
        <f t="shared" si="2264"/>
        <v/>
      </c>
      <c r="CH762" s="1339" t="str">
        <f t="shared" si="2264"/>
        <v/>
      </c>
      <c r="CI762" s="1339" t="str">
        <f t="shared" si="2264"/>
        <v/>
      </c>
      <c r="CJ762" s="1339" t="str">
        <f t="shared" si="2264"/>
        <v/>
      </c>
      <c r="CK762" s="1340" t="str">
        <f t="shared" si="2264"/>
        <v/>
      </c>
      <c r="CL762" s="1340" t="str">
        <f t="shared" si="2264"/>
        <v/>
      </c>
      <c r="CM762" s="1340" t="str">
        <f t="shared" si="2264"/>
        <v/>
      </c>
      <c r="CN762" s="1339" t="str">
        <f t="shared" si="2264"/>
        <v/>
      </c>
      <c r="CO762" s="1339" t="str">
        <f t="shared" si="2264"/>
        <v/>
      </c>
      <c r="CP762" s="1339" t="str">
        <f t="shared" si="2264"/>
        <v/>
      </c>
      <c r="CQ762" s="1339" t="str">
        <f t="shared" si="2264"/>
        <v/>
      </c>
      <c r="CR762" s="1339" t="str">
        <f t="shared" si="2264"/>
        <v/>
      </c>
      <c r="CS762" s="1338" t="str">
        <f t="shared" si="2264"/>
        <v/>
      </c>
      <c r="CT762" s="1341" t="str">
        <f t="shared" si="2264"/>
        <v/>
      </c>
      <c r="CU762" s="552" t="str">
        <f t="shared" si="2265"/>
        <v/>
      </c>
      <c r="CV762" s="553" t="str">
        <f t="shared" si="2265"/>
        <v/>
      </c>
      <c r="CW762" s="554" t="str">
        <f t="shared" si="2265"/>
        <v/>
      </c>
      <c r="CX762" s="554" t="str">
        <f t="shared" si="2265"/>
        <v/>
      </c>
      <c r="CY762" s="554" t="str">
        <f t="shared" si="2265"/>
        <v/>
      </c>
      <c r="CZ762" s="554" t="str">
        <f t="shared" si="2265"/>
        <v/>
      </c>
      <c r="DA762" s="554" t="str">
        <f t="shared" si="2265"/>
        <v/>
      </c>
      <c r="DB762" s="555" t="str">
        <f t="shared" si="2265"/>
        <v/>
      </c>
      <c r="DC762" s="555" t="str">
        <f t="shared" si="2265"/>
        <v/>
      </c>
      <c r="DD762" s="555" t="str">
        <f t="shared" si="2265"/>
        <v/>
      </c>
      <c r="DE762" s="554" t="str">
        <f t="shared" si="2266"/>
        <v/>
      </c>
      <c r="DF762" s="554" t="str">
        <f t="shared" si="2266"/>
        <v/>
      </c>
      <c r="DG762" s="554" t="str">
        <f t="shared" si="2266"/>
        <v/>
      </c>
      <c r="DH762" s="554" t="str">
        <f t="shared" si="2266"/>
        <v/>
      </c>
      <c r="DI762" s="554" t="str">
        <f t="shared" si="2266"/>
        <v/>
      </c>
      <c r="DJ762" s="553" t="str">
        <f t="shared" si="2266"/>
        <v/>
      </c>
      <c r="DK762" s="552" t="str">
        <f t="shared" si="2266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6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59"/>
        <v/>
      </c>
      <c r="CA763" s="600" t="str">
        <f t="shared" si="2260"/>
        <v/>
      </c>
      <c r="CB763" s="600" t="str">
        <f t="shared" si="2261"/>
        <v/>
      </c>
      <c r="CC763" s="691" t="str">
        <f t="shared" si="2262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264"/>
        <v/>
      </c>
      <c r="CF763" s="1339" t="str">
        <f t="shared" si="2264"/>
        <v/>
      </c>
      <c r="CG763" s="1339" t="str">
        <f t="shared" si="2264"/>
        <v/>
      </c>
      <c r="CH763" s="1339" t="str">
        <f t="shared" si="2264"/>
        <v/>
      </c>
      <c r="CI763" s="1339" t="str">
        <f t="shared" si="2264"/>
        <v/>
      </c>
      <c r="CJ763" s="1339" t="str">
        <f t="shared" si="2264"/>
        <v/>
      </c>
      <c r="CK763" s="1340" t="str">
        <f t="shared" si="2264"/>
        <v/>
      </c>
      <c r="CL763" s="1340" t="str">
        <f t="shared" si="2264"/>
        <v/>
      </c>
      <c r="CM763" s="1340" t="str">
        <f t="shared" si="2264"/>
        <v/>
      </c>
      <c r="CN763" s="1339" t="str">
        <f t="shared" si="2264"/>
        <v/>
      </c>
      <c r="CO763" s="1339" t="str">
        <f t="shared" si="2264"/>
        <v/>
      </c>
      <c r="CP763" s="1339" t="str">
        <f t="shared" si="2264"/>
        <v/>
      </c>
      <c r="CQ763" s="1339" t="str">
        <f t="shared" si="2264"/>
        <v/>
      </c>
      <c r="CR763" s="1339" t="str">
        <f t="shared" si="2264"/>
        <v/>
      </c>
      <c r="CS763" s="1338" t="str">
        <f t="shared" si="2264"/>
        <v/>
      </c>
      <c r="CT763" s="1341" t="str">
        <f t="shared" si="2264"/>
        <v/>
      </c>
      <c r="CU763" s="552" t="str">
        <f t="shared" si="2265"/>
        <v/>
      </c>
      <c r="CV763" s="553" t="str">
        <f t="shared" si="2265"/>
        <v/>
      </c>
      <c r="CW763" s="554" t="str">
        <f t="shared" si="2265"/>
        <v/>
      </c>
      <c r="CX763" s="554" t="str">
        <f t="shared" si="2265"/>
        <v/>
      </c>
      <c r="CY763" s="554" t="str">
        <f t="shared" si="2265"/>
        <v/>
      </c>
      <c r="CZ763" s="554" t="str">
        <f t="shared" si="2265"/>
        <v/>
      </c>
      <c r="DA763" s="554" t="str">
        <f t="shared" si="2265"/>
        <v/>
      </c>
      <c r="DB763" s="555" t="str">
        <f t="shared" si="2265"/>
        <v/>
      </c>
      <c r="DC763" s="555" t="str">
        <f t="shared" si="2265"/>
        <v/>
      </c>
      <c r="DD763" s="555" t="str">
        <f t="shared" si="2265"/>
        <v/>
      </c>
      <c r="DE763" s="554" t="str">
        <f t="shared" si="2266"/>
        <v/>
      </c>
      <c r="DF763" s="554" t="str">
        <f t="shared" si="2266"/>
        <v/>
      </c>
      <c r="DG763" s="554" t="str">
        <f t="shared" si="2266"/>
        <v/>
      </c>
      <c r="DH763" s="554" t="str">
        <f t="shared" si="2266"/>
        <v/>
      </c>
      <c r="DI763" s="554" t="str">
        <f t="shared" si="2266"/>
        <v/>
      </c>
      <c r="DJ763" s="553" t="str">
        <f t="shared" si="2266"/>
        <v/>
      </c>
      <c r="DK763" s="552" t="str">
        <f t="shared" si="2266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6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307</v>
      </c>
      <c r="B764" s="610" t="str">
        <f t="shared" ref="B764:R764" si="2267">IF(B761="","",B761*B762*B763)</f>
        <v/>
      </c>
      <c r="C764" s="610" t="str">
        <f t="shared" si="2267"/>
        <v/>
      </c>
      <c r="D764" s="610" t="str">
        <f t="shared" si="2267"/>
        <v/>
      </c>
      <c r="E764" s="610" t="str">
        <f t="shared" si="2267"/>
        <v/>
      </c>
      <c r="F764" s="610" t="str">
        <f t="shared" si="2267"/>
        <v/>
      </c>
      <c r="G764" s="610" t="str">
        <f t="shared" si="2267"/>
        <v/>
      </c>
      <c r="H764" s="610" t="str">
        <f t="shared" si="2267"/>
        <v/>
      </c>
      <c r="I764" s="610" t="str">
        <f t="shared" si="2267"/>
        <v/>
      </c>
      <c r="J764" s="610" t="str">
        <f t="shared" si="2267"/>
        <v/>
      </c>
      <c r="K764" s="610" t="str">
        <f t="shared" si="2267"/>
        <v/>
      </c>
      <c r="L764" s="610" t="str">
        <f t="shared" si="2267"/>
        <v/>
      </c>
      <c r="M764" s="610" t="str">
        <f t="shared" si="2267"/>
        <v/>
      </c>
      <c r="N764" s="610" t="str">
        <f t="shared" si="2267"/>
        <v/>
      </c>
      <c r="O764" s="610" t="str">
        <f t="shared" si="2267"/>
        <v/>
      </c>
      <c r="P764" s="610" t="str">
        <f t="shared" si="2267"/>
        <v/>
      </c>
      <c r="Q764" s="610" t="str">
        <f t="shared" si="2267"/>
        <v/>
      </c>
      <c r="R764" s="610" t="str">
        <f t="shared" si="2267"/>
        <v/>
      </c>
      <c r="S764" s="650"/>
      <c r="T764" s="610" t="str">
        <f t="shared" ref="T764:AJ764" si="2268">IF(T761="","",T761*T762*T763)</f>
        <v/>
      </c>
      <c r="U764" s="610" t="str">
        <f t="shared" si="2268"/>
        <v/>
      </c>
      <c r="V764" s="610" t="str">
        <f t="shared" si="2268"/>
        <v/>
      </c>
      <c r="W764" s="610" t="str">
        <f t="shared" si="2268"/>
        <v/>
      </c>
      <c r="X764" s="610" t="str">
        <f t="shared" si="2268"/>
        <v/>
      </c>
      <c r="Y764" s="610" t="str">
        <f t="shared" si="2268"/>
        <v/>
      </c>
      <c r="Z764" s="610" t="str">
        <f t="shared" si="2268"/>
        <v/>
      </c>
      <c r="AA764" s="610" t="str">
        <f t="shared" si="2268"/>
        <v/>
      </c>
      <c r="AB764" s="610" t="str">
        <f t="shared" si="2268"/>
        <v/>
      </c>
      <c r="AC764" s="610" t="str">
        <f t="shared" si="2268"/>
        <v/>
      </c>
      <c r="AD764" s="610" t="str">
        <f t="shared" si="2268"/>
        <v/>
      </c>
      <c r="AE764" s="610" t="str">
        <f t="shared" si="2268"/>
        <v/>
      </c>
      <c r="AF764" s="610" t="str">
        <f t="shared" si="2268"/>
        <v/>
      </c>
      <c r="AG764" s="610" t="str">
        <f t="shared" si="2268"/>
        <v/>
      </c>
      <c r="AH764" s="610" t="str">
        <f t="shared" si="2268"/>
        <v/>
      </c>
      <c r="AI764" s="610" t="str">
        <f t="shared" si="2268"/>
        <v/>
      </c>
      <c r="AJ764" s="610" t="str">
        <f t="shared" si="2268"/>
        <v/>
      </c>
      <c r="AK764" s="650"/>
      <c r="AL764" s="610" t="str">
        <f t="shared" ref="AL764:BB764" si="2269">IF(AL761="","",AL761*AL762*AL763)</f>
        <v/>
      </c>
      <c r="AM764" s="610" t="str">
        <f t="shared" si="2269"/>
        <v/>
      </c>
      <c r="AN764" s="610" t="str">
        <f t="shared" si="2269"/>
        <v/>
      </c>
      <c r="AO764" s="610" t="str">
        <f t="shared" si="2269"/>
        <v/>
      </c>
      <c r="AP764" s="610" t="str">
        <f t="shared" si="2269"/>
        <v/>
      </c>
      <c r="AQ764" s="610" t="str">
        <f t="shared" si="2269"/>
        <v/>
      </c>
      <c r="AR764" s="610" t="str">
        <f t="shared" si="2269"/>
        <v/>
      </c>
      <c r="AS764" s="610" t="str">
        <f t="shared" si="2269"/>
        <v/>
      </c>
      <c r="AT764" s="610" t="str">
        <f t="shared" si="2269"/>
        <v/>
      </c>
      <c r="AU764" s="610" t="str">
        <f t="shared" si="2269"/>
        <v/>
      </c>
      <c r="AV764" s="610" t="str">
        <f t="shared" si="2269"/>
        <v/>
      </c>
      <c r="AW764" s="610" t="str">
        <f t="shared" si="2269"/>
        <v/>
      </c>
      <c r="AX764" s="610" t="str">
        <f t="shared" si="2269"/>
        <v/>
      </c>
      <c r="AY764" s="610" t="str">
        <f t="shared" si="2269"/>
        <v/>
      </c>
      <c r="AZ764" s="610" t="str">
        <f t="shared" si="2269"/>
        <v/>
      </c>
      <c r="BA764" s="610" t="str">
        <f t="shared" si="2269"/>
        <v/>
      </c>
      <c r="BB764" s="610" t="str">
        <f t="shared" si="2269"/>
        <v/>
      </c>
      <c r="BC764" s="650"/>
      <c r="BD764" s="610" t="str">
        <f t="shared" ref="BD764:BT764" si="2270">IF(BD761="","",BD761*BD762*BD763)</f>
        <v/>
      </c>
      <c r="BE764" s="610" t="str">
        <f t="shared" si="2270"/>
        <v/>
      </c>
      <c r="BF764" s="610" t="str">
        <f t="shared" si="2270"/>
        <v/>
      </c>
      <c r="BG764" s="610" t="str">
        <f t="shared" si="2270"/>
        <v/>
      </c>
      <c r="BH764" s="610" t="str">
        <f t="shared" si="2270"/>
        <v/>
      </c>
      <c r="BI764" s="610" t="str">
        <f t="shared" si="2270"/>
        <v/>
      </c>
      <c r="BJ764" s="610" t="str">
        <f t="shared" si="2270"/>
        <v/>
      </c>
      <c r="BK764" s="610" t="str">
        <f t="shared" si="2270"/>
        <v/>
      </c>
      <c r="BL764" s="610" t="str">
        <f t="shared" si="2270"/>
        <v/>
      </c>
      <c r="BM764" s="610" t="str">
        <f t="shared" si="2270"/>
        <v/>
      </c>
      <c r="BN764" s="610" t="str">
        <f t="shared" si="2270"/>
        <v/>
      </c>
      <c r="BO764" s="610" t="str">
        <f t="shared" si="2270"/>
        <v/>
      </c>
      <c r="BP764" s="610" t="str">
        <f t="shared" si="2270"/>
        <v/>
      </c>
      <c r="BQ764" s="610" t="str">
        <f t="shared" si="2270"/>
        <v/>
      </c>
      <c r="BR764" s="610" t="str">
        <f t="shared" si="2270"/>
        <v/>
      </c>
      <c r="BS764" s="610" t="str">
        <f t="shared" si="2270"/>
        <v/>
      </c>
      <c r="BT764" s="610" t="str">
        <f t="shared" si="2270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59"/>
        <v/>
      </c>
      <c r="CA764" s="600" t="str">
        <f t="shared" si="2260"/>
        <v/>
      </c>
      <c r="CB764" s="600" t="str">
        <f t="shared" si="2261"/>
        <v/>
      </c>
      <c r="CC764" s="691" t="str">
        <f t="shared" si="2262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264"/>
        <v/>
      </c>
      <c r="CF764" s="1339" t="str">
        <f t="shared" si="2264"/>
        <v/>
      </c>
      <c r="CG764" s="1339" t="str">
        <f t="shared" si="2264"/>
        <v/>
      </c>
      <c r="CH764" s="1339" t="str">
        <f t="shared" si="2264"/>
        <v/>
      </c>
      <c r="CI764" s="1339" t="str">
        <f t="shared" si="2264"/>
        <v/>
      </c>
      <c r="CJ764" s="1339" t="str">
        <f t="shared" si="2264"/>
        <v/>
      </c>
      <c r="CK764" s="1340" t="str">
        <f t="shared" si="2264"/>
        <v/>
      </c>
      <c r="CL764" s="1340" t="str">
        <f t="shared" si="2264"/>
        <v/>
      </c>
      <c r="CM764" s="1340" t="str">
        <f t="shared" si="2264"/>
        <v/>
      </c>
      <c r="CN764" s="1339" t="str">
        <f t="shared" si="2264"/>
        <v/>
      </c>
      <c r="CO764" s="1339" t="str">
        <f t="shared" si="2264"/>
        <v/>
      </c>
      <c r="CP764" s="1339" t="str">
        <f t="shared" si="2264"/>
        <v/>
      </c>
      <c r="CQ764" s="1339" t="str">
        <f t="shared" si="2264"/>
        <v/>
      </c>
      <c r="CR764" s="1339" t="str">
        <f t="shared" si="2264"/>
        <v/>
      </c>
      <c r="CS764" s="1338" t="str">
        <f t="shared" si="2264"/>
        <v/>
      </c>
      <c r="CT764" s="1341" t="str">
        <f t="shared" si="2264"/>
        <v/>
      </c>
      <c r="CU764" s="552" t="str">
        <f t="shared" si="2265"/>
        <v/>
      </c>
      <c r="CV764" s="553" t="str">
        <f t="shared" si="2265"/>
        <v/>
      </c>
      <c r="CW764" s="554" t="str">
        <f t="shared" si="2265"/>
        <v/>
      </c>
      <c r="CX764" s="554" t="str">
        <f t="shared" si="2265"/>
        <v/>
      </c>
      <c r="CY764" s="554" t="str">
        <f t="shared" si="2265"/>
        <v/>
      </c>
      <c r="CZ764" s="554" t="str">
        <f t="shared" si="2265"/>
        <v/>
      </c>
      <c r="DA764" s="554" t="str">
        <f t="shared" si="2265"/>
        <v/>
      </c>
      <c r="DB764" s="555" t="str">
        <f t="shared" si="2265"/>
        <v/>
      </c>
      <c r="DC764" s="555" t="str">
        <f t="shared" si="2265"/>
        <v/>
      </c>
      <c r="DD764" s="555" t="str">
        <f t="shared" si="2265"/>
        <v/>
      </c>
      <c r="DE764" s="554" t="str">
        <f t="shared" si="2266"/>
        <v/>
      </c>
      <c r="DF764" s="554" t="str">
        <f t="shared" si="2266"/>
        <v/>
      </c>
      <c r="DG764" s="554" t="str">
        <f t="shared" si="2266"/>
        <v/>
      </c>
      <c r="DH764" s="554" t="str">
        <f t="shared" si="2266"/>
        <v/>
      </c>
      <c r="DI764" s="554" t="str">
        <f t="shared" si="2266"/>
        <v/>
      </c>
      <c r="DJ764" s="553" t="str">
        <f t="shared" si="2266"/>
        <v/>
      </c>
      <c r="DK764" s="552" t="str">
        <f t="shared" si="2266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6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59"/>
        <v/>
      </c>
      <c r="CA765" s="592" t="str">
        <f t="shared" si="2260"/>
        <v/>
      </c>
      <c r="CB765" s="592" t="str">
        <f t="shared" si="2261"/>
        <v/>
      </c>
      <c r="CC765" s="690" t="str">
        <f t="shared" si="2262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903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59"/>
        <v/>
      </c>
      <c r="CA766" s="600" t="str">
        <f t="shared" si="2260"/>
        <v/>
      </c>
      <c r="CB766" s="600" t="str">
        <f t="shared" si="2261"/>
        <v/>
      </c>
      <c r="CC766" s="691" t="str">
        <f t="shared" si="2262"/>
        <v/>
      </c>
      <c r="CD766" s="1337" t="str">
        <f t="shared" ref="CD766:CS766" si="22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271"/>
        <v/>
      </c>
      <c r="CF766" s="1339" t="str">
        <f t="shared" si="2271"/>
        <v/>
      </c>
      <c r="CG766" s="1339" t="str">
        <f t="shared" si="2271"/>
        <v/>
      </c>
      <c r="CH766" s="1339" t="str">
        <f t="shared" si="2271"/>
        <v/>
      </c>
      <c r="CI766" s="1339" t="str">
        <f t="shared" si="2271"/>
        <v/>
      </c>
      <c r="CJ766" s="1339" t="str">
        <f t="shared" si="2271"/>
        <v/>
      </c>
      <c r="CK766" s="1340" t="str">
        <f t="shared" si="2271"/>
        <v/>
      </c>
      <c r="CL766" s="1340" t="str">
        <f t="shared" si="2271"/>
        <v/>
      </c>
      <c r="CM766" s="1340" t="str">
        <f t="shared" si="2271"/>
        <v/>
      </c>
      <c r="CN766" s="1339" t="str">
        <f t="shared" si="2271"/>
        <v/>
      </c>
      <c r="CO766" s="1339" t="str">
        <f t="shared" si="2271"/>
        <v/>
      </c>
      <c r="CP766" s="1339" t="str">
        <f t="shared" si="2271"/>
        <v/>
      </c>
      <c r="CQ766" s="1339" t="str">
        <f t="shared" si="2271"/>
        <v/>
      </c>
      <c r="CR766" s="1339" t="str">
        <f t="shared" si="2271"/>
        <v/>
      </c>
      <c r="CS766" s="1338" t="str">
        <f t="shared" si="2271"/>
        <v/>
      </c>
      <c r="CT766" s="1341" t="str">
        <f t="shared" ref="CE766:CT769" si="22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2" t="str">
        <f t="shared" ref="CU766:DD769" si="22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3" t="str">
        <f t="shared" si="2273"/>
        <v/>
      </c>
      <c r="CW766" s="554" t="str">
        <f t="shared" si="2273"/>
        <v/>
      </c>
      <c r="CX766" s="554" t="str">
        <f t="shared" si="2273"/>
        <v/>
      </c>
      <c r="CY766" s="554" t="str">
        <f t="shared" si="2273"/>
        <v/>
      </c>
      <c r="CZ766" s="554" t="str">
        <f t="shared" si="2273"/>
        <v/>
      </c>
      <c r="DA766" s="554" t="str">
        <f t="shared" si="2273"/>
        <v/>
      </c>
      <c r="DB766" s="555" t="str">
        <f t="shared" si="2273"/>
        <v/>
      </c>
      <c r="DC766" s="555" t="str">
        <f t="shared" si="2273"/>
        <v/>
      </c>
      <c r="DD766" s="555" t="str">
        <f t="shared" si="2273"/>
        <v/>
      </c>
      <c r="DE766" s="554" t="str">
        <f t="shared" ref="DE766:DK769" si="22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4" t="str">
        <f t="shared" si="2274"/>
        <v/>
      </c>
      <c r="DG766" s="554" t="str">
        <f t="shared" si="2274"/>
        <v/>
      </c>
      <c r="DH766" s="554" t="str">
        <f t="shared" si="2274"/>
        <v/>
      </c>
      <c r="DI766" s="554" t="str">
        <f t="shared" si="2274"/>
        <v/>
      </c>
      <c r="DJ766" s="553" t="str">
        <f t="shared" si="2274"/>
        <v/>
      </c>
      <c r="DK766" s="552" t="str">
        <f t="shared" si="2274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6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277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59"/>
        <v/>
      </c>
      <c r="CA767" s="600" t="str">
        <f t="shared" si="2260"/>
        <v/>
      </c>
      <c r="CB767" s="600" t="str">
        <f t="shared" si="2261"/>
        <v/>
      </c>
      <c r="CC767" s="691" t="str">
        <f t="shared" si="2262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272"/>
        <v/>
      </c>
      <c r="CF767" s="1339" t="str">
        <f t="shared" si="2272"/>
        <v/>
      </c>
      <c r="CG767" s="1339" t="str">
        <f t="shared" si="2272"/>
        <v/>
      </c>
      <c r="CH767" s="1339" t="str">
        <f t="shared" si="2272"/>
        <v/>
      </c>
      <c r="CI767" s="1339" t="str">
        <f t="shared" si="2272"/>
        <v/>
      </c>
      <c r="CJ767" s="1339" t="str">
        <f t="shared" si="2272"/>
        <v/>
      </c>
      <c r="CK767" s="1340" t="str">
        <f t="shared" si="2272"/>
        <v/>
      </c>
      <c r="CL767" s="1340" t="str">
        <f t="shared" si="2272"/>
        <v/>
      </c>
      <c r="CM767" s="1340" t="str">
        <f t="shared" si="2272"/>
        <v/>
      </c>
      <c r="CN767" s="1339" t="str">
        <f t="shared" si="2272"/>
        <v/>
      </c>
      <c r="CO767" s="1339" t="str">
        <f t="shared" si="2272"/>
        <v/>
      </c>
      <c r="CP767" s="1339" t="str">
        <f t="shared" si="2272"/>
        <v/>
      </c>
      <c r="CQ767" s="1339" t="str">
        <f t="shared" si="2272"/>
        <v/>
      </c>
      <c r="CR767" s="1339" t="str">
        <f t="shared" si="2272"/>
        <v/>
      </c>
      <c r="CS767" s="1338" t="str">
        <f t="shared" si="2272"/>
        <v/>
      </c>
      <c r="CT767" s="1341" t="str">
        <f t="shared" si="2272"/>
        <v/>
      </c>
      <c r="CU767" s="552" t="str">
        <f t="shared" si="2273"/>
        <v/>
      </c>
      <c r="CV767" s="553" t="str">
        <f t="shared" si="2273"/>
        <v/>
      </c>
      <c r="CW767" s="554" t="str">
        <f t="shared" si="2273"/>
        <v/>
      </c>
      <c r="CX767" s="554" t="str">
        <f t="shared" si="2273"/>
        <v/>
      </c>
      <c r="CY767" s="554" t="str">
        <f t="shared" si="2273"/>
        <v/>
      </c>
      <c r="CZ767" s="554" t="str">
        <f t="shared" si="2273"/>
        <v/>
      </c>
      <c r="DA767" s="554" t="str">
        <f t="shared" si="2273"/>
        <v/>
      </c>
      <c r="DB767" s="555" t="str">
        <f t="shared" si="2273"/>
        <v/>
      </c>
      <c r="DC767" s="555" t="str">
        <f t="shared" si="2273"/>
        <v/>
      </c>
      <c r="DD767" s="555" t="str">
        <f t="shared" si="2273"/>
        <v/>
      </c>
      <c r="DE767" s="554" t="str">
        <f t="shared" si="2274"/>
        <v/>
      </c>
      <c r="DF767" s="554" t="str">
        <f t="shared" si="2274"/>
        <v/>
      </c>
      <c r="DG767" s="554" t="str">
        <f t="shared" si="2274"/>
        <v/>
      </c>
      <c r="DH767" s="554" t="str">
        <f t="shared" si="2274"/>
        <v/>
      </c>
      <c r="DI767" s="554" t="str">
        <f t="shared" si="2274"/>
        <v/>
      </c>
      <c r="DJ767" s="553" t="str">
        <f t="shared" si="2274"/>
        <v/>
      </c>
      <c r="DK767" s="552" t="str">
        <f t="shared" si="2274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6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59"/>
        <v/>
      </c>
      <c r="CA768" s="600" t="str">
        <f t="shared" si="2260"/>
        <v/>
      </c>
      <c r="CB768" s="600" t="str">
        <f t="shared" si="2261"/>
        <v/>
      </c>
      <c r="CC768" s="691" t="str">
        <f t="shared" si="2262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272"/>
        <v/>
      </c>
      <c r="CF768" s="1339" t="str">
        <f t="shared" si="2272"/>
        <v/>
      </c>
      <c r="CG768" s="1339" t="str">
        <f t="shared" si="2272"/>
        <v/>
      </c>
      <c r="CH768" s="1339" t="str">
        <f t="shared" si="2272"/>
        <v/>
      </c>
      <c r="CI768" s="1339" t="str">
        <f t="shared" si="2272"/>
        <v/>
      </c>
      <c r="CJ768" s="1339" t="str">
        <f t="shared" si="2272"/>
        <v/>
      </c>
      <c r="CK768" s="1340" t="str">
        <f t="shared" si="2272"/>
        <v/>
      </c>
      <c r="CL768" s="1340" t="str">
        <f t="shared" si="2272"/>
        <v/>
      </c>
      <c r="CM768" s="1340" t="str">
        <f t="shared" si="2272"/>
        <v/>
      </c>
      <c r="CN768" s="1339" t="str">
        <f t="shared" si="2272"/>
        <v/>
      </c>
      <c r="CO768" s="1339" t="str">
        <f t="shared" si="2272"/>
        <v/>
      </c>
      <c r="CP768" s="1339" t="str">
        <f t="shared" si="2272"/>
        <v/>
      </c>
      <c r="CQ768" s="1339" t="str">
        <f t="shared" si="2272"/>
        <v/>
      </c>
      <c r="CR768" s="1339" t="str">
        <f t="shared" si="2272"/>
        <v/>
      </c>
      <c r="CS768" s="1338" t="str">
        <f t="shared" si="2272"/>
        <v/>
      </c>
      <c r="CT768" s="1341" t="str">
        <f t="shared" si="2272"/>
        <v/>
      </c>
      <c r="CU768" s="552" t="str">
        <f t="shared" si="2273"/>
        <v/>
      </c>
      <c r="CV768" s="553" t="str">
        <f t="shared" si="2273"/>
        <v/>
      </c>
      <c r="CW768" s="554" t="str">
        <f t="shared" si="2273"/>
        <v/>
      </c>
      <c r="CX768" s="554" t="str">
        <f t="shared" si="2273"/>
        <v/>
      </c>
      <c r="CY768" s="554" t="str">
        <f t="shared" si="2273"/>
        <v/>
      </c>
      <c r="CZ768" s="554" t="str">
        <f t="shared" si="2273"/>
        <v/>
      </c>
      <c r="DA768" s="554" t="str">
        <f t="shared" si="2273"/>
        <v/>
      </c>
      <c r="DB768" s="555" t="str">
        <f t="shared" si="2273"/>
        <v/>
      </c>
      <c r="DC768" s="555" t="str">
        <f t="shared" si="2273"/>
        <v/>
      </c>
      <c r="DD768" s="555" t="str">
        <f t="shared" si="2273"/>
        <v/>
      </c>
      <c r="DE768" s="554" t="str">
        <f t="shared" si="2274"/>
        <v/>
      </c>
      <c r="DF768" s="554" t="str">
        <f t="shared" si="2274"/>
        <v/>
      </c>
      <c r="DG768" s="554" t="str">
        <f t="shared" si="2274"/>
        <v/>
      </c>
      <c r="DH768" s="554" t="str">
        <f t="shared" si="2274"/>
        <v/>
      </c>
      <c r="DI768" s="554" t="str">
        <f t="shared" si="2274"/>
        <v/>
      </c>
      <c r="DJ768" s="553" t="str">
        <f t="shared" si="2274"/>
        <v/>
      </c>
      <c r="DK768" s="552" t="str">
        <f t="shared" si="2274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6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307</v>
      </c>
      <c r="B769" s="610" t="str">
        <f t="shared" ref="B769:R769" si="2275">IF(B766="","",B766*B767*B768)</f>
        <v/>
      </c>
      <c r="C769" s="610" t="str">
        <f t="shared" si="2275"/>
        <v/>
      </c>
      <c r="D769" s="610" t="str">
        <f t="shared" si="2275"/>
        <v/>
      </c>
      <c r="E769" s="610" t="str">
        <f t="shared" si="2275"/>
        <v/>
      </c>
      <c r="F769" s="610" t="str">
        <f t="shared" si="2275"/>
        <v/>
      </c>
      <c r="G769" s="610" t="str">
        <f t="shared" si="2275"/>
        <v/>
      </c>
      <c r="H769" s="610" t="str">
        <f t="shared" si="2275"/>
        <v/>
      </c>
      <c r="I769" s="610" t="str">
        <f t="shared" si="2275"/>
        <v/>
      </c>
      <c r="J769" s="610" t="str">
        <f t="shared" si="2275"/>
        <v/>
      </c>
      <c r="K769" s="610" t="str">
        <f t="shared" si="2275"/>
        <v/>
      </c>
      <c r="L769" s="610" t="str">
        <f t="shared" si="2275"/>
        <v/>
      </c>
      <c r="M769" s="610" t="str">
        <f t="shared" si="2275"/>
        <v/>
      </c>
      <c r="N769" s="610" t="str">
        <f t="shared" si="2275"/>
        <v/>
      </c>
      <c r="O769" s="610" t="str">
        <f t="shared" si="2275"/>
        <v/>
      </c>
      <c r="P769" s="610" t="str">
        <f t="shared" si="2275"/>
        <v/>
      </c>
      <c r="Q769" s="610" t="str">
        <f t="shared" si="2275"/>
        <v/>
      </c>
      <c r="R769" s="610" t="str">
        <f t="shared" si="2275"/>
        <v/>
      </c>
      <c r="S769" s="650"/>
      <c r="T769" s="610" t="str">
        <f t="shared" ref="T769:AJ769" si="2276">IF(T766="","",T766*T767*T768)</f>
        <v/>
      </c>
      <c r="U769" s="610" t="str">
        <f t="shared" si="2276"/>
        <v/>
      </c>
      <c r="V769" s="610" t="str">
        <f t="shared" si="2276"/>
        <v/>
      </c>
      <c r="W769" s="610" t="str">
        <f t="shared" si="2276"/>
        <v/>
      </c>
      <c r="X769" s="610" t="str">
        <f t="shared" si="2276"/>
        <v/>
      </c>
      <c r="Y769" s="610" t="str">
        <f t="shared" si="2276"/>
        <v/>
      </c>
      <c r="Z769" s="610" t="str">
        <f t="shared" si="2276"/>
        <v/>
      </c>
      <c r="AA769" s="610" t="str">
        <f t="shared" si="2276"/>
        <v/>
      </c>
      <c r="AB769" s="610" t="str">
        <f t="shared" si="2276"/>
        <v/>
      </c>
      <c r="AC769" s="610" t="str">
        <f t="shared" si="2276"/>
        <v/>
      </c>
      <c r="AD769" s="610" t="str">
        <f t="shared" si="2276"/>
        <v/>
      </c>
      <c r="AE769" s="610" t="str">
        <f t="shared" si="2276"/>
        <v/>
      </c>
      <c r="AF769" s="610" t="str">
        <f t="shared" si="2276"/>
        <v/>
      </c>
      <c r="AG769" s="610" t="str">
        <f t="shared" si="2276"/>
        <v/>
      </c>
      <c r="AH769" s="610" t="str">
        <f t="shared" si="2276"/>
        <v/>
      </c>
      <c r="AI769" s="610" t="str">
        <f t="shared" si="2276"/>
        <v/>
      </c>
      <c r="AJ769" s="610" t="str">
        <f t="shared" si="2276"/>
        <v/>
      </c>
      <c r="AK769" s="650"/>
      <c r="AL769" s="610" t="str">
        <f t="shared" ref="AL769:BB769" si="2277">IF(AL766="","",AL766*AL767*AL768)</f>
        <v/>
      </c>
      <c r="AM769" s="610" t="str">
        <f t="shared" si="2277"/>
        <v/>
      </c>
      <c r="AN769" s="610" t="str">
        <f t="shared" si="2277"/>
        <v/>
      </c>
      <c r="AO769" s="610" t="str">
        <f t="shared" si="2277"/>
        <v/>
      </c>
      <c r="AP769" s="610" t="str">
        <f t="shared" si="2277"/>
        <v/>
      </c>
      <c r="AQ769" s="610" t="str">
        <f t="shared" si="2277"/>
        <v/>
      </c>
      <c r="AR769" s="610" t="str">
        <f t="shared" si="2277"/>
        <v/>
      </c>
      <c r="AS769" s="610" t="str">
        <f t="shared" si="2277"/>
        <v/>
      </c>
      <c r="AT769" s="610" t="str">
        <f t="shared" si="2277"/>
        <v/>
      </c>
      <c r="AU769" s="610" t="str">
        <f t="shared" si="2277"/>
        <v/>
      </c>
      <c r="AV769" s="610" t="str">
        <f t="shared" si="2277"/>
        <v/>
      </c>
      <c r="AW769" s="610" t="str">
        <f t="shared" si="2277"/>
        <v/>
      </c>
      <c r="AX769" s="610" t="str">
        <f t="shared" si="2277"/>
        <v/>
      </c>
      <c r="AY769" s="610" t="str">
        <f t="shared" si="2277"/>
        <v/>
      </c>
      <c r="AZ769" s="610" t="str">
        <f t="shared" si="2277"/>
        <v/>
      </c>
      <c r="BA769" s="610" t="str">
        <f t="shared" si="2277"/>
        <v/>
      </c>
      <c r="BB769" s="610" t="str">
        <f t="shared" si="2277"/>
        <v/>
      </c>
      <c r="BC769" s="650"/>
      <c r="BD769" s="610" t="str">
        <f t="shared" ref="BD769:BT769" si="2278">IF(BD766="","",BD766*BD767*BD768)</f>
        <v/>
      </c>
      <c r="BE769" s="610" t="str">
        <f t="shared" si="2278"/>
        <v/>
      </c>
      <c r="BF769" s="610" t="str">
        <f t="shared" si="2278"/>
        <v/>
      </c>
      <c r="BG769" s="610" t="str">
        <f t="shared" si="2278"/>
        <v/>
      </c>
      <c r="BH769" s="610" t="str">
        <f t="shared" si="2278"/>
        <v/>
      </c>
      <c r="BI769" s="610" t="str">
        <f t="shared" si="2278"/>
        <v/>
      </c>
      <c r="BJ769" s="610" t="str">
        <f t="shared" si="2278"/>
        <v/>
      </c>
      <c r="BK769" s="610" t="str">
        <f t="shared" si="2278"/>
        <v/>
      </c>
      <c r="BL769" s="610" t="str">
        <f t="shared" si="2278"/>
        <v/>
      </c>
      <c r="BM769" s="610" t="str">
        <f t="shared" si="2278"/>
        <v/>
      </c>
      <c r="BN769" s="610" t="str">
        <f t="shared" si="2278"/>
        <v/>
      </c>
      <c r="BO769" s="610" t="str">
        <f t="shared" si="2278"/>
        <v/>
      </c>
      <c r="BP769" s="610" t="str">
        <f t="shared" si="2278"/>
        <v/>
      </c>
      <c r="BQ769" s="610" t="str">
        <f t="shared" si="2278"/>
        <v/>
      </c>
      <c r="BR769" s="610" t="str">
        <f t="shared" si="2278"/>
        <v/>
      </c>
      <c r="BS769" s="610" t="str">
        <f t="shared" si="2278"/>
        <v/>
      </c>
      <c r="BT769" s="610" t="str">
        <f t="shared" si="2278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59"/>
        <v/>
      </c>
      <c r="CA769" s="600" t="str">
        <f t="shared" si="2260"/>
        <v/>
      </c>
      <c r="CB769" s="600" t="str">
        <f t="shared" si="2261"/>
        <v/>
      </c>
      <c r="CC769" s="691" t="str">
        <f t="shared" si="2262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272"/>
        <v/>
      </c>
      <c r="CF769" s="1339" t="str">
        <f t="shared" si="2272"/>
        <v/>
      </c>
      <c r="CG769" s="1339" t="str">
        <f t="shared" si="2272"/>
        <v/>
      </c>
      <c r="CH769" s="1339" t="str">
        <f t="shared" si="2272"/>
        <v/>
      </c>
      <c r="CI769" s="1339" t="str">
        <f t="shared" si="2272"/>
        <v/>
      </c>
      <c r="CJ769" s="1339" t="str">
        <f t="shared" si="2272"/>
        <v/>
      </c>
      <c r="CK769" s="1340" t="str">
        <f t="shared" si="2272"/>
        <v/>
      </c>
      <c r="CL769" s="1340" t="str">
        <f t="shared" si="2272"/>
        <v/>
      </c>
      <c r="CM769" s="1340" t="str">
        <f t="shared" si="2272"/>
        <v/>
      </c>
      <c r="CN769" s="1339" t="str">
        <f t="shared" si="2272"/>
        <v/>
      </c>
      <c r="CO769" s="1339" t="str">
        <f t="shared" si="2272"/>
        <v/>
      </c>
      <c r="CP769" s="1339" t="str">
        <f t="shared" si="2272"/>
        <v/>
      </c>
      <c r="CQ769" s="1339" t="str">
        <f t="shared" si="2272"/>
        <v/>
      </c>
      <c r="CR769" s="1339" t="str">
        <f t="shared" si="2272"/>
        <v/>
      </c>
      <c r="CS769" s="1338" t="str">
        <f t="shared" si="2272"/>
        <v/>
      </c>
      <c r="CT769" s="1341" t="str">
        <f t="shared" si="2272"/>
        <v/>
      </c>
      <c r="CU769" s="552" t="str">
        <f t="shared" si="2273"/>
        <v/>
      </c>
      <c r="CV769" s="553" t="str">
        <f t="shared" si="2273"/>
        <v/>
      </c>
      <c r="CW769" s="554" t="str">
        <f t="shared" si="2273"/>
        <v/>
      </c>
      <c r="CX769" s="554" t="str">
        <f t="shared" si="2273"/>
        <v/>
      </c>
      <c r="CY769" s="554" t="str">
        <f t="shared" si="2273"/>
        <v/>
      </c>
      <c r="CZ769" s="554" t="str">
        <f t="shared" si="2273"/>
        <v/>
      </c>
      <c r="DA769" s="554" t="str">
        <f t="shared" si="2273"/>
        <v/>
      </c>
      <c r="DB769" s="555" t="str">
        <f t="shared" si="2273"/>
        <v/>
      </c>
      <c r="DC769" s="555" t="str">
        <f t="shared" si="2273"/>
        <v/>
      </c>
      <c r="DD769" s="555" t="str">
        <f t="shared" si="2273"/>
        <v/>
      </c>
      <c r="DE769" s="554" t="str">
        <f t="shared" si="2274"/>
        <v/>
      </c>
      <c r="DF769" s="554" t="str">
        <f t="shared" si="2274"/>
        <v/>
      </c>
      <c r="DG769" s="554" t="str">
        <f t="shared" si="2274"/>
        <v/>
      </c>
      <c r="DH769" s="554" t="str">
        <f t="shared" si="2274"/>
        <v/>
      </c>
      <c r="DI769" s="554" t="str">
        <f t="shared" si="2274"/>
        <v/>
      </c>
      <c r="DJ769" s="553" t="str">
        <f t="shared" si="2274"/>
        <v/>
      </c>
      <c r="DK769" s="552" t="str">
        <f t="shared" si="2274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6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323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2" t="str">
        <f t="shared" si="2259"/>
        <v/>
      </c>
      <c r="CA770" s="592" t="str">
        <f t="shared" si="2260"/>
        <v/>
      </c>
      <c r="CB770" s="592" t="str">
        <f t="shared" si="2261"/>
        <v/>
      </c>
      <c r="CC770" s="690" t="str">
        <f t="shared" si="2262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903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9" t="s">
        <v>324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/>
      <c r="AO771" s="765"/>
      <c r="AP771" s="765"/>
      <c r="AQ771" s="765"/>
      <c r="AR771" s="765"/>
      <c r="AS771" s="765">
        <v>90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240</v>
      </c>
      <c r="BE771" s="765"/>
      <c r="BF771" s="765">
        <v>200</v>
      </c>
      <c r="BG771" s="765"/>
      <c r="BH771" s="765"/>
      <c r="BI771" s="765">
        <v>144</v>
      </c>
      <c r="BJ771" s="765">
        <v>100</v>
      </c>
      <c r="BK771" s="765">
        <v>180</v>
      </c>
      <c r="BL771" s="765">
        <v>60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90</v>
      </c>
      <c r="BY771" s="765">
        <v>200</v>
      </c>
      <c r="BZ771" s="600" t="str">
        <f t="shared" si="2259"/>
        <v/>
      </c>
      <c r="CA771" s="600" t="str">
        <f t="shared" si="2260"/>
        <v/>
      </c>
      <c r="CB771" s="600" t="str">
        <f t="shared" si="2261"/>
        <v/>
      </c>
      <c r="CC771" s="691">
        <f t="shared" si="2262"/>
        <v>156</v>
      </c>
      <c r="CD771" s="1337" t="str">
        <f t="shared" ref="CD771:CS771" si="22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279"/>
        <v/>
      </c>
      <c r="CF771" s="1339" t="str">
        <f t="shared" si="2279"/>
        <v/>
      </c>
      <c r="CG771" s="1339" t="str">
        <f t="shared" si="2279"/>
        <v/>
      </c>
      <c r="CH771" s="1339" t="str">
        <f t="shared" si="2279"/>
        <v/>
      </c>
      <c r="CI771" s="1339" t="str">
        <f t="shared" si="2279"/>
        <v/>
      </c>
      <c r="CJ771" s="1339">
        <f t="shared" si="2279"/>
        <v>60</v>
      </c>
      <c r="CK771" s="1340">
        <f t="shared" si="2279"/>
        <v>100</v>
      </c>
      <c r="CL771" s="1340">
        <f t="shared" si="2279"/>
        <v>144</v>
      </c>
      <c r="CM771" s="1340">
        <f t="shared" si="2279"/>
        <v>180</v>
      </c>
      <c r="CN771" s="1339">
        <f t="shared" si="2279"/>
        <v>200</v>
      </c>
      <c r="CO771" s="1339">
        <f t="shared" si="2279"/>
        <v>240</v>
      </c>
      <c r="CP771" s="1339" t="str">
        <f t="shared" si="2279"/>
        <v/>
      </c>
      <c r="CQ771" s="1339" t="str">
        <f t="shared" si="2279"/>
        <v/>
      </c>
      <c r="CR771" s="1339" t="str">
        <f t="shared" si="2279"/>
        <v/>
      </c>
      <c r="CS771" s="1338" t="str">
        <f t="shared" si="2279"/>
        <v/>
      </c>
      <c r="CT771" s="1341" t="str">
        <f t="shared" ref="CE771:CT775" si="22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2" t="str">
        <f t="shared" ref="CU771:DD775" si="22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3" t="str">
        <f t="shared" si="2281"/>
        <v/>
      </c>
      <c r="CW771" s="554" t="str">
        <f t="shared" si="2281"/>
        <v/>
      </c>
      <c r="CX771" s="554" t="str">
        <f t="shared" si="2281"/>
        <v/>
      </c>
      <c r="CY771" s="554" t="str">
        <f t="shared" si="2281"/>
        <v/>
      </c>
      <c r="CZ771" s="554" t="str">
        <f t="shared" si="2281"/>
        <v/>
      </c>
      <c r="DA771" s="554">
        <f t="shared" si="2281"/>
        <v>60</v>
      </c>
      <c r="DB771" s="555">
        <f t="shared" si="2281"/>
        <v>100</v>
      </c>
      <c r="DC771" s="555">
        <f t="shared" si="2281"/>
        <v>144</v>
      </c>
      <c r="DD771" s="555">
        <f t="shared" si="2281"/>
        <v>180</v>
      </c>
      <c r="DE771" s="554">
        <f t="shared" ref="DE771:DK775" si="22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200</v>
      </c>
      <c r="DF771" s="554">
        <f t="shared" si="2282"/>
        <v>240</v>
      </c>
      <c r="DG771" s="554" t="str">
        <f t="shared" si="2282"/>
        <v/>
      </c>
      <c r="DH771" s="554" t="str">
        <f t="shared" si="2282"/>
        <v/>
      </c>
      <c r="DI771" s="554" t="str">
        <f t="shared" si="2282"/>
        <v/>
      </c>
      <c r="DJ771" s="553" t="str">
        <f t="shared" si="2282"/>
        <v/>
      </c>
      <c r="DK771" s="552" t="str">
        <f t="shared" si="2282"/>
        <v/>
      </c>
      <c r="DL771" s="656">
        <f>COUNT(B771:R771)</f>
        <v>0</v>
      </c>
      <c r="DM771" s="106">
        <f>COUNT(T771:AJ771)</f>
        <v>0</v>
      </c>
      <c r="DN771" s="106">
        <f>COUNT(AL771:BB771)</f>
        <v>1</v>
      </c>
      <c r="DO771" s="106">
        <f>COUNT(BD771:BT771)</f>
        <v>6</v>
      </c>
      <c r="DP771" s="486"/>
      <c r="DQ771" s="1486" t="str">
        <f>'Exp factors'!$I$71</f>
        <v>mns</v>
      </c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9" t="s">
        <v>325</v>
      </c>
      <c r="B772" s="765">
        <v>4</v>
      </c>
      <c r="C772" s="765">
        <v>35</v>
      </c>
      <c r="D772" s="765">
        <v>1</v>
      </c>
      <c r="E772" s="765">
        <v>25</v>
      </c>
      <c r="F772" s="765">
        <v>65</v>
      </c>
      <c r="G772" s="765">
        <v>36</v>
      </c>
      <c r="H772" s="765">
        <v>48</v>
      </c>
      <c r="I772" s="765">
        <v>20</v>
      </c>
      <c r="J772" s="765">
        <v>20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72</v>
      </c>
      <c r="U772" s="765">
        <v>52</v>
      </c>
      <c r="V772" s="765">
        <v>104</v>
      </c>
      <c r="W772" s="765">
        <v>72</v>
      </c>
      <c r="X772" s="765">
        <v>104</v>
      </c>
      <c r="Y772" s="765">
        <v>36</v>
      </c>
      <c r="Z772" s="765">
        <v>48</v>
      </c>
      <c r="AA772" s="765">
        <v>24</v>
      </c>
      <c r="AB772" s="765">
        <v>36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100</v>
      </c>
      <c r="AM772" s="765">
        <v>52</v>
      </c>
      <c r="AN772" s="765">
        <v>40</v>
      </c>
      <c r="AO772" s="765">
        <v>60</v>
      </c>
      <c r="AP772" s="765">
        <v>208</v>
      </c>
      <c r="AQ772" s="765">
        <v>48</v>
      </c>
      <c r="AR772" s="765"/>
      <c r="AS772" s="765">
        <v>60</v>
      </c>
      <c r="AT772" s="765">
        <v>50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180</v>
      </c>
      <c r="BE772" s="765">
        <v>240</v>
      </c>
      <c r="BF772" s="765">
        <v>4</v>
      </c>
      <c r="BG772" s="765">
        <v>50</v>
      </c>
      <c r="BH772" s="765">
        <v>50</v>
      </c>
      <c r="BI772" s="765">
        <v>60</v>
      </c>
      <c r="BJ772" s="765">
        <v>100</v>
      </c>
      <c r="BK772" s="765">
        <v>48</v>
      </c>
      <c r="BL772" s="765">
        <v>50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25</v>
      </c>
      <c r="BW772" s="765">
        <v>52</v>
      </c>
      <c r="BX772" s="765">
        <v>60</v>
      </c>
      <c r="BY772" s="765">
        <v>60</v>
      </c>
      <c r="BZ772" s="600">
        <f t="shared" si="2259"/>
        <v>26.857142857142858</v>
      </c>
      <c r="CA772" s="600">
        <f t="shared" si="2260"/>
        <v>60</v>
      </c>
      <c r="CB772" s="600">
        <f t="shared" si="2261"/>
        <v>61.666666666666664</v>
      </c>
      <c r="CC772" s="691">
        <f t="shared" si="2262"/>
        <v>76.857142857142861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280"/>
        <v/>
      </c>
      <c r="CF772" s="1339" t="str">
        <f t="shared" si="2280"/>
        <v/>
      </c>
      <c r="CG772" s="1339" t="str">
        <f t="shared" si="2280"/>
        <v/>
      </c>
      <c r="CH772" s="1339">
        <f t="shared" si="2280"/>
        <v>4</v>
      </c>
      <c r="CI772" s="1339">
        <f t="shared" si="2280"/>
        <v>48</v>
      </c>
      <c r="CJ772" s="1339">
        <f t="shared" si="2280"/>
        <v>50</v>
      </c>
      <c r="CK772" s="1340">
        <f t="shared" si="2280"/>
        <v>50</v>
      </c>
      <c r="CL772" s="1340">
        <f t="shared" si="2280"/>
        <v>50</v>
      </c>
      <c r="CM772" s="1340">
        <f t="shared" si="2280"/>
        <v>60</v>
      </c>
      <c r="CN772" s="1339">
        <f t="shared" si="2280"/>
        <v>100</v>
      </c>
      <c r="CO772" s="1339">
        <f t="shared" si="2280"/>
        <v>180</v>
      </c>
      <c r="CP772" s="1339">
        <f t="shared" si="2280"/>
        <v>240</v>
      </c>
      <c r="CQ772" s="1339" t="str">
        <f t="shared" si="2280"/>
        <v/>
      </c>
      <c r="CR772" s="1339" t="str">
        <f t="shared" si="2280"/>
        <v/>
      </c>
      <c r="CS772" s="1338" t="str">
        <f t="shared" si="2280"/>
        <v/>
      </c>
      <c r="CT772" s="1341" t="str">
        <f t="shared" si="2280"/>
        <v/>
      </c>
      <c r="CU772" s="552" t="str">
        <f t="shared" si="2281"/>
        <v/>
      </c>
      <c r="CV772" s="553" t="str">
        <f t="shared" si="2281"/>
        <v/>
      </c>
      <c r="CW772" s="554" t="str">
        <f t="shared" si="2281"/>
        <v/>
      </c>
      <c r="CX772" s="554" t="str">
        <f t="shared" si="2281"/>
        <v/>
      </c>
      <c r="CY772" s="554">
        <f t="shared" si="2281"/>
        <v>4</v>
      </c>
      <c r="CZ772" s="554">
        <f t="shared" si="2281"/>
        <v>48</v>
      </c>
      <c r="DA772" s="554">
        <f t="shared" si="2281"/>
        <v>50</v>
      </c>
      <c r="DB772" s="555">
        <f t="shared" si="2281"/>
        <v>50</v>
      </c>
      <c r="DC772" s="555">
        <f t="shared" si="2281"/>
        <v>50</v>
      </c>
      <c r="DD772" s="555">
        <f t="shared" si="2281"/>
        <v>60</v>
      </c>
      <c r="DE772" s="554">
        <f t="shared" si="2282"/>
        <v>100</v>
      </c>
      <c r="DF772" s="554">
        <f t="shared" si="2282"/>
        <v>180</v>
      </c>
      <c r="DG772" s="554">
        <f t="shared" si="2282"/>
        <v>240</v>
      </c>
      <c r="DH772" s="554" t="str">
        <f t="shared" si="2282"/>
        <v/>
      </c>
      <c r="DI772" s="554" t="str">
        <f t="shared" si="2282"/>
        <v/>
      </c>
      <c r="DJ772" s="553" t="str">
        <f t="shared" si="2282"/>
        <v/>
      </c>
      <c r="DK772" s="552" t="str">
        <f t="shared" si="2282"/>
        <v/>
      </c>
      <c r="DL772" s="656">
        <f>COUNT(B772:R772)</f>
        <v>9</v>
      </c>
      <c r="DM772" s="106">
        <f>COUNT(T772:AJ772)</f>
        <v>9</v>
      </c>
      <c r="DN772" s="106">
        <f>COUNT(AL772:BB772)</f>
        <v>8</v>
      </c>
      <c r="DO772" s="106">
        <f>COUNT(BD772:BT772)</f>
        <v>9</v>
      </c>
      <c r="DP772" s="486"/>
      <c r="DQ772" s="1486" t="str">
        <f>'Exp factors'!$I$72</f>
        <v>mns</v>
      </c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9" t="s">
        <v>326</v>
      </c>
      <c r="B773" s="765">
        <v>10</v>
      </c>
      <c r="C773" s="765">
        <v>300</v>
      </c>
      <c r="D773" s="765">
        <v>4</v>
      </c>
      <c r="E773" s="765">
        <v>100</v>
      </c>
      <c r="F773" s="765">
        <v>420</v>
      </c>
      <c r="G773" s="765">
        <v>288</v>
      </c>
      <c r="H773" s="765">
        <v>380</v>
      </c>
      <c r="I773" s="765">
        <v>222</v>
      </c>
      <c r="J773" s="765">
        <v>24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630</v>
      </c>
      <c r="U773" s="765">
        <v>120</v>
      </c>
      <c r="V773" s="765">
        <v>234</v>
      </c>
      <c r="W773" s="765">
        <v>444</v>
      </c>
      <c r="X773" s="765">
        <v>531</v>
      </c>
      <c r="Y773" s="765">
        <v>720</v>
      </c>
      <c r="Z773" s="765">
        <v>90</v>
      </c>
      <c r="AA773" s="765">
        <v>108</v>
      </c>
      <c r="AB773" s="765">
        <v>366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450</v>
      </c>
      <c r="AM773" s="765">
        <v>324</v>
      </c>
      <c r="AN773" s="765">
        <v>240</v>
      </c>
      <c r="AO773" s="765">
        <v>516</v>
      </c>
      <c r="AP773" s="765">
        <v>216</v>
      </c>
      <c r="AQ773" s="765">
        <v>624</v>
      </c>
      <c r="AR773" s="765">
        <v>600</v>
      </c>
      <c r="AS773" s="765">
        <v>372</v>
      </c>
      <c r="AT773" s="765">
        <v>204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696</v>
      </c>
      <c r="BE773" s="765">
        <v>1020</v>
      </c>
      <c r="BF773" s="765">
        <v>840</v>
      </c>
      <c r="BG773" s="765">
        <v>190</v>
      </c>
      <c r="BH773" s="765">
        <v>5040</v>
      </c>
      <c r="BI773" s="765">
        <v>2640</v>
      </c>
      <c r="BJ773" s="765">
        <v>350</v>
      </c>
      <c r="BK773" s="765">
        <v>552</v>
      </c>
      <c r="BL773" s="765">
        <v>186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222</v>
      </c>
      <c r="BW773" s="765">
        <v>366</v>
      </c>
      <c r="BX773" s="765">
        <v>600</v>
      </c>
      <c r="BY773" s="765">
        <v>800</v>
      </c>
      <c r="BZ773" s="600">
        <f t="shared" si="2259"/>
        <v>189.14285714285714</v>
      </c>
      <c r="CA773" s="600">
        <f t="shared" si="2260"/>
        <v>347.57142857142856</v>
      </c>
      <c r="CB773" s="600">
        <f t="shared" si="2261"/>
        <v>388.28571428571428</v>
      </c>
      <c r="CC773" s="691">
        <f t="shared" si="2262"/>
        <v>898.28571428571433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280"/>
        <v/>
      </c>
      <c r="CF773" s="1339" t="str">
        <f t="shared" si="2280"/>
        <v/>
      </c>
      <c r="CG773" s="1339" t="str">
        <f t="shared" si="2280"/>
        <v/>
      </c>
      <c r="CH773" s="1339">
        <f t="shared" si="2280"/>
        <v>186</v>
      </c>
      <c r="CI773" s="1339">
        <f t="shared" si="2280"/>
        <v>190</v>
      </c>
      <c r="CJ773" s="1339">
        <f t="shared" si="2280"/>
        <v>350</v>
      </c>
      <c r="CK773" s="1340">
        <f t="shared" si="2280"/>
        <v>552</v>
      </c>
      <c r="CL773" s="1340">
        <f t="shared" si="2280"/>
        <v>696</v>
      </c>
      <c r="CM773" s="1340">
        <f t="shared" si="2280"/>
        <v>840</v>
      </c>
      <c r="CN773" s="1339">
        <f t="shared" si="2280"/>
        <v>1020</v>
      </c>
      <c r="CO773" s="1339">
        <f t="shared" si="2280"/>
        <v>2640</v>
      </c>
      <c r="CP773" s="1339">
        <f t="shared" si="2280"/>
        <v>5040</v>
      </c>
      <c r="CQ773" s="1339" t="str">
        <f t="shared" si="2280"/>
        <v/>
      </c>
      <c r="CR773" s="1339" t="str">
        <f t="shared" si="2280"/>
        <v/>
      </c>
      <c r="CS773" s="1338" t="str">
        <f t="shared" si="2280"/>
        <v/>
      </c>
      <c r="CT773" s="1341" t="str">
        <f t="shared" si="2280"/>
        <v/>
      </c>
      <c r="CU773" s="552" t="str">
        <f t="shared" si="2281"/>
        <v/>
      </c>
      <c r="CV773" s="553" t="str">
        <f t="shared" si="2281"/>
        <v/>
      </c>
      <c r="CW773" s="554" t="str">
        <f t="shared" si="2281"/>
        <v/>
      </c>
      <c r="CX773" s="554" t="str">
        <f t="shared" si="2281"/>
        <v/>
      </c>
      <c r="CY773" s="554">
        <f t="shared" si="2281"/>
        <v>186</v>
      </c>
      <c r="CZ773" s="554">
        <f t="shared" si="2281"/>
        <v>190</v>
      </c>
      <c r="DA773" s="554">
        <f t="shared" si="2281"/>
        <v>350</v>
      </c>
      <c r="DB773" s="555">
        <f t="shared" si="2281"/>
        <v>552</v>
      </c>
      <c r="DC773" s="555">
        <f t="shared" si="2281"/>
        <v>696</v>
      </c>
      <c r="DD773" s="555">
        <f t="shared" si="2281"/>
        <v>840</v>
      </c>
      <c r="DE773" s="554">
        <f t="shared" si="2282"/>
        <v>1020</v>
      </c>
      <c r="DF773" s="554">
        <f t="shared" si="2282"/>
        <v>2640</v>
      </c>
      <c r="DG773" s="554">
        <f t="shared" si="2282"/>
        <v>5040</v>
      </c>
      <c r="DH773" s="554" t="str">
        <f t="shared" si="2282"/>
        <v/>
      </c>
      <c r="DI773" s="554" t="str">
        <f t="shared" si="2282"/>
        <v/>
      </c>
      <c r="DJ773" s="553" t="str">
        <f t="shared" si="2282"/>
        <v/>
      </c>
      <c r="DK773" s="552" t="str">
        <f t="shared" si="2282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486" t="str">
        <f>'Exp factors'!$I$73</f>
        <v>mns</v>
      </c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9" t="s">
        <v>327</v>
      </c>
      <c r="B774" s="765"/>
      <c r="C774" s="765"/>
      <c r="D774" s="765"/>
      <c r="E774" s="765"/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20</v>
      </c>
      <c r="BW774" s="765">
        <v>50</v>
      </c>
      <c r="BX774" s="765">
        <v>150</v>
      </c>
      <c r="BY774" s="765">
        <v>200</v>
      </c>
      <c r="BZ774" s="600" t="str">
        <f t="shared" si="2259"/>
        <v/>
      </c>
      <c r="CA774" s="600" t="str">
        <f t="shared" si="2260"/>
        <v/>
      </c>
      <c r="CB774" s="600" t="str">
        <f t="shared" si="2261"/>
        <v/>
      </c>
      <c r="CC774" s="691" t="str">
        <f t="shared" si="2262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280"/>
        <v/>
      </c>
      <c r="CF774" s="1339" t="str">
        <f t="shared" si="2280"/>
        <v/>
      </c>
      <c r="CG774" s="1339" t="str">
        <f t="shared" si="2280"/>
        <v/>
      </c>
      <c r="CH774" s="1339" t="str">
        <f t="shared" si="2280"/>
        <v/>
      </c>
      <c r="CI774" s="1339" t="str">
        <f t="shared" si="2280"/>
        <v/>
      </c>
      <c r="CJ774" s="1339" t="str">
        <f t="shared" si="2280"/>
        <v/>
      </c>
      <c r="CK774" s="1340" t="str">
        <f t="shared" si="2280"/>
        <v/>
      </c>
      <c r="CL774" s="1340" t="str">
        <f t="shared" si="2280"/>
        <v/>
      </c>
      <c r="CM774" s="1340" t="str">
        <f t="shared" si="2280"/>
        <v/>
      </c>
      <c r="CN774" s="1339" t="str">
        <f t="shared" si="2280"/>
        <v/>
      </c>
      <c r="CO774" s="1339" t="str">
        <f t="shared" si="2280"/>
        <v/>
      </c>
      <c r="CP774" s="1339" t="str">
        <f t="shared" si="2280"/>
        <v/>
      </c>
      <c r="CQ774" s="1339" t="str">
        <f t="shared" si="2280"/>
        <v/>
      </c>
      <c r="CR774" s="1339" t="str">
        <f t="shared" si="2280"/>
        <v/>
      </c>
      <c r="CS774" s="1338" t="str">
        <f t="shared" si="2280"/>
        <v/>
      </c>
      <c r="CT774" s="1341" t="str">
        <f t="shared" si="2280"/>
        <v/>
      </c>
      <c r="CU774" s="552" t="str">
        <f t="shared" si="2281"/>
        <v/>
      </c>
      <c r="CV774" s="553" t="str">
        <f t="shared" si="2281"/>
        <v/>
      </c>
      <c r="CW774" s="554" t="str">
        <f t="shared" si="2281"/>
        <v/>
      </c>
      <c r="CX774" s="554" t="str">
        <f t="shared" si="2281"/>
        <v/>
      </c>
      <c r="CY774" s="554" t="str">
        <f t="shared" si="2281"/>
        <v/>
      </c>
      <c r="CZ774" s="554" t="str">
        <f t="shared" si="2281"/>
        <v/>
      </c>
      <c r="DA774" s="554" t="str">
        <f t="shared" si="2281"/>
        <v/>
      </c>
      <c r="DB774" s="555" t="str">
        <f t="shared" si="2281"/>
        <v/>
      </c>
      <c r="DC774" s="555" t="str">
        <f t="shared" si="2281"/>
        <v/>
      </c>
      <c r="DD774" s="555" t="str">
        <f t="shared" si="2281"/>
        <v/>
      </c>
      <c r="DE774" s="554" t="str">
        <f t="shared" si="2282"/>
        <v/>
      </c>
      <c r="DF774" s="554" t="str">
        <f t="shared" si="2282"/>
        <v/>
      </c>
      <c r="DG774" s="554" t="str">
        <f t="shared" si="2282"/>
        <v/>
      </c>
      <c r="DH774" s="554" t="str">
        <f t="shared" si="2282"/>
        <v/>
      </c>
      <c r="DI774" s="554" t="str">
        <f t="shared" si="2282"/>
        <v/>
      </c>
      <c r="DJ774" s="553" t="str">
        <f t="shared" si="2282"/>
        <v/>
      </c>
      <c r="DK774" s="552" t="str">
        <f t="shared" si="2282"/>
        <v/>
      </c>
      <c r="DL774" s="656">
        <f>COUNT(B774:R774)</f>
        <v>0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1484" t="str">
        <f>'Exp factors'!$I$74</f>
        <v>des</v>
      </c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9" t="s">
        <v>328</v>
      </c>
      <c r="B775" s="765">
        <v>108</v>
      </c>
      <c r="C775" s="765">
        <v>144</v>
      </c>
      <c r="D775" s="765"/>
      <c r="E775" s="765">
        <v>144</v>
      </c>
      <c r="F775" s="765">
        <v>192</v>
      </c>
      <c r="G775" s="765">
        <v>126</v>
      </c>
      <c r="H775" s="765">
        <v>156</v>
      </c>
      <c r="I775" s="765">
        <v>192</v>
      </c>
      <c r="J775" s="765">
        <v>144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126</v>
      </c>
      <c r="U775" s="765">
        <v>260</v>
      </c>
      <c r="V775" s="765">
        <v>144</v>
      </c>
      <c r="W775" s="765">
        <v>144</v>
      </c>
      <c r="X775" s="765">
        <v>195</v>
      </c>
      <c r="Y775" s="765">
        <v>144</v>
      </c>
      <c r="Z775" s="765">
        <v>54</v>
      </c>
      <c r="AA775" s="765">
        <v>54</v>
      </c>
      <c r="AB775" s="765">
        <v>330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</v>
      </c>
      <c r="AM775" s="765">
        <v>156</v>
      </c>
      <c r="AN775" s="765">
        <v>144</v>
      </c>
      <c r="AO775" s="765">
        <v>180</v>
      </c>
      <c r="AP775" s="765">
        <v>195</v>
      </c>
      <c r="AQ775" s="765">
        <v>126</v>
      </c>
      <c r="AR775" s="765">
        <v>432</v>
      </c>
      <c r="AS775" s="765">
        <v>390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>
        <v>216</v>
      </c>
      <c r="BE775" s="765">
        <v>576</v>
      </c>
      <c r="BF775" s="765">
        <v>480</v>
      </c>
      <c r="BG775" s="765">
        <v>432</v>
      </c>
      <c r="BH775" s="765">
        <v>648</v>
      </c>
      <c r="BI775" s="765">
        <v>756</v>
      </c>
      <c r="BJ775" s="765">
        <v>250</v>
      </c>
      <c r="BK775" s="765">
        <v>148</v>
      </c>
      <c r="BL775" s="765">
        <v>162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150</v>
      </c>
      <c r="BW775" s="765">
        <v>184</v>
      </c>
      <c r="BX775" s="765">
        <v>250</v>
      </c>
      <c r="BY775" s="765">
        <v>450</v>
      </c>
      <c r="BZ775" s="600">
        <f t="shared" si="2259"/>
        <v>151</v>
      </c>
      <c r="CA775" s="600">
        <f t="shared" si="2260"/>
        <v>152.42857142857142</v>
      </c>
      <c r="CB775" s="600">
        <f t="shared" si="2261"/>
        <v>193.28571428571428</v>
      </c>
      <c r="CC775" s="691">
        <f t="shared" si="2262"/>
        <v>394.85714285714283</v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280"/>
        <v/>
      </c>
      <c r="CF775" s="1339" t="str">
        <f t="shared" si="2280"/>
        <v/>
      </c>
      <c r="CG775" s="1339" t="str">
        <f t="shared" si="2280"/>
        <v/>
      </c>
      <c r="CH775" s="1339">
        <f t="shared" si="2280"/>
        <v>148</v>
      </c>
      <c r="CI775" s="1339">
        <f t="shared" si="2280"/>
        <v>162</v>
      </c>
      <c r="CJ775" s="1339">
        <f t="shared" si="2280"/>
        <v>216</v>
      </c>
      <c r="CK775" s="1340">
        <f t="shared" si="2280"/>
        <v>250</v>
      </c>
      <c r="CL775" s="1340">
        <f t="shared" si="2280"/>
        <v>432</v>
      </c>
      <c r="CM775" s="1340">
        <f t="shared" si="2280"/>
        <v>480</v>
      </c>
      <c r="CN775" s="1339">
        <f t="shared" si="2280"/>
        <v>576</v>
      </c>
      <c r="CO775" s="1339">
        <f t="shared" si="2280"/>
        <v>648</v>
      </c>
      <c r="CP775" s="1339">
        <f t="shared" si="2280"/>
        <v>756</v>
      </c>
      <c r="CQ775" s="1339" t="str">
        <f t="shared" si="2280"/>
        <v/>
      </c>
      <c r="CR775" s="1339" t="str">
        <f t="shared" si="2280"/>
        <v/>
      </c>
      <c r="CS775" s="1338" t="str">
        <f t="shared" si="2280"/>
        <v/>
      </c>
      <c r="CT775" s="1341" t="str">
        <f t="shared" si="2280"/>
        <v/>
      </c>
      <c r="CU775" s="552" t="str">
        <f t="shared" si="2281"/>
        <v/>
      </c>
      <c r="CV775" s="553" t="str">
        <f t="shared" si="2281"/>
        <v/>
      </c>
      <c r="CW775" s="554" t="str">
        <f t="shared" si="2281"/>
        <v/>
      </c>
      <c r="CX775" s="554" t="str">
        <f t="shared" si="2281"/>
        <v/>
      </c>
      <c r="CY775" s="554">
        <f t="shared" si="2281"/>
        <v>148</v>
      </c>
      <c r="CZ775" s="554">
        <f t="shared" si="2281"/>
        <v>162</v>
      </c>
      <c r="DA775" s="554">
        <f t="shared" si="2281"/>
        <v>216</v>
      </c>
      <c r="DB775" s="555">
        <f t="shared" si="2281"/>
        <v>250</v>
      </c>
      <c r="DC775" s="555">
        <f t="shared" si="2281"/>
        <v>432</v>
      </c>
      <c r="DD775" s="555">
        <f t="shared" si="2281"/>
        <v>480</v>
      </c>
      <c r="DE775" s="554">
        <f t="shared" si="2282"/>
        <v>576</v>
      </c>
      <c r="DF775" s="554">
        <f t="shared" si="2282"/>
        <v>648</v>
      </c>
      <c r="DG775" s="554">
        <f t="shared" si="2282"/>
        <v>756</v>
      </c>
      <c r="DH775" s="554" t="str">
        <f t="shared" si="2282"/>
        <v/>
      </c>
      <c r="DI775" s="554" t="str">
        <f t="shared" si="2282"/>
        <v/>
      </c>
      <c r="DJ775" s="553" t="str">
        <f t="shared" si="2282"/>
        <v/>
      </c>
      <c r="DK775" s="552" t="str">
        <f t="shared" si="2282"/>
        <v/>
      </c>
      <c r="DL775" s="656">
        <f>COUNT(B775:R775)</f>
        <v>8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486" t="str">
        <f>'Exp factors'!$I$75</f>
        <v>mns</v>
      </c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6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6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6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6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2"/>
      <c r="CA776" s="592"/>
      <c r="CB776" s="592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903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276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83">IF(DL777&lt;3,"",(SUM(B777:R777)-MIN(B777:R777)-MAX(B777:R777))/(DL777-2))</f>
        <v/>
      </c>
      <c r="CA777" s="600" t="str">
        <f t="shared" ref="CA777:CA784" si="2284">IF(DM777&lt;3,"",(SUM(T777:AJ777)-MIN(T777:AJ777)-MAX(T777:AJ777))/(DM777-2))</f>
        <v/>
      </c>
      <c r="CB777" s="600" t="str">
        <f t="shared" ref="CB777:CB784" si="2285">IF(DN777&lt;3,"",(SUM(AL777:BB777)-MIN(AL777:BB777)-MAX(AL777:BB777))/(DN777-2))</f>
        <v/>
      </c>
      <c r="CC777" s="691" t="str">
        <f t="shared" ref="CC777:CC784" si="2286">IF(DO777&lt;3,"",(SUM(BD777:BT777)-MIN(BD777:BT777)-MAX(BD777:BT777))/(DO777-2))</f>
        <v/>
      </c>
      <c r="CD777" s="1337" t="str">
        <f t="shared" ref="CD777:CS777" si="22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287"/>
        <v/>
      </c>
      <c r="CF777" s="1339" t="str">
        <f t="shared" si="2287"/>
        <v/>
      </c>
      <c r="CG777" s="1339" t="str">
        <f t="shared" si="2287"/>
        <v/>
      </c>
      <c r="CH777" s="1339" t="str">
        <f t="shared" si="2287"/>
        <v/>
      </c>
      <c r="CI777" s="1339" t="str">
        <f t="shared" si="2287"/>
        <v/>
      </c>
      <c r="CJ777" s="1339" t="str">
        <f t="shared" si="2287"/>
        <v/>
      </c>
      <c r="CK777" s="1340" t="str">
        <f t="shared" si="2287"/>
        <v/>
      </c>
      <c r="CL777" s="1340" t="str">
        <f t="shared" si="2287"/>
        <v/>
      </c>
      <c r="CM777" s="1340" t="str">
        <f t="shared" si="2287"/>
        <v/>
      </c>
      <c r="CN777" s="1339" t="str">
        <f t="shared" si="2287"/>
        <v/>
      </c>
      <c r="CO777" s="1339" t="str">
        <f t="shared" si="2287"/>
        <v/>
      </c>
      <c r="CP777" s="1339" t="str">
        <f t="shared" si="2287"/>
        <v/>
      </c>
      <c r="CQ777" s="1339" t="str">
        <f t="shared" si="2287"/>
        <v/>
      </c>
      <c r="CR777" s="1339" t="str">
        <f t="shared" si="2287"/>
        <v/>
      </c>
      <c r="CS777" s="1338" t="str">
        <f t="shared" si="2287"/>
        <v/>
      </c>
      <c r="CT777" s="1341" t="str">
        <f t="shared" ref="CE777:CT784" si="22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2" t="str">
        <f t="shared" ref="CU777:CU784" si="22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3" t="str">
        <f t="shared" ref="CV777:CV784" si="22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4" t="str">
        <f t="shared" ref="CW777:CW784" si="22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4" t="str">
        <f t="shared" ref="CX777:CX784" si="22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4" t="str">
        <f t="shared" ref="CY777:CY784" si="22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4" t="str">
        <f t="shared" ref="CZ777:CZ784" si="22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4" t="str">
        <f t="shared" ref="DA777:DA784" si="22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5" t="str">
        <f t="shared" ref="DB777:DB784" si="22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5" t="str">
        <f t="shared" ref="DC777:DC784" si="22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5" t="str">
        <f t="shared" ref="DD777:DD784" si="22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4" t="str">
        <f t="shared" ref="DE777:DE784" si="22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4" t="str">
        <f t="shared" ref="DF777:DF784" si="23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4" t="str">
        <f t="shared" ref="DG777:DG784" si="23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4" t="str">
        <f t="shared" ref="DH777:DH784" si="23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4" t="str">
        <f t="shared" ref="DI777:DI784" si="23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3" t="str">
        <f t="shared" ref="DJ777:DJ784" si="23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2" t="str">
        <f t="shared" ref="DK777:DK784" si="23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306">COUNT(B777:R777)</f>
        <v>0</v>
      </c>
      <c r="DM777" s="106">
        <f t="shared" ref="DM777:DM784" si="2307">COUNT(T777:AJ777)</f>
        <v>0</v>
      </c>
      <c r="DN777" s="106">
        <f t="shared" ref="DN777:DN784" si="2308">COUNT(AL777:BB777)</f>
        <v>0</v>
      </c>
      <c r="DO777" s="106">
        <f t="shared" ref="DO777:DO784" si="2309">COUNT(BD777:BT777)</f>
        <v>0</v>
      </c>
      <c r="DP777" s="486"/>
      <c r="DQ777" s="1126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83"/>
        <v/>
      </c>
      <c r="CA778" s="600" t="str">
        <f t="shared" si="2284"/>
        <v/>
      </c>
      <c r="CB778" s="600" t="str">
        <f t="shared" si="2285"/>
        <v/>
      </c>
      <c r="CC778" s="691" t="str">
        <f t="shared" si="2286"/>
        <v/>
      </c>
      <c r="CD778" s="1337" t="str">
        <f t="shared" ref="CD778:CD784" si="23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288"/>
        <v/>
      </c>
      <c r="CF778" s="1339" t="str">
        <f t="shared" si="2288"/>
        <v/>
      </c>
      <c r="CG778" s="1339" t="str">
        <f t="shared" si="2288"/>
        <v/>
      </c>
      <c r="CH778" s="1339" t="str">
        <f t="shared" si="2288"/>
        <v/>
      </c>
      <c r="CI778" s="1339" t="str">
        <f t="shared" si="2288"/>
        <v/>
      </c>
      <c r="CJ778" s="1339" t="str">
        <f t="shared" si="2288"/>
        <v/>
      </c>
      <c r="CK778" s="1340" t="str">
        <f t="shared" si="2288"/>
        <v/>
      </c>
      <c r="CL778" s="1340" t="str">
        <f t="shared" si="2288"/>
        <v/>
      </c>
      <c r="CM778" s="1340" t="str">
        <f t="shared" si="2288"/>
        <v/>
      </c>
      <c r="CN778" s="1339" t="str">
        <f t="shared" si="2288"/>
        <v/>
      </c>
      <c r="CO778" s="1339" t="str">
        <f t="shared" si="2288"/>
        <v/>
      </c>
      <c r="CP778" s="1339" t="str">
        <f t="shared" si="2288"/>
        <v/>
      </c>
      <c r="CQ778" s="1339" t="str">
        <f t="shared" si="2288"/>
        <v/>
      </c>
      <c r="CR778" s="1339" t="str">
        <f t="shared" si="2288"/>
        <v/>
      </c>
      <c r="CS778" s="1338" t="str">
        <f t="shared" si="2288"/>
        <v/>
      </c>
      <c r="CT778" s="1341" t="str">
        <f t="shared" si="2288"/>
        <v/>
      </c>
      <c r="CU778" s="552" t="str">
        <f t="shared" si="2289"/>
        <v/>
      </c>
      <c r="CV778" s="553" t="str">
        <f t="shared" si="2290"/>
        <v/>
      </c>
      <c r="CW778" s="554" t="str">
        <f t="shared" si="2291"/>
        <v/>
      </c>
      <c r="CX778" s="554" t="str">
        <f t="shared" si="2292"/>
        <v/>
      </c>
      <c r="CY778" s="554" t="str">
        <f t="shared" si="2293"/>
        <v/>
      </c>
      <c r="CZ778" s="554" t="str">
        <f t="shared" si="2294"/>
        <v/>
      </c>
      <c r="DA778" s="554" t="str">
        <f t="shared" si="2295"/>
        <v/>
      </c>
      <c r="DB778" s="555" t="str">
        <f t="shared" si="2296"/>
        <v/>
      </c>
      <c r="DC778" s="555" t="str">
        <f t="shared" si="2297"/>
        <v/>
      </c>
      <c r="DD778" s="555" t="str">
        <f t="shared" si="2298"/>
        <v/>
      </c>
      <c r="DE778" s="554" t="str">
        <f t="shared" si="2299"/>
        <v/>
      </c>
      <c r="DF778" s="554" t="str">
        <f t="shared" si="2300"/>
        <v/>
      </c>
      <c r="DG778" s="554" t="str">
        <f t="shared" si="2301"/>
        <v/>
      </c>
      <c r="DH778" s="554" t="str">
        <f t="shared" si="2302"/>
        <v/>
      </c>
      <c r="DI778" s="554" t="str">
        <f t="shared" si="2303"/>
        <v/>
      </c>
      <c r="DJ778" s="553" t="str">
        <f t="shared" si="2304"/>
        <v/>
      </c>
      <c r="DK778" s="552" t="str">
        <f t="shared" si="2305"/>
        <v/>
      </c>
      <c r="DL778" s="656">
        <f t="shared" si="2306"/>
        <v>0</v>
      </c>
      <c r="DM778" s="106">
        <f t="shared" si="2307"/>
        <v>0</v>
      </c>
      <c r="DN778" s="106">
        <f t="shared" si="2308"/>
        <v>0</v>
      </c>
      <c r="DO778" s="106">
        <f t="shared" si="2309"/>
        <v>0</v>
      </c>
      <c r="DP778" s="486"/>
      <c r="DQ778" s="1126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83"/>
        <v/>
      </c>
      <c r="CA779" s="600" t="str">
        <f t="shared" si="2284"/>
        <v/>
      </c>
      <c r="CB779" s="600" t="str">
        <f t="shared" si="2285"/>
        <v/>
      </c>
      <c r="CC779" s="691" t="str">
        <f t="shared" si="2286"/>
        <v/>
      </c>
      <c r="CD779" s="1337" t="str">
        <f t="shared" si="2310"/>
        <v/>
      </c>
      <c r="CE779" s="1338" t="str">
        <f t="shared" si="2288"/>
        <v/>
      </c>
      <c r="CF779" s="1339" t="str">
        <f t="shared" si="2288"/>
        <v/>
      </c>
      <c r="CG779" s="1339" t="str">
        <f t="shared" si="2288"/>
        <v/>
      </c>
      <c r="CH779" s="1339" t="str">
        <f t="shared" si="2288"/>
        <v/>
      </c>
      <c r="CI779" s="1339" t="str">
        <f t="shared" si="2288"/>
        <v/>
      </c>
      <c r="CJ779" s="1339" t="str">
        <f t="shared" si="2288"/>
        <v/>
      </c>
      <c r="CK779" s="1340" t="str">
        <f t="shared" si="2288"/>
        <v/>
      </c>
      <c r="CL779" s="1340" t="str">
        <f t="shared" si="2288"/>
        <v/>
      </c>
      <c r="CM779" s="1340" t="str">
        <f t="shared" si="2288"/>
        <v/>
      </c>
      <c r="CN779" s="1339" t="str">
        <f t="shared" si="2288"/>
        <v/>
      </c>
      <c r="CO779" s="1339" t="str">
        <f t="shared" si="2288"/>
        <v/>
      </c>
      <c r="CP779" s="1339" t="str">
        <f t="shared" si="2288"/>
        <v/>
      </c>
      <c r="CQ779" s="1339" t="str">
        <f t="shared" si="2288"/>
        <v/>
      </c>
      <c r="CR779" s="1339" t="str">
        <f t="shared" si="2288"/>
        <v/>
      </c>
      <c r="CS779" s="1338" t="str">
        <f t="shared" si="2288"/>
        <v/>
      </c>
      <c r="CT779" s="1341" t="str">
        <f t="shared" si="2288"/>
        <v/>
      </c>
      <c r="CU779" s="552" t="str">
        <f t="shared" si="2289"/>
        <v/>
      </c>
      <c r="CV779" s="553" t="str">
        <f t="shared" si="2290"/>
        <v/>
      </c>
      <c r="CW779" s="554" t="str">
        <f t="shared" si="2291"/>
        <v/>
      </c>
      <c r="CX779" s="554" t="str">
        <f t="shared" si="2292"/>
        <v/>
      </c>
      <c r="CY779" s="554" t="str">
        <f t="shared" si="2293"/>
        <v/>
      </c>
      <c r="CZ779" s="554" t="str">
        <f t="shared" si="2294"/>
        <v/>
      </c>
      <c r="DA779" s="554" t="str">
        <f t="shared" si="2295"/>
        <v/>
      </c>
      <c r="DB779" s="555" t="str">
        <f t="shared" si="2296"/>
        <v/>
      </c>
      <c r="DC779" s="555" t="str">
        <f t="shared" si="2297"/>
        <v/>
      </c>
      <c r="DD779" s="555" t="str">
        <f t="shared" si="2298"/>
        <v/>
      </c>
      <c r="DE779" s="554" t="str">
        <f t="shared" si="2299"/>
        <v/>
      </c>
      <c r="DF779" s="554" t="str">
        <f t="shared" si="2300"/>
        <v/>
      </c>
      <c r="DG779" s="554" t="str">
        <f t="shared" si="2301"/>
        <v/>
      </c>
      <c r="DH779" s="554" t="str">
        <f t="shared" si="2302"/>
        <v/>
      </c>
      <c r="DI779" s="554" t="str">
        <f t="shared" si="2303"/>
        <v/>
      </c>
      <c r="DJ779" s="553" t="str">
        <f t="shared" si="2304"/>
        <v/>
      </c>
      <c r="DK779" s="552" t="str">
        <f t="shared" si="2305"/>
        <v/>
      </c>
      <c r="DL779" s="656">
        <f t="shared" si="2306"/>
        <v>0</v>
      </c>
      <c r="DM779" s="106">
        <f t="shared" si="2307"/>
        <v>0</v>
      </c>
      <c r="DN779" s="106">
        <f t="shared" si="2308"/>
        <v>0</v>
      </c>
      <c r="DO779" s="106">
        <f t="shared" si="2309"/>
        <v>0</v>
      </c>
      <c r="DP779" s="486"/>
      <c r="DQ779" s="1126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279</v>
      </c>
      <c r="B780" s="610" t="str">
        <f t="shared" ref="B780:R780" si="2311">IF(B777="","",B777*B778*B779)</f>
        <v/>
      </c>
      <c r="C780" s="610" t="str">
        <f t="shared" si="2311"/>
        <v/>
      </c>
      <c r="D780" s="610" t="str">
        <f t="shared" si="2311"/>
        <v/>
      </c>
      <c r="E780" s="610" t="str">
        <f t="shared" si="2311"/>
        <v/>
      </c>
      <c r="F780" s="610" t="str">
        <f t="shared" si="2311"/>
        <v/>
      </c>
      <c r="G780" s="610" t="str">
        <f t="shared" si="2311"/>
        <v/>
      </c>
      <c r="H780" s="610" t="str">
        <f t="shared" si="2311"/>
        <v/>
      </c>
      <c r="I780" s="610" t="str">
        <f t="shared" si="2311"/>
        <v/>
      </c>
      <c r="J780" s="610" t="str">
        <f t="shared" si="2311"/>
        <v/>
      </c>
      <c r="K780" s="610" t="str">
        <f t="shared" si="2311"/>
        <v/>
      </c>
      <c r="L780" s="610" t="str">
        <f t="shared" si="2311"/>
        <v/>
      </c>
      <c r="M780" s="610" t="str">
        <f t="shared" si="2311"/>
        <v/>
      </c>
      <c r="N780" s="610" t="str">
        <f t="shared" si="2311"/>
        <v/>
      </c>
      <c r="O780" s="610" t="str">
        <f t="shared" si="2311"/>
        <v/>
      </c>
      <c r="P780" s="610" t="str">
        <f t="shared" si="2311"/>
        <v/>
      </c>
      <c r="Q780" s="610" t="str">
        <f t="shared" si="2311"/>
        <v/>
      </c>
      <c r="R780" s="610" t="str">
        <f t="shared" si="2311"/>
        <v/>
      </c>
      <c r="S780" s="650"/>
      <c r="T780" s="610" t="str">
        <f t="shared" ref="T780:AJ780" si="2312">IF(T777="","",T777*T778*T779)</f>
        <v/>
      </c>
      <c r="U780" s="610" t="str">
        <f t="shared" si="2312"/>
        <v/>
      </c>
      <c r="V780" s="610" t="str">
        <f t="shared" si="2312"/>
        <v/>
      </c>
      <c r="W780" s="610" t="str">
        <f t="shared" si="2312"/>
        <v/>
      </c>
      <c r="X780" s="610" t="str">
        <f t="shared" si="2312"/>
        <v/>
      </c>
      <c r="Y780" s="610" t="str">
        <f t="shared" si="2312"/>
        <v/>
      </c>
      <c r="Z780" s="610" t="str">
        <f t="shared" si="2312"/>
        <v/>
      </c>
      <c r="AA780" s="610" t="str">
        <f t="shared" si="2312"/>
        <v/>
      </c>
      <c r="AB780" s="610" t="str">
        <f t="shared" si="2312"/>
        <v/>
      </c>
      <c r="AC780" s="610" t="str">
        <f t="shared" si="2312"/>
        <v/>
      </c>
      <c r="AD780" s="610" t="str">
        <f t="shared" si="2312"/>
        <v/>
      </c>
      <c r="AE780" s="791" t="str">
        <f t="shared" si="2312"/>
        <v/>
      </c>
      <c r="AF780" s="791" t="str">
        <f t="shared" si="2312"/>
        <v/>
      </c>
      <c r="AG780" s="791" t="str">
        <f t="shared" si="2312"/>
        <v/>
      </c>
      <c r="AH780" s="791" t="str">
        <f t="shared" si="2312"/>
        <v/>
      </c>
      <c r="AI780" s="610" t="str">
        <f t="shared" si="2312"/>
        <v/>
      </c>
      <c r="AJ780" s="791" t="str">
        <f t="shared" si="2312"/>
        <v/>
      </c>
      <c r="AK780" s="650"/>
      <c r="AL780" s="610" t="str">
        <f t="shared" ref="AL780:BB780" si="2313">IF(AL777="","",AL777*AL778*AL779)</f>
        <v/>
      </c>
      <c r="AM780" s="610" t="str">
        <f t="shared" si="2313"/>
        <v/>
      </c>
      <c r="AN780" s="610" t="str">
        <f t="shared" si="2313"/>
        <v/>
      </c>
      <c r="AO780" s="610" t="str">
        <f t="shared" si="2313"/>
        <v/>
      </c>
      <c r="AP780" s="610" t="str">
        <f t="shared" si="2313"/>
        <v/>
      </c>
      <c r="AQ780" s="610" t="str">
        <f t="shared" si="2313"/>
        <v/>
      </c>
      <c r="AR780" s="610" t="str">
        <f t="shared" si="2313"/>
        <v/>
      </c>
      <c r="AS780" s="610" t="str">
        <f t="shared" si="2313"/>
        <v/>
      </c>
      <c r="AT780" s="610" t="str">
        <f t="shared" si="2313"/>
        <v/>
      </c>
      <c r="AU780" s="610" t="str">
        <f t="shared" si="2313"/>
        <v/>
      </c>
      <c r="AV780" s="610" t="str">
        <f t="shared" si="2313"/>
        <v/>
      </c>
      <c r="AW780" s="610" t="str">
        <f t="shared" si="2313"/>
        <v/>
      </c>
      <c r="AX780" s="610" t="str">
        <f t="shared" si="2313"/>
        <v/>
      </c>
      <c r="AY780" s="610" t="str">
        <f t="shared" si="2313"/>
        <v/>
      </c>
      <c r="AZ780" s="610" t="str">
        <f t="shared" si="2313"/>
        <v/>
      </c>
      <c r="BA780" s="610" t="str">
        <f t="shared" si="2313"/>
        <v/>
      </c>
      <c r="BB780" s="610" t="str">
        <f t="shared" si="2313"/>
        <v/>
      </c>
      <c r="BC780" s="650"/>
      <c r="BD780" s="610" t="str">
        <f t="shared" ref="BD780:BT780" si="2314">IF(BD777="","",BD777*BD778*BD779)</f>
        <v/>
      </c>
      <c r="BE780" s="610" t="str">
        <f t="shared" si="2314"/>
        <v/>
      </c>
      <c r="BF780" s="610" t="str">
        <f t="shared" si="2314"/>
        <v/>
      </c>
      <c r="BG780" s="610" t="str">
        <f t="shared" si="2314"/>
        <v/>
      </c>
      <c r="BH780" s="610" t="str">
        <f t="shared" si="2314"/>
        <v/>
      </c>
      <c r="BI780" s="610" t="str">
        <f t="shared" si="2314"/>
        <v/>
      </c>
      <c r="BJ780" s="610" t="str">
        <f t="shared" si="2314"/>
        <v/>
      </c>
      <c r="BK780" s="610" t="str">
        <f t="shared" si="2314"/>
        <v/>
      </c>
      <c r="BL780" s="610" t="str">
        <f t="shared" si="2314"/>
        <v/>
      </c>
      <c r="BM780" s="610" t="str">
        <f t="shared" si="2314"/>
        <v/>
      </c>
      <c r="BN780" s="610" t="str">
        <f t="shared" si="2314"/>
        <v/>
      </c>
      <c r="BO780" s="610" t="str">
        <f t="shared" si="2314"/>
        <v/>
      </c>
      <c r="BP780" s="610" t="str">
        <f t="shared" si="2314"/>
        <v/>
      </c>
      <c r="BQ780" s="610" t="str">
        <f t="shared" si="2314"/>
        <v/>
      </c>
      <c r="BR780" s="610" t="str">
        <f t="shared" si="2314"/>
        <v/>
      </c>
      <c r="BS780" s="610" t="str">
        <f t="shared" si="2314"/>
        <v/>
      </c>
      <c r="BT780" s="610" t="str">
        <f t="shared" si="2314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83"/>
        <v/>
      </c>
      <c r="CA780" s="600" t="str">
        <f t="shared" si="2284"/>
        <v/>
      </c>
      <c r="CB780" s="600" t="str">
        <f t="shared" si="2285"/>
        <v/>
      </c>
      <c r="CC780" s="691" t="str">
        <f t="shared" si="2286"/>
        <v/>
      </c>
      <c r="CD780" s="1337" t="str">
        <f t="shared" si="2310"/>
        <v/>
      </c>
      <c r="CE780" s="1338" t="str">
        <f t="shared" si="2288"/>
        <v/>
      </c>
      <c r="CF780" s="1339" t="str">
        <f t="shared" si="2288"/>
        <v/>
      </c>
      <c r="CG780" s="1339" t="str">
        <f t="shared" si="2288"/>
        <v/>
      </c>
      <c r="CH780" s="1339" t="str">
        <f t="shared" si="2288"/>
        <v/>
      </c>
      <c r="CI780" s="1339" t="str">
        <f t="shared" si="2288"/>
        <v/>
      </c>
      <c r="CJ780" s="1339" t="str">
        <f t="shared" si="2288"/>
        <v/>
      </c>
      <c r="CK780" s="1340" t="str">
        <f t="shared" si="2288"/>
        <v/>
      </c>
      <c r="CL780" s="1340" t="str">
        <f t="shared" si="2288"/>
        <v/>
      </c>
      <c r="CM780" s="1340" t="str">
        <f t="shared" si="2288"/>
        <v/>
      </c>
      <c r="CN780" s="1339" t="str">
        <f t="shared" si="2288"/>
        <v/>
      </c>
      <c r="CO780" s="1339" t="str">
        <f t="shared" si="2288"/>
        <v/>
      </c>
      <c r="CP780" s="1339" t="str">
        <f t="shared" si="2288"/>
        <v/>
      </c>
      <c r="CQ780" s="1339" t="str">
        <f t="shared" si="2288"/>
        <v/>
      </c>
      <c r="CR780" s="1339" t="str">
        <f t="shared" si="2288"/>
        <v/>
      </c>
      <c r="CS780" s="1338" t="str">
        <f t="shared" si="2288"/>
        <v/>
      </c>
      <c r="CT780" s="1341" t="str">
        <f t="shared" si="2288"/>
        <v/>
      </c>
      <c r="CU780" s="552" t="str">
        <f t="shared" si="2289"/>
        <v/>
      </c>
      <c r="CV780" s="553" t="str">
        <f t="shared" si="2290"/>
        <v/>
      </c>
      <c r="CW780" s="554" t="str">
        <f t="shared" si="2291"/>
        <v/>
      </c>
      <c r="CX780" s="554" t="str">
        <f t="shared" si="2292"/>
        <v/>
      </c>
      <c r="CY780" s="554" t="str">
        <f t="shared" si="2293"/>
        <v/>
      </c>
      <c r="CZ780" s="554" t="str">
        <f t="shared" si="2294"/>
        <v/>
      </c>
      <c r="DA780" s="554" t="str">
        <f t="shared" si="2295"/>
        <v/>
      </c>
      <c r="DB780" s="555" t="str">
        <f t="shared" si="2296"/>
        <v/>
      </c>
      <c r="DC780" s="555" t="str">
        <f t="shared" si="2297"/>
        <v/>
      </c>
      <c r="DD780" s="555" t="str">
        <f t="shared" si="2298"/>
        <v/>
      </c>
      <c r="DE780" s="554" t="str">
        <f t="shared" si="2299"/>
        <v/>
      </c>
      <c r="DF780" s="554" t="str">
        <f t="shared" si="2300"/>
        <v/>
      </c>
      <c r="DG780" s="554" t="str">
        <f t="shared" si="2301"/>
        <v/>
      </c>
      <c r="DH780" s="554" t="str">
        <f t="shared" si="2302"/>
        <v/>
      </c>
      <c r="DI780" s="554" t="str">
        <f t="shared" si="2303"/>
        <v/>
      </c>
      <c r="DJ780" s="553" t="str">
        <f t="shared" si="2304"/>
        <v/>
      </c>
      <c r="DK780" s="552" t="str">
        <f t="shared" si="2305"/>
        <v/>
      </c>
      <c r="DL780" s="656">
        <f t="shared" si="2306"/>
        <v>0</v>
      </c>
      <c r="DM780" s="106">
        <f t="shared" si="2307"/>
        <v>0</v>
      </c>
      <c r="DN780" s="106">
        <f t="shared" si="2308"/>
        <v>0</v>
      </c>
      <c r="DO780" s="106">
        <f t="shared" si="2309"/>
        <v>0</v>
      </c>
      <c r="DP780" s="486"/>
      <c r="DQ780" s="1486" t="str">
        <f>'Exp factors'!$I$90</f>
        <v>mns</v>
      </c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83"/>
        <v/>
      </c>
      <c r="CA781" s="600" t="str">
        <f t="shared" si="2284"/>
        <v/>
      </c>
      <c r="CB781" s="600" t="str">
        <f t="shared" si="2285"/>
        <v/>
      </c>
      <c r="CC781" s="691" t="str">
        <f t="shared" si="2286"/>
        <v/>
      </c>
      <c r="CD781" s="1337" t="str">
        <f t="shared" si="2310"/>
        <v/>
      </c>
      <c r="CE781" s="1338" t="str">
        <f t="shared" si="2288"/>
        <v/>
      </c>
      <c r="CF781" s="1339" t="str">
        <f t="shared" si="2288"/>
        <v/>
      </c>
      <c r="CG781" s="1339" t="str">
        <f t="shared" si="2288"/>
        <v/>
      </c>
      <c r="CH781" s="1339" t="str">
        <f t="shared" si="2288"/>
        <v/>
      </c>
      <c r="CI781" s="1339" t="str">
        <f t="shared" si="2288"/>
        <v/>
      </c>
      <c r="CJ781" s="1339" t="str">
        <f t="shared" si="2288"/>
        <v/>
      </c>
      <c r="CK781" s="1340" t="str">
        <f t="shared" si="2288"/>
        <v/>
      </c>
      <c r="CL781" s="1340" t="str">
        <f t="shared" si="2288"/>
        <v/>
      </c>
      <c r="CM781" s="1340" t="str">
        <f t="shared" si="2288"/>
        <v/>
      </c>
      <c r="CN781" s="1339" t="str">
        <f t="shared" si="2288"/>
        <v/>
      </c>
      <c r="CO781" s="1339" t="str">
        <f t="shared" si="2288"/>
        <v/>
      </c>
      <c r="CP781" s="1339" t="str">
        <f t="shared" si="2288"/>
        <v/>
      </c>
      <c r="CQ781" s="1339" t="str">
        <f t="shared" si="2288"/>
        <v/>
      </c>
      <c r="CR781" s="1339" t="str">
        <f t="shared" si="2288"/>
        <v/>
      </c>
      <c r="CS781" s="1338" t="str">
        <f t="shared" si="2288"/>
        <v/>
      </c>
      <c r="CT781" s="1341" t="str">
        <f t="shared" si="2288"/>
        <v/>
      </c>
      <c r="CU781" s="552" t="str">
        <f t="shared" si="2289"/>
        <v/>
      </c>
      <c r="CV781" s="553" t="str">
        <f t="shared" si="2290"/>
        <v/>
      </c>
      <c r="CW781" s="554" t="str">
        <f t="shared" si="2291"/>
        <v/>
      </c>
      <c r="CX781" s="554" t="str">
        <f t="shared" si="2292"/>
        <v/>
      </c>
      <c r="CY781" s="554" t="str">
        <f t="shared" si="2293"/>
        <v/>
      </c>
      <c r="CZ781" s="554" t="str">
        <f t="shared" si="2294"/>
        <v/>
      </c>
      <c r="DA781" s="554" t="str">
        <f t="shared" si="2295"/>
        <v/>
      </c>
      <c r="DB781" s="555" t="str">
        <f t="shared" si="2296"/>
        <v/>
      </c>
      <c r="DC781" s="555" t="str">
        <f t="shared" si="2297"/>
        <v/>
      </c>
      <c r="DD781" s="555" t="str">
        <f t="shared" si="2298"/>
        <v/>
      </c>
      <c r="DE781" s="554" t="str">
        <f t="shared" si="2299"/>
        <v/>
      </c>
      <c r="DF781" s="554" t="str">
        <f t="shared" si="2300"/>
        <v/>
      </c>
      <c r="DG781" s="554" t="str">
        <f t="shared" si="2301"/>
        <v/>
      </c>
      <c r="DH781" s="554" t="str">
        <f t="shared" si="2302"/>
        <v/>
      </c>
      <c r="DI781" s="554" t="str">
        <f t="shared" si="2303"/>
        <v/>
      </c>
      <c r="DJ781" s="553" t="str">
        <f t="shared" si="2304"/>
        <v/>
      </c>
      <c r="DK781" s="552" t="str">
        <f t="shared" si="2305"/>
        <v/>
      </c>
      <c r="DL781" s="656">
        <f t="shared" si="2306"/>
        <v>0</v>
      </c>
      <c r="DM781" s="106">
        <f t="shared" si="2307"/>
        <v>0</v>
      </c>
      <c r="DN781" s="106">
        <f t="shared" si="2308"/>
        <v>0</v>
      </c>
      <c r="DO781" s="106">
        <f t="shared" si="2309"/>
        <v>0</v>
      </c>
      <c r="DP781" s="486"/>
      <c r="DQ781" s="1486" t="str">
        <f>'Exp factors'!$I$76</f>
        <v>mns</v>
      </c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 t="str">
        <f t="shared" si="2283"/>
        <v/>
      </c>
      <c r="CA782" s="600" t="str">
        <f t="shared" si="2284"/>
        <v/>
      </c>
      <c r="CB782" s="600" t="str">
        <f t="shared" si="2285"/>
        <v/>
      </c>
      <c r="CC782" s="691" t="str">
        <f t="shared" si="2286"/>
        <v/>
      </c>
      <c r="CD782" s="1337" t="str">
        <f t="shared" si="2310"/>
        <v/>
      </c>
      <c r="CE782" s="1338" t="str">
        <f t="shared" si="2288"/>
        <v/>
      </c>
      <c r="CF782" s="1339" t="str">
        <f t="shared" si="2288"/>
        <v/>
      </c>
      <c r="CG782" s="1339" t="str">
        <f t="shared" si="2288"/>
        <v/>
      </c>
      <c r="CH782" s="1339" t="str">
        <f t="shared" si="2288"/>
        <v/>
      </c>
      <c r="CI782" s="1339" t="str">
        <f t="shared" si="2288"/>
        <v/>
      </c>
      <c r="CJ782" s="1339" t="str">
        <f t="shared" si="2288"/>
        <v/>
      </c>
      <c r="CK782" s="1340" t="str">
        <f t="shared" si="2288"/>
        <v/>
      </c>
      <c r="CL782" s="1340" t="str">
        <f t="shared" si="2288"/>
        <v/>
      </c>
      <c r="CM782" s="1340" t="str">
        <f t="shared" si="2288"/>
        <v/>
      </c>
      <c r="CN782" s="1339" t="str">
        <f t="shared" si="2288"/>
        <v/>
      </c>
      <c r="CO782" s="1339" t="str">
        <f t="shared" si="2288"/>
        <v/>
      </c>
      <c r="CP782" s="1339" t="str">
        <f t="shared" si="2288"/>
        <v/>
      </c>
      <c r="CQ782" s="1339" t="str">
        <f t="shared" si="2288"/>
        <v/>
      </c>
      <c r="CR782" s="1339" t="str">
        <f t="shared" si="2288"/>
        <v/>
      </c>
      <c r="CS782" s="1338" t="str">
        <f t="shared" si="2288"/>
        <v/>
      </c>
      <c r="CT782" s="1341" t="str">
        <f t="shared" si="2288"/>
        <v/>
      </c>
      <c r="CU782" s="552" t="str">
        <f t="shared" si="2289"/>
        <v/>
      </c>
      <c r="CV782" s="553" t="str">
        <f t="shared" si="2290"/>
        <v/>
      </c>
      <c r="CW782" s="554" t="str">
        <f t="shared" si="2291"/>
        <v/>
      </c>
      <c r="CX782" s="554" t="str">
        <f t="shared" si="2292"/>
        <v/>
      </c>
      <c r="CY782" s="554" t="str">
        <f t="shared" si="2293"/>
        <v/>
      </c>
      <c r="CZ782" s="554" t="str">
        <f t="shared" si="2294"/>
        <v/>
      </c>
      <c r="DA782" s="554" t="str">
        <f t="shared" si="2295"/>
        <v/>
      </c>
      <c r="DB782" s="555" t="str">
        <f t="shared" si="2296"/>
        <v/>
      </c>
      <c r="DC782" s="555" t="str">
        <f t="shared" si="2297"/>
        <v/>
      </c>
      <c r="DD782" s="555" t="str">
        <f t="shared" si="2298"/>
        <v/>
      </c>
      <c r="DE782" s="554" t="str">
        <f t="shared" si="2299"/>
        <v/>
      </c>
      <c r="DF782" s="554" t="str">
        <f t="shared" si="2300"/>
        <v/>
      </c>
      <c r="DG782" s="554" t="str">
        <f t="shared" si="2301"/>
        <v/>
      </c>
      <c r="DH782" s="554" t="str">
        <f t="shared" si="2302"/>
        <v/>
      </c>
      <c r="DI782" s="554" t="str">
        <f t="shared" si="2303"/>
        <v/>
      </c>
      <c r="DJ782" s="553" t="str">
        <f t="shared" si="2304"/>
        <v/>
      </c>
      <c r="DK782" s="552" t="str">
        <f t="shared" si="2305"/>
        <v/>
      </c>
      <c r="DL782" s="656">
        <f t="shared" si="2306"/>
        <v>0</v>
      </c>
      <c r="DM782" s="106">
        <f t="shared" si="2307"/>
        <v>0</v>
      </c>
      <c r="DN782" s="106">
        <f t="shared" si="2308"/>
        <v>0</v>
      </c>
      <c r="DO782" s="106">
        <f t="shared" si="2309"/>
        <v>0</v>
      </c>
      <c r="DP782" s="486"/>
      <c r="DQ782" s="1484" t="str">
        <f>'Exp factors'!$I$77</f>
        <v>des</v>
      </c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334</v>
      </c>
      <c r="B783" s="227"/>
      <c r="C783" s="227"/>
      <c r="D783" s="227"/>
      <c r="E783" s="227"/>
      <c r="F783" s="227"/>
      <c r="G783" s="227">
        <v>130</v>
      </c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>
        <v>130</v>
      </c>
      <c r="U783" s="227"/>
      <c r="V783" s="227"/>
      <c r="W783" s="227"/>
      <c r="X783" s="227"/>
      <c r="Y783" s="227"/>
      <c r="Z783" s="227">
        <v>150</v>
      </c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1800</v>
      </c>
      <c r="AM783" s="227">
        <v>72</v>
      </c>
      <c r="AN783" s="227"/>
      <c r="AO783" s="227">
        <v>70</v>
      </c>
      <c r="AP783" s="227">
        <v>360</v>
      </c>
      <c r="AQ783" s="227">
        <v>350</v>
      </c>
      <c r="AR783" s="227">
        <v>500</v>
      </c>
      <c r="AS783" s="227">
        <v>100</v>
      </c>
      <c r="AT783" s="227">
        <v>1150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/>
      <c r="BF783" s="227">
        <v>25000</v>
      </c>
      <c r="BG783" s="227">
        <v>1700</v>
      </c>
      <c r="BH783" s="227">
        <v>3800</v>
      </c>
      <c r="BI783" s="227">
        <v>560</v>
      </c>
      <c r="BJ783" s="227">
        <v>3000</v>
      </c>
      <c r="BK783" s="227">
        <v>400</v>
      </c>
      <c r="BL783" s="227">
        <v>120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>
        <v>130</v>
      </c>
      <c r="BX783" s="227">
        <v>350</v>
      </c>
      <c r="BY783" s="227">
        <v>1000</v>
      </c>
      <c r="BZ783" s="600" t="str">
        <f t="shared" si="2283"/>
        <v/>
      </c>
      <c r="CA783" s="600" t="str">
        <f t="shared" si="2284"/>
        <v/>
      </c>
      <c r="CB783" s="600">
        <f t="shared" si="2285"/>
        <v>422</v>
      </c>
      <c r="CC783" s="691">
        <f t="shared" si="2286"/>
        <v>1610</v>
      </c>
      <c r="CD783" s="1337" t="str">
        <f t="shared" si="2310"/>
        <v/>
      </c>
      <c r="CE783" s="1338" t="str">
        <f t="shared" si="2288"/>
        <v/>
      </c>
      <c r="CF783" s="1339" t="str">
        <f t="shared" si="2288"/>
        <v/>
      </c>
      <c r="CG783" s="1339" t="str">
        <f t="shared" si="2288"/>
        <v/>
      </c>
      <c r="CH783" s="1339" t="str">
        <f t="shared" si="2288"/>
        <v/>
      </c>
      <c r="CI783" s="1339">
        <f t="shared" si="2288"/>
        <v>120</v>
      </c>
      <c r="CJ783" s="1339">
        <f t="shared" si="2288"/>
        <v>200</v>
      </c>
      <c r="CK783" s="1340">
        <f t="shared" si="2288"/>
        <v>400</v>
      </c>
      <c r="CL783" s="1340">
        <f t="shared" si="2288"/>
        <v>560</v>
      </c>
      <c r="CM783" s="1340">
        <f t="shared" si="2288"/>
        <v>1700</v>
      </c>
      <c r="CN783" s="1339">
        <f t="shared" si="2288"/>
        <v>3000</v>
      </c>
      <c r="CO783" s="1339">
        <f t="shared" si="2288"/>
        <v>3800</v>
      </c>
      <c r="CP783" s="1339">
        <f t="shared" si="2288"/>
        <v>25000</v>
      </c>
      <c r="CQ783" s="1339" t="str">
        <f t="shared" si="2288"/>
        <v/>
      </c>
      <c r="CR783" s="1339" t="str">
        <f t="shared" si="2288"/>
        <v/>
      </c>
      <c r="CS783" s="1338" t="str">
        <f t="shared" si="2288"/>
        <v/>
      </c>
      <c r="CT783" s="1341" t="str">
        <f t="shared" si="2288"/>
        <v/>
      </c>
      <c r="CU783" s="552" t="str">
        <f t="shared" si="2289"/>
        <v/>
      </c>
      <c r="CV783" s="553" t="str">
        <f t="shared" si="2290"/>
        <v/>
      </c>
      <c r="CW783" s="554" t="str">
        <f t="shared" si="2291"/>
        <v/>
      </c>
      <c r="CX783" s="554" t="str">
        <f t="shared" si="2292"/>
        <v/>
      </c>
      <c r="CY783" s="554" t="str">
        <f t="shared" si="2293"/>
        <v/>
      </c>
      <c r="CZ783" s="554">
        <f t="shared" si="2294"/>
        <v>120</v>
      </c>
      <c r="DA783" s="554">
        <f t="shared" si="2295"/>
        <v>200</v>
      </c>
      <c r="DB783" s="555">
        <f t="shared" si="2296"/>
        <v>400</v>
      </c>
      <c r="DC783" s="555">
        <f t="shared" si="2297"/>
        <v>560</v>
      </c>
      <c r="DD783" s="555">
        <f t="shared" si="2298"/>
        <v>1700</v>
      </c>
      <c r="DE783" s="554">
        <f t="shared" si="2299"/>
        <v>3000</v>
      </c>
      <c r="DF783" s="554">
        <f t="shared" si="2300"/>
        <v>3800</v>
      </c>
      <c r="DG783" s="554">
        <f t="shared" si="2301"/>
        <v>25000</v>
      </c>
      <c r="DH783" s="554" t="str">
        <f t="shared" si="2302"/>
        <v/>
      </c>
      <c r="DI783" s="554" t="str">
        <f t="shared" si="2303"/>
        <v/>
      </c>
      <c r="DJ783" s="553" t="str">
        <f t="shared" si="2304"/>
        <v/>
      </c>
      <c r="DK783" s="552" t="str">
        <f t="shared" si="2305"/>
        <v/>
      </c>
      <c r="DL783" s="656">
        <f t="shared" si="2306"/>
        <v>1</v>
      </c>
      <c r="DM783" s="106">
        <f t="shared" si="2307"/>
        <v>2</v>
      </c>
      <c r="DN783" s="106">
        <f t="shared" si="2308"/>
        <v>8</v>
      </c>
      <c r="DO783" s="106">
        <f t="shared" si="2309"/>
        <v>8</v>
      </c>
      <c r="DP783" s="486"/>
      <c r="DQ783" s="1484" t="str">
        <f>'Exp factors'!$I$96</f>
        <v>des</v>
      </c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>
        <v>1500</v>
      </c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>
        <v>1500</v>
      </c>
      <c r="BZ784" s="600" t="str">
        <f t="shared" si="2283"/>
        <v/>
      </c>
      <c r="CA784" s="600" t="str">
        <f t="shared" si="2284"/>
        <v/>
      </c>
      <c r="CB784" s="600" t="str">
        <f t="shared" si="2285"/>
        <v/>
      </c>
      <c r="CC784" s="691" t="str">
        <f t="shared" si="2286"/>
        <v/>
      </c>
      <c r="CD784" s="1337" t="str">
        <f t="shared" si="2310"/>
        <v/>
      </c>
      <c r="CE784" s="1338" t="str">
        <f t="shared" si="2288"/>
        <v/>
      </c>
      <c r="CF784" s="1339" t="str">
        <f t="shared" si="2288"/>
        <v/>
      </c>
      <c r="CG784" s="1339" t="str">
        <f t="shared" si="2288"/>
        <v/>
      </c>
      <c r="CH784" s="1339" t="str">
        <f t="shared" si="2288"/>
        <v/>
      </c>
      <c r="CI784" s="1339" t="str">
        <f t="shared" si="2288"/>
        <v/>
      </c>
      <c r="CJ784" s="1339" t="str">
        <f t="shared" si="2288"/>
        <v/>
      </c>
      <c r="CK784" s="1340" t="str">
        <f t="shared" si="2288"/>
        <v/>
      </c>
      <c r="CL784" s="1340">
        <f t="shared" si="2288"/>
        <v>1500</v>
      </c>
      <c r="CM784" s="1340" t="str">
        <f t="shared" si="2288"/>
        <v/>
      </c>
      <c r="CN784" s="1339" t="str">
        <f t="shared" si="2288"/>
        <v/>
      </c>
      <c r="CO784" s="1339" t="str">
        <f t="shared" si="2288"/>
        <v/>
      </c>
      <c r="CP784" s="1339" t="str">
        <f t="shared" si="2288"/>
        <v/>
      </c>
      <c r="CQ784" s="1339" t="str">
        <f t="shared" si="2288"/>
        <v/>
      </c>
      <c r="CR784" s="1339" t="str">
        <f t="shared" si="2288"/>
        <v/>
      </c>
      <c r="CS784" s="1338" t="str">
        <f t="shared" si="2288"/>
        <v/>
      </c>
      <c r="CT784" s="1341" t="str">
        <f t="shared" si="2288"/>
        <v/>
      </c>
      <c r="CU784" s="552" t="str">
        <f t="shared" si="2289"/>
        <v/>
      </c>
      <c r="CV784" s="553" t="str">
        <f t="shared" si="2290"/>
        <v/>
      </c>
      <c r="CW784" s="554" t="str">
        <f t="shared" si="2291"/>
        <v/>
      </c>
      <c r="CX784" s="554" t="str">
        <f t="shared" si="2292"/>
        <v/>
      </c>
      <c r="CY784" s="554" t="str">
        <f t="shared" si="2293"/>
        <v/>
      </c>
      <c r="CZ784" s="554" t="str">
        <f t="shared" si="2294"/>
        <v/>
      </c>
      <c r="DA784" s="554" t="str">
        <f t="shared" si="2295"/>
        <v/>
      </c>
      <c r="DB784" s="555" t="str">
        <f t="shared" si="2296"/>
        <v/>
      </c>
      <c r="DC784" s="555">
        <f t="shared" si="2297"/>
        <v>1500</v>
      </c>
      <c r="DD784" s="555" t="str">
        <f t="shared" si="2298"/>
        <v/>
      </c>
      <c r="DE784" s="554" t="str">
        <f t="shared" si="2299"/>
        <v/>
      </c>
      <c r="DF784" s="554" t="str">
        <f t="shared" si="2300"/>
        <v/>
      </c>
      <c r="DG784" s="554" t="str">
        <f t="shared" si="2301"/>
        <v/>
      </c>
      <c r="DH784" s="554" t="str">
        <f t="shared" si="2302"/>
        <v/>
      </c>
      <c r="DI784" s="554" t="str">
        <f t="shared" si="2303"/>
        <v/>
      </c>
      <c r="DJ784" s="553" t="str">
        <f t="shared" si="2304"/>
        <v/>
      </c>
      <c r="DK784" s="552" t="str">
        <f t="shared" si="2305"/>
        <v/>
      </c>
      <c r="DL784" s="656">
        <f t="shared" si="2306"/>
        <v>0</v>
      </c>
      <c r="DM784" s="106">
        <f t="shared" si="2307"/>
        <v>0</v>
      </c>
      <c r="DN784" s="106">
        <f t="shared" si="2308"/>
        <v>0</v>
      </c>
      <c r="DO784" s="106">
        <f t="shared" si="2309"/>
        <v>1</v>
      </c>
      <c r="DP784" s="486"/>
      <c r="DQ784" s="1484" t="str">
        <f>'Exp factors'!$I$97</f>
        <v>des</v>
      </c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6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6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6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6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2"/>
      <c r="CA785" s="592"/>
      <c r="CB785" s="592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903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276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315">IF(DL786&lt;3,"",(SUM(B786:R786)-MIN(B786:R786)-MAX(B786:R786))/(DL786-2))</f>
        <v/>
      </c>
      <c r="CA786" s="600" t="str">
        <f t="shared" ref="CA786:CA800" si="2316">IF(DM786&lt;3,"",(SUM(T786:AJ786)-MIN(T786:AJ786)-MAX(T786:AJ786))/(DM786-2))</f>
        <v/>
      </c>
      <c r="CB786" s="600" t="str">
        <f t="shared" ref="CB786:CB800" si="2317">IF(DN786&lt;3,"",(SUM(AL786:BB786)-MIN(AL786:BB786)-MAX(AL786:BB786))/(DN786-2))</f>
        <v/>
      </c>
      <c r="CC786" s="691" t="str">
        <f t="shared" ref="CC786:CC800" si="2318">IF(DO786&lt;3,"",(SUM(BD786:BT786)-MIN(BD786:BT786)-MAX(BD786:BT786))/(DO786-2))</f>
        <v/>
      </c>
      <c r="CD786" s="1337" t="str">
        <f t="shared" ref="CD786:CS786" si="23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319"/>
        <v/>
      </c>
      <c r="CF786" s="1339" t="str">
        <f t="shared" si="2319"/>
        <v/>
      </c>
      <c r="CG786" s="1339" t="str">
        <f t="shared" si="2319"/>
        <v/>
      </c>
      <c r="CH786" s="1339" t="str">
        <f t="shared" si="2319"/>
        <v/>
      </c>
      <c r="CI786" s="1339" t="str">
        <f t="shared" si="2319"/>
        <v/>
      </c>
      <c r="CJ786" s="1339" t="str">
        <f t="shared" si="2319"/>
        <v/>
      </c>
      <c r="CK786" s="1340" t="str">
        <f t="shared" si="2319"/>
        <v/>
      </c>
      <c r="CL786" s="1340" t="str">
        <f t="shared" si="2319"/>
        <v/>
      </c>
      <c r="CM786" s="1340" t="str">
        <f t="shared" si="2319"/>
        <v/>
      </c>
      <c r="CN786" s="1339" t="str">
        <f t="shared" si="2319"/>
        <v/>
      </c>
      <c r="CO786" s="1339" t="str">
        <f t="shared" si="2319"/>
        <v/>
      </c>
      <c r="CP786" s="1339" t="str">
        <f t="shared" si="2319"/>
        <v/>
      </c>
      <c r="CQ786" s="1339" t="str">
        <f t="shared" si="2319"/>
        <v/>
      </c>
      <c r="CR786" s="1339" t="str">
        <f t="shared" si="2319"/>
        <v/>
      </c>
      <c r="CS786" s="1338" t="str">
        <f t="shared" si="2319"/>
        <v/>
      </c>
      <c r="CT786" s="1341" t="str">
        <f t="shared" ref="CE786:CT802" si="23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2" t="str">
        <f t="shared" ref="CU786:CU809" si="23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3" t="str">
        <f t="shared" ref="CV786:CV809" si="23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4" t="str">
        <f t="shared" ref="CW786:CW809" si="23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4" t="str">
        <f t="shared" ref="CX786:CX809" si="23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4" t="str">
        <f t="shared" ref="CY786:CY809" si="23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4" t="str">
        <f t="shared" ref="CZ786:CZ809" si="23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4" t="str">
        <f t="shared" ref="DA786:DA809" si="23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5" t="str">
        <f t="shared" ref="DB786:DB809" si="23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5" t="str">
        <f t="shared" ref="DC786:DC809" si="23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5" t="str">
        <f t="shared" ref="DD786:DD809" si="23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4" t="str">
        <f t="shared" ref="DE786:DE809" si="23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4" t="str">
        <f t="shared" ref="DF786:DF809" si="23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4" t="str">
        <f t="shared" ref="DG786:DG809" si="23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4" t="str">
        <f t="shared" ref="DH786:DH809" si="23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4" t="str">
        <f t="shared" ref="DI786:DI809" si="23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3" t="str">
        <f t="shared" ref="DJ786:DJ809" si="23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2" t="str">
        <f t="shared" ref="DK786:DK809" si="23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38">COUNT(B786:R786)</f>
        <v>0</v>
      </c>
      <c r="DM786" s="106">
        <f t="shared" ref="DM786:DM800" si="2339">COUNT(T786:AJ786)</f>
        <v>0</v>
      </c>
      <c r="DN786" s="106">
        <f t="shared" ref="DN786:DN800" si="2340">COUNT(AL786:BB786)</f>
        <v>0</v>
      </c>
      <c r="DO786" s="106">
        <f t="shared" ref="DO786:DO800" si="2341">COUNT(BD786:BT786)</f>
        <v>0</v>
      </c>
      <c r="DP786" s="486"/>
      <c r="DQ786" s="1126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315"/>
        <v/>
      </c>
      <c r="CA787" s="600" t="str">
        <f t="shared" si="2316"/>
        <v/>
      </c>
      <c r="CB787" s="600" t="str">
        <f t="shared" si="2317"/>
        <v/>
      </c>
      <c r="CC787" s="691" t="str">
        <f t="shared" si="2318"/>
        <v/>
      </c>
      <c r="CD787" s="1337" t="str">
        <f t="shared" ref="CD787:CD809" si="23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320"/>
        <v/>
      </c>
      <c r="CF787" s="1339" t="str">
        <f t="shared" si="2320"/>
        <v/>
      </c>
      <c r="CG787" s="1339" t="str">
        <f t="shared" si="2320"/>
        <v/>
      </c>
      <c r="CH787" s="1339" t="str">
        <f t="shared" si="2320"/>
        <v/>
      </c>
      <c r="CI787" s="1339" t="str">
        <f t="shared" si="2320"/>
        <v/>
      </c>
      <c r="CJ787" s="1339" t="str">
        <f t="shared" si="2320"/>
        <v/>
      </c>
      <c r="CK787" s="1340" t="str">
        <f t="shared" si="2320"/>
        <v/>
      </c>
      <c r="CL787" s="1340" t="str">
        <f t="shared" si="2320"/>
        <v/>
      </c>
      <c r="CM787" s="1340" t="str">
        <f t="shared" si="2320"/>
        <v/>
      </c>
      <c r="CN787" s="1339" t="str">
        <f t="shared" si="2320"/>
        <v/>
      </c>
      <c r="CO787" s="1339" t="str">
        <f t="shared" si="2320"/>
        <v/>
      </c>
      <c r="CP787" s="1339" t="str">
        <f t="shared" si="2320"/>
        <v/>
      </c>
      <c r="CQ787" s="1339" t="str">
        <f t="shared" si="2320"/>
        <v/>
      </c>
      <c r="CR787" s="1339" t="str">
        <f t="shared" si="2320"/>
        <v/>
      </c>
      <c r="CS787" s="1338" t="str">
        <f t="shared" si="2320"/>
        <v/>
      </c>
      <c r="CT787" s="1341" t="str">
        <f t="shared" si="2320"/>
        <v/>
      </c>
      <c r="CU787" s="552" t="str">
        <f t="shared" si="2321"/>
        <v/>
      </c>
      <c r="CV787" s="553" t="str">
        <f t="shared" si="2322"/>
        <v/>
      </c>
      <c r="CW787" s="554" t="str">
        <f t="shared" si="2323"/>
        <v/>
      </c>
      <c r="CX787" s="554" t="str">
        <f t="shared" si="2324"/>
        <v/>
      </c>
      <c r="CY787" s="554" t="str">
        <f t="shared" si="2325"/>
        <v/>
      </c>
      <c r="CZ787" s="554" t="str">
        <f t="shared" si="2326"/>
        <v/>
      </c>
      <c r="DA787" s="554" t="str">
        <f t="shared" si="2327"/>
        <v/>
      </c>
      <c r="DB787" s="555" t="str">
        <f t="shared" si="2328"/>
        <v/>
      </c>
      <c r="DC787" s="555" t="str">
        <f t="shared" si="2329"/>
        <v/>
      </c>
      <c r="DD787" s="555" t="str">
        <f t="shared" si="2330"/>
        <v/>
      </c>
      <c r="DE787" s="554" t="str">
        <f t="shared" si="2331"/>
        <v/>
      </c>
      <c r="DF787" s="554" t="str">
        <f t="shared" si="2332"/>
        <v/>
      </c>
      <c r="DG787" s="554" t="str">
        <f t="shared" si="2333"/>
        <v/>
      </c>
      <c r="DH787" s="554" t="str">
        <f t="shared" si="2334"/>
        <v/>
      </c>
      <c r="DI787" s="554" t="str">
        <f t="shared" si="2335"/>
        <v/>
      </c>
      <c r="DJ787" s="553" t="str">
        <f t="shared" si="2336"/>
        <v/>
      </c>
      <c r="DK787" s="552" t="str">
        <f t="shared" si="2337"/>
        <v/>
      </c>
      <c r="DL787" s="656">
        <f t="shared" si="2338"/>
        <v>0</v>
      </c>
      <c r="DM787" s="106">
        <f t="shared" si="2339"/>
        <v>0</v>
      </c>
      <c r="DN787" s="106">
        <f t="shared" si="2340"/>
        <v>0</v>
      </c>
      <c r="DO787" s="106">
        <f t="shared" si="2341"/>
        <v>0</v>
      </c>
      <c r="DP787" s="486"/>
      <c r="DQ787" s="1126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315"/>
        <v/>
      </c>
      <c r="CA788" s="600" t="str">
        <f t="shared" si="2316"/>
        <v/>
      </c>
      <c r="CB788" s="600" t="str">
        <f t="shared" si="2317"/>
        <v/>
      </c>
      <c r="CC788" s="691" t="str">
        <f t="shared" si="2318"/>
        <v/>
      </c>
      <c r="CD788" s="1337" t="str">
        <f t="shared" si="2342"/>
        <v/>
      </c>
      <c r="CE788" s="1338" t="str">
        <f t="shared" si="2320"/>
        <v/>
      </c>
      <c r="CF788" s="1339" t="str">
        <f t="shared" si="2320"/>
        <v/>
      </c>
      <c r="CG788" s="1339" t="str">
        <f t="shared" si="2320"/>
        <v/>
      </c>
      <c r="CH788" s="1339" t="str">
        <f t="shared" si="2320"/>
        <v/>
      </c>
      <c r="CI788" s="1339" t="str">
        <f t="shared" si="2320"/>
        <v/>
      </c>
      <c r="CJ788" s="1339" t="str">
        <f t="shared" si="2320"/>
        <v/>
      </c>
      <c r="CK788" s="1340" t="str">
        <f t="shared" si="2320"/>
        <v/>
      </c>
      <c r="CL788" s="1340" t="str">
        <f t="shared" si="2320"/>
        <v/>
      </c>
      <c r="CM788" s="1340" t="str">
        <f t="shared" si="2320"/>
        <v/>
      </c>
      <c r="CN788" s="1339" t="str">
        <f t="shared" si="2320"/>
        <v/>
      </c>
      <c r="CO788" s="1339" t="str">
        <f t="shared" si="2320"/>
        <v/>
      </c>
      <c r="CP788" s="1339" t="str">
        <f t="shared" si="2320"/>
        <v/>
      </c>
      <c r="CQ788" s="1339" t="str">
        <f t="shared" si="2320"/>
        <v/>
      </c>
      <c r="CR788" s="1339" t="str">
        <f t="shared" si="2320"/>
        <v/>
      </c>
      <c r="CS788" s="1338" t="str">
        <f t="shared" si="2320"/>
        <v/>
      </c>
      <c r="CT788" s="1341" t="str">
        <f t="shared" si="2320"/>
        <v/>
      </c>
      <c r="CU788" s="552" t="str">
        <f t="shared" si="2321"/>
        <v/>
      </c>
      <c r="CV788" s="553" t="str">
        <f t="shared" si="2322"/>
        <v/>
      </c>
      <c r="CW788" s="554" t="str">
        <f t="shared" si="2323"/>
        <v/>
      </c>
      <c r="CX788" s="554" t="str">
        <f t="shared" si="2324"/>
        <v/>
      </c>
      <c r="CY788" s="554" t="str">
        <f t="shared" si="2325"/>
        <v/>
      </c>
      <c r="CZ788" s="554" t="str">
        <f t="shared" si="2326"/>
        <v/>
      </c>
      <c r="DA788" s="554" t="str">
        <f t="shared" si="2327"/>
        <v/>
      </c>
      <c r="DB788" s="555" t="str">
        <f t="shared" si="2328"/>
        <v/>
      </c>
      <c r="DC788" s="555" t="str">
        <f t="shared" si="2329"/>
        <v/>
      </c>
      <c r="DD788" s="555" t="str">
        <f t="shared" si="2330"/>
        <v/>
      </c>
      <c r="DE788" s="554" t="str">
        <f t="shared" si="2331"/>
        <v/>
      </c>
      <c r="DF788" s="554" t="str">
        <f t="shared" si="2332"/>
        <v/>
      </c>
      <c r="DG788" s="554" t="str">
        <f t="shared" si="2333"/>
        <v/>
      </c>
      <c r="DH788" s="554" t="str">
        <f t="shared" si="2334"/>
        <v/>
      </c>
      <c r="DI788" s="554" t="str">
        <f t="shared" si="2335"/>
        <v/>
      </c>
      <c r="DJ788" s="553" t="str">
        <f t="shared" si="2336"/>
        <v/>
      </c>
      <c r="DK788" s="552" t="str">
        <f t="shared" si="2337"/>
        <v/>
      </c>
      <c r="DL788" s="656">
        <f t="shared" si="2338"/>
        <v>0</v>
      </c>
      <c r="DM788" s="106">
        <f t="shared" si="2339"/>
        <v>0</v>
      </c>
      <c r="DN788" s="106">
        <f t="shared" si="2340"/>
        <v>0</v>
      </c>
      <c r="DO788" s="106">
        <f t="shared" si="2341"/>
        <v>0</v>
      </c>
      <c r="DP788" s="486"/>
      <c r="DQ788" s="1126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279</v>
      </c>
      <c r="B789" s="610" t="str">
        <f t="shared" ref="B789:R789" si="2343">IF(B786="","",B786*B787*B788)</f>
        <v/>
      </c>
      <c r="C789" s="610" t="str">
        <f t="shared" si="2343"/>
        <v/>
      </c>
      <c r="D789" s="610" t="str">
        <f t="shared" si="2343"/>
        <v/>
      </c>
      <c r="E789" s="610" t="str">
        <f t="shared" si="2343"/>
        <v/>
      </c>
      <c r="F789" s="610" t="str">
        <f t="shared" si="2343"/>
        <v/>
      </c>
      <c r="G789" s="610" t="str">
        <f t="shared" si="2343"/>
        <v/>
      </c>
      <c r="H789" s="610" t="str">
        <f t="shared" si="2343"/>
        <v/>
      </c>
      <c r="I789" s="610" t="str">
        <f t="shared" si="2343"/>
        <v/>
      </c>
      <c r="J789" s="610" t="str">
        <f t="shared" si="2343"/>
        <v/>
      </c>
      <c r="K789" s="610" t="str">
        <f t="shared" si="2343"/>
        <v/>
      </c>
      <c r="L789" s="610" t="str">
        <f t="shared" si="2343"/>
        <v/>
      </c>
      <c r="M789" s="610" t="str">
        <f t="shared" si="2343"/>
        <v/>
      </c>
      <c r="N789" s="610" t="str">
        <f t="shared" si="2343"/>
        <v/>
      </c>
      <c r="O789" s="610" t="str">
        <f t="shared" si="2343"/>
        <v/>
      </c>
      <c r="P789" s="610" t="str">
        <f t="shared" si="2343"/>
        <v/>
      </c>
      <c r="Q789" s="610" t="str">
        <f t="shared" si="2343"/>
        <v/>
      </c>
      <c r="R789" s="610" t="str">
        <f t="shared" si="2343"/>
        <v/>
      </c>
      <c r="S789" s="650"/>
      <c r="T789" s="610" t="str">
        <f t="shared" ref="T789:AJ789" si="2344">IF(T786="","",T786*T787*T788)</f>
        <v/>
      </c>
      <c r="U789" s="610" t="str">
        <f t="shared" si="2344"/>
        <v/>
      </c>
      <c r="V789" s="610" t="str">
        <f t="shared" si="2344"/>
        <v/>
      </c>
      <c r="W789" s="610" t="str">
        <f t="shared" si="2344"/>
        <v/>
      </c>
      <c r="X789" s="610" t="str">
        <f t="shared" si="2344"/>
        <v/>
      </c>
      <c r="Y789" s="610" t="str">
        <f t="shared" si="2344"/>
        <v/>
      </c>
      <c r="Z789" s="610" t="str">
        <f t="shared" si="2344"/>
        <v/>
      </c>
      <c r="AA789" s="610" t="str">
        <f t="shared" si="2344"/>
        <v/>
      </c>
      <c r="AB789" s="610" t="str">
        <f t="shared" si="2344"/>
        <v/>
      </c>
      <c r="AC789" s="610" t="str">
        <f t="shared" si="2344"/>
        <v/>
      </c>
      <c r="AD789" s="610" t="str">
        <f t="shared" si="2344"/>
        <v/>
      </c>
      <c r="AE789" s="610" t="str">
        <f t="shared" si="2344"/>
        <v/>
      </c>
      <c r="AF789" s="610" t="str">
        <f t="shared" si="2344"/>
        <v/>
      </c>
      <c r="AG789" s="610" t="str">
        <f t="shared" si="2344"/>
        <v/>
      </c>
      <c r="AH789" s="610" t="str">
        <f t="shared" si="2344"/>
        <v/>
      </c>
      <c r="AI789" s="610" t="str">
        <f t="shared" si="2344"/>
        <v/>
      </c>
      <c r="AJ789" s="610" t="str">
        <f t="shared" si="2344"/>
        <v/>
      </c>
      <c r="AK789" s="650"/>
      <c r="AL789" s="610" t="str">
        <f t="shared" ref="AL789:BB789" si="2345">IF(AL786="","",AL786*AL787*AL788)</f>
        <v/>
      </c>
      <c r="AM789" s="610" t="str">
        <f t="shared" si="2345"/>
        <v/>
      </c>
      <c r="AN789" s="610" t="str">
        <f t="shared" si="2345"/>
        <v/>
      </c>
      <c r="AO789" s="610" t="str">
        <f t="shared" si="2345"/>
        <v/>
      </c>
      <c r="AP789" s="610" t="str">
        <f t="shared" si="2345"/>
        <v/>
      </c>
      <c r="AQ789" s="610" t="str">
        <f t="shared" si="2345"/>
        <v/>
      </c>
      <c r="AR789" s="610" t="str">
        <f t="shared" si="2345"/>
        <v/>
      </c>
      <c r="AS789" s="610" t="str">
        <f t="shared" si="2345"/>
        <v/>
      </c>
      <c r="AT789" s="610" t="str">
        <f t="shared" si="2345"/>
        <v/>
      </c>
      <c r="AU789" s="610" t="str">
        <f t="shared" si="2345"/>
        <v/>
      </c>
      <c r="AV789" s="610" t="str">
        <f t="shared" si="2345"/>
        <v/>
      </c>
      <c r="AW789" s="610" t="str">
        <f t="shared" si="2345"/>
        <v/>
      </c>
      <c r="AX789" s="610" t="str">
        <f t="shared" si="2345"/>
        <v/>
      </c>
      <c r="AY789" s="610" t="str">
        <f t="shared" si="2345"/>
        <v/>
      </c>
      <c r="AZ789" s="610" t="str">
        <f t="shared" si="2345"/>
        <v/>
      </c>
      <c r="BA789" s="610" t="str">
        <f t="shared" si="2345"/>
        <v/>
      </c>
      <c r="BB789" s="610" t="str">
        <f t="shared" si="2345"/>
        <v/>
      </c>
      <c r="BC789" s="650"/>
      <c r="BD789" s="610" t="str">
        <f t="shared" ref="BD789:BT789" si="2346">IF(BD786="","",BD786*BD787*BD788)</f>
        <v/>
      </c>
      <c r="BE789" s="610" t="str">
        <f t="shared" si="2346"/>
        <v/>
      </c>
      <c r="BF789" s="610" t="str">
        <f t="shared" si="2346"/>
        <v/>
      </c>
      <c r="BG789" s="610" t="str">
        <f t="shared" si="2346"/>
        <v/>
      </c>
      <c r="BH789" s="610" t="str">
        <f t="shared" si="2346"/>
        <v/>
      </c>
      <c r="BI789" s="610" t="str">
        <f t="shared" si="2346"/>
        <v/>
      </c>
      <c r="BJ789" s="610" t="str">
        <f t="shared" si="2346"/>
        <v/>
      </c>
      <c r="BK789" s="610" t="str">
        <f t="shared" si="2346"/>
        <v/>
      </c>
      <c r="BL789" s="610" t="str">
        <f t="shared" si="2346"/>
        <v/>
      </c>
      <c r="BM789" s="610" t="str">
        <f t="shared" si="2346"/>
        <v/>
      </c>
      <c r="BN789" s="610" t="str">
        <f t="shared" si="2346"/>
        <v/>
      </c>
      <c r="BO789" s="610" t="str">
        <f t="shared" si="2346"/>
        <v/>
      </c>
      <c r="BP789" s="610" t="str">
        <f t="shared" si="2346"/>
        <v/>
      </c>
      <c r="BQ789" s="610" t="str">
        <f t="shared" si="2346"/>
        <v/>
      </c>
      <c r="BR789" s="610" t="str">
        <f t="shared" si="2346"/>
        <v/>
      </c>
      <c r="BS789" s="610" t="str">
        <f t="shared" si="2346"/>
        <v/>
      </c>
      <c r="BT789" s="610" t="str">
        <f t="shared" si="2346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315"/>
        <v/>
      </c>
      <c r="CA789" s="600" t="str">
        <f t="shared" si="2316"/>
        <v/>
      </c>
      <c r="CB789" s="600" t="str">
        <f t="shared" si="2317"/>
        <v/>
      </c>
      <c r="CC789" s="691" t="str">
        <f t="shared" si="2318"/>
        <v/>
      </c>
      <c r="CD789" s="1337" t="str">
        <f t="shared" si="2342"/>
        <v/>
      </c>
      <c r="CE789" s="1338" t="str">
        <f t="shared" si="2320"/>
        <v/>
      </c>
      <c r="CF789" s="1339" t="str">
        <f t="shared" si="2320"/>
        <v/>
      </c>
      <c r="CG789" s="1339" t="str">
        <f t="shared" si="2320"/>
        <v/>
      </c>
      <c r="CH789" s="1339" t="str">
        <f t="shared" si="2320"/>
        <v/>
      </c>
      <c r="CI789" s="1339" t="str">
        <f t="shared" si="2320"/>
        <v/>
      </c>
      <c r="CJ789" s="1339" t="str">
        <f t="shared" si="2320"/>
        <v/>
      </c>
      <c r="CK789" s="1340" t="str">
        <f t="shared" si="2320"/>
        <v/>
      </c>
      <c r="CL789" s="1340" t="str">
        <f t="shared" si="2320"/>
        <v/>
      </c>
      <c r="CM789" s="1340" t="str">
        <f t="shared" si="2320"/>
        <v/>
      </c>
      <c r="CN789" s="1339" t="str">
        <f t="shared" si="2320"/>
        <v/>
      </c>
      <c r="CO789" s="1339" t="str">
        <f t="shared" si="2320"/>
        <v/>
      </c>
      <c r="CP789" s="1339" t="str">
        <f t="shared" si="2320"/>
        <v/>
      </c>
      <c r="CQ789" s="1339" t="str">
        <f t="shared" si="2320"/>
        <v/>
      </c>
      <c r="CR789" s="1339" t="str">
        <f t="shared" si="2320"/>
        <v/>
      </c>
      <c r="CS789" s="1338" t="str">
        <f t="shared" si="2320"/>
        <v/>
      </c>
      <c r="CT789" s="1341" t="str">
        <f t="shared" si="2320"/>
        <v/>
      </c>
      <c r="CU789" s="552" t="str">
        <f t="shared" si="2321"/>
        <v/>
      </c>
      <c r="CV789" s="553" t="str">
        <f t="shared" si="2322"/>
        <v/>
      </c>
      <c r="CW789" s="554" t="str">
        <f t="shared" si="2323"/>
        <v/>
      </c>
      <c r="CX789" s="554" t="str">
        <f t="shared" si="2324"/>
        <v/>
      </c>
      <c r="CY789" s="554" t="str">
        <f t="shared" si="2325"/>
        <v/>
      </c>
      <c r="CZ789" s="554" t="str">
        <f t="shared" si="2326"/>
        <v/>
      </c>
      <c r="DA789" s="554" t="str">
        <f t="shared" si="2327"/>
        <v/>
      </c>
      <c r="DB789" s="555" t="str">
        <f t="shared" si="2328"/>
        <v/>
      </c>
      <c r="DC789" s="555" t="str">
        <f t="shared" si="2329"/>
        <v/>
      </c>
      <c r="DD789" s="555" t="str">
        <f t="shared" si="2330"/>
        <v/>
      </c>
      <c r="DE789" s="554" t="str">
        <f t="shared" si="2331"/>
        <v/>
      </c>
      <c r="DF789" s="554" t="str">
        <f t="shared" si="2332"/>
        <v/>
      </c>
      <c r="DG789" s="554" t="str">
        <f t="shared" si="2333"/>
        <v/>
      </c>
      <c r="DH789" s="554" t="str">
        <f t="shared" si="2334"/>
        <v/>
      </c>
      <c r="DI789" s="554" t="str">
        <f t="shared" si="2335"/>
        <v/>
      </c>
      <c r="DJ789" s="553" t="str">
        <f t="shared" si="2336"/>
        <v/>
      </c>
      <c r="DK789" s="552" t="str">
        <f t="shared" si="2337"/>
        <v/>
      </c>
      <c r="DL789" s="656">
        <f t="shared" si="2338"/>
        <v>0</v>
      </c>
      <c r="DM789" s="106">
        <f t="shared" si="2339"/>
        <v>0</v>
      </c>
      <c r="DN789" s="106">
        <f t="shared" si="2340"/>
        <v>0</v>
      </c>
      <c r="DO789" s="106">
        <f t="shared" si="2341"/>
        <v>0</v>
      </c>
      <c r="DP789" s="486"/>
      <c r="DQ789" s="1484" t="str">
        <f>'Exp factors'!$I$91</f>
        <v>des</v>
      </c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2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>
        <v>50</v>
      </c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>
        <v>50</v>
      </c>
      <c r="BY790" s="227">
        <v>2500</v>
      </c>
      <c r="BZ790" s="600" t="str">
        <f t="shared" si="2315"/>
        <v/>
      </c>
      <c r="CA790" s="600" t="str">
        <f t="shared" si="2316"/>
        <v/>
      </c>
      <c r="CB790" s="600" t="str">
        <f t="shared" si="2317"/>
        <v/>
      </c>
      <c r="CC790" s="691" t="str">
        <f t="shared" si="2318"/>
        <v/>
      </c>
      <c r="CD790" s="1337" t="str">
        <f t="shared" si="2342"/>
        <v/>
      </c>
      <c r="CE790" s="1338" t="str">
        <f t="shared" si="2320"/>
        <v/>
      </c>
      <c r="CF790" s="1339" t="str">
        <f t="shared" si="2320"/>
        <v/>
      </c>
      <c r="CG790" s="1339" t="str">
        <f t="shared" si="2320"/>
        <v/>
      </c>
      <c r="CH790" s="1339" t="str">
        <f t="shared" si="2320"/>
        <v/>
      </c>
      <c r="CI790" s="1339" t="str">
        <f t="shared" si="2320"/>
        <v/>
      </c>
      <c r="CJ790" s="1339" t="str">
        <f t="shared" si="2320"/>
        <v/>
      </c>
      <c r="CK790" s="1340" t="str">
        <f t="shared" si="2320"/>
        <v/>
      </c>
      <c r="CL790" s="1340" t="str">
        <f t="shared" si="2320"/>
        <v/>
      </c>
      <c r="CM790" s="1340" t="str">
        <f t="shared" si="2320"/>
        <v/>
      </c>
      <c r="CN790" s="1339" t="str">
        <f t="shared" si="2320"/>
        <v/>
      </c>
      <c r="CO790" s="1339" t="str">
        <f t="shared" si="2320"/>
        <v/>
      </c>
      <c r="CP790" s="1339" t="str">
        <f t="shared" si="2320"/>
        <v/>
      </c>
      <c r="CQ790" s="1339" t="str">
        <f t="shared" si="2320"/>
        <v/>
      </c>
      <c r="CR790" s="1339" t="str">
        <f t="shared" si="2320"/>
        <v/>
      </c>
      <c r="CS790" s="1338" t="str">
        <f t="shared" si="2320"/>
        <v/>
      </c>
      <c r="CT790" s="1341" t="str">
        <f t="shared" si="2320"/>
        <v/>
      </c>
      <c r="CU790" s="552" t="str">
        <f t="shared" si="2321"/>
        <v/>
      </c>
      <c r="CV790" s="553" t="str">
        <f t="shared" si="2322"/>
        <v/>
      </c>
      <c r="CW790" s="554" t="str">
        <f t="shared" si="2323"/>
        <v/>
      </c>
      <c r="CX790" s="554" t="str">
        <f t="shared" si="2324"/>
        <v/>
      </c>
      <c r="CY790" s="554" t="str">
        <f t="shared" si="2325"/>
        <v/>
      </c>
      <c r="CZ790" s="554" t="str">
        <f t="shared" si="2326"/>
        <v/>
      </c>
      <c r="DA790" s="554" t="str">
        <f t="shared" si="2327"/>
        <v/>
      </c>
      <c r="DB790" s="555" t="str">
        <f t="shared" si="2328"/>
        <v/>
      </c>
      <c r="DC790" s="555" t="str">
        <f t="shared" si="2329"/>
        <v/>
      </c>
      <c r="DD790" s="555" t="str">
        <f t="shared" si="2330"/>
        <v/>
      </c>
      <c r="DE790" s="554" t="str">
        <f t="shared" si="2331"/>
        <v/>
      </c>
      <c r="DF790" s="554" t="str">
        <f t="shared" si="2332"/>
        <v/>
      </c>
      <c r="DG790" s="554" t="str">
        <f t="shared" si="2333"/>
        <v/>
      </c>
      <c r="DH790" s="554" t="str">
        <f t="shared" si="2334"/>
        <v/>
      </c>
      <c r="DI790" s="554" t="str">
        <f t="shared" si="2335"/>
        <v/>
      </c>
      <c r="DJ790" s="553" t="str">
        <f t="shared" si="2336"/>
        <v/>
      </c>
      <c r="DK790" s="552" t="str">
        <f t="shared" si="2337"/>
        <v/>
      </c>
      <c r="DL790" s="656">
        <f t="shared" si="2338"/>
        <v>0</v>
      </c>
      <c r="DM790" s="106">
        <f t="shared" si="2339"/>
        <v>0</v>
      </c>
      <c r="DN790" s="106">
        <f t="shared" si="2340"/>
        <v>1</v>
      </c>
      <c r="DO790" s="106">
        <f t="shared" si="2341"/>
        <v>0</v>
      </c>
      <c r="DP790" s="486"/>
      <c r="DQ790" s="1484" t="str">
        <f>'Exp factors'!$I$98</f>
        <v>des</v>
      </c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2" t="s">
        <v>338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/>
      <c r="W791" s="765">
        <v>200</v>
      </c>
      <c r="X791" s="765"/>
      <c r="Y791" s="765"/>
      <c r="Z791" s="765">
        <v>100</v>
      </c>
      <c r="AA791" s="765"/>
      <c r="AB791" s="765">
        <v>170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>
        <v>600</v>
      </c>
      <c r="AN791" s="765">
        <v>130</v>
      </c>
      <c r="AO791" s="765">
        <v>960</v>
      </c>
      <c r="AP791" s="765"/>
      <c r="AQ791" s="765">
        <v>2100</v>
      </c>
      <c r="AR791" s="765">
        <v>1635</v>
      </c>
      <c r="AS791" s="765">
        <v>560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3315</v>
      </c>
      <c r="BE791" s="765">
        <v>5000</v>
      </c>
      <c r="BF791" s="765">
        <v>4000</v>
      </c>
      <c r="BG791" s="765">
        <v>15000</v>
      </c>
      <c r="BH791" s="765">
        <v>3000</v>
      </c>
      <c r="BI791" s="765">
        <v>14265</v>
      </c>
      <c r="BJ791" s="765">
        <v>5000</v>
      </c>
      <c r="BK791" s="765">
        <v>5000</v>
      </c>
      <c r="BL791" s="765">
        <v>1960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200</v>
      </c>
      <c r="BX791" s="765">
        <v>600</v>
      </c>
      <c r="BY791" s="765">
        <v>6000</v>
      </c>
      <c r="BZ791" s="600" t="str">
        <f t="shared" si="2315"/>
        <v/>
      </c>
      <c r="CA791" s="600">
        <f t="shared" si="2316"/>
        <v>170</v>
      </c>
      <c r="CB791" s="600">
        <f t="shared" si="2317"/>
        <v>938.75</v>
      </c>
      <c r="CC791" s="691">
        <f t="shared" si="2318"/>
        <v>5654.2857142857147</v>
      </c>
      <c r="CD791" s="1337" t="str">
        <f t="shared" si="2342"/>
        <v/>
      </c>
      <c r="CE791" s="1338" t="str">
        <f t="shared" si="2320"/>
        <v/>
      </c>
      <c r="CF791" s="1339" t="str">
        <f t="shared" si="2320"/>
        <v/>
      </c>
      <c r="CG791" s="1339" t="str">
        <f t="shared" si="2320"/>
        <v/>
      </c>
      <c r="CH791" s="1339">
        <f t="shared" si="2320"/>
        <v>1960</v>
      </c>
      <c r="CI791" s="1339">
        <f t="shared" si="2320"/>
        <v>3000</v>
      </c>
      <c r="CJ791" s="1339">
        <f t="shared" si="2320"/>
        <v>3315</v>
      </c>
      <c r="CK791" s="1340">
        <f t="shared" si="2320"/>
        <v>4000</v>
      </c>
      <c r="CL791" s="1340">
        <f t="shared" si="2320"/>
        <v>5000</v>
      </c>
      <c r="CM791" s="1340">
        <f t="shared" si="2320"/>
        <v>5000</v>
      </c>
      <c r="CN791" s="1339">
        <f t="shared" si="2320"/>
        <v>5000</v>
      </c>
      <c r="CO791" s="1339">
        <f t="shared" si="2320"/>
        <v>14265</v>
      </c>
      <c r="CP791" s="1339">
        <f t="shared" si="2320"/>
        <v>15000</v>
      </c>
      <c r="CQ791" s="1339" t="str">
        <f t="shared" si="2320"/>
        <v/>
      </c>
      <c r="CR791" s="1339" t="str">
        <f t="shared" si="2320"/>
        <v/>
      </c>
      <c r="CS791" s="1338" t="str">
        <f t="shared" si="2320"/>
        <v/>
      </c>
      <c r="CT791" s="1341" t="str">
        <f t="shared" si="2320"/>
        <v/>
      </c>
      <c r="CU791" s="552" t="str">
        <f t="shared" si="2321"/>
        <v/>
      </c>
      <c r="CV791" s="553" t="str">
        <f t="shared" si="2322"/>
        <v/>
      </c>
      <c r="CW791" s="554" t="str">
        <f t="shared" si="2323"/>
        <v/>
      </c>
      <c r="CX791" s="554" t="str">
        <f t="shared" si="2324"/>
        <v/>
      </c>
      <c r="CY791" s="554">
        <f t="shared" si="2325"/>
        <v>1960</v>
      </c>
      <c r="CZ791" s="554">
        <f t="shared" si="2326"/>
        <v>3000</v>
      </c>
      <c r="DA791" s="554">
        <f t="shared" si="2327"/>
        <v>3315</v>
      </c>
      <c r="DB791" s="555">
        <f t="shared" si="2328"/>
        <v>4000</v>
      </c>
      <c r="DC791" s="555">
        <f t="shared" si="2329"/>
        <v>5000</v>
      </c>
      <c r="DD791" s="555">
        <f t="shared" si="2330"/>
        <v>5000</v>
      </c>
      <c r="DE791" s="554">
        <f t="shared" si="2331"/>
        <v>5000</v>
      </c>
      <c r="DF791" s="554">
        <f t="shared" si="2332"/>
        <v>14265</v>
      </c>
      <c r="DG791" s="554">
        <f t="shared" si="2333"/>
        <v>15000</v>
      </c>
      <c r="DH791" s="554" t="str">
        <f t="shared" si="2334"/>
        <v/>
      </c>
      <c r="DI791" s="554" t="str">
        <f t="shared" si="2335"/>
        <v/>
      </c>
      <c r="DJ791" s="553" t="str">
        <f t="shared" si="2336"/>
        <v/>
      </c>
      <c r="DK791" s="552" t="str">
        <f t="shared" si="2337"/>
        <v/>
      </c>
      <c r="DL791" s="656">
        <f t="shared" si="2338"/>
        <v>0</v>
      </c>
      <c r="DM791" s="106">
        <f t="shared" si="2339"/>
        <v>3</v>
      </c>
      <c r="DN791" s="106">
        <f t="shared" si="2340"/>
        <v>6</v>
      </c>
      <c r="DO791" s="106">
        <f t="shared" si="2341"/>
        <v>9</v>
      </c>
      <c r="DP791" s="486"/>
      <c r="DQ791" s="1484" t="str">
        <f>'Exp factors'!$I$99</f>
        <v>des</v>
      </c>
      <c r="DR791" s="488" t="s">
        <v>339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2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>
        <v>480</v>
      </c>
      <c r="U792" s="227"/>
      <c r="V792" s="227"/>
      <c r="W792" s="227">
        <v>600</v>
      </c>
      <c r="X792" s="227">
        <v>675</v>
      </c>
      <c r="Y792" s="227"/>
      <c r="Z792" s="227">
        <v>150</v>
      </c>
      <c r="AA792" s="227"/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/>
      <c r="AM792" s="227">
        <v>1720</v>
      </c>
      <c r="AN792" s="227">
        <v>630</v>
      </c>
      <c r="AO792" s="227">
        <v>2400</v>
      </c>
      <c r="AP792" s="227">
        <v>500</v>
      </c>
      <c r="AQ792" s="227">
        <v>4200</v>
      </c>
      <c r="AR792" s="227">
        <v>5355</v>
      </c>
      <c r="AS792" s="227">
        <v>4800</v>
      </c>
      <c r="AT792" s="227">
        <v>1880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14420</v>
      </c>
      <c r="BE792" s="227">
        <v>6000</v>
      </c>
      <c r="BF792" s="227">
        <v>8000</v>
      </c>
      <c r="BG792" s="227">
        <v>15000</v>
      </c>
      <c r="BH792" s="227">
        <v>5000</v>
      </c>
      <c r="BI792" s="227">
        <v>64350</v>
      </c>
      <c r="BJ792" s="227">
        <v>24000</v>
      </c>
      <c r="BK792" s="227">
        <v>8500</v>
      </c>
      <c r="BL792" s="227">
        <v>3016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480</v>
      </c>
      <c r="BX792" s="227">
        <v>1880</v>
      </c>
      <c r="BY792" s="227">
        <v>14000</v>
      </c>
      <c r="BZ792" s="600" t="str">
        <f t="shared" si="2315"/>
        <v/>
      </c>
      <c r="CA792" s="600">
        <f t="shared" si="2316"/>
        <v>426.66666666666669</v>
      </c>
      <c r="CB792" s="600">
        <f t="shared" si="2317"/>
        <v>2605</v>
      </c>
      <c r="CC792" s="691">
        <f t="shared" si="2318"/>
        <v>11560</v>
      </c>
      <c r="CD792" s="1337" t="str">
        <f t="shared" si="2342"/>
        <v/>
      </c>
      <c r="CE792" s="1338" t="str">
        <f t="shared" si="2320"/>
        <v/>
      </c>
      <c r="CF792" s="1339" t="str">
        <f t="shared" si="2320"/>
        <v/>
      </c>
      <c r="CG792" s="1339" t="str">
        <f t="shared" si="2320"/>
        <v/>
      </c>
      <c r="CH792" s="1339">
        <f t="shared" si="2320"/>
        <v>3016</v>
      </c>
      <c r="CI792" s="1339">
        <f t="shared" si="2320"/>
        <v>5000</v>
      </c>
      <c r="CJ792" s="1339">
        <f t="shared" si="2320"/>
        <v>6000</v>
      </c>
      <c r="CK792" s="1340">
        <f t="shared" si="2320"/>
        <v>8000</v>
      </c>
      <c r="CL792" s="1340">
        <f t="shared" si="2320"/>
        <v>8500</v>
      </c>
      <c r="CM792" s="1340">
        <f t="shared" si="2320"/>
        <v>14420</v>
      </c>
      <c r="CN792" s="1339">
        <f t="shared" si="2320"/>
        <v>15000</v>
      </c>
      <c r="CO792" s="1339">
        <f t="shared" si="2320"/>
        <v>24000</v>
      </c>
      <c r="CP792" s="1339">
        <f t="shared" si="2320"/>
        <v>64350</v>
      </c>
      <c r="CQ792" s="1339" t="str">
        <f t="shared" si="2320"/>
        <v/>
      </c>
      <c r="CR792" s="1339" t="str">
        <f t="shared" si="2320"/>
        <v/>
      </c>
      <c r="CS792" s="1338" t="str">
        <f t="shared" si="2320"/>
        <v/>
      </c>
      <c r="CT792" s="1341" t="str">
        <f t="shared" si="2320"/>
        <v/>
      </c>
      <c r="CU792" s="552" t="str">
        <f t="shared" si="2321"/>
        <v/>
      </c>
      <c r="CV792" s="553" t="str">
        <f t="shared" si="2322"/>
        <v/>
      </c>
      <c r="CW792" s="554" t="str">
        <f t="shared" si="2323"/>
        <v/>
      </c>
      <c r="CX792" s="554" t="str">
        <f t="shared" si="2324"/>
        <v/>
      </c>
      <c r="CY792" s="554">
        <f t="shared" si="2325"/>
        <v>3016</v>
      </c>
      <c r="CZ792" s="554">
        <f t="shared" si="2326"/>
        <v>5000</v>
      </c>
      <c r="DA792" s="554">
        <f t="shared" si="2327"/>
        <v>6000</v>
      </c>
      <c r="DB792" s="555">
        <f t="shared" si="2328"/>
        <v>8000</v>
      </c>
      <c r="DC792" s="555">
        <f t="shared" si="2329"/>
        <v>8500</v>
      </c>
      <c r="DD792" s="555">
        <f t="shared" si="2330"/>
        <v>14420</v>
      </c>
      <c r="DE792" s="554">
        <f t="shared" si="2331"/>
        <v>15000</v>
      </c>
      <c r="DF792" s="554">
        <f t="shared" si="2332"/>
        <v>24000</v>
      </c>
      <c r="DG792" s="554">
        <f t="shared" si="2333"/>
        <v>64350</v>
      </c>
      <c r="DH792" s="554" t="str">
        <f t="shared" si="2334"/>
        <v/>
      </c>
      <c r="DI792" s="554" t="str">
        <f t="shared" si="2335"/>
        <v/>
      </c>
      <c r="DJ792" s="553" t="str">
        <f t="shared" si="2336"/>
        <v/>
      </c>
      <c r="DK792" s="552" t="str">
        <f t="shared" si="2337"/>
        <v/>
      </c>
      <c r="DL792" s="656">
        <f t="shared" si="2338"/>
        <v>0</v>
      </c>
      <c r="DM792" s="106">
        <f t="shared" si="2339"/>
        <v>5</v>
      </c>
      <c r="DN792" s="106">
        <f t="shared" si="2340"/>
        <v>8</v>
      </c>
      <c r="DO792" s="106">
        <f t="shared" si="2341"/>
        <v>9</v>
      </c>
      <c r="DP792" s="486"/>
      <c r="DQ792" s="1484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4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>
        <v>480</v>
      </c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>
        <v>480</v>
      </c>
      <c r="BX793" s="227"/>
      <c r="BY793" s="227">
        <v>1200</v>
      </c>
      <c r="BZ793" s="600" t="str">
        <f t="shared" si="2315"/>
        <v/>
      </c>
      <c r="CA793" s="600" t="str">
        <f t="shared" si="2316"/>
        <v/>
      </c>
      <c r="CB793" s="600" t="str">
        <f t="shared" si="2317"/>
        <v/>
      </c>
      <c r="CC793" s="691" t="str">
        <f t="shared" si="2318"/>
        <v/>
      </c>
      <c r="CD793" s="1337" t="str">
        <f t="shared" si="2342"/>
        <v/>
      </c>
      <c r="CE793" s="1338" t="str">
        <f t="shared" si="2320"/>
        <v/>
      </c>
      <c r="CF793" s="1339" t="str">
        <f t="shared" si="2320"/>
        <v/>
      </c>
      <c r="CG793" s="1339" t="str">
        <f t="shared" si="2320"/>
        <v/>
      </c>
      <c r="CH793" s="1339" t="str">
        <f t="shared" si="2320"/>
        <v/>
      </c>
      <c r="CI793" s="1339" t="str">
        <f t="shared" si="2320"/>
        <v/>
      </c>
      <c r="CJ793" s="1339" t="str">
        <f t="shared" si="2320"/>
        <v/>
      </c>
      <c r="CK793" s="1340" t="str">
        <f t="shared" si="2320"/>
        <v/>
      </c>
      <c r="CL793" s="1340" t="str">
        <f t="shared" si="2320"/>
        <v/>
      </c>
      <c r="CM793" s="1340" t="str">
        <f t="shared" si="2320"/>
        <v/>
      </c>
      <c r="CN793" s="1339" t="str">
        <f t="shared" si="2320"/>
        <v/>
      </c>
      <c r="CO793" s="1339" t="str">
        <f t="shared" si="2320"/>
        <v/>
      </c>
      <c r="CP793" s="1339" t="str">
        <f t="shared" si="2320"/>
        <v/>
      </c>
      <c r="CQ793" s="1339" t="str">
        <f t="shared" si="2320"/>
        <v/>
      </c>
      <c r="CR793" s="1339" t="str">
        <f t="shared" si="2320"/>
        <v/>
      </c>
      <c r="CS793" s="1338" t="str">
        <f t="shared" si="2320"/>
        <v/>
      </c>
      <c r="CT793" s="1341" t="str">
        <f t="shared" si="2320"/>
        <v/>
      </c>
      <c r="CU793" s="552" t="str">
        <f t="shared" si="2321"/>
        <v/>
      </c>
      <c r="CV793" s="553" t="str">
        <f t="shared" si="2322"/>
        <v/>
      </c>
      <c r="CW793" s="554" t="str">
        <f t="shared" si="2323"/>
        <v/>
      </c>
      <c r="CX793" s="554" t="str">
        <f t="shared" si="2324"/>
        <v/>
      </c>
      <c r="CY793" s="554" t="str">
        <f t="shared" si="2325"/>
        <v/>
      </c>
      <c r="CZ793" s="554" t="str">
        <f t="shared" si="2326"/>
        <v/>
      </c>
      <c r="DA793" s="554" t="str">
        <f t="shared" si="2327"/>
        <v/>
      </c>
      <c r="DB793" s="555" t="str">
        <f t="shared" si="2328"/>
        <v/>
      </c>
      <c r="DC793" s="555" t="str">
        <f t="shared" si="2329"/>
        <v/>
      </c>
      <c r="DD793" s="555" t="str">
        <f t="shared" si="2330"/>
        <v/>
      </c>
      <c r="DE793" s="554" t="str">
        <f t="shared" si="2331"/>
        <v/>
      </c>
      <c r="DF793" s="554" t="str">
        <f t="shared" si="2332"/>
        <v/>
      </c>
      <c r="DG793" s="554" t="str">
        <f t="shared" si="2333"/>
        <v/>
      </c>
      <c r="DH793" s="554" t="str">
        <f t="shared" si="2334"/>
        <v/>
      </c>
      <c r="DI793" s="554" t="str">
        <f t="shared" si="2335"/>
        <v/>
      </c>
      <c r="DJ793" s="553" t="str">
        <f t="shared" si="2336"/>
        <v/>
      </c>
      <c r="DK793" s="552" t="str">
        <f t="shared" si="2337"/>
        <v/>
      </c>
      <c r="DL793" s="656">
        <f t="shared" si="2338"/>
        <v>0</v>
      </c>
      <c r="DM793" s="106">
        <f t="shared" si="2339"/>
        <v>1</v>
      </c>
      <c r="DN793" s="106">
        <f t="shared" si="2340"/>
        <v>0</v>
      </c>
      <c r="DO793" s="106">
        <f t="shared" si="2341"/>
        <v>0</v>
      </c>
      <c r="DP793" s="486"/>
      <c r="DQ793" s="1484" t="str">
        <f>'Exp factors'!$I$101</f>
        <v>des</v>
      </c>
      <c r="DR793" s="602" t="s">
        <v>342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2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/>
      <c r="AM794" s="227">
        <v>200</v>
      </c>
      <c r="AN794" s="227"/>
      <c r="AO794" s="227">
        <v>450</v>
      </c>
      <c r="AP794" s="227"/>
      <c r="AQ794" s="227">
        <v>600</v>
      </c>
      <c r="AR794" s="227"/>
      <c r="AS794" s="227">
        <v>1360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4000</v>
      </c>
      <c r="BE794" s="227">
        <v>1500</v>
      </c>
      <c r="BF794" s="227">
        <v>1500</v>
      </c>
      <c r="BG794" s="227"/>
      <c r="BH794" s="227">
        <v>2000</v>
      </c>
      <c r="BI794" s="227">
        <v>10000</v>
      </c>
      <c r="BJ794" s="227">
        <v>5000</v>
      </c>
      <c r="BK794" s="227">
        <v>300</v>
      </c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1360</v>
      </c>
      <c r="BY794" s="227">
        <v>10000</v>
      </c>
      <c r="BZ794" s="600" t="str">
        <f t="shared" si="2315"/>
        <v/>
      </c>
      <c r="CA794" s="600" t="str">
        <f t="shared" si="2316"/>
        <v/>
      </c>
      <c r="CB794" s="600">
        <f t="shared" si="2317"/>
        <v>525</v>
      </c>
      <c r="CC794" s="691">
        <f t="shared" si="2318"/>
        <v>2666.6666666666665</v>
      </c>
      <c r="CD794" s="1337" t="str">
        <f t="shared" si="2342"/>
        <v/>
      </c>
      <c r="CE794" s="1338" t="str">
        <f t="shared" si="2320"/>
        <v/>
      </c>
      <c r="CF794" s="1339" t="str">
        <f t="shared" si="2320"/>
        <v/>
      </c>
      <c r="CG794" s="1339" t="str">
        <f t="shared" si="2320"/>
        <v/>
      </c>
      <c r="CH794" s="1339" t="str">
        <f t="shared" si="2320"/>
        <v/>
      </c>
      <c r="CI794" s="1339">
        <f t="shared" si="2320"/>
        <v>300</v>
      </c>
      <c r="CJ794" s="1339">
        <f t="shared" si="2320"/>
        <v>1500</v>
      </c>
      <c r="CK794" s="1340">
        <f t="shared" si="2320"/>
        <v>1500</v>
      </c>
      <c r="CL794" s="1340">
        <f t="shared" si="2320"/>
        <v>2000</v>
      </c>
      <c r="CM794" s="1340">
        <f t="shared" si="2320"/>
        <v>2000</v>
      </c>
      <c r="CN794" s="1339">
        <f t="shared" si="2320"/>
        <v>4000</v>
      </c>
      <c r="CO794" s="1339">
        <f t="shared" si="2320"/>
        <v>5000</v>
      </c>
      <c r="CP794" s="1339">
        <f t="shared" si="2320"/>
        <v>10000</v>
      </c>
      <c r="CQ794" s="1339" t="str">
        <f t="shared" si="2320"/>
        <v/>
      </c>
      <c r="CR794" s="1339" t="str">
        <f t="shared" si="2320"/>
        <v/>
      </c>
      <c r="CS794" s="1338" t="str">
        <f t="shared" si="2320"/>
        <v/>
      </c>
      <c r="CT794" s="1341" t="str">
        <f t="shared" si="2320"/>
        <v/>
      </c>
      <c r="CU794" s="552" t="str">
        <f t="shared" si="2321"/>
        <v/>
      </c>
      <c r="CV794" s="553" t="str">
        <f t="shared" si="2322"/>
        <v/>
      </c>
      <c r="CW794" s="554" t="str">
        <f t="shared" si="2323"/>
        <v/>
      </c>
      <c r="CX794" s="554" t="str">
        <f t="shared" si="2324"/>
        <v/>
      </c>
      <c r="CY794" s="554" t="str">
        <f t="shared" si="2325"/>
        <v/>
      </c>
      <c r="CZ794" s="554">
        <f t="shared" si="2326"/>
        <v>300</v>
      </c>
      <c r="DA794" s="554">
        <f t="shared" si="2327"/>
        <v>1500</v>
      </c>
      <c r="DB794" s="555">
        <f t="shared" si="2328"/>
        <v>1500</v>
      </c>
      <c r="DC794" s="555">
        <f t="shared" si="2329"/>
        <v>2000</v>
      </c>
      <c r="DD794" s="555">
        <f t="shared" si="2330"/>
        <v>2000</v>
      </c>
      <c r="DE794" s="554">
        <f t="shared" si="2331"/>
        <v>4000</v>
      </c>
      <c r="DF794" s="554">
        <f t="shared" si="2332"/>
        <v>5000</v>
      </c>
      <c r="DG794" s="554">
        <f t="shared" si="2333"/>
        <v>10000</v>
      </c>
      <c r="DH794" s="554" t="str">
        <f t="shared" si="2334"/>
        <v/>
      </c>
      <c r="DI794" s="554" t="str">
        <f t="shared" si="2335"/>
        <v/>
      </c>
      <c r="DJ794" s="553" t="str">
        <f t="shared" si="2336"/>
        <v/>
      </c>
      <c r="DK794" s="552" t="str">
        <f t="shared" si="2337"/>
        <v/>
      </c>
      <c r="DL794" s="656">
        <f t="shared" si="2338"/>
        <v>0</v>
      </c>
      <c r="DM794" s="106">
        <f t="shared" si="2339"/>
        <v>1</v>
      </c>
      <c r="DN794" s="106">
        <f t="shared" si="2340"/>
        <v>4</v>
      </c>
      <c r="DO794" s="106">
        <f t="shared" si="2341"/>
        <v>8</v>
      </c>
      <c r="DP794" s="486"/>
      <c r="DQ794" s="1484" t="str">
        <f>'Exp factors'!$I$102</f>
        <v>des</v>
      </c>
      <c r="DR794" s="602"/>
      <c r="DS794" s="603" t="s">
        <v>344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345</v>
      </c>
      <c r="DY794" s="487"/>
    </row>
    <row r="795" spans="1:129" s="489" customFormat="1" ht="15.75" customHeight="1">
      <c r="A795" s="792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>
        <v>360</v>
      </c>
      <c r="U795" s="227"/>
      <c r="V795" s="227"/>
      <c r="W795" s="227">
        <v>700</v>
      </c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>
        <v>4500</v>
      </c>
      <c r="AS795" s="227">
        <v>1000</v>
      </c>
      <c r="AT795" s="227">
        <v>4500</v>
      </c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>
        <v>15000</v>
      </c>
      <c r="BH795" s="227"/>
      <c r="BI795" s="227">
        <v>30000</v>
      </c>
      <c r="BJ795" s="227"/>
      <c r="BK795" s="227"/>
      <c r="BL795" s="227">
        <v>15400</v>
      </c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4500</v>
      </c>
      <c r="BY795" s="227">
        <v>16000</v>
      </c>
      <c r="BZ795" s="600" t="str">
        <f t="shared" si="2315"/>
        <v/>
      </c>
      <c r="CA795" s="600" t="str">
        <f t="shared" si="2316"/>
        <v/>
      </c>
      <c r="CB795" s="600">
        <f t="shared" si="2317"/>
        <v>4500</v>
      </c>
      <c r="CC795" s="691">
        <f t="shared" si="2318"/>
        <v>15400</v>
      </c>
      <c r="CD795" s="1337" t="str">
        <f t="shared" si="2342"/>
        <v/>
      </c>
      <c r="CE795" s="1338" t="str">
        <f t="shared" si="2320"/>
        <v/>
      </c>
      <c r="CF795" s="1339" t="str">
        <f t="shared" si="2320"/>
        <v/>
      </c>
      <c r="CG795" s="1339" t="str">
        <f t="shared" si="2320"/>
        <v/>
      </c>
      <c r="CH795" s="1339" t="str">
        <f t="shared" si="2320"/>
        <v/>
      </c>
      <c r="CI795" s="1339" t="str">
        <f t="shared" si="2320"/>
        <v/>
      </c>
      <c r="CJ795" s="1339" t="str">
        <f t="shared" si="2320"/>
        <v/>
      </c>
      <c r="CK795" s="1340">
        <f t="shared" si="2320"/>
        <v>15000</v>
      </c>
      <c r="CL795" s="1340">
        <f t="shared" si="2320"/>
        <v>15400</v>
      </c>
      <c r="CM795" s="1340">
        <f t="shared" si="2320"/>
        <v>30000</v>
      </c>
      <c r="CN795" s="1339" t="str">
        <f t="shared" si="2320"/>
        <v/>
      </c>
      <c r="CO795" s="1339" t="str">
        <f t="shared" si="2320"/>
        <v/>
      </c>
      <c r="CP795" s="1339" t="str">
        <f t="shared" si="2320"/>
        <v/>
      </c>
      <c r="CQ795" s="1339" t="str">
        <f t="shared" si="2320"/>
        <v/>
      </c>
      <c r="CR795" s="1339" t="str">
        <f t="shared" si="2320"/>
        <v/>
      </c>
      <c r="CS795" s="1338" t="str">
        <f t="shared" si="2320"/>
        <v/>
      </c>
      <c r="CT795" s="1341" t="str">
        <f t="shared" si="2320"/>
        <v/>
      </c>
      <c r="CU795" s="552" t="str">
        <f t="shared" si="2321"/>
        <v/>
      </c>
      <c r="CV795" s="553" t="str">
        <f t="shared" si="2322"/>
        <v/>
      </c>
      <c r="CW795" s="554" t="str">
        <f t="shared" si="2323"/>
        <v/>
      </c>
      <c r="CX795" s="554" t="str">
        <f t="shared" si="2324"/>
        <v/>
      </c>
      <c r="CY795" s="554" t="str">
        <f t="shared" si="2325"/>
        <v/>
      </c>
      <c r="CZ795" s="554" t="str">
        <f t="shared" si="2326"/>
        <v/>
      </c>
      <c r="DA795" s="554" t="str">
        <f t="shared" si="2327"/>
        <v/>
      </c>
      <c r="DB795" s="555">
        <f t="shared" si="2328"/>
        <v>15000</v>
      </c>
      <c r="DC795" s="555">
        <f t="shared" si="2329"/>
        <v>15400</v>
      </c>
      <c r="DD795" s="555">
        <f t="shared" si="2330"/>
        <v>30000</v>
      </c>
      <c r="DE795" s="554" t="str">
        <f t="shared" si="2331"/>
        <v/>
      </c>
      <c r="DF795" s="554" t="str">
        <f t="shared" si="2332"/>
        <v/>
      </c>
      <c r="DG795" s="554" t="str">
        <f t="shared" si="2333"/>
        <v/>
      </c>
      <c r="DH795" s="554" t="str">
        <f t="shared" si="2334"/>
        <v/>
      </c>
      <c r="DI795" s="554" t="str">
        <f t="shared" si="2335"/>
        <v/>
      </c>
      <c r="DJ795" s="553" t="str">
        <f t="shared" si="2336"/>
        <v/>
      </c>
      <c r="DK795" s="552" t="str">
        <f t="shared" si="2337"/>
        <v/>
      </c>
      <c r="DL795" s="656">
        <f t="shared" si="2338"/>
        <v>0</v>
      </c>
      <c r="DM795" s="106">
        <f t="shared" si="2339"/>
        <v>2</v>
      </c>
      <c r="DN795" s="106">
        <f t="shared" si="2340"/>
        <v>3</v>
      </c>
      <c r="DO795" s="106">
        <f t="shared" si="2341"/>
        <v>3</v>
      </c>
      <c r="DP795" s="486"/>
      <c r="DQ795" s="1484" t="str">
        <f>'Exp factors'!$I$103</f>
        <v>des</v>
      </c>
      <c r="DR795" s="602" t="s">
        <v>347</v>
      </c>
      <c r="DS795" s="603"/>
      <c r="DT795" s="269">
        <f>WB!CK76</f>
        <v>0</v>
      </c>
      <c r="DU795" s="269">
        <f>WB!CK84</f>
        <v>0</v>
      </c>
      <c r="DV795" s="269">
        <f>WB!CK92</f>
        <v>1</v>
      </c>
      <c r="DW795" s="269">
        <f>WB!CK100</f>
        <v>2</v>
      </c>
      <c r="DX795" s="621"/>
      <c r="DY795" s="487"/>
    </row>
    <row r="796" spans="1:129" s="489" customFormat="1" ht="15.75" customHeight="1">
      <c r="A796" s="792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3000</v>
      </c>
      <c r="BZ796" s="600" t="str">
        <f t="shared" si="2315"/>
        <v/>
      </c>
      <c r="CA796" s="600" t="str">
        <f t="shared" si="2316"/>
        <v/>
      </c>
      <c r="CB796" s="600" t="str">
        <f t="shared" si="2317"/>
        <v/>
      </c>
      <c r="CC796" s="691" t="str">
        <f t="shared" si="2318"/>
        <v/>
      </c>
      <c r="CD796" s="1337" t="str">
        <f t="shared" si="2342"/>
        <v/>
      </c>
      <c r="CE796" s="1338" t="str">
        <f t="shared" si="2320"/>
        <v/>
      </c>
      <c r="CF796" s="1339" t="str">
        <f t="shared" si="2320"/>
        <v/>
      </c>
      <c r="CG796" s="1339" t="str">
        <f t="shared" si="2320"/>
        <v/>
      </c>
      <c r="CH796" s="1339" t="str">
        <f t="shared" si="2320"/>
        <v/>
      </c>
      <c r="CI796" s="1339" t="str">
        <f t="shared" si="2320"/>
        <v/>
      </c>
      <c r="CJ796" s="1339" t="str">
        <f t="shared" si="2320"/>
        <v/>
      </c>
      <c r="CK796" s="1340" t="str">
        <f t="shared" si="2320"/>
        <v/>
      </c>
      <c r="CL796" s="1340" t="str">
        <f t="shared" si="2320"/>
        <v/>
      </c>
      <c r="CM796" s="1340" t="str">
        <f t="shared" si="2320"/>
        <v/>
      </c>
      <c r="CN796" s="1339" t="str">
        <f t="shared" si="2320"/>
        <v/>
      </c>
      <c r="CO796" s="1339" t="str">
        <f t="shared" si="2320"/>
        <v/>
      </c>
      <c r="CP796" s="1339" t="str">
        <f t="shared" si="2320"/>
        <v/>
      </c>
      <c r="CQ796" s="1339" t="str">
        <f t="shared" si="2320"/>
        <v/>
      </c>
      <c r="CR796" s="1339" t="str">
        <f t="shared" si="2320"/>
        <v/>
      </c>
      <c r="CS796" s="1338" t="str">
        <f t="shared" si="2320"/>
        <v/>
      </c>
      <c r="CT796" s="1341" t="str">
        <f t="shared" si="2320"/>
        <v/>
      </c>
      <c r="CU796" s="552" t="str">
        <f t="shared" si="2321"/>
        <v/>
      </c>
      <c r="CV796" s="553" t="str">
        <f t="shared" si="2322"/>
        <v/>
      </c>
      <c r="CW796" s="554" t="str">
        <f t="shared" si="2323"/>
        <v/>
      </c>
      <c r="CX796" s="554" t="str">
        <f t="shared" si="2324"/>
        <v/>
      </c>
      <c r="CY796" s="554" t="str">
        <f t="shared" si="2325"/>
        <v/>
      </c>
      <c r="CZ796" s="554" t="str">
        <f t="shared" si="2326"/>
        <v/>
      </c>
      <c r="DA796" s="554" t="str">
        <f t="shared" si="2327"/>
        <v/>
      </c>
      <c r="DB796" s="555" t="str">
        <f t="shared" si="2328"/>
        <v/>
      </c>
      <c r="DC796" s="555" t="str">
        <f t="shared" si="2329"/>
        <v/>
      </c>
      <c r="DD796" s="555" t="str">
        <f t="shared" si="2330"/>
        <v/>
      </c>
      <c r="DE796" s="554" t="str">
        <f t="shared" si="2331"/>
        <v/>
      </c>
      <c r="DF796" s="554" t="str">
        <f t="shared" si="2332"/>
        <v/>
      </c>
      <c r="DG796" s="554" t="str">
        <f t="shared" si="2333"/>
        <v/>
      </c>
      <c r="DH796" s="554" t="str">
        <f t="shared" si="2334"/>
        <v/>
      </c>
      <c r="DI796" s="554" t="str">
        <f t="shared" si="2335"/>
        <v/>
      </c>
      <c r="DJ796" s="553" t="str">
        <f t="shared" si="2336"/>
        <v/>
      </c>
      <c r="DK796" s="552" t="str">
        <f t="shared" si="2337"/>
        <v/>
      </c>
      <c r="DL796" s="656">
        <f t="shared" si="2338"/>
        <v>0</v>
      </c>
      <c r="DM796" s="106">
        <f t="shared" si="2339"/>
        <v>0</v>
      </c>
      <c r="DN796" s="106">
        <f t="shared" si="2340"/>
        <v>0</v>
      </c>
      <c r="DO796" s="106">
        <f t="shared" si="2341"/>
        <v>0</v>
      </c>
      <c r="DP796" s="486"/>
      <c r="DQ796" s="1484" t="str">
        <f>'Exp factors'!$I$104</f>
        <v>des</v>
      </c>
      <c r="DR796" s="602"/>
      <c r="DS796" s="603" t="s">
        <v>344</v>
      </c>
      <c r="DT796" s="269">
        <f>DV796</f>
        <v>1300</v>
      </c>
      <c r="DU796" s="269">
        <f>DV796</f>
        <v>1300</v>
      </c>
      <c r="DV796" s="795">
        <f>BX198</f>
        <v>1300</v>
      </c>
      <c r="DW796" s="269">
        <f>DV796</f>
        <v>1300</v>
      </c>
      <c r="DX796" s="621"/>
      <c r="DY796" s="487"/>
    </row>
    <row r="797" spans="1:129" s="489" customFormat="1" ht="15.75" customHeight="1">
      <c r="A797" s="792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/>
      <c r="AN797" s="227"/>
      <c r="AO797" s="227"/>
      <c r="AP797" s="227">
        <v>650</v>
      </c>
      <c r="AQ797" s="227"/>
      <c r="AR797" s="227"/>
      <c r="AS797" s="227">
        <v>1500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400</v>
      </c>
      <c r="BE797" s="227"/>
      <c r="BF797" s="227">
        <v>1000</v>
      </c>
      <c r="BG797" s="227"/>
      <c r="BH797" s="227">
        <v>1000</v>
      </c>
      <c r="BI797" s="227">
        <v>900</v>
      </c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650</v>
      </c>
      <c r="BY797" s="227">
        <v>1000</v>
      </c>
      <c r="BZ797" s="600" t="str">
        <f t="shared" si="2315"/>
        <v/>
      </c>
      <c r="CA797" s="600" t="str">
        <f t="shared" si="2316"/>
        <v/>
      </c>
      <c r="CB797" s="600" t="str">
        <f t="shared" si="2317"/>
        <v/>
      </c>
      <c r="CC797" s="691">
        <f t="shared" si="2318"/>
        <v>950</v>
      </c>
      <c r="CD797" s="1337" t="str">
        <f t="shared" si="2342"/>
        <v/>
      </c>
      <c r="CE797" s="1338" t="str">
        <f t="shared" si="2320"/>
        <v/>
      </c>
      <c r="CF797" s="1339" t="str">
        <f t="shared" si="2320"/>
        <v/>
      </c>
      <c r="CG797" s="1339" t="str">
        <f t="shared" si="2320"/>
        <v/>
      </c>
      <c r="CH797" s="1339" t="str">
        <f t="shared" si="2320"/>
        <v/>
      </c>
      <c r="CI797" s="1339" t="str">
        <f t="shared" si="2320"/>
        <v/>
      </c>
      <c r="CJ797" s="1339" t="str">
        <f t="shared" si="2320"/>
        <v/>
      </c>
      <c r="CK797" s="1340">
        <f t="shared" si="2320"/>
        <v>400</v>
      </c>
      <c r="CL797" s="1340">
        <f t="shared" si="2320"/>
        <v>900</v>
      </c>
      <c r="CM797" s="1340">
        <f t="shared" si="2320"/>
        <v>1000</v>
      </c>
      <c r="CN797" s="1339">
        <f t="shared" si="2320"/>
        <v>1000</v>
      </c>
      <c r="CO797" s="1339" t="str">
        <f t="shared" si="2320"/>
        <v/>
      </c>
      <c r="CP797" s="1339" t="str">
        <f t="shared" si="2320"/>
        <v/>
      </c>
      <c r="CQ797" s="1339" t="str">
        <f t="shared" si="2320"/>
        <v/>
      </c>
      <c r="CR797" s="1339" t="str">
        <f t="shared" si="2320"/>
        <v/>
      </c>
      <c r="CS797" s="1338" t="str">
        <f t="shared" si="2320"/>
        <v/>
      </c>
      <c r="CT797" s="1341" t="str">
        <f t="shared" si="2320"/>
        <v/>
      </c>
      <c r="CU797" s="552" t="str">
        <f t="shared" si="2321"/>
        <v/>
      </c>
      <c r="CV797" s="553" t="str">
        <f t="shared" si="2322"/>
        <v/>
      </c>
      <c r="CW797" s="554" t="str">
        <f t="shared" si="2323"/>
        <v/>
      </c>
      <c r="CX797" s="554" t="str">
        <f t="shared" si="2324"/>
        <v/>
      </c>
      <c r="CY797" s="554" t="str">
        <f t="shared" si="2325"/>
        <v/>
      </c>
      <c r="CZ797" s="554" t="str">
        <f t="shared" si="2326"/>
        <v/>
      </c>
      <c r="DA797" s="554" t="str">
        <f t="shared" si="2327"/>
        <v/>
      </c>
      <c r="DB797" s="555">
        <f t="shared" si="2328"/>
        <v>400</v>
      </c>
      <c r="DC797" s="555">
        <f t="shared" si="2329"/>
        <v>900</v>
      </c>
      <c r="DD797" s="555">
        <f t="shared" si="2330"/>
        <v>1000</v>
      </c>
      <c r="DE797" s="554">
        <f t="shared" si="2331"/>
        <v>1000</v>
      </c>
      <c r="DF797" s="554" t="str">
        <f t="shared" si="2332"/>
        <v/>
      </c>
      <c r="DG797" s="554" t="str">
        <f t="shared" si="2333"/>
        <v/>
      </c>
      <c r="DH797" s="554" t="str">
        <f t="shared" si="2334"/>
        <v/>
      </c>
      <c r="DI797" s="554" t="str">
        <f t="shared" si="2335"/>
        <v/>
      </c>
      <c r="DJ797" s="553" t="str">
        <f t="shared" si="2336"/>
        <v/>
      </c>
      <c r="DK797" s="552" t="str">
        <f t="shared" si="2337"/>
        <v/>
      </c>
      <c r="DL797" s="656">
        <f t="shared" si="2338"/>
        <v>0</v>
      </c>
      <c r="DM797" s="106">
        <f t="shared" si="2339"/>
        <v>0</v>
      </c>
      <c r="DN797" s="106">
        <f t="shared" si="2340"/>
        <v>2</v>
      </c>
      <c r="DO797" s="106">
        <f t="shared" si="2341"/>
        <v>4</v>
      </c>
      <c r="DP797" s="486"/>
      <c r="DQ797" s="1484" t="str">
        <f>'Exp factors'!$I$105</f>
        <v>des</v>
      </c>
      <c r="DR797" s="602" t="s">
        <v>350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2" t="s">
        <v>351</v>
      </c>
      <c r="B798" s="765">
        <v>150</v>
      </c>
      <c r="C798" s="765">
        <v>600</v>
      </c>
      <c r="D798" s="765">
        <v>50</v>
      </c>
      <c r="E798" s="765">
        <v>120</v>
      </c>
      <c r="F798" s="765">
        <v>540</v>
      </c>
      <c r="G798" s="765">
        <v>500</v>
      </c>
      <c r="H798" s="765">
        <v>120</v>
      </c>
      <c r="I798" s="765">
        <v>70</v>
      </c>
      <c r="J798" s="765">
        <v>200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65</v>
      </c>
      <c r="V798" s="765"/>
      <c r="W798" s="765">
        <v>750</v>
      </c>
      <c r="X798" s="765">
        <v>645</v>
      </c>
      <c r="Y798" s="765">
        <v>600</v>
      </c>
      <c r="Z798" s="765">
        <v>40</v>
      </c>
      <c r="AA798" s="765">
        <v>220</v>
      </c>
      <c r="AB798" s="765">
        <v>760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2200</v>
      </c>
      <c r="AM798" s="765">
        <v>720</v>
      </c>
      <c r="AN798" s="765">
        <v>3690</v>
      </c>
      <c r="AO798" s="765">
        <v>5400</v>
      </c>
      <c r="AP798" s="765"/>
      <c r="AQ798" s="765">
        <v>1740</v>
      </c>
      <c r="AR798" s="765">
        <v>1204</v>
      </c>
      <c r="AS798" s="765">
        <v>1200</v>
      </c>
      <c r="AT798" s="765">
        <v>1600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15000</v>
      </c>
      <c r="BE798" s="765">
        <v>2500</v>
      </c>
      <c r="BF798" s="765">
        <v>30000</v>
      </c>
      <c r="BG798" s="765">
        <v>10000</v>
      </c>
      <c r="BH798" s="765">
        <v>7000</v>
      </c>
      <c r="BI798" s="765">
        <v>70200</v>
      </c>
      <c r="BJ798" s="765">
        <v>60000</v>
      </c>
      <c r="BK798" s="765">
        <v>900</v>
      </c>
      <c r="BL798" s="765">
        <v>3000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450</v>
      </c>
      <c r="BW798" s="765">
        <v>700</v>
      </c>
      <c r="BX798" s="765">
        <v>1600</v>
      </c>
      <c r="BY798" s="765">
        <v>7000</v>
      </c>
      <c r="BZ798" s="600">
        <f t="shared" si="2315"/>
        <v>242.85714285714286</v>
      </c>
      <c r="CA798" s="600">
        <f t="shared" si="2316"/>
        <v>506.66666666666669</v>
      </c>
      <c r="CB798" s="600">
        <f t="shared" si="2317"/>
        <v>1939</v>
      </c>
      <c r="CC798" s="691">
        <f t="shared" si="2318"/>
        <v>18214.285714285714</v>
      </c>
      <c r="CD798" s="1337" t="str">
        <f t="shared" si="2342"/>
        <v/>
      </c>
      <c r="CE798" s="1338" t="str">
        <f t="shared" si="2320"/>
        <v/>
      </c>
      <c r="CF798" s="1339" t="str">
        <f t="shared" si="2320"/>
        <v/>
      </c>
      <c r="CG798" s="1339" t="str">
        <f t="shared" si="2320"/>
        <v/>
      </c>
      <c r="CH798" s="1339">
        <f t="shared" si="2320"/>
        <v>900</v>
      </c>
      <c r="CI798" s="1339">
        <f t="shared" si="2320"/>
        <v>2500</v>
      </c>
      <c r="CJ798" s="1339">
        <f t="shared" si="2320"/>
        <v>3000</v>
      </c>
      <c r="CK798" s="1340">
        <f t="shared" si="2320"/>
        <v>7000</v>
      </c>
      <c r="CL798" s="1340">
        <f t="shared" si="2320"/>
        <v>10000</v>
      </c>
      <c r="CM798" s="1340">
        <f t="shared" si="2320"/>
        <v>15000</v>
      </c>
      <c r="CN798" s="1339">
        <f t="shared" si="2320"/>
        <v>30000</v>
      </c>
      <c r="CO798" s="1339">
        <f t="shared" si="2320"/>
        <v>60000</v>
      </c>
      <c r="CP798" s="1339">
        <f t="shared" si="2320"/>
        <v>70200</v>
      </c>
      <c r="CQ798" s="1339" t="str">
        <f t="shared" si="2320"/>
        <v/>
      </c>
      <c r="CR798" s="1339" t="str">
        <f t="shared" si="2320"/>
        <v/>
      </c>
      <c r="CS798" s="1338" t="str">
        <f t="shared" si="2320"/>
        <v/>
      </c>
      <c r="CT798" s="1341" t="str">
        <f t="shared" si="2320"/>
        <v/>
      </c>
      <c r="CU798" s="552" t="str">
        <f t="shared" si="2321"/>
        <v/>
      </c>
      <c r="CV798" s="553" t="str">
        <f t="shared" si="2322"/>
        <v/>
      </c>
      <c r="CW798" s="554" t="str">
        <f t="shared" si="2323"/>
        <v/>
      </c>
      <c r="CX798" s="554" t="str">
        <f t="shared" si="2324"/>
        <v/>
      </c>
      <c r="CY798" s="554">
        <f t="shared" si="2325"/>
        <v>900</v>
      </c>
      <c r="CZ798" s="554">
        <f t="shared" si="2326"/>
        <v>2500</v>
      </c>
      <c r="DA798" s="554">
        <f t="shared" si="2327"/>
        <v>3000</v>
      </c>
      <c r="DB798" s="555">
        <f t="shared" si="2328"/>
        <v>7000</v>
      </c>
      <c r="DC798" s="555">
        <f t="shared" si="2329"/>
        <v>10000</v>
      </c>
      <c r="DD798" s="555">
        <f t="shared" si="2330"/>
        <v>15000</v>
      </c>
      <c r="DE798" s="554">
        <f t="shared" si="2331"/>
        <v>30000</v>
      </c>
      <c r="DF798" s="554">
        <f t="shared" si="2332"/>
        <v>60000</v>
      </c>
      <c r="DG798" s="554">
        <f t="shared" si="2333"/>
        <v>70200</v>
      </c>
      <c r="DH798" s="554" t="str">
        <f t="shared" si="2334"/>
        <v/>
      </c>
      <c r="DI798" s="554" t="str">
        <f t="shared" si="2335"/>
        <v/>
      </c>
      <c r="DJ798" s="553" t="str">
        <f t="shared" si="2336"/>
        <v/>
      </c>
      <c r="DK798" s="552" t="str">
        <f t="shared" si="2337"/>
        <v/>
      </c>
      <c r="DL798" s="656">
        <f t="shared" si="2338"/>
        <v>9</v>
      </c>
      <c r="DM798" s="106">
        <f t="shared" si="2339"/>
        <v>8</v>
      </c>
      <c r="DN798" s="106">
        <f t="shared" si="2340"/>
        <v>8</v>
      </c>
      <c r="DO798" s="106">
        <f t="shared" si="2341"/>
        <v>9</v>
      </c>
      <c r="DP798" s="486"/>
      <c r="DQ798" s="1484" t="str">
        <f>'Exp factors'!$I$93</f>
        <v>des</v>
      </c>
      <c r="DR798" s="602"/>
      <c r="DS798" s="603" t="s">
        <v>344</v>
      </c>
      <c r="DT798" s="269">
        <f>DV798</f>
        <v>120</v>
      </c>
      <c r="DU798" s="269">
        <f>DV798</f>
        <v>120</v>
      </c>
      <c r="DV798" s="795">
        <f>BX205</f>
        <v>120</v>
      </c>
      <c r="DW798" s="269">
        <f>DV798</f>
        <v>120</v>
      </c>
      <c r="DX798" s="621"/>
      <c r="DY798" s="487"/>
    </row>
    <row r="799" spans="1:129" s="489" customFormat="1" ht="15.75" customHeight="1">
      <c r="A799" s="792" t="s">
        <v>352</v>
      </c>
      <c r="B799" s="227"/>
      <c r="C799" s="227"/>
      <c r="D799" s="227">
        <v>20</v>
      </c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/>
      <c r="W799" s="227">
        <v>100</v>
      </c>
      <c r="X799" s="227">
        <v>15</v>
      </c>
      <c r="Y799" s="227"/>
      <c r="Z799" s="227"/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>
        <v>100</v>
      </c>
      <c r="AN799" s="227">
        <v>60</v>
      </c>
      <c r="AO799" s="227">
        <v>30</v>
      </c>
      <c r="AP799" s="227">
        <v>200</v>
      </c>
      <c r="AQ799" s="227">
        <v>200</v>
      </c>
      <c r="AR799" s="227">
        <v>50</v>
      </c>
      <c r="AS799" s="227">
        <v>250</v>
      </c>
      <c r="AT799" s="227">
        <v>60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>
        <v>500</v>
      </c>
      <c r="BF799" s="227"/>
      <c r="BG799" s="227">
        <v>200</v>
      </c>
      <c r="BH799" s="227">
        <v>150</v>
      </c>
      <c r="BI799" s="227">
        <v>3000</v>
      </c>
      <c r="BJ799" s="227">
        <v>500</v>
      </c>
      <c r="BK799" s="227">
        <v>100</v>
      </c>
      <c r="BL799" s="227">
        <v>250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>
        <v>20</v>
      </c>
      <c r="BW799" s="227">
        <v>50</v>
      </c>
      <c r="BX799" s="227">
        <v>60</v>
      </c>
      <c r="BY799" s="227">
        <v>500</v>
      </c>
      <c r="BZ799" s="600" t="str">
        <f t="shared" si="2315"/>
        <v/>
      </c>
      <c r="CA799" s="600">
        <f t="shared" si="2316"/>
        <v>75</v>
      </c>
      <c r="CB799" s="600">
        <f t="shared" si="2317"/>
        <v>111.66666666666667</v>
      </c>
      <c r="CC799" s="691">
        <f t="shared" si="2318"/>
        <v>350</v>
      </c>
      <c r="CD799" s="1337" t="str">
        <f t="shared" si="2342"/>
        <v/>
      </c>
      <c r="CE799" s="1338" t="str">
        <f t="shared" si="2320"/>
        <v/>
      </c>
      <c r="CF799" s="1339" t="str">
        <f t="shared" si="2320"/>
        <v/>
      </c>
      <c r="CG799" s="1339" t="str">
        <f t="shared" si="2320"/>
        <v/>
      </c>
      <c r="CH799" s="1339" t="str">
        <f t="shared" si="2320"/>
        <v/>
      </c>
      <c r="CI799" s="1339">
        <f t="shared" si="2320"/>
        <v>100</v>
      </c>
      <c r="CJ799" s="1339">
        <f t="shared" si="2320"/>
        <v>150</v>
      </c>
      <c r="CK799" s="1340">
        <f t="shared" si="2320"/>
        <v>200</v>
      </c>
      <c r="CL799" s="1340">
        <f t="shared" si="2320"/>
        <v>250</v>
      </c>
      <c r="CM799" s="1340">
        <f t="shared" si="2320"/>
        <v>500</v>
      </c>
      <c r="CN799" s="1339">
        <f t="shared" si="2320"/>
        <v>500</v>
      </c>
      <c r="CO799" s="1339">
        <f t="shared" si="2320"/>
        <v>500</v>
      </c>
      <c r="CP799" s="1339">
        <f t="shared" si="2320"/>
        <v>3000</v>
      </c>
      <c r="CQ799" s="1339" t="str">
        <f t="shared" si="2320"/>
        <v/>
      </c>
      <c r="CR799" s="1339" t="str">
        <f t="shared" si="2320"/>
        <v/>
      </c>
      <c r="CS799" s="1338" t="str">
        <f t="shared" si="2320"/>
        <v/>
      </c>
      <c r="CT799" s="1341" t="str">
        <f t="shared" si="2320"/>
        <v/>
      </c>
      <c r="CU799" s="552" t="str">
        <f t="shared" si="2321"/>
        <v/>
      </c>
      <c r="CV799" s="553" t="str">
        <f t="shared" si="2322"/>
        <v/>
      </c>
      <c r="CW799" s="554" t="str">
        <f t="shared" si="2323"/>
        <v/>
      </c>
      <c r="CX799" s="554" t="str">
        <f t="shared" si="2324"/>
        <v/>
      </c>
      <c r="CY799" s="554" t="str">
        <f t="shared" si="2325"/>
        <v/>
      </c>
      <c r="CZ799" s="554">
        <f t="shared" si="2326"/>
        <v>100</v>
      </c>
      <c r="DA799" s="554">
        <f t="shared" si="2327"/>
        <v>150</v>
      </c>
      <c r="DB799" s="555">
        <f t="shared" si="2328"/>
        <v>200</v>
      </c>
      <c r="DC799" s="555">
        <f t="shared" si="2329"/>
        <v>250</v>
      </c>
      <c r="DD799" s="555">
        <f t="shared" si="2330"/>
        <v>500</v>
      </c>
      <c r="DE799" s="554">
        <f t="shared" si="2331"/>
        <v>500</v>
      </c>
      <c r="DF799" s="554">
        <f t="shared" si="2332"/>
        <v>500</v>
      </c>
      <c r="DG799" s="554">
        <f t="shared" si="2333"/>
        <v>3000</v>
      </c>
      <c r="DH799" s="554" t="str">
        <f t="shared" si="2334"/>
        <v/>
      </c>
      <c r="DI799" s="554" t="str">
        <f t="shared" si="2335"/>
        <v/>
      </c>
      <c r="DJ799" s="553" t="str">
        <f t="shared" si="2336"/>
        <v/>
      </c>
      <c r="DK799" s="552" t="str">
        <f t="shared" si="2337"/>
        <v/>
      </c>
      <c r="DL799" s="656">
        <f t="shared" si="2338"/>
        <v>1</v>
      </c>
      <c r="DM799" s="106">
        <f t="shared" si="2339"/>
        <v>4</v>
      </c>
      <c r="DN799" s="106">
        <f t="shared" si="2340"/>
        <v>8</v>
      </c>
      <c r="DO799" s="106">
        <f t="shared" si="2341"/>
        <v>8</v>
      </c>
      <c r="DP799" s="486"/>
      <c r="DQ799" s="1484" t="str">
        <f>'Exp factors'!$I$94</f>
        <v>des</v>
      </c>
      <c r="DR799" s="602" t="s">
        <v>353</v>
      </c>
      <c r="DS799" s="603"/>
      <c r="DT799" s="269">
        <f>WB!CK140</f>
        <v>0</v>
      </c>
      <c r="DU799" s="269">
        <f>WB!CK148</f>
        <v>0</v>
      </c>
      <c r="DV799" s="269">
        <f>WB!CK156</f>
        <v>0.5</v>
      </c>
      <c r="DW799" s="269">
        <f>WB!CK164</f>
        <v>0</v>
      </c>
      <c r="DX799" s="621"/>
      <c r="DY799" s="487"/>
    </row>
    <row r="800" spans="1:129" s="489" customFormat="1" ht="15.75" customHeight="1">
      <c r="A800" s="792" t="s">
        <v>354</v>
      </c>
      <c r="B800" s="227">
        <v>49</v>
      </c>
      <c r="C800" s="227">
        <v>100</v>
      </c>
      <c r="D800" s="227"/>
      <c r="E800" s="227">
        <v>90</v>
      </c>
      <c r="F800" s="227">
        <v>60</v>
      </c>
      <c r="G800" s="227">
        <v>100</v>
      </c>
      <c r="H800" s="227">
        <v>100</v>
      </c>
      <c r="I800" s="227"/>
      <c r="J800" s="227">
        <v>150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</v>
      </c>
      <c r="U800" s="227"/>
      <c r="V800" s="227"/>
      <c r="W800" s="227">
        <v>60</v>
      </c>
      <c r="X800" s="227"/>
      <c r="Y800" s="227">
        <v>150</v>
      </c>
      <c r="Z800" s="227"/>
      <c r="AA800" s="227">
        <v>160</v>
      </c>
      <c r="AB800" s="227">
        <v>500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/>
      <c r="AM800" s="227">
        <v>500</v>
      </c>
      <c r="AN800" s="227">
        <v>250</v>
      </c>
      <c r="AO800" s="227">
        <v>200</v>
      </c>
      <c r="AP800" s="227"/>
      <c r="AQ800" s="227">
        <v>500</v>
      </c>
      <c r="AR800" s="227"/>
      <c r="AS800" s="227">
        <v>500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700</v>
      </c>
      <c r="BF800" s="227">
        <v>3000</v>
      </c>
      <c r="BG800" s="227"/>
      <c r="BH800" s="227">
        <v>1000</v>
      </c>
      <c r="BI800" s="227">
        <v>8000</v>
      </c>
      <c r="BJ800" s="227"/>
      <c r="BK800" s="227"/>
      <c r="BL800" s="227">
        <v>500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150</v>
      </c>
      <c r="BW800" s="227">
        <v>250</v>
      </c>
      <c r="BX800" s="227">
        <v>500</v>
      </c>
      <c r="BY800" s="227">
        <v>2000</v>
      </c>
      <c r="BZ800" s="600">
        <f t="shared" si="2315"/>
        <v>90</v>
      </c>
      <c r="CA800" s="600">
        <f t="shared" si="2316"/>
        <v>123.33333333333333</v>
      </c>
      <c r="CB800" s="600">
        <f t="shared" si="2317"/>
        <v>416.66666666666669</v>
      </c>
      <c r="CC800" s="691">
        <f t="shared" si="2318"/>
        <v>1675</v>
      </c>
      <c r="CD800" s="1337" t="str">
        <f t="shared" si="2342"/>
        <v/>
      </c>
      <c r="CE800" s="1338" t="str">
        <f t="shared" si="2320"/>
        <v/>
      </c>
      <c r="CF800" s="1339" t="str">
        <f t="shared" si="2320"/>
        <v/>
      </c>
      <c r="CG800" s="1339" t="str">
        <f t="shared" si="2320"/>
        <v/>
      </c>
      <c r="CH800" s="1339" t="str">
        <f t="shared" si="2320"/>
        <v/>
      </c>
      <c r="CI800" s="1339" t="str">
        <f t="shared" si="2320"/>
        <v/>
      </c>
      <c r="CJ800" s="1339">
        <f t="shared" si="2320"/>
        <v>500</v>
      </c>
      <c r="CK800" s="1340">
        <f t="shared" si="2320"/>
        <v>700</v>
      </c>
      <c r="CL800" s="1340">
        <f t="shared" si="2320"/>
        <v>1000</v>
      </c>
      <c r="CM800" s="1340">
        <f t="shared" si="2320"/>
        <v>2000</v>
      </c>
      <c r="CN800" s="1339">
        <f t="shared" si="2320"/>
        <v>3000</v>
      </c>
      <c r="CO800" s="1339">
        <f t="shared" si="2320"/>
        <v>8000</v>
      </c>
      <c r="CP800" s="1339" t="str">
        <f t="shared" si="2320"/>
        <v/>
      </c>
      <c r="CQ800" s="1339" t="str">
        <f t="shared" si="2320"/>
        <v/>
      </c>
      <c r="CR800" s="1339" t="str">
        <f t="shared" si="2320"/>
        <v/>
      </c>
      <c r="CS800" s="1338" t="str">
        <f t="shared" si="2320"/>
        <v/>
      </c>
      <c r="CT800" s="1341" t="str">
        <f t="shared" si="2320"/>
        <v/>
      </c>
      <c r="CU800" s="552" t="str">
        <f t="shared" si="2321"/>
        <v/>
      </c>
      <c r="CV800" s="553" t="str">
        <f t="shared" si="2322"/>
        <v/>
      </c>
      <c r="CW800" s="554" t="str">
        <f t="shared" si="2323"/>
        <v/>
      </c>
      <c r="CX800" s="554" t="str">
        <f t="shared" si="2324"/>
        <v/>
      </c>
      <c r="CY800" s="554" t="str">
        <f t="shared" si="2325"/>
        <v/>
      </c>
      <c r="CZ800" s="554" t="str">
        <f t="shared" si="2326"/>
        <v/>
      </c>
      <c r="DA800" s="554">
        <f t="shared" si="2327"/>
        <v>500</v>
      </c>
      <c r="DB800" s="555">
        <f t="shared" si="2328"/>
        <v>700</v>
      </c>
      <c r="DC800" s="555">
        <f t="shared" si="2329"/>
        <v>1000</v>
      </c>
      <c r="DD800" s="555">
        <f t="shared" si="2330"/>
        <v>2000</v>
      </c>
      <c r="DE800" s="554">
        <f t="shared" si="2331"/>
        <v>3000</v>
      </c>
      <c r="DF800" s="554">
        <f t="shared" si="2332"/>
        <v>8000</v>
      </c>
      <c r="DG800" s="554" t="str">
        <f t="shared" si="2333"/>
        <v/>
      </c>
      <c r="DH800" s="554" t="str">
        <f t="shared" si="2334"/>
        <v/>
      </c>
      <c r="DI800" s="554" t="str">
        <f t="shared" si="2335"/>
        <v/>
      </c>
      <c r="DJ800" s="553" t="str">
        <f t="shared" si="2336"/>
        <v/>
      </c>
      <c r="DK800" s="552" t="str">
        <f t="shared" si="2337"/>
        <v/>
      </c>
      <c r="DL800" s="656">
        <f t="shared" si="2338"/>
        <v>7</v>
      </c>
      <c r="DM800" s="106">
        <f t="shared" si="2339"/>
        <v>5</v>
      </c>
      <c r="DN800" s="106">
        <f t="shared" si="2340"/>
        <v>5</v>
      </c>
      <c r="DO800" s="106">
        <f t="shared" si="2341"/>
        <v>6</v>
      </c>
      <c r="DP800" s="486"/>
      <c r="DQ800" s="1484" t="str">
        <f>'Exp factors'!$I$78</f>
        <v>des</v>
      </c>
      <c r="DR800" s="602"/>
      <c r="DS800" s="603" t="s">
        <v>344</v>
      </c>
      <c r="DT800" s="269">
        <f>DV800</f>
        <v>120</v>
      </c>
      <c r="DU800" s="269">
        <f>DV800</f>
        <v>120</v>
      </c>
      <c r="DV800" s="795">
        <f>BX211</f>
        <v>120</v>
      </c>
      <c r="DW800" s="269">
        <f>DV800</f>
        <v>120</v>
      </c>
      <c r="DX800" s="621"/>
      <c r="DY800" s="487"/>
    </row>
    <row r="801" spans="1:129" s="489" customFormat="1" ht="15.75" customHeight="1">
      <c r="A801" s="792" t="s">
        <v>355</v>
      </c>
      <c r="B801" s="227"/>
      <c r="C801" s="227">
        <v>150</v>
      </c>
      <c r="D801" s="227">
        <v>104</v>
      </c>
      <c r="E801" s="227"/>
      <c r="F801" s="227">
        <v>200</v>
      </c>
      <c r="G801" s="227">
        <v>100</v>
      </c>
      <c r="H801" s="227">
        <v>156</v>
      </c>
      <c r="I801" s="227">
        <v>40</v>
      </c>
      <c r="J801" s="227">
        <v>150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104</v>
      </c>
      <c r="U801" s="227">
        <v>260</v>
      </c>
      <c r="V801" s="227">
        <v>30</v>
      </c>
      <c r="W801" s="227">
        <v>120</v>
      </c>
      <c r="X801" s="227">
        <v>520</v>
      </c>
      <c r="Y801" s="227">
        <v>36</v>
      </c>
      <c r="Z801" s="227">
        <v>120</v>
      </c>
      <c r="AA801" s="227">
        <v>60</v>
      </c>
      <c r="AB801" s="227">
        <v>125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100</v>
      </c>
      <c r="AM801" s="227">
        <v>240</v>
      </c>
      <c r="AN801" s="227">
        <v>60</v>
      </c>
      <c r="AO801" s="227">
        <v>144</v>
      </c>
      <c r="AP801" s="227">
        <v>520</v>
      </c>
      <c r="AQ801" s="227"/>
      <c r="AR801" s="227">
        <v>2000</v>
      </c>
      <c r="AS801" s="227">
        <v>480</v>
      </c>
      <c r="AT801" s="227">
        <v>1200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500</v>
      </c>
      <c r="BE801" s="227">
        <v>100</v>
      </c>
      <c r="BF801" s="227">
        <v>1200</v>
      </c>
      <c r="BG801" s="227">
        <v>1400</v>
      </c>
      <c r="BH801" s="227">
        <v>1000</v>
      </c>
      <c r="BI801" s="227">
        <v>7300</v>
      </c>
      <c r="BJ801" s="227">
        <v>2000</v>
      </c>
      <c r="BK801" s="227">
        <v>2600</v>
      </c>
      <c r="BL801" s="227">
        <v>600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150</v>
      </c>
      <c r="BW801" s="227">
        <v>200</v>
      </c>
      <c r="BX801" s="227">
        <v>400</v>
      </c>
      <c r="BY801" s="227">
        <v>1400</v>
      </c>
      <c r="BZ801" s="600">
        <f>IF(DL801&lt;3,"",(SUM(B801:R801)-MIN(B801:R801)-MAX(B801:R801))/(DL801-2))</f>
        <v>132</v>
      </c>
      <c r="CA801" s="600">
        <f>IF(DM801&lt;3,"",(SUM(T801:AJ801)-MIN(T801:AJ801)-MAX(T801:AJ801))/(DM801-2))</f>
        <v>117.85714285714286</v>
      </c>
      <c r="CB801" s="600">
        <f>IF(DN801&lt;3,"",(SUM(AL801:BB801)-MIN(AL801:BB801)-MAX(AL801:BB801))/(DN801-2))</f>
        <v>447.33333333333331</v>
      </c>
      <c r="CC801" s="691">
        <f>IF(DO801&lt;3,"",(SUM(BD801:BT801)-MIN(BD801:BT801)-MAX(BD801:BT801))/(DO801-2))</f>
        <v>1328.5714285714287</v>
      </c>
      <c r="CD801" s="1337" t="str">
        <f t="shared" si="2342"/>
        <v/>
      </c>
      <c r="CE801" s="1338" t="str">
        <f t="shared" si="2320"/>
        <v/>
      </c>
      <c r="CF801" s="1339" t="str">
        <f t="shared" si="2320"/>
        <v/>
      </c>
      <c r="CG801" s="1339" t="str">
        <f t="shared" si="2320"/>
        <v/>
      </c>
      <c r="CH801" s="1339">
        <f t="shared" si="2320"/>
        <v>100</v>
      </c>
      <c r="CI801" s="1339">
        <f t="shared" si="2320"/>
        <v>500</v>
      </c>
      <c r="CJ801" s="1339">
        <f t="shared" si="2320"/>
        <v>600</v>
      </c>
      <c r="CK801" s="1340">
        <f t="shared" si="2320"/>
        <v>1000</v>
      </c>
      <c r="CL801" s="1340">
        <f t="shared" si="2320"/>
        <v>1200</v>
      </c>
      <c r="CM801" s="1340">
        <f t="shared" si="2320"/>
        <v>1400</v>
      </c>
      <c r="CN801" s="1339">
        <f t="shared" si="2320"/>
        <v>2000</v>
      </c>
      <c r="CO801" s="1339">
        <f t="shared" si="2320"/>
        <v>2600</v>
      </c>
      <c r="CP801" s="1339">
        <f t="shared" si="2320"/>
        <v>7300</v>
      </c>
      <c r="CQ801" s="1339" t="str">
        <f t="shared" si="2320"/>
        <v/>
      </c>
      <c r="CR801" s="1339" t="str">
        <f t="shared" si="2320"/>
        <v/>
      </c>
      <c r="CS801" s="1338" t="str">
        <f t="shared" si="2320"/>
        <v/>
      </c>
      <c r="CT801" s="1341" t="str">
        <f t="shared" si="2320"/>
        <v/>
      </c>
      <c r="CU801" s="552" t="str">
        <f t="shared" si="2321"/>
        <v/>
      </c>
      <c r="CV801" s="553" t="str">
        <f t="shared" si="2322"/>
        <v/>
      </c>
      <c r="CW801" s="554" t="str">
        <f t="shared" si="2323"/>
        <v/>
      </c>
      <c r="CX801" s="554" t="str">
        <f t="shared" si="2324"/>
        <v/>
      </c>
      <c r="CY801" s="554">
        <f t="shared" si="2325"/>
        <v>100</v>
      </c>
      <c r="CZ801" s="554">
        <f t="shared" si="2326"/>
        <v>500</v>
      </c>
      <c r="DA801" s="554">
        <f t="shared" si="2327"/>
        <v>600</v>
      </c>
      <c r="DB801" s="555">
        <f t="shared" si="2328"/>
        <v>1000</v>
      </c>
      <c r="DC801" s="555">
        <f t="shared" si="2329"/>
        <v>1200</v>
      </c>
      <c r="DD801" s="555">
        <f t="shared" si="2330"/>
        <v>1400</v>
      </c>
      <c r="DE801" s="554">
        <f t="shared" si="2331"/>
        <v>2000</v>
      </c>
      <c r="DF801" s="554">
        <f t="shared" si="2332"/>
        <v>2600</v>
      </c>
      <c r="DG801" s="554">
        <f t="shared" si="2333"/>
        <v>7300</v>
      </c>
      <c r="DH801" s="554" t="str">
        <f t="shared" si="2334"/>
        <v/>
      </c>
      <c r="DI801" s="554" t="str">
        <f t="shared" si="2335"/>
        <v/>
      </c>
      <c r="DJ801" s="553" t="str">
        <f t="shared" si="2336"/>
        <v/>
      </c>
      <c r="DK801" s="552" t="str">
        <f t="shared" si="2337"/>
        <v/>
      </c>
      <c r="DL801" s="656">
        <f t="shared" ref="DL801:DL809" si="2347">COUNT(B801:R801)</f>
        <v>7</v>
      </c>
      <c r="DM801" s="106">
        <f t="shared" ref="DM801:DM809" si="2348">COUNT(T801:AJ801)</f>
        <v>9</v>
      </c>
      <c r="DN801" s="106">
        <f t="shared" ref="DN801:DN809" si="2349">COUNT(AL801:BB801)</f>
        <v>8</v>
      </c>
      <c r="DO801" s="106">
        <f t="shared" ref="DO801:DO809" si="2350">COUNT(BD801:BT801)</f>
        <v>9</v>
      </c>
      <c r="DP801" s="486"/>
      <c r="DQ801" s="1484" t="str">
        <f>'Exp factors'!$I$80</f>
        <v>des</v>
      </c>
      <c r="DR801" s="602"/>
      <c r="DS801" s="603"/>
      <c r="DT801" s="269"/>
      <c r="DU801" s="269"/>
      <c r="DV801" s="795"/>
      <c r="DW801" s="269"/>
      <c r="DX801" s="621"/>
      <c r="DY801" s="487"/>
    </row>
    <row r="802" spans="1:129" s="489" customFormat="1" ht="15.75" customHeight="1">
      <c r="A802" s="792" t="s">
        <v>356</v>
      </c>
      <c r="B802" s="227">
        <v>70</v>
      </c>
      <c r="C802" s="227">
        <v>200</v>
      </c>
      <c r="D802" s="227"/>
      <c r="E802" s="227">
        <v>60</v>
      </c>
      <c r="F802" s="227">
        <v>120</v>
      </c>
      <c r="G802" s="227">
        <v>100</v>
      </c>
      <c r="H802" s="227">
        <v>150</v>
      </c>
      <c r="I802" s="227">
        <v>60</v>
      </c>
      <c r="J802" s="227">
        <v>200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1160</v>
      </c>
      <c r="U802" s="227"/>
      <c r="V802" s="227"/>
      <c r="W802" s="227">
        <v>336</v>
      </c>
      <c r="X802" s="227">
        <v>1000</v>
      </c>
      <c r="Y802" s="227">
        <v>300</v>
      </c>
      <c r="Z802" s="227">
        <v>10</v>
      </c>
      <c r="AA802" s="227">
        <v>144</v>
      </c>
      <c r="AB802" s="227">
        <v>288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500</v>
      </c>
      <c r="AM802" s="227">
        <v>180</v>
      </c>
      <c r="AN802" s="227">
        <v>1680</v>
      </c>
      <c r="AO802" s="227">
        <v>1344</v>
      </c>
      <c r="AP802" s="227">
        <v>500</v>
      </c>
      <c r="AQ802" s="227">
        <v>960</v>
      </c>
      <c r="AR802" s="227">
        <v>500</v>
      </c>
      <c r="AS802" s="227">
        <v>480</v>
      </c>
      <c r="AT802" s="227">
        <v>400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600</v>
      </c>
      <c r="BE802" s="227">
        <v>280</v>
      </c>
      <c r="BF802" s="227">
        <v>3000</v>
      </c>
      <c r="BG802" s="227">
        <v>2600</v>
      </c>
      <c r="BH802" s="227">
        <v>900</v>
      </c>
      <c r="BI802" s="227">
        <v>3500</v>
      </c>
      <c r="BJ802" s="227">
        <v>5000</v>
      </c>
      <c r="BK802" s="227">
        <v>3456</v>
      </c>
      <c r="BL802" s="227">
        <v>360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200</v>
      </c>
      <c r="BW802" s="227">
        <v>350</v>
      </c>
      <c r="BX802" s="227">
        <v>500</v>
      </c>
      <c r="BY802" s="227">
        <v>3200</v>
      </c>
      <c r="BZ802" s="600">
        <f t="shared" ref="BZ802:BZ809" si="2351">IF(DL802&lt;3,"",(SUM(B802:R802)-MIN(B802:R802)-MAX(B802:R802))/(DL802-2))</f>
        <v>116.66666666666667</v>
      </c>
      <c r="CA802" s="600">
        <f t="shared" ref="CA802:CA809" si="2352">IF(DM802&lt;3,"",(SUM(T802:AJ802)-MIN(T802:AJ802)-MAX(T802:AJ802))/(DM802-2))</f>
        <v>413.6</v>
      </c>
      <c r="CB802" s="600">
        <f t="shared" ref="CB802:CB809" si="2353">IF(DN802&lt;3,"",(SUM(AL802:BB802)-MIN(AL802:BB802)-MAX(AL802:BB802))/(DN802-2))</f>
        <v>669.14285714285711</v>
      </c>
      <c r="CC802" s="691">
        <f t="shared" ref="CC802:CC809" si="2354">IF(DO802&lt;3,"",(SUM(BD802:BT802)-MIN(BD802:BT802)-MAX(BD802:BT802))/(DO802-2))</f>
        <v>2059.4285714285716</v>
      </c>
      <c r="CD802" s="1337" t="str">
        <f t="shared" si="2342"/>
        <v/>
      </c>
      <c r="CE802" s="1338" t="str">
        <f t="shared" si="2320"/>
        <v/>
      </c>
      <c r="CF802" s="1339" t="str">
        <f t="shared" si="2320"/>
        <v/>
      </c>
      <c r="CG802" s="1339" t="str">
        <f t="shared" si="2320"/>
        <v/>
      </c>
      <c r="CH802" s="1339">
        <f t="shared" si="2320"/>
        <v>280</v>
      </c>
      <c r="CI802" s="1339">
        <f t="shared" si="2320"/>
        <v>360</v>
      </c>
      <c r="CJ802" s="1339">
        <f t="shared" si="2320"/>
        <v>600</v>
      </c>
      <c r="CK802" s="1340">
        <f t="shared" si="2320"/>
        <v>900</v>
      </c>
      <c r="CL802" s="1340">
        <f t="shared" si="2320"/>
        <v>2600</v>
      </c>
      <c r="CM802" s="1340">
        <f t="shared" si="2320"/>
        <v>3000</v>
      </c>
      <c r="CN802" s="1339">
        <f t="shared" si="2320"/>
        <v>3456</v>
      </c>
      <c r="CO802" s="1339">
        <f t="shared" si="2320"/>
        <v>3500</v>
      </c>
      <c r="CP802" s="1339">
        <f t="shared" si="2320"/>
        <v>5000</v>
      </c>
      <c r="CQ802" s="1339" t="str">
        <f t="shared" si="2320"/>
        <v/>
      </c>
      <c r="CR802" s="1339" t="str">
        <f t="shared" si="2320"/>
        <v/>
      </c>
      <c r="CS802" s="1338" t="str">
        <f t="shared" ref="CE802:CT809" si="23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355"/>
        <v/>
      </c>
      <c r="CU802" s="552" t="str">
        <f t="shared" si="2321"/>
        <v/>
      </c>
      <c r="CV802" s="553" t="str">
        <f t="shared" si="2322"/>
        <v/>
      </c>
      <c r="CW802" s="554" t="str">
        <f t="shared" si="2323"/>
        <v/>
      </c>
      <c r="CX802" s="554" t="str">
        <f t="shared" si="2324"/>
        <v/>
      </c>
      <c r="CY802" s="554">
        <f t="shared" si="2325"/>
        <v>280</v>
      </c>
      <c r="CZ802" s="554">
        <f t="shared" si="2326"/>
        <v>360</v>
      </c>
      <c r="DA802" s="554">
        <f t="shared" si="2327"/>
        <v>600</v>
      </c>
      <c r="DB802" s="555">
        <f t="shared" si="2328"/>
        <v>900</v>
      </c>
      <c r="DC802" s="555">
        <f t="shared" si="2329"/>
        <v>2600</v>
      </c>
      <c r="DD802" s="555">
        <f t="shared" si="2330"/>
        <v>3000</v>
      </c>
      <c r="DE802" s="554">
        <f t="shared" si="2331"/>
        <v>3456</v>
      </c>
      <c r="DF802" s="554">
        <f t="shared" si="2332"/>
        <v>3500</v>
      </c>
      <c r="DG802" s="554">
        <f t="shared" si="2333"/>
        <v>5000</v>
      </c>
      <c r="DH802" s="554" t="str">
        <f t="shared" si="2334"/>
        <v/>
      </c>
      <c r="DI802" s="554" t="str">
        <f t="shared" si="2335"/>
        <v/>
      </c>
      <c r="DJ802" s="553" t="str">
        <f t="shared" si="2336"/>
        <v/>
      </c>
      <c r="DK802" s="552" t="str">
        <f t="shared" si="2337"/>
        <v/>
      </c>
      <c r="DL802" s="656">
        <f t="shared" si="2347"/>
        <v>8</v>
      </c>
      <c r="DM802" s="106">
        <f t="shared" si="2348"/>
        <v>7</v>
      </c>
      <c r="DN802" s="106">
        <f t="shared" si="2349"/>
        <v>9</v>
      </c>
      <c r="DO802" s="106">
        <f t="shared" si="2350"/>
        <v>9</v>
      </c>
      <c r="DP802" s="486"/>
      <c r="DQ802" s="1484" t="str">
        <f>'Exp factors'!$I$79</f>
        <v>des</v>
      </c>
      <c r="DR802" s="602" t="s">
        <v>357</v>
      </c>
      <c r="DS802" s="603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1360</v>
      </c>
      <c r="DW802" s="797">
        <f>DW793*DW794+DW795*DW796+DW797*DW798+DW799*DW800</f>
        <v>2600</v>
      </c>
      <c r="DX802" s="621" t="s">
        <v>358</v>
      </c>
      <c r="DY802" s="487"/>
    </row>
    <row r="803" spans="1:129" s="489" customFormat="1" ht="15.75" customHeight="1">
      <c r="A803" s="792" t="s">
        <v>359</v>
      </c>
      <c r="B803" s="227"/>
      <c r="C803" s="227"/>
      <c r="D803" s="227"/>
      <c r="E803" s="227"/>
      <c r="F803" s="227"/>
      <c r="G803" s="227">
        <v>168</v>
      </c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>
        <v>2</v>
      </c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>
        <v>130</v>
      </c>
      <c r="AN803" s="227"/>
      <c r="AO803" s="227"/>
      <c r="AP803" s="227"/>
      <c r="AQ803" s="227">
        <v>120</v>
      </c>
      <c r="AR803" s="227"/>
      <c r="AS803" s="227">
        <v>150</v>
      </c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>
        <v>100</v>
      </c>
      <c r="BE803" s="227"/>
      <c r="BF803" s="227">
        <v>1500</v>
      </c>
      <c r="BG803" s="227"/>
      <c r="BH803" s="227"/>
      <c r="BI803" s="227"/>
      <c r="BJ803" s="227"/>
      <c r="BK803" s="227">
        <v>1000</v>
      </c>
      <c r="BL803" s="227">
        <v>250</v>
      </c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>
        <v>148</v>
      </c>
      <c r="BW803" s="227">
        <v>150</v>
      </c>
      <c r="BX803" s="227">
        <v>130</v>
      </c>
      <c r="BY803" s="227">
        <v>1000</v>
      </c>
      <c r="BZ803" s="600" t="str">
        <f t="shared" si="2351"/>
        <v/>
      </c>
      <c r="CA803" s="600" t="str">
        <f t="shared" si="2352"/>
        <v/>
      </c>
      <c r="CB803" s="600">
        <f t="shared" si="2353"/>
        <v>130</v>
      </c>
      <c r="CC803" s="691">
        <f t="shared" si="2354"/>
        <v>625</v>
      </c>
      <c r="CD803" s="1337" t="str">
        <f t="shared" si="2342"/>
        <v/>
      </c>
      <c r="CE803" s="1338" t="str">
        <f t="shared" si="2355"/>
        <v/>
      </c>
      <c r="CF803" s="1339" t="str">
        <f t="shared" si="2355"/>
        <v/>
      </c>
      <c r="CG803" s="1339" t="str">
        <f t="shared" si="2355"/>
        <v/>
      </c>
      <c r="CH803" s="1339" t="str">
        <f t="shared" si="2355"/>
        <v/>
      </c>
      <c r="CI803" s="1339" t="str">
        <f t="shared" si="2355"/>
        <v/>
      </c>
      <c r="CJ803" s="1339" t="str">
        <f t="shared" si="2355"/>
        <v/>
      </c>
      <c r="CK803" s="1340">
        <f t="shared" si="2355"/>
        <v>100</v>
      </c>
      <c r="CL803" s="1340">
        <f t="shared" si="2355"/>
        <v>250</v>
      </c>
      <c r="CM803" s="1340">
        <f t="shared" si="2355"/>
        <v>1000</v>
      </c>
      <c r="CN803" s="1339">
        <f t="shared" si="2355"/>
        <v>1500</v>
      </c>
      <c r="CO803" s="1339" t="str">
        <f t="shared" si="2355"/>
        <v/>
      </c>
      <c r="CP803" s="1339" t="str">
        <f t="shared" si="2355"/>
        <v/>
      </c>
      <c r="CQ803" s="1339" t="str">
        <f t="shared" si="2355"/>
        <v/>
      </c>
      <c r="CR803" s="1339" t="str">
        <f t="shared" si="2355"/>
        <v/>
      </c>
      <c r="CS803" s="1338" t="str">
        <f t="shared" si="2355"/>
        <v/>
      </c>
      <c r="CT803" s="1341" t="str">
        <f t="shared" si="2355"/>
        <v/>
      </c>
      <c r="CU803" s="552" t="str">
        <f t="shared" si="2321"/>
        <v/>
      </c>
      <c r="CV803" s="553" t="str">
        <f t="shared" si="2322"/>
        <v/>
      </c>
      <c r="CW803" s="554" t="str">
        <f t="shared" si="2323"/>
        <v/>
      </c>
      <c r="CX803" s="554" t="str">
        <f t="shared" si="2324"/>
        <v/>
      </c>
      <c r="CY803" s="554" t="str">
        <f t="shared" si="2325"/>
        <v/>
      </c>
      <c r="CZ803" s="554" t="str">
        <f t="shared" si="2326"/>
        <v/>
      </c>
      <c r="DA803" s="554" t="str">
        <f t="shared" si="2327"/>
        <v/>
      </c>
      <c r="DB803" s="555">
        <f t="shared" si="2328"/>
        <v>100</v>
      </c>
      <c r="DC803" s="555">
        <f t="shared" si="2329"/>
        <v>250</v>
      </c>
      <c r="DD803" s="555">
        <f t="shared" si="2330"/>
        <v>1000</v>
      </c>
      <c r="DE803" s="554">
        <f t="shared" si="2331"/>
        <v>1500</v>
      </c>
      <c r="DF803" s="554" t="str">
        <f t="shared" si="2332"/>
        <v/>
      </c>
      <c r="DG803" s="554" t="str">
        <f t="shared" si="2333"/>
        <v/>
      </c>
      <c r="DH803" s="554" t="str">
        <f t="shared" si="2334"/>
        <v/>
      </c>
      <c r="DI803" s="554" t="str">
        <f t="shared" si="2335"/>
        <v/>
      </c>
      <c r="DJ803" s="553" t="str">
        <f t="shared" si="2336"/>
        <v/>
      </c>
      <c r="DK803" s="552" t="str">
        <f t="shared" si="2337"/>
        <v/>
      </c>
      <c r="DL803" s="656">
        <f t="shared" si="2347"/>
        <v>1</v>
      </c>
      <c r="DM803" s="106">
        <f t="shared" si="2348"/>
        <v>1</v>
      </c>
      <c r="DN803" s="106">
        <f t="shared" si="2349"/>
        <v>3</v>
      </c>
      <c r="DO803" s="106">
        <f t="shared" si="2350"/>
        <v>4</v>
      </c>
      <c r="DP803" s="486"/>
      <c r="DQ803" s="1485" t="str">
        <f>'Exp factors'!$I$81</f>
        <v>other</v>
      </c>
      <c r="DR803" s="602" t="s">
        <v>360</v>
      </c>
      <c r="DS803" s="603"/>
      <c r="DT803" s="797">
        <f>BV795</f>
        <v>0</v>
      </c>
      <c r="DU803" s="797">
        <f>BW795</f>
        <v>0</v>
      </c>
      <c r="DV803" s="797">
        <f>BX795</f>
        <v>4500</v>
      </c>
      <c r="DW803" s="797">
        <f>BY795</f>
        <v>16000</v>
      </c>
      <c r="DX803" s="621" t="s">
        <v>361</v>
      </c>
      <c r="DY803" s="487"/>
    </row>
    <row r="804" spans="1:129" s="489" customFormat="1" ht="15.75" customHeight="1">
      <c r="A804" s="792" t="s">
        <v>362</v>
      </c>
      <c r="B804" s="227">
        <v>50</v>
      </c>
      <c r="C804" s="227"/>
      <c r="D804" s="227"/>
      <c r="E804" s="227"/>
      <c r="F804" s="227">
        <v>150</v>
      </c>
      <c r="G804" s="227"/>
      <c r="H804" s="227">
        <v>260</v>
      </c>
      <c r="I804" s="227"/>
      <c r="J804" s="227">
        <v>100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365</v>
      </c>
      <c r="V804" s="227"/>
      <c r="W804" s="227"/>
      <c r="X804" s="227">
        <v>60</v>
      </c>
      <c r="Y804" s="227">
        <v>288</v>
      </c>
      <c r="Z804" s="793"/>
      <c r="AA804" s="227">
        <v>100</v>
      </c>
      <c r="AB804" s="227">
        <v>120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>
        <v>912.5</v>
      </c>
      <c r="AN804" s="227">
        <v>480</v>
      </c>
      <c r="AO804" s="227">
        <v>288</v>
      </c>
      <c r="AP804" s="227"/>
      <c r="AQ804" s="227">
        <v>240</v>
      </c>
      <c r="AR804" s="227"/>
      <c r="AS804" s="227">
        <v>960</v>
      </c>
      <c r="AT804" s="227">
        <v>220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/>
      <c r="BJ804" s="227"/>
      <c r="BK804" s="227">
        <v>1500</v>
      </c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150</v>
      </c>
      <c r="BW804" s="227">
        <v>300</v>
      </c>
      <c r="BX804" s="227">
        <v>500</v>
      </c>
      <c r="BY804" s="227">
        <v>2000</v>
      </c>
      <c r="BZ804" s="600">
        <f t="shared" si="2351"/>
        <v>125</v>
      </c>
      <c r="CA804" s="600">
        <f t="shared" si="2352"/>
        <v>169.33333333333334</v>
      </c>
      <c r="CB804" s="600">
        <f t="shared" si="2353"/>
        <v>480.125</v>
      </c>
      <c r="CC804" s="691" t="str">
        <f t="shared" si="2354"/>
        <v/>
      </c>
      <c r="CD804" s="1337" t="str">
        <f t="shared" si="2342"/>
        <v/>
      </c>
      <c r="CE804" s="1338" t="str">
        <f t="shared" si="2355"/>
        <v/>
      </c>
      <c r="CF804" s="1339" t="str">
        <f t="shared" si="2355"/>
        <v/>
      </c>
      <c r="CG804" s="1339" t="str">
        <f t="shared" si="2355"/>
        <v/>
      </c>
      <c r="CH804" s="1339" t="str">
        <f t="shared" si="2355"/>
        <v/>
      </c>
      <c r="CI804" s="1339" t="str">
        <f t="shared" si="2355"/>
        <v/>
      </c>
      <c r="CJ804" s="1339" t="str">
        <f t="shared" si="2355"/>
        <v/>
      </c>
      <c r="CK804" s="1340" t="str">
        <f t="shared" si="2355"/>
        <v/>
      </c>
      <c r="CL804" s="1340">
        <f t="shared" si="2355"/>
        <v>1500</v>
      </c>
      <c r="CM804" s="1340" t="str">
        <f t="shared" si="2355"/>
        <v/>
      </c>
      <c r="CN804" s="1339" t="str">
        <f t="shared" si="2355"/>
        <v/>
      </c>
      <c r="CO804" s="1339" t="str">
        <f t="shared" si="2355"/>
        <v/>
      </c>
      <c r="CP804" s="1339" t="str">
        <f t="shared" si="2355"/>
        <v/>
      </c>
      <c r="CQ804" s="1339" t="str">
        <f t="shared" si="2355"/>
        <v/>
      </c>
      <c r="CR804" s="1339" t="str">
        <f t="shared" si="2355"/>
        <v/>
      </c>
      <c r="CS804" s="1338" t="str">
        <f t="shared" si="2355"/>
        <v/>
      </c>
      <c r="CT804" s="1341" t="str">
        <f t="shared" si="2355"/>
        <v/>
      </c>
      <c r="CU804" s="552" t="str">
        <f t="shared" si="2321"/>
        <v/>
      </c>
      <c r="CV804" s="553" t="str">
        <f t="shared" si="2322"/>
        <v/>
      </c>
      <c r="CW804" s="554" t="str">
        <f t="shared" si="2323"/>
        <v/>
      </c>
      <c r="CX804" s="554" t="str">
        <f t="shared" si="2324"/>
        <v/>
      </c>
      <c r="CY804" s="554" t="str">
        <f t="shared" si="2325"/>
        <v/>
      </c>
      <c r="CZ804" s="554" t="str">
        <f t="shared" si="2326"/>
        <v/>
      </c>
      <c r="DA804" s="554" t="str">
        <f t="shared" si="2327"/>
        <v/>
      </c>
      <c r="DB804" s="555" t="str">
        <f t="shared" si="2328"/>
        <v/>
      </c>
      <c r="DC804" s="555">
        <f t="shared" si="2329"/>
        <v>1500</v>
      </c>
      <c r="DD804" s="555" t="str">
        <f t="shared" si="2330"/>
        <v/>
      </c>
      <c r="DE804" s="554" t="str">
        <f t="shared" si="2331"/>
        <v/>
      </c>
      <c r="DF804" s="554" t="str">
        <f t="shared" si="2332"/>
        <v/>
      </c>
      <c r="DG804" s="554" t="str">
        <f t="shared" si="2333"/>
        <v/>
      </c>
      <c r="DH804" s="554" t="str">
        <f t="shared" si="2334"/>
        <v/>
      </c>
      <c r="DI804" s="554" t="str">
        <f t="shared" si="2335"/>
        <v/>
      </c>
      <c r="DJ804" s="553" t="str">
        <f t="shared" si="2336"/>
        <v/>
      </c>
      <c r="DK804" s="552" t="str">
        <f t="shared" si="2337"/>
        <v/>
      </c>
      <c r="DL804" s="656">
        <f t="shared" si="2347"/>
        <v>4</v>
      </c>
      <c r="DM804" s="106">
        <f t="shared" si="2348"/>
        <v>5</v>
      </c>
      <c r="DN804" s="106">
        <f t="shared" si="2349"/>
        <v>6</v>
      </c>
      <c r="DO804" s="106">
        <f t="shared" si="2350"/>
        <v>1</v>
      </c>
      <c r="DP804" s="486"/>
      <c r="DQ804" s="1485" t="str">
        <f>'Exp factors'!$I$88</f>
        <v>other</v>
      </c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2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>
        <v>10</v>
      </c>
      <c r="BW805" s="227">
        <v>60</v>
      </c>
      <c r="BX805" s="227">
        <v>50</v>
      </c>
      <c r="BY805" s="227">
        <v>50</v>
      </c>
      <c r="BZ805" s="600" t="str">
        <f t="shared" si="2351"/>
        <v/>
      </c>
      <c r="CA805" s="600" t="str">
        <f t="shared" si="2352"/>
        <v/>
      </c>
      <c r="CB805" s="600" t="str">
        <f t="shared" si="2353"/>
        <v/>
      </c>
      <c r="CC805" s="691" t="str">
        <f t="shared" si="2354"/>
        <v/>
      </c>
      <c r="CD805" s="1337" t="str">
        <f t="shared" si="2342"/>
        <v/>
      </c>
      <c r="CE805" s="1338" t="str">
        <f t="shared" si="2355"/>
        <v/>
      </c>
      <c r="CF805" s="1339" t="str">
        <f t="shared" si="2355"/>
        <v/>
      </c>
      <c r="CG805" s="1339" t="str">
        <f t="shared" si="2355"/>
        <v/>
      </c>
      <c r="CH805" s="1339" t="str">
        <f t="shared" si="2355"/>
        <v/>
      </c>
      <c r="CI805" s="1339" t="str">
        <f t="shared" si="2355"/>
        <v/>
      </c>
      <c r="CJ805" s="1339" t="str">
        <f t="shared" si="2355"/>
        <v/>
      </c>
      <c r="CK805" s="1340" t="str">
        <f t="shared" si="2355"/>
        <v/>
      </c>
      <c r="CL805" s="1340" t="str">
        <f t="shared" si="2355"/>
        <v/>
      </c>
      <c r="CM805" s="1340" t="str">
        <f t="shared" si="2355"/>
        <v/>
      </c>
      <c r="CN805" s="1339" t="str">
        <f t="shared" si="2355"/>
        <v/>
      </c>
      <c r="CO805" s="1339" t="str">
        <f t="shared" si="2355"/>
        <v/>
      </c>
      <c r="CP805" s="1339" t="str">
        <f t="shared" si="2355"/>
        <v/>
      </c>
      <c r="CQ805" s="1339" t="str">
        <f t="shared" si="2355"/>
        <v/>
      </c>
      <c r="CR805" s="1339" t="str">
        <f t="shared" si="2355"/>
        <v/>
      </c>
      <c r="CS805" s="1338" t="str">
        <f t="shared" si="2355"/>
        <v/>
      </c>
      <c r="CT805" s="1341" t="str">
        <f t="shared" si="2355"/>
        <v/>
      </c>
      <c r="CU805" s="552" t="str">
        <f t="shared" si="2321"/>
        <v/>
      </c>
      <c r="CV805" s="553" t="str">
        <f t="shared" si="2322"/>
        <v/>
      </c>
      <c r="CW805" s="554" t="str">
        <f t="shared" si="2323"/>
        <v/>
      </c>
      <c r="CX805" s="554" t="str">
        <f t="shared" si="2324"/>
        <v/>
      </c>
      <c r="CY805" s="554" t="str">
        <f t="shared" si="2325"/>
        <v/>
      </c>
      <c r="CZ805" s="554" t="str">
        <f t="shared" si="2326"/>
        <v/>
      </c>
      <c r="DA805" s="554" t="str">
        <f t="shared" si="2327"/>
        <v/>
      </c>
      <c r="DB805" s="555" t="str">
        <f t="shared" si="2328"/>
        <v/>
      </c>
      <c r="DC805" s="555" t="str">
        <f t="shared" si="2329"/>
        <v/>
      </c>
      <c r="DD805" s="555" t="str">
        <f t="shared" si="2330"/>
        <v/>
      </c>
      <c r="DE805" s="554" t="str">
        <f t="shared" si="2331"/>
        <v/>
      </c>
      <c r="DF805" s="554" t="str">
        <f t="shared" si="2332"/>
        <v/>
      </c>
      <c r="DG805" s="554" t="str">
        <f t="shared" si="2333"/>
        <v/>
      </c>
      <c r="DH805" s="554" t="str">
        <f t="shared" si="2334"/>
        <v/>
      </c>
      <c r="DI805" s="554" t="str">
        <f t="shared" si="2335"/>
        <v/>
      </c>
      <c r="DJ805" s="553" t="str">
        <f t="shared" si="2336"/>
        <v/>
      </c>
      <c r="DK805" s="552" t="str">
        <f t="shared" si="2337"/>
        <v/>
      </c>
      <c r="DL805" s="656">
        <f t="shared" si="2347"/>
        <v>0</v>
      </c>
      <c r="DM805" s="106">
        <f t="shared" si="2348"/>
        <v>0</v>
      </c>
      <c r="DN805" s="106">
        <f t="shared" si="2349"/>
        <v>0</v>
      </c>
      <c r="DO805" s="106">
        <f t="shared" si="2350"/>
        <v>0</v>
      </c>
      <c r="DP805" s="486"/>
      <c r="DQ805" s="1486" t="str">
        <f>'Exp factors'!$I$82</f>
        <v>mns</v>
      </c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17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37"/>
      <c r="CE806" s="1338"/>
      <c r="CF806" s="1339"/>
      <c r="CG806" s="1339"/>
      <c r="CH806" s="1339"/>
      <c r="CI806" s="1339"/>
      <c r="CJ806" s="1339"/>
      <c r="CK806" s="1340"/>
      <c r="CL806" s="1340"/>
      <c r="CM806" s="1340"/>
      <c r="CN806" s="1339"/>
      <c r="CO806" s="1339"/>
      <c r="CP806" s="1339"/>
      <c r="CQ806" s="1339"/>
      <c r="CR806" s="1339"/>
      <c r="CS806" s="1338"/>
      <c r="CT806" s="1341"/>
      <c r="CU806" s="552"/>
      <c r="CV806" s="553"/>
      <c r="CW806" s="554"/>
      <c r="CX806" s="554"/>
      <c r="CY806" s="554"/>
      <c r="CZ806" s="554"/>
      <c r="DA806" s="554"/>
      <c r="DB806" s="555"/>
      <c r="DC806" s="555"/>
      <c r="DD806" s="555"/>
      <c r="DE806" s="554"/>
      <c r="DF806" s="554"/>
      <c r="DG806" s="554"/>
      <c r="DH806" s="554"/>
      <c r="DI806" s="554"/>
      <c r="DJ806" s="553"/>
      <c r="DK806" s="552"/>
      <c r="DL806" s="656"/>
      <c r="DM806" s="106"/>
      <c r="DN806" s="106"/>
      <c r="DO806" s="106"/>
      <c r="DP806" s="486"/>
      <c r="DQ806" s="1484" t="str">
        <f>'Exp factors'!$I$84</f>
        <v>des</v>
      </c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17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37"/>
      <c r="CE807" s="1338"/>
      <c r="CF807" s="1339"/>
      <c r="CG807" s="1339"/>
      <c r="CH807" s="1339"/>
      <c r="CI807" s="1339"/>
      <c r="CJ807" s="1339"/>
      <c r="CK807" s="1340"/>
      <c r="CL807" s="1340"/>
      <c r="CM807" s="1340"/>
      <c r="CN807" s="1339"/>
      <c r="CO807" s="1339"/>
      <c r="CP807" s="1339"/>
      <c r="CQ807" s="1339"/>
      <c r="CR807" s="1339"/>
      <c r="CS807" s="1338"/>
      <c r="CT807" s="1341"/>
      <c r="CU807" s="552"/>
      <c r="CV807" s="553"/>
      <c r="CW807" s="554"/>
      <c r="CX807" s="554"/>
      <c r="CY807" s="554"/>
      <c r="CZ807" s="554"/>
      <c r="DA807" s="554"/>
      <c r="DB807" s="555"/>
      <c r="DC807" s="555"/>
      <c r="DD807" s="555"/>
      <c r="DE807" s="554"/>
      <c r="DF807" s="554"/>
      <c r="DG807" s="554"/>
      <c r="DH807" s="554"/>
      <c r="DI807" s="554"/>
      <c r="DJ807" s="553"/>
      <c r="DK807" s="552"/>
      <c r="DL807" s="656"/>
      <c r="DM807" s="106"/>
      <c r="DN807" s="106"/>
      <c r="DO807" s="106"/>
      <c r="DP807" s="486"/>
      <c r="DQ807" s="1484" t="str">
        <f>'Exp factors'!$I$85</f>
        <v>des</v>
      </c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8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51"/>
        <v/>
      </c>
      <c r="CA808" s="600" t="str">
        <f t="shared" si="2352"/>
        <v/>
      </c>
      <c r="CB808" s="600" t="str">
        <f t="shared" si="2353"/>
        <v/>
      </c>
      <c r="CC808" s="691" t="str">
        <f t="shared" si="2354"/>
        <v/>
      </c>
      <c r="CD808" s="1337" t="str">
        <f t="shared" si="2342"/>
        <v/>
      </c>
      <c r="CE808" s="1338" t="str">
        <f t="shared" si="2355"/>
        <v/>
      </c>
      <c r="CF808" s="1339" t="str">
        <f t="shared" si="2355"/>
        <v/>
      </c>
      <c r="CG808" s="1339" t="str">
        <f t="shared" si="2355"/>
        <v/>
      </c>
      <c r="CH808" s="1339" t="str">
        <f t="shared" si="2355"/>
        <v/>
      </c>
      <c r="CI808" s="1339" t="str">
        <f t="shared" si="2355"/>
        <v/>
      </c>
      <c r="CJ808" s="1339" t="str">
        <f t="shared" si="2355"/>
        <v/>
      </c>
      <c r="CK808" s="1340" t="str">
        <f t="shared" si="2355"/>
        <v/>
      </c>
      <c r="CL808" s="1340" t="str">
        <f t="shared" si="2355"/>
        <v/>
      </c>
      <c r="CM808" s="1340" t="str">
        <f t="shared" si="2355"/>
        <v/>
      </c>
      <c r="CN808" s="1339" t="str">
        <f t="shared" si="2355"/>
        <v/>
      </c>
      <c r="CO808" s="1339" t="str">
        <f t="shared" si="2355"/>
        <v/>
      </c>
      <c r="CP808" s="1339" t="str">
        <f t="shared" si="2355"/>
        <v/>
      </c>
      <c r="CQ808" s="1339" t="str">
        <f t="shared" si="2355"/>
        <v/>
      </c>
      <c r="CR808" s="1339" t="str">
        <f t="shared" si="2355"/>
        <v/>
      </c>
      <c r="CS808" s="1338" t="str">
        <f t="shared" si="2355"/>
        <v/>
      </c>
      <c r="CT808" s="1341" t="str">
        <f t="shared" si="2355"/>
        <v/>
      </c>
      <c r="CU808" s="552" t="str">
        <f t="shared" si="2321"/>
        <v/>
      </c>
      <c r="CV808" s="553" t="str">
        <f t="shared" si="2322"/>
        <v/>
      </c>
      <c r="CW808" s="554" t="str">
        <f t="shared" si="2323"/>
        <v/>
      </c>
      <c r="CX808" s="554" t="str">
        <f t="shared" si="2324"/>
        <v/>
      </c>
      <c r="CY808" s="554" t="str">
        <f t="shared" si="2325"/>
        <v/>
      </c>
      <c r="CZ808" s="554" t="str">
        <f t="shared" si="2326"/>
        <v/>
      </c>
      <c r="DA808" s="554" t="str">
        <f t="shared" si="2327"/>
        <v/>
      </c>
      <c r="DB808" s="555" t="str">
        <f t="shared" si="2328"/>
        <v/>
      </c>
      <c r="DC808" s="555" t="str">
        <f t="shared" si="2329"/>
        <v/>
      </c>
      <c r="DD808" s="555" t="str">
        <f t="shared" si="2330"/>
        <v/>
      </c>
      <c r="DE808" s="554" t="str">
        <f t="shared" si="2331"/>
        <v/>
      </c>
      <c r="DF808" s="554" t="str">
        <f t="shared" si="2332"/>
        <v/>
      </c>
      <c r="DG808" s="554" t="str">
        <f t="shared" si="2333"/>
        <v/>
      </c>
      <c r="DH808" s="554" t="str">
        <f t="shared" si="2334"/>
        <v/>
      </c>
      <c r="DI808" s="554" t="str">
        <f t="shared" si="2335"/>
        <v/>
      </c>
      <c r="DJ808" s="553" t="str">
        <f t="shared" si="2336"/>
        <v/>
      </c>
      <c r="DK808" s="552" t="str">
        <f t="shared" si="2337"/>
        <v/>
      </c>
      <c r="DL808" s="656">
        <f t="shared" si="2347"/>
        <v>0</v>
      </c>
      <c r="DM808" s="106">
        <f t="shared" si="2348"/>
        <v>0</v>
      </c>
      <c r="DN808" s="106">
        <f t="shared" si="2349"/>
        <v>0</v>
      </c>
      <c r="DO808" s="106">
        <f t="shared" si="2350"/>
        <v>0</v>
      </c>
      <c r="DP808" s="486"/>
      <c r="DQ808" s="1484" t="str">
        <f>'Exp factors'!$I$87</f>
        <v>des</v>
      </c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8" t="s">
        <v>365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>
        <v>171</v>
      </c>
      <c r="X809" s="227"/>
      <c r="Y809" s="227"/>
      <c r="Z809" s="793"/>
      <c r="AA809" s="227">
        <v>12</v>
      </c>
      <c r="AB809" s="227">
        <v>110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/>
      <c r="AM809" s="227">
        <v>70</v>
      </c>
      <c r="AN809" s="227">
        <v>207</v>
      </c>
      <c r="AO809" s="227">
        <v>300</v>
      </c>
      <c r="AP809" s="227">
        <v>500</v>
      </c>
      <c r="AQ809" s="227">
        <v>3500</v>
      </c>
      <c r="AR809" s="227"/>
      <c r="AS809" s="227">
        <v>96</v>
      </c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4520</v>
      </c>
      <c r="BE809" s="227"/>
      <c r="BF809" s="227">
        <v>3240</v>
      </c>
      <c r="BG809" s="227">
        <v>3000</v>
      </c>
      <c r="BH809" s="227"/>
      <c r="BI809" s="227">
        <v>2860</v>
      </c>
      <c r="BJ809" s="227"/>
      <c r="BK809" s="227"/>
      <c r="BL809" s="227">
        <v>600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150</v>
      </c>
      <c r="BW809" s="227">
        <v>280</v>
      </c>
      <c r="BX809" s="227">
        <v>207</v>
      </c>
      <c r="BY809" s="227">
        <v>3000</v>
      </c>
      <c r="BZ809" s="600" t="str">
        <f t="shared" si="2351"/>
        <v/>
      </c>
      <c r="CA809" s="600">
        <f t="shared" si="2352"/>
        <v>110</v>
      </c>
      <c r="CB809" s="600">
        <f t="shared" si="2353"/>
        <v>275.75</v>
      </c>
      <c r="CC809" s="691">
        <f t="shared" si="2354"/>
        <v>3033.3333333333335</v>
      </c>
      <c r="CD809" s="1337" t="str">
        <f t="shared" si="2342"/>
        <v/>
      </c>
      <c r="CE809" s="1338" t="str">
        <f t="shared" si="2355"/>
        <v/>
      </c>
      <c r="CF809" s="1339" t="str">
        <f t="shared" si="2355"/>
        <v/>
      </c>
      <c r="CG809" s="1339" t="str">
        <f t="shared" si="2355"/>
        <v/>
      </c>
      <c r="CH809" s="1339" t="str">
        <f t="shared" si="2355"/>
        <v/>
      </c>
      <c r="CI809" s="1339" t="str">
        <f t="shared" si="2355"/>
        <v/>
      </c>
      <c r="CJ809" s="1339">
        <f t="shared" si="2355"/>
        <v>600</v>
      </c>
      <c r="CK809" s="1340">
        <f t="shared" si="2355"/>
        <v>2860</v>
      </c>
      <c r="CL809" s="1340">
        <f t="shared" si="2355"/>
        <v>3000</v>
      </c>
      <c r="CM809" s="1340">
        <f t="shared" si="2355"/>
        <v>3240</v>
      </c>
      <c r="CN809" s="1339">
        <f t="shared" si="2355"/>
        <v>4520</v>
      </c>
      <c r="CO809" s="1339" t="str">
        <f t="shared" si="2355"/>
        <v/>
      </c>
      <c r="CP809" s="1339" t="str">
        <f t="shared" si="2355"/>
        <v/>
      </c>
      <c r="CQ809" s="1339" t="str">
        <f t="shared" si="2355"/>
        <v/>
      </c>
      <c r="CR809" s="1339" t="str">
        <f t="shared" si="2355"/>
        <v/>
      </c>
      <c r="CS809" s="1338" t="str">
        <f t="shared" si="2355"/>
        <v/>
      </c>
      <c r="CT809" s="1341" t="str">
        <f t="shared" si="2355"/>
        <v/>
      </c>
      <c r="CU809" s="552" t="str">
        <f t="shared" si="2321"/>
        <v/>
      </c>
      <c r="CV809" s="553" t="str">
        <f t="shared" si="2322"/>
        <v/>
      </c>
      <c r="CW809" s="554" t="str">
        <f t="shared" si="2323"/>
        <v/>
      </c>
      <c r="CX809" s="554" t="str">
        <f t="shared" si="2324"/>
        <v/>
      </c>
      <c r="CY809" s="554" t="str">
        <f t="shared" si="2325"/>
        <v/>
      </c>
      <c r="CZ809" s="554" t="str">
        <f t="shared" si="2326"/>
        <v/>
      </c>
      <c r="DA809" s="554">
        <f t="shared" si="2327"/>
        <v>600</v>
      </c>
      <c r="DB809" s="555">
        <f t="shared" si="2328"/>
        <v>2860</v>
      </c>
      <c r="DC809" s="555">
        <f t="shared" si="2329"/>
        <v>3000</v>
      </c>
      <c r="DD809" s="555">
        <f t="shared" si="2330"/>
        <v>3240</v>
      </c>
      <c r="DE809" s="554">
        <f t="shared" si="2331"/>
        <v>4520</v>
      </c>
      <c r="DF809" s="554" t="str">
        <f t="shared" si="2332"/>
        <v/>
      </c>
      <c r="DG809" s="554" t="str">
        <f t="shared" si="2333"/>
        <v/>
      </c>
      <c r="DH809" s="554" t="str">
        <f t="shared" si="2334"/>
        <v/>
      </c>
      <c r="DI809" s="554" t="str">
        <f t="shared" si="2335"/>
        <v/>
      </c>
      <c r="DJ809" s="553" t="str">
        <f t="shared" si="2336"/>
        <v/>
      </c>
      <c r="DK809" s="552" t="str">
        <f t="shared" si="2337"/>
        <v/>
      </c>
      <c r="DL809" s="656">
        <f t="shared" si="2347"/>
        <v>0</v>
      </c>
      <c r="DM809" s="106">
        <f t="shared" si="2348"/>
        <v>3</v>
      </c>
      <c r="DN809" s="106">
        <f t="shared" si="2349"/>
        <v>6</v>
      </c>
      <c r="DO809" s="106">
        <f t="shared" si="2350"/>
        <v>5</v>
      </c>
      <c r="DP809" s="486"/>
      <c r="DQ809" s="1485" t="str">
        <f>'Exp factors'!$I$88</f>
        <v>other</v>
      </c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800" t="s">
        <v>366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476"/>
      <c r="U810" s="1476"/>
      <c r="V810" s="1476"/>
      <c r="W810" s="1476"/>
      <c r="X810" s="1476"/>
      <c r="Y810" s="1476"/>
      <c r="Z810" s="801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428</v>
      </c>
      <c r="BW810" s="801">
        <f>BW20-BW31</f>
        <v>874</v>
      </c>
      <c r="BX810" s="801">
        <f>BX20-BX31</f>
        <v>1482</v>
      </c>
      <c r="BY810" s="801">
        <f>BY20-BY31</f>
        <v>11904</v>
      </c>
      <c r="BZ810" s="592"/>
      <c r="CA810" s="592"/>
      <c r="CB810" s="592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367</v>
      </c>
      <c r="B811" s="802">
        <f t="shared" ref="B811:R811" si="2356">SUM(B771:B775,B780:B784,B789:B810)</f>
        <v>441</v>
      </c>
      <c r="C811" s="802">
        <f t="shared" si="2356"/>
        <v>1529</v>
      </c>
      <c r="D811" s="802">
        <f t="shared" si="2356"/>
        <v>179</v>
      </c>
      <c r="E811" s="802">
        <f t="shared" si="2356"/>
        <v>539</v>
      </c>
      <c r="F811" s="802">
        <f t="shared" si="2356"/>
        <v>1747</v>
      </c>
      <c r="G811" s="802">
        <f t="shared" si="2356"/>
        <v>1548</v>
      </c>
      <c r="H811" s="802">
        <f t="shared" si="2356"/>
        <v>1370</v>
      </c>
      <c r="I811" s="802">
        <f t="shared" si="2356"/>
        <v>604</v>
      </c>
      <c r="J811" s="802">
        <f t="shared" si="2356"/>
        <v>988</v>
      </c>
      <c r="K811" s="802">
        <f t="shared" si="2356"/>
        <v>0</v>
      </c>
      <c r="L811" s="802">
        <f t="shared" si="2356"/>
        <v>0</v>
      </c>
      <c r="M811" s="802">
        <f t="shared" si="2356"/>
        <v>0</v>
      </c>
      <c r="N811" s="802">
        <f t="shared" si="2356"/>
        <v>0</v>
      </c>
      <c r="O811" s="802">
        <f t="shared" si="2356"/>
        <v>0</v>
      </c>
      <c r="P811" s="802">
        <f t="shared" si="2356"/>
        <v>0</v>
      </c>
      <c r="Q811" s="802">
        <f t="shared" si="2356"/>
        <v>0</v>
      </c>
      <c r="R811" s="802">
        <f t="shared" si="2356"/>
        <v>0</v>
      </c>
      <c r="S811" s="803"/>
      <c r="T811" s="802">
        <f t="shared" ref="T811:AJ811" si="2357">SUM(T771:T775,T780:T784,T789:T810)</f>
        <v>4932</v>
      </c>
      <c r="U811" s="802">
        <f t="shared" si="2357"/>
        <v>1122</v>
      </c>
      <c r="V811" s="802">
        <f t="shared" si="2357"/>
        <v>512</v>
      </c>
      <c r="W811" s="802">
        <f t="shared" si="2357"/>
        <v>3697</v>
      </c>
      <c r="X811" s="802">
        <f t="shared" si="2357"/>
        <v>3745</v>
      </c>
      <c r="Y811" s="802">
        <f t="shared" si="2357"/>
        <v>2274</v>
      </c>
      <c r="Z811" s="802">
        <f t="shared" si="2357"/>
        <v>764</v>
      </c>
      <c r="AA811" s="802">
        <f t="shared" si="2357"/>
        <v>932</v>
      </c>
      <c r="AB811" s="802">
        <f t="shared" si="2357"/>
        <v>3105</v>
      </c>
      <c r="AC811" s="802">
        <f t="shared" si="2357"/>
        <v>0</v>
      </c>
      <c r="AD811" s="802">
        <f t="shared" si="2357"/>
        <v>0</v>
      </c>
      <c r="AE811" s="802">
        <f t="shared" si="2357"/>
        <v>0</v>
      </c>
      <c r="AF811" s="802">
        <f t="shared" si="2357"/>
        <v>0</v>
      </c>
      <c r="AG811" s="802">
        <f t="shared" si="2357"/>
        <v>0</v>
      </c>
      <c r="AH811" s="802">
        <f t="shared" si="2357"/>
        <v>0</v>
      </c>
      <c r="AI811" s="802">
        <f t="shared" si="2357"/>
        <v>0</v>
      </c>
      <c r="AJ811" s="802">
        <f t="shared" si="2357"/>
        <v>0</v>
      </c>
      <c r="AK811" s="803"/>
      <c r="AL811" s="802">
        <f t="shared" ref="AL811:BB811" si="2358">SUM(AL771:AL775,AL780:AL784,AL789:AL810)</f>
        <v>5294</v>
      </c>
      <c r="AM811" s="802">
        <f t="shared" si="2358"/>
        <v>6026.5</v>
      </c>
      <c r="AN811" s="802">
        <f t="shared" si="2358"/>
        <v>7611</v>
      </c>
      <c r="AO811" s="802">
        <f t="shared" si="2358"/>
        <v>12342</v>
      </c>
      <c r="AP811" s="802">
        <f t="shared" si="2358"/>
        <v>3849</v>
      </c>
      <c r="AQ811" s="802">
        <f t="shared" si="2358"/>
        <v>15308</v>
      </c>
      <c r="AR811" s="802">
        <f t="shared" si="2358"/>
        <v>16776</v>
      </c>
      <c r="AS811" s="802">
        <f t="shared" si="2358"/>
        <v>14348</v>
      </c>
      <c r="AT811" s="802">
        <f t="shared" si="2358"/>
        <v>11408</v>
      </c>
      <c r="AU811" s="802">
        <f t="shared" si="2358"/>
        <v>0</v>
      </c>
      <c r="AV811" s="802">
        <f t="shared" si="2358"/>
        <v>0</v>
      </c>
      <c r="AW811" s="802">
        <f t="shared" si="2358"/>
        <v>0</v>
      </c>
      <c r="AX811" s="802">
        <f t="shared" si="2358"/>
        <v>0</v>
      </c>
      <c r="AY811" s="802">
        <f t="shared" si="2358"/>
        <v>0</v>
      </c>
      <c r="AZ811" s="802">
        <f t="shared" si="2358"/>
        <v>0</v>
      </c>
      <c r="BA811" s="802">
        <f t="shared" si="2358"/>
        <v>0</v>
      </c>
      <c r="BB811" s="802">
        <f t="shared" si="2358"/>
        <v>0</v>
      </c>
      <c r="BC811" s="803"/>
      <c r="BD811" s="802">
        <f t="shared" ref="BD811:BT811" si="2359">SUM(BD771:BD775,BD780:BD784,BD789:BD810)</f>
        <v>46887</v>
      </c>
      <c r="BE811" s="802">
        <f t="shared" si="2359"/>
        <v>18416</v>
      </c>
      <c r="BF811" s="802">
        <f t="shared" si="2359"/>
        <v>84464</v>
      </c>
      <c r="BG811" s="802">
        <f t="shared" si="2359"/>
        <v>64572</v>
      </c>
      <c r="BH811" s="802">
        <f t="shared" si="2359"/>
        <v>30588</v>
      </c>
      <c r="BI811" s="802">
        <f t="shared" si="2359"/>
        <v>218535</v>
      </c>
      <c r="BJ811" s="802">
        <f t="shared" si="2359"/>
        <v>105300</v>
      </c>
      <c r="BK811" s="802">
        <f t="shared" si="2359"/>
        <v>24684</v>
      </c>
      <c r="BL811" s="802">
        <f t="shared" si="2359"/>
        <v>28514</v>
      </c>
      <c r="BM811" s="802">
        <f t="shared" si="2359"/>
        <v>0</v>
      </c>
      <c r="BN811" s="802">
        <f t="shared" si="2359"/>
        <v>0</v>
      </c>
      <c r="BO811" s="802">
        <f t="shared" si="2359"/>
        <v>0</v>
      </c>
      <c r="BP811" s="802">
        <f t="shared" si="2359"/>
        <v>0</v>
      </c>
      <c r="BQ811" s="802">
        <f t="shared" si="2359"/>
        <v>0</v>
      </c>
      <c r="BR811" s="802">
        <f t="shared" si="2359"/>
        <v>0</v>
      </c>
      <c r="BS811" s="802">
        <f t="shared" si="2359"/>
        <v>0</v>
      </c>
      <c r="BT811" s="802">
        <f t="shared" si="2359"/>
        <v>0</v>
      </c>
      <c r="BU811" s="803"/>
      <c r="BV811" s="804">
        <f>SUM(BV771:BV775,BV780:BV784,BV789:BV809)</f>
        <v>1845</v>
      </c>
      <c r="BW811" s="804">
        <f>SUM(BW771:BW775,BW780:BW784,BW789:BW809)</f>
        <v>4282</v>
      </c>
      <c r="BX811" s="804">
        <f>SUM(BX771:BX775,BX780:BX784,BX789:BX809)</f>
        <v>14487</v>
      </c>
      <c r="BY811" s="804">
        <f>SUM(BY771:BY775,BY780:BY784,BY789:BY809)</f>
        <v>78060</v>
      </c>
      <c r="BZ811" s="600">
        <f>IF(DL811&lt;3,"",(SUM(B811:R811)-MIN(B811:R811)-MAX(B811:R811))/(DL811-2))</f>
        <v>479.86666666666667</v>
      </c>
      <c r="CA811" s="600">
        <f>IF(DM811&lt;3,"",(SUM(T811:AJ811)-MIN(T811:AJ811)-MAX(T811:AJ811))/(DM811-2))</f>
        <v>1076.7333333333333</v>
      </c>
      <c r="CB811" s="600">
        <f>IF(DN811&lt;3,"",(SUM(AL811:BB811)-MIN(AL811:BB811)-MAX(AL811:BB811))/(DN811-2))</f>
        <v>5079.1000000000004</v>
      </c>
      <c r="CC811" s="691">
        <f>IF(DO811&lt;3,"",(SUM(BD811:BT811)-MIN(BD811:BT811)-MAX(BD811:BT811))/(DO811-2))</f>
        <v>26895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3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360"/>
        <v>0</v>
      </c>
      <c r="CG811" s="1339">
        <f t="shared" si="2360"/>
        <v>0</v>
      </c>
      <c r="CH811" s="1339">
        <f t="shared" si="2360"/>
        <v>0</v>
      </c>
      <c r="CI811" s="1339">
        <f t="shared" si="2360"/>
        <v>0</v>
      </c>
      <c r="CJ811" s="1339">
        <f t="shared" si="2360"/>
        <v>0</v>
      </c>
      <c r="CK811" s="1340">
        <f t="shared" si="2360"/>
        <v>0</v>
      </c>
      <c r="CL811" s="1340">
        <f t="shared" si="2360"/>
        <v>18416</v>
      </c>
      <c r="CM811" s="1340">
        <f t="shared" si="2360"/>
        <v>24684</v>
      </c>
      <c r="CN811" s="1339">
        <f t="shared" si="2360"/>
        <v>28514</v>
      </c>
      <c r="CO811" s="1339">
        <f t="shared" si="2360"/>
        <v>30588</v>
      </c>
      <c r="CP811" s="1339">
        <f t="shared" si="2360"/>
        <v>46887</v>
      </c>
      <c r="CQ811" s="1339">
        <f t="shared" si="2360"/>
        <v>64572</v>
      </c>
      <c r="CR811" s="1339">
        <f t="shared" si="2360"/>
        <v>84464</v>
      </c>
      <c r="CS811" s="1338">
        <f t="shared" si="2360"/>
        <v>105300</v>
      </c>
      <c r="CT811" s="1341">
        <f t="shared" si="2360"/>
        <v>218535</v>
      </c>
      <c r="CU811" s="552">
        <f t="shared" ref="CU811:DK811" si="23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3">
        <f t="shared" si="2361"/>
        <v>0</v>
      </c>
      <c r="CW811" s="554">
        <f t="shared" si="2361"/>
        <v>0</v>
      </c>
      <c r="CX811" s="554">
        <f t="shared" si="2361"/>
        <v>0</v>
      </c>
      <c r="CY811" s="554">
        <f t="shared" si="2361"/>
        <v>0</v>
      </c>
      <c r="CZ811" s="554">
        <f t="shared" si="2361"/>
        <v>0</v>
      </c>
      <c r="DA811" s="554">
        <f t="shared" si="2361"/>
        <v>0</v>
      </c>
      <c r="DB811" s="555">
        <f t="shared" si="2361"/>
        <v>0</v>
      </c>
      <c r="DC811" s="555">
        <f t="shared" si="2361"/>
        <v>18416</v>
      </c>
      <c r="DD811" s="555">
        <f t="shared" si="2361"/>
        <v>24684</v>
      </c>
      <c r="DE811" s="554">
        <f t="shared" si="2361"/>
        <v>28514</v>
      </c>
      <c r="DF811" s="554">
        <f t="shared" si="2361"/>
        <v>30588</v>
      </c>
      <c r="DG811" s="554">
        <f t="shared" si="2361"/>
        <v>46887</v>
      </c>
      <c r="DH811" s="554">
        <f t="shared" si="2361"/>
        <v>64572</v>
      </c>
      <c r="DI811" s="554">
        <f t="shared" si="2361"/>
        <v>84464</v>
      </c>
      <c r="DJ811" s="553">
        <f t="shared" si="2361"/>
        <v>105300</v>
      </c>
      <c r="DK811" s="552">
        <f t="shared" si="2361"/>
        <v>218535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368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0"/>
      <c r="CA812" s="620"/>
      <c r="CB812" s="620"/>
      <c r="CC812" s="620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0"/>
      <c r="CA813" s="620"/>
      <c r="CB813" s="620"/>
      <c r="CC813" s="620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0"/>
      <c r="CA814" s="620"/>
      <c r="CB814" s="620"/>
      <c r="CC814" s="620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0"/>
      <c r="CA815" s="620"/>
      <c r="CB815" s="620"/>
      <c r="CC815" s="620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0"/>
      <c r="CA816" s="620"/>
      <c r="CB816" s="620"/>
      <c r="CC816" s="620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10" t="s">
        <v>369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0"/>
      <c r="CA817" s="620"/>
      <c r="CB817" s="620"/>
      <c r="CC817" s="620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0"/>
      <c r="CA818" s="620"/>
      <c r="CB818" s="620"/>
      <c r="CC818" s="620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3" t="s">
        <v>370</v>
      </c>
      <c r="B819" s="808">
        <f t="shared" ref="B819:R819" si="2362">SUM(B89)</f>
        <v>0</v>
      </c>
      <c r="C819" s="808">
        <f t="shared" si="2362"/>
        <v>0</v>
      </c>
      <c r="D819" s="808">
        <f t="shared" si="2362"/>
        <v>0</v>
      </c>
      <c r="E819" s="808">
        <f t="shared" si="2362"/>
        <v>0</v>
      </c>
      <c r="F819" s="808">
        <f t="shared" si="2362"/>
        <v>0</v>
      </c>
      <c r="G819" s="808">
        <f t="shared" si="2362"/>
        <v>0</v>
      </c>
      <c r="H819" s="808">
        <f t="shared" si="2362"/>
        <v>0</v>
      </c>
      <c r="I819" s="808">
        <f t="shared" si="2362"/>
        <v>0</v>
      </c>
      <c r="J819" s="808">
        <f t="shared" si="2362"/>
        <v>0</v>
      </c>
      <c r="K819" s="808">
        <f t="shared" si="2362"/>
        <v>0</v>
      </c>
      <c r="L819" s="808">
        <f t="shared" si="2362"/>
        <v>0</v>
      </c>
      <c r="M819" s="808">
        <f t="shared" si="2362"/>
        <v>0</v>
      </c>
      <c r="N819" s="808">
        <f t="shared" si="2362"/>
        <v>0</v>
      </c>
      <c r="O819" s="808">
        <f t="shared" si="2362"/>
        <v>0</v>
      </c>
      <c r="P819" s="808">
        <f t="shared" si="2362"/>
        <v>0</v>
      </c>
      <c r="Q819" s="808">
        <f t="shared" si="2362"/>
        <v>0</v>
      </c>
      <c r="R819" s="808">
        <f t="shared" si="2362"/>
        <v>0</v>
      </c>
      <c r="S819" s="814"/>
      <c r="T819" s="808">
        <f t="shared" ref="T819:AJ819" si="2363">SUM(T89)</f>
        <v>0</v>
      </c>
      <c r="U819" s="808">
        <f t="shared" si="2363"/>
        <v>0</v>
      </c>
      <c r="V819" s="808">
        <f t="shared" si="2363"/>
        <v>0</v>
      </c>
      <c r="W819" s="808">
        <f t="shared" si="2363"/>
        <v>0</v>
      </c>
      <c r="X819" s="808">
        <f t="shared" si="2363"/>
        <v>0</v>
      </c>
      <c r="Y819" s="808">
        <f t="shared" si="2363"/>
        <v>0</v>
      </c>
      <c r="Z819" s="808">
        <f t="shared" si="2363"/>
        <v>0</v>
      </c>
      <c r="AA819" s="808">
        <f t="shared" si="2363"/>
        <v>0</v>
      </c>
      <c r="AB819" s="808">
        <f t="shared" si="2363"/>
        <v>0</v>
      </c>
      <c r="AC819" s="808">
        <f t="shared" si="2363"/>
        <v>0</v>
      </c>
      <c r="AD819" s="808">
        <f t="shared" si="2363"/>
        <v>0</v>
      </c>
      <c r="AE819" s="808">
        <f t="shared" si="2363"/>
        <v>0</v>
      </c>
      <c r="AF819" s="808">
        <f t="shared" si="2363"/>
        <v>0</v>
      </c>
      <c r="AG819" s="808">
        <f t="shared" si="2363"/>
        <v>0</v>
      </c>
      <c r="AH819" s="808">
        <f t="shared" si="2363"/>
        <v>0</v>
      </c>
      <c r="AI819" s="808">
        <f t="shared" si="2363"/>
        <v>0</v>
      </c>
      <c r="AJ819" s="808">
        <f t="shared" si="2363"/>
        <v>0</v>
      </c>
      <c r="AK819" s="814"/>
      <c r="AL819" s="808">
        <f t="shared" ref="AL819:BB819" si="2364">SUM(AL89)</f>
        <v>0</v>
      </c>
      <c r="AM819" s="808">
        <f t="shared" si="2364"/>
        <v>0</v>
      </c>
      <c r="AN819" s="808">
        <f t="shared" si="2364"/>
        <v>0</v>
      </c>
      <c r="AO819" s="808">
        <f t="shared" si="2364"/>
        <v>0</v>
      </c>
      <c r="AP819" s="808">
        <f t="shared" si="2364"/>
        <v>0</v>
      </c>
      <c r="AQ819" s="808">
        <f t="shared" si="2364"/>
        <v>0</v>
      </c>
      <c r="AR819" s="808">
        <f t="shared" si="2364"/>
        <v>0</v>
      </c>
      <c r="AS819" s="808">
        <f t="shared" si="2364"/>
        <v>0</v>
      </c>
      <c r="AT819" s="808">
        <f t="shared" si="2364"/>
        <v>0</v>
      </c>
      <c r="AU819" s="808">
        <f t="shared" si="2364"/>
        <v>0</v>
      </c>
      <c r="AV819" s="808">
        <f t="shared" si="2364"/>
        <v>0</v>
      </c>
      <c r="AW819" s="808">
        <f t="shared" si="2364"/>
        <v>0</v>
      </c>
      <c r="AX819" s="808">
        <f t="shared" si="2364"/>
        <v>0</v>
      </c>
      <c r="AY819" s="808">
        <f t="shared" si="2364"/>
        <v>0</v>
      </c>
      <c r="AZ819" s="808">
        <f t="shared" si="2364"/>
        <v>0</v>
      </c>
      <c r="BA819" s="808">
        <f t="shared" si="2364"/>
        <v>0</v>
      </c>
      <c r="BB819" s="808">
        <f t="shared" si="2364"/>
        <v>0</v>
      </c>
      <c r="BC819" s="814"/>
      <c r="BD819" s="808">
        <f t="shared" ref="BD819:BT819" si="2365">SUM(BD89)</f>
        <v>0</v>
      </c>
      <c r="BE819" s="808">
        <f t="shared" si="2365"/>
        <v>0</v>
      </c>
      <c r="BF819" s="808">
        <f t="shared" si="2365"/>
        <v>0</v>
      </c>
      <c r="BG819" s="808">
        <f t="shared" si="2365"/>
        <v>0</v>
      </c>
      <c r="BH819" s="808">
        <f t="shared" si="2365"/>
        <v>0</v>
      </c>
      <c r="BI819" s="808">
        <f t="shared" si="2365"/>
        <v>0</v>
      </c>
      <c r="BJ819" s="808">
        <f t="shared" si="2365"/>
        <v>0</v>
      </c>
      <c r="BK819" s="808">
        <f t="shared" si="2365"/>
        <v>0</v>
      </c>
      <c r="BL819" s="808">
        <f t="shared" si="2365"/>
        <v>0</v>
      </c>
      <c r="BM819" s="808">
        <f t="shared" si="2365"/>
        <v>0</v>
      </c>
      <c r="BN819" s="808">
        <f t="shared" si="2365"/>
        <v>0</v>
      </c>
      <c r="BO819" s="808">
        <f t="shared" si="2365"/>
        <v>0</v>
      </c>
      <c r="BP819" s="808">
        <f t="shared" si="2365"/>
        <v>0</v>
      </c>
      <c r="BQ819" s="808">
        <f t="shared" si="2365"/>
        <v>0</v>
      </c>
      <c r="BR819" s="808">
        <f t="shared" si="2365"/>
        <v>0</v>
      </c>
      <c r="BS819" s="808">
        <f t="shared" si="2365"/>
        <v>0</v>
      </c>
      <c r="BT819" s="808">
        <f t="shared" si="2365"/>
        <v>0</v>
      </c>
      <c r="BU819" s="814"/>
      <c r="BV819" s="815">
        <f t="shared" ref="BV819:BY820" si="2366">SUM(BV89)</f>
        <v>0</v>
      </c>
      <c r="BW819" s="815">
        <f t="shared" si="2366"/>
        <v>0</v>
      </c>
      <c r="BX819" s="815">
        <f t="shared" si="2366"/>
        <v>0</v>
      </c>
      <c r="BY819" s="815">
        <f t="shared" si="2366"/>
        <v>0</v>
      </c>
      <c r="BZ819" s="625">
        <f t="shared" ref="BZ819:BZ827" si="2367">IF(DL819&lt;3,"",(SUM(B819:R819)-MIN(B819:R819)-MAX(B819:R819))/(DL819-2))</f>
        <v>0</v>
      </c>
      <c r="CA819" s="625">
        <f t="shared" ref="CA819:CA827" si="2368">IF(DM819&lt;3,"",(SUM(T819:AJ819)-MIN(T819:AJ819)-MAX(T819:AJ819))/(DM819-2))</f>
        <v>0</v>
      </c>
      <c r="CB819" s="625">
        <f t="shared" ref="CB819:CB827" si="2369">IF(DN819&lt;3,"",(SUM(AL819:BB819)-MIN(AL819:BB819)-MAX(AL819:BB819))/(DN819-2))</f>
        <v>0</v>
      </c>
      <c r="CC819" s="694">
        <f t="shared" ref="CC819:CC827" si="2370">IF(DO819&lt;3,"",(SUM(BD819:BT819)-MIN(BD819:BT819)-MAX(BD819:BT819))/(DO819-2))</f>
        <v>0</v>
      </c>
      <c r="CD819" s="1342">
        <f t="shared" ref="CD819:CS819" si="23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371"/>
        <v>0</v>
      </c>
      <c r="CF819" s="1344">
        <f t="shared" si="2371"/>
        <v>0</v>
      </c>
      <c r="CG819" s="1344">
        <f t="shared" si="2371"/>
        <v>0</v>
      </c>
      <c r="CH819" s="1344">
        <f t="shared" si="2371"/>
        <v>0</v>
      </c>
      <c r="CI819" s="1344">
        <f t="shared" si="2371"/>
        <v>0</v>
      </c>
      <c r="CJ819" s="1344">
        <f t="shared" si="2371"/>
        <v>0</v>
      </c>
      <c r="CK819" s="1345">
        <f t="shared" si="2371"/>
        <v>0</v>
      </c>
      <c r="CL819" s="1345">
        <f t="shared" si="2371"/>
        <v>0</v>
      </c>
      <c r="CM819" s="1345">
        <f t="shared" si="2371"/>
        <v>0</v>
      </c>
      <c r="CN819" s="1344">
        <f t="shared" si="2371"/>
        <v>0</v>
      </c>
      <c r="CO819" s="1344">
        <f t="shared" si="2371"/>
        <v>0</v>
      </c>
      <c r="CP819" s="1344">
        <f t="shared" si="2371"/>
        <v>0</v>
      </c>
      <c r="CQ819" s="1344">
        <f t="shared" si="2371"/>
        <v>0</v>
      </c>
      <c r="CR819" s="1344">
        <f t="shared" si="2371"/>
        <v>0</v>
      </c>
      <c r="CS819" s="1343">
        <f t="shared" si="2371"/>
        <v>0</v>
      </c>
      <c r="CT819" s="1346">
        <f t="shared" ref="CE819:CT827" si="23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0">
        <f t="shared" ref="CU819:CU827" si="23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1">
        <f t="shared" ref="CV819:CV827" si="23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2">
        <f t="shared" ref="CW819:CW827" si="23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2">
        <f t="shared" ref="CX819:CX827" si="23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2">
        <f t="shared" ref="CY819:CY827" si="23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2">
        <f t="shared" ref="CZ819:CZ827" si="23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2">
        <f t="shared" ref="DA819:DA827" si="23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3">
        <f t="shared" ref="DB819:DB827" si="23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3">
        <f t="shared" ref="DC819:DC827" si="23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3">
        <f t="shared" ref="DD819:DD827" si="23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2">
        <f t="shared" ref="DE819:DE827" si="23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2">
        <f t="shared" ref="DF819:DF827" si="23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2">
        <f t="shared" ref="DG819:DG827" si="23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2">
        <f t="shared" ref="DH819:DH827" si="23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2">
        <f t="shared" ref="DI819:DI827" si="23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1">
        <f t="shared" ref="DJ819:DJ827" si="23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0">
        <f t="shared" ref="DK819:DK827" si="23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90">COUNT(B819:R819)</f>
        <v>17</v>
      </c>
      <c r="DM819" s="106">
        <f t="shared" ref="DM819:DM827" si="2391">COUNT(T819:AJ819)</f>
        <v>17</v>
      </c>
      <c r="DN819" s="106">
        <f t="shared" ref="DN819:DN827" si="2392">COUNT(AL819:BB819)</f>
        <v>17</v>
      </c>
      <c r="DO819" s="106">
        <f t="shared" ref="DO819:DO827" si="239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6"/>
      <c r="DY819" s="487"/>
    </row>
    <row r="820" spans="1:129" s="489" customFormat="1" ht="15.75" customHeight="1">
      <c r="A820" s="620" t="s">
        <v>371</v>
      </c>
      <c r="B820" s="808">
        <f t="shared" ref="B820:R820" si="2394">SUM(B90)</f>
        <v>0</v>
      </c>
      <c r="C820" s="808">
        <f t="shared" si="2394"/>
        <v>0</v>
      </c>
      <c r="D820" s="808">
        <f t="shared" si="2394"/>
        <v>0</v>
      </c>
      <c r="E820" s="808">
        <f t="shared" si="2394"/>
        <v>0</v>
      </c>
      <c r="F820" s="808">
        <f t="shared" si="2394"/>
        <v>0</v>
      </c>
      <c r="G820" s="808">
        <f t="shared" si="2394"/>
        <v>0</v>
      </c>
      <c r="H820" s="808">
        <f t="shared" si="2394"/>
        <v>0</v>
      </c>
      <c r="I820" s="808">
        <f t="shared" si="2394"/>
        <v>0</v>
      </c>
      <c r="J820" s="808">
        <f t="shared" si="2394"/>
        <v>0</v>
      </c>
      <c r="K820" s="808">
        <f t="shared" si="2394"/>
        <v>0</v>
      </c>
      <c r="L820" s="808">
        <f t="shared" si="2394"/>
        <v>0</v>
      </c>
      <c r="M820" s="808">
        <f t="shared" si="2394"/>
        <v>0</v>
      </c>
      <c r="N820" s="808">
        <f t="shared" si="2394"/>
        <v>0</v>
      </c>
      <c r="O820" s="808">
        <f t="shared" si="2394"/>
        <v>0</v>
      </c>
      <c r="P820" s="808">
        <f t="shared" si="2394"/>
        <v>0</v>
      </c>
      <c r="Q820" s="808">
        <f t="shared" si="2394"/>
        <v>0</v>
      </c>
      <c r="R820" s="808">
        <f t="shared" si="2394"/>
        <v>0</v>
      </c>
      <c r="S820" s="814"/>
      <c r="T820" s="808">
        <f t="shared" ref="T820:AJ820" si="2395">SUM(T90)</f>
        <v>0</v>
      </c>
      <c r="U820" s="808">
        <f t="shared" si="2395"/>
        <v>0</v>
      </c>
      <c r="V820" s="808">
        <f t="shared" si="2395"/>
        <v>0</v>
      </c>
      <c r="W820" s="808">
        <f t="shared" si="2395"/>
        <v>0</v>
      </c>
      <c r="X820" s="808">
        <f t="shared" si="2395"/>
        <v>0</v>
      </c>
      <c r="Y820" s="808">
        <f t="shared" si="2395"/>
        <v>0</v>
      </c>
      <c r="Z820" s="808">
        <f t="shared" si="2395"/>
        <v>0</v>
      </c>
      <c r="AA820" s="808">
        <f t="shared" si="2395"/>
        <v>0</v>
      </c>
      <c r="AB820" s="808">
        <f t="shared" si="2395"/>
        <v>0</v>
      </c>
      <c r="AC820" s="808">
        <f t="shared" si="2395"/>
        <v>0</v>
      </c>
      <c r="AD820" s="808">
        <f t="shared" si="2395"/>
        <v>0</v>
      </c>
      <c r="AE820" s="808">
        <f t="shared" si="2395"/>
        <v>0</v>
      </c>
      <c r="AF820" s="808">
        <f t="shared" si="2395"/>
        <v>0</v>
      </c>
      <c r="AG820" s="808">
        <f t="shared" si="2395"/>
        <v>0</v>
      </c>
      <c r="AH820" s="808">
        <f t="shared" si="2395"/>
        <v>0</v>
      </c>
      <c r="AI820" s="808">
        <f t="shared" si="2395"/>
        <v>0</v>
      </c>
      <c r="AJ820" s="808">
        <f t="shared" si="2395"/>
        <v>0</v>
      </c>
      <c r="AK820" s="814"/>
      <c r="AL820" s="808">
        <f t="shared" ref="AL820:BB820" si="2396">SUM(AL90)</f>
        <v>0</v>
      </c>
      <c r="AM820" s="808">
        <f t="shared" si="2396"/>
        <v>0</v>
      </c>
      <c r="AN820" s="808">
        <f t="shared" si="2396"/>
        <v>0</v>
      </c>
      <c r="AO820" s="808">
        <f t="shared" si="2396"/>
        <v>0</v>
      </c>
      <c r="AP820" s="808">
        <f t="shared" si="2396"/>
        <v>0</v>
      </c>
      <c r="AQ820" s="808">
        <f t="shared" si="2396"/>
        <v>0</v>
      </c>
      <c r="AR820" s="808">
        <f t="shared" si="2396"/>
        <v>0</v>
      </c>
      <c r="AS820" s="808">
        <f t="shared" si="2396"/>
        <v>0</v>
      </c>
      <c r="AT820" s="808">
        <f t="shared" si="2396"/>
        <v>0</v>
      </c>
      <c r="AU820" s="808">
        <f t="shared" si="2396"/>
        <v>0</v>
      </c>
      <c r="AV820" s="808">
        <f t="shared" si="2396"/>
        <v>0</v>
      </c>
      <c r="AW820" s="808">
        <f t="shared" si="2396"/>
        <v>0</v>
      </c>
      <c r="AX820" s="808">
        <f t="shared" si="2396"/>
        <v>0</v>
      </c>
      <c r="AY820" s="808">
        <f t="shared" si="2396"/>
        <v>0</v>
      </c>
      <c r="AZ820" s="808">
        <f t="shared" si="2396"/>
        <v>0</v>
      </c>
      <c r="BA820" s="808">
        <f t="shared" si="2396"/>
        <v>0</v>
      </c>
      <c r="BB820" s="808">
        <f t="shared" si="2396"/>
        <v>0</v>
      </c>
      <c r="BC820" s="814"/>
      <c r="BD820" s="808">
        <f t="shared" ref="BD820:BT820" si="2397">SUM(BD90)</f>
        <v>0</v>
      </c>
      <c r="BE820" s="808">
        <f t="shared" si="2397"/>
        <v>0</v>
      </c>
      <c r="BF820" s="808">
        <f t="shared" si="2397"/>
        <v>0</v>
      </c>
      <c r="BG820" s="808">
        <f t="shared" si="2397"/>
        <v>0</v>
      </c>
      <c r="BH820" s="808">
        <f t="shared" si="2397"/>
        <v>0</v>
      </c>
      <c r="BI820" s="808">
        <f t="shared" si="2397"/>
        <v>0</v>
      </c>
      <c r="BJ820" s="808">
        <f t="shared" si="2397"/>
        <v>0</v>
      </c>
      <c r="BK820" s="808">
        <f t="shared" si="2397"/>
        <v>0</v>
      </c>
      <c r="BL820" s="808">
        <f t="shared" si="2397"/>
        <v>0</v>
      </c>
      <c r="BM820" s="808">
        <f t="shared" si="2397"/>
        <v>0</v>
      </c>
      <c r="BN820" s="808">
        <f t="shared" si="2397"/>
        <v>0</v>
      </c>
      <c r="BO820" s="808">
        <f t="shared" si="2397"/>
        <v>0</v>
      </c>
      <c r="BP820" s="808">
        <f t="shared" si="2397"/>
        <v>0</v>
      </c>
      <c r="BQ820" s="808">
        <f t="shared" si="2397"/>
        <v>0</v>
      </c>
      <c r="BR820" s="808">
        <f t="shared" si="2397"/>
        <v>0</v>
      </c>
      <c r="BS820" s="808">
        <f t="shared" si="2397"/>
        <v>0</v>
      </c>
      <c r="BT820" s="808">
        <f t="shared" si="2397"/>
        <v>0</v>
      </c>
      <c r="BU820" s="814"/>
      <c r="BV820" s="815">
        <f t="shared" si="2366"/>
        <v>0</v>
      </c>
      <c r="BW820" s="815">
        <f t="shared" si="2366"/>
        <v>0</v>
      </c>
      <c r="BX820" s="815">
        <f t="shared" si="2366"/>
        <v>0</v>
      </c>
      <c r="BY820" s="815">
        <f t="shared" si="2366"/>
        <v>0</v>
      </c>
      <c r="BZ820" s="625">
        <f t="shared" si="2367"/>
        <v>0</v>
      </c>
      <c r="CA820" s="625">
        <f t="shared" si="2368"/>
        <v>0</v>
      </c>
      <c r="CB820" s="625">
        <f t="shared" si="2369"/>
        <v>0</v>
      </c>
      <c r="CC820" s="694">
        <f t="shared" si="2370"/>
        <v>0</v>
      </c>
      <c r="CD820" s="1342">
        <f t="shared" ref="CD820:CD827" si="23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372"/>
        <v>0</v>
      </c>
      <c r="CF820" s="1344">
        <f t="shared" si="2372"/>
        <v>0</v>
      </c>
      <c r="CG820" s="1344">
        <f t="shared" si="2372"/>
        <v>0</v>
      </c>
      <c r="CH820" s="1344">
        <f t="shared" si="2372"/>
        <v>0</v>
      </c>
      <c r="CI820" s="1344">
        <f t="shared" si="2372"/>
        <v>0</v>
      </c>
      <c r="CJ820" s="1344">
        <f t="shared" si="2372"/>
        <v>0</v>
      </c>
      <c r="CK820" s="1345">
        <f t="shared" si="2372"/>
        <v>0</v>
      </c>
      <c r="CL820" s="1345">
        <f t="shared" si="2372"/>
        <v>0</v>
      </c>
      <c r="CM820" s="1345">
        <f t="shared" si="2372"/>
        <v>0</v>
      </c>
      <c r="CN820" s="1344">
        <f t="shared" si="2372"/>
        <v>0</v>
      </c>
      <c r="CO820" s="1344">
        <f t="shared" si="2372"/>
        <v>0</v>
      </c>
      <c r="CP820" s="1344">
        <f t="shared" si="2372"/>
        <v>0</v>
      </c>
      <c r="CQ820" s="1344">
        <f t="shared" si="2372"/>
        <v>0</v>
      </c>
      <c r="CR820" s="1344">
        <f t="shared" si="2372"/>
        <v>0</v>
      </c>
      <c r="CS820" s="1343">
        <f t="shared" si="2372"/>
        <v>0</v>
      </c>
      <c r="CT820" s="1346">
        <f t="shared" si="2372"/>
        <v>0</v>
      </c>
      <c r="CU820" s="540">
        <f t="shared" si="2373"/>
        <v>0</v>
      </c>
      <c r="CV820" s="541">
        <f t="shared" si="2374"/>
        <v>0</v>
      </c>
      <c r="CW820" s="542">
        <f t="shared" si="2375"/>
        <v>0</v>
      </c>
      <c r="CX820" s="542">
        <f t="shared" si="2376"/>
        <v>0</v>
      </c>
      <c r="CY820" s="542">
        <f t="shared" si="2377"/>
        <v>0</v>
      </c>
      <c r="CZ820" s="542">
        <f t="shared" si="2378"/>
        <v>0</v>
      </c>
      <c r="DA820" s="542">
        <f t="shared" si="2379"/>
        <v>0</v>
      </c>
      <c r="DB820" s="543">
        <f t="shared" si="2380"/>
        <v>0</v>
      </c>
      <c r="DC820" s="543">
        <f t="shared" si="2381"/>
        <v>0</v>
      </c>
      <c r="DD820" s="543">
        <f t="shared" si="2382"/>
        <v>0</v>
      </c>
      <c r="DE820" s="542">
        <f t="shared" si="2383"/>
        <v>0</v>
      </c>
      <c r="DF820" s="542">
        <f t="shared" si="2384"/>
        <v>0</v>
      </c>
      <c r="DG820" s="542">
        <f t="shared" si="2385"/>
        <v>0</v>
      </c>
      <c r="DH820" s="542">
        <f t="shared" si="2386"/>
        <v>0</v>
      </c>
      <c r="DI820" s="542">
        <f t="shared" si="2387"/>
        <v>0</v>
      </c>
      <c r="DJ820" s="541">
        <f t="shared" si="2388"/>
        <v>0</v>
      </c>
      <c r="DK820" s="540">
        <f t="shared" si="2389"/>
        <v>0</v>
      </c>
      <c r="DL820" s="656">
        <f t="shared" si="2390"/>
        <v>17</v>
      </c>
      <c r="DM820" s="106">
        <f t="shared" si="2391"/>
        <v>17</v>
      </c>
      <c r="DN820" s="106">
        <f t="shared" si="2392"/>
        <v>17</v>
      </c>
      <c r="DO820" s="106">
        <f t="shared" si="239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6"/>
      <c r="DY820" s="487"/>
    </row>
    <row r="821" spans="1:129" s="489" customFormat="1" ht="15.75" customHeight="1">
      <c r="A821" s="813" t="s">
        <v>372</v>
      </c>
      <c r="B821" s="808">
        <f t="shared" ref="B821:R821" si="2399">SUM(B116)</f>
        <v>0</v>
      </c>
      <c r="C821" s="808">
        <f t="shared" si="2399"/>
        <v>0</v>
      </c>
      <c r="D821" s="808">
        <f t="shared" si="2399"/>
        <v>0</v>
      </c>
      <c r="E821" s="808">
        <f t="shared" si="2399"/>
        <v>0</v>
      </c>
      <c r="F821" s="808">
        <f t="shared" si="2399"/>
        <v>0</v>
      </c>
      <c r="G821" s="808">
        <f t="shared" si="2399"/>
        <v>0</v>
      </c>
      <c r="H821" s="808">
        <f t="shared" si="2399"/>
        <v>0</v>
      </c>
      <c r="I821" s="808">
        <f t="shared" si="2399"/>
        <v>0</v>
      </c>
      <c r="J821" s="808">
        <f t="shared" si="2399"/>
        <v>0</v>
      </c>
      <c r="K821" s="808">
        <f t="shared" si="2399"/>
        <v>0</v>
      </c>
      <c r="L821" s="808">
        <f t="shared" si="2399"/>
        <v>0</v>
      </c>
      <c r="M821" s="808">
        <f t="shared" si="2399"/>
        <v>0</v>
      </c>
      <c r="N821" s="808">
        <f t="shared" si="2399"/>
        <v>0</v>
      </c>
      <c r="O821" s="808">
        <f t="shared" si="2399"/>
        <v>0</v>
      </c>
      <c r="P821" s="808">
        <f t="shared" si="2399"/>
        <v>0</v>
      </c>
      <c r="Q821" s="808">
        <f t="shared" si="2399"/>
        <v>0</v>
      </c>
      <c r="R821" s="808">
        <f t="shared" si="2399"/>
        <v>0</v>
      </c>
      <c r="S821" s="814"/>
      <c r="T821" s="808">
        <f t="shared" ref="T821:AJ821" si="2400">SUM(T116)</f>
        <v>0</v>
      </c>
      <c r="U821" s="808">
        <f t="shared" si="2400"/>
        <v>0</v>
      </c>
      <c r="V821" s="808">
        <f t="shared" si="2400"/>
        <v>0</v>
      </c>
      <c r="W821" s="808">
        <f t="shared" si="2400"/>
        <v>0</v>
      </c>
      <c r="X821" s="808">
        <f t="shared" si="2400"/>
        <v>0</v>
      </c>
      <c r="Y821" s="808">
        <f t="shared" si="2400"/>
        <v>0</v>
      </c>
      <c r="Z821" s="808">
        <f t="shared" si="2400"/>
        <v>0.16908023483365947</v>
      </c>
      <c r="AA821" s="808">
        <f t="shared" si="2400"/>
        <v>0</v>
      </c>
      <c r="AB821" s="808">
        <f t="shared" si="2400"/>
        <v>6.4411518031870285E-2</v>
      </c>
      <c r="AC821" s="808">
        <f t="shared" si="2400"/>
        <v>0</v>
      </c>
      <c r="AD821" s="808">
        <f t="shared" si="2400"/>
        <v>0</v>
      </c>
      <c r="AE821" s="808">
        <f t="shared" si="2400"/>
        <v>0</v>
      </c>
      <c r="AF821" s="808">
        <f t="shared" si="2400"/>
        <v>0</v>
      </c>
      <c r="AG821" s="808">
        <f t="shared" si="2400"/>
        <v>0</v>
      </c>
      <c r="AH821" s="808">
        <f t="shared" si="2400"/>
        <v>0</v>
      </c>
      <c r="AI821" s="808">
        <f t="shared" si="2400"/>
        <v>0</v>
      </c>
      <c r="AJ821" s="808">
        <f t="shared" si="2400"/>
        <v>0</v>
      </c>
      <c r="AK821" s="814"/>
      <c r="AL821" s="808">
        <f t="shared" ref="AL821:BB821" si="2401">SUM(AL116)</f>
        <v>0.20874103065883889</v>
      </c>
      <c r="AM821" s="808">
        <f t="shared" si="2401"/>
        <v>0.16908023483365947</v>
      </c>
      <c r="AN821" s="808">
        <f t="shared" si="2401"/>
        <v>0.10947307385663549</v>
      </c>
      <c r="AO821" s="808">
        <f t="shared" si="2401"/>
        <v>0.1202348336594912</v>
      </c>
      <c r="AP821" s="808">
        <f t="shared" si="2401"/>
        <v>5.0097847358121325E-2</v>
      </c>
      <c r="AQ821" s="808">
        <f t="shared" si="2401"/>
        <v>0.21135029354207435</v>
      </c>
      <c r="AR821" s="808">
        <f t="shared" si="2401"/>
        <v>4.4879321591650354E-2</v>
      </c>
      <c r="AS821" s="808">
        <f t="shared" si="2401"/>
        <v>0.13916068710589258</v>
      </c>
      <c r="AT821" s="808">
        <f t="shared" si="2401"/>
        <v>0.16908023483365947</v>
      </c>
      <c r="AU821" s="808">
        <f t="shared" si="2401"/>
        <v>0</v>
      </c>
      <c r="AV821" s="808">
        <f t="shared" si="2401"/>
        <v>0</v>
      </c>
      <c r="AW821" s="808">
        <f t="shared" si="2401"/>
        <v>0</v>
      </c>
      <c r="AX821" s="808">
        <f t="shared" si="2401"/>
        <v>0</v>
      </c>
      <c r="AY821" s="808">
        <f t="shared" si="2401"/>
        <v>0</v>
      </c>
      <c r="AZ821" s="808">
        <f t="shared" si="2401"/>
        <v>0</v>
      </c>
      <c r="BA821" s="808">
        <f t="shared" si="2401"/>
        <v>0</v>
      </c>
      <c r="BB821" s="808">
        <f t="shared" si="2401"/>
        <v>0</v>
      </c>
      <c r="BC821" s="814"/>
      <c r="BD821" s="808">
        <f t="shared" ref="BD821:BT821" si="2402">SUM(BD116)</f>
        <v>5.176777560339204E-2</v>
      </c>
      <c r="BE821" s="808">
        <f t="shared" si="2402"/>
        <v>0.30998043052837571</v>
      </c>
      <c r="BF821" s="808">
        <f t="shared" si="2402"/>
        <v>0.25883887801696026</v>
      </c>
      <c r="BG821" s="808">
        <f t="shared" si="2402"/>
        <v>0.20642168587374066</v>
      </c>
      <c r="BH821" s="808">
        <f t="shared" si="2402"/>
        <v>0.11575638972899246</v>
      </c>
      <c r="BI821" s="808">
        <f t="shared" si="2402"/>
        <v>0.16803652968036531</v>
      </c>
      <c r="BJ821" s="808">
        <f t="shared" si="2402"/>
        <v>0.16699282452707109</v>
      </c>
      <c r="BK821" s="808">
        <f t="shared" si="2402"/>
        <v>0.33050663187649493</v>
      </c>
      <c r="BL821" s="808">
        <f t="shared" si="2402"/>
        <v>0.15655577299412918</v>
      </c>
      <c r="BM821" s="808">
        <f t="shared" si="2402"/>
        <v>0</v>
      </c>
      <c r="BN821" s="808">
        <f t="shared" si="2402"/>
        <v>0</v>
      </c>
      <c r="BO821" s="808">
        <f t="shared" si="2402"/>
        <v>0</v>
      </c>
      <c r="BP821" s="808">
        <f t="shared" si="2402"/>
        <v>0</v>
      </c>
      <c r="BQ821" s="808">
        <f t="shared" si="2402"/>
        <v>0</v>
      </c>
      <c r="BR821" s="808">
        <f t="shared" si="2402"/>
        <v>0</v>
      </c>
      <c r="BS821" s="808">
        <f t="shared" si="2402"/>
        <v>0</v>
      </c>
      <c r="BT821" s="808">
        <f t="shared" si="2402"/>
        <v>0</v>
      </c>
      <c r="BU821" s="814"/>
      <c r="BV821" s="815">
        <f t="shared" ref="BV821:BY822" si="2403">SUM(BV116)</f>
        <v>0</v>
      </c>
      <c r="BW821" s="815">
        <f t="shared" si="2403"/>
        <v>6.262230919765166E-2</v>
      </c>
      <c r="BX821" s="815">
        <f t="shared" si="2403"/>
        <v>0.22961513372472275</v>
      </c>
      <c r="BY821" s="815">
        <f t="shared" si="2403"/>
        <v>0.17742987606001304</v>
      </c>
      <c r="BZ821" s="625">
        <f t="shared" si="2367"/>
        <v>0</v>
      </c>
      <c r="CA821" s="625">
        <f t="shared" si="2368"/>
        <v>4.2941012021246857E-3</v>
      </c>
      <c r="CB821" s="625">
        <f t="shared" si="2369"/>
        <v>6.7383150926529911E-2</v>
      </c>
      <c r="CC821" s="694">
        <f t="shared" si="2370"/>
        <v>9.5623352463535108E-2</v>
      </c>
      <c r="CD821" s="1342">
        <f t="shared" si="2398"/>
        <v>0</v>
      </c>
      <c r="CE821" s="1343">
        <f t="shared" si="2372"/>
        <v>0</v>
      </c>
      <c r="CF821" s="1344">
        <f t="shared" si="2372"/>
        <v>0</v>
      </c>
      <c r="CG821" s="1344">
        <f t="shared" si="2372"/>
        <v>0</v>
      </c>
      <c r="CH821" s="1344">
        <f t="shared" si="2372"/>
        <v>0</v>
      </c>
      <c r="CI821" s="1344">
        <f t="shared" si="2372"/>
        <v>0</v>
      </c>
      <c r="CJ821" s="1344">
        <f t="shared" si="2372"/>
        <v>0</v>
      </c>
      <c r="CK821" s="1345">
        <f t="shared" si="2372"/>
        <v>0</v>
      </c>
      <c r="CL821" s="1345">
        <f t="shared" si="2372"/>
        <v>5.176777560339204E-2</v>
      </c>
      <c r="CM821" s="1345">
        <f t="shared" si="2372"/>
        <v>0.11575638972899246</v>
      </c>
      <c r="CN821" s="1344">
        <f t="shared" si="2372"/>
        <v>0.15655577299412918</v>
      </c>
      <c r="CO821" s="1344">
        <f t="shared" si="2372"/>
        <v>0.16699282452707109</v>
      </c>
      <c r="CP821" s="1344">
        <f t="shared" si="2372"/>
        <v>0.16803652968036531</v>
      </c>
      <c r="CQ821" s="1344">
        <f t="shared" si="2372"/>
        <v>0.20642168587374066</v>
      </c>
      <c r="CR821" s="1344">
        <f t="shared" si="2372"/>
        <v>0.25883887801696026</v>
      </c>
      <c r="CS821" s="1343">
        <f t="shared" si="2372"/>
        <v>0.30998043052837571</v>
      </c>
      <c r="CT821" s="1346">
        <f t="shared" si="2372"/>
        <v>0.33050663187649493</v>
      </c>
      <c r="CU821" s="540">
        <f t="shared" si="2373"/>
        <v>0</v>
      </c>
      <c r="CV821" s="541">
        <f t="shared" si="2374"/>
        <v>0</v>
      </c>
      <c r="CW821" s="542">
        <f t="shared" si="2375"/>
        <v>0</v>
      </c>
      <c r="CX821" s="542">
        <f t="shared" si="2376"/>
        <v>0</v>
      </c>
      <c r="CY821" s="542">
        <f t="shared" si="2377"/>
        <v>0</v>
      </c>
      <c r="CZ821" s="542">
        <f t="shared" si="2378"/>
        <v>0</v>
      </c>
      <c r="DA821" s="542">
        <f t="shared" si="2379"/>
        <v>0</v>
      </c>
      <c r="DB821" s="543">
        <f t="shared" si="2380"/>
        <v>0</v>
      </c>
      <c r="DC821" s="543">
        <f t="shared" si="2381"/>
        <v>5.176777560339204E-2</v>
      </c>
      <c r="DD821" s="543">
        <f t="shared" si="2382"/>
        <v>0.11575638972899246</v>
      </c>
      <c r="DE821" s="542">
        <f t="shared" si="2383"/>
        <v>0.15655577299412918</v>
      </c>
      <c r="DF821" s="542">
        <f t="shared" si="2384"/>
        <v>0.16699282452707109</v>
      </c>
      <c r="DG821" s="542">
        <f t="shared" si="2385"/>
        <v>0.16803652968036531</v>
      </c>
      <c r="DH821" s="542">
        <f t="shared" si="2386"/>
        <v>0.20642168587374066</v>
      </c>
      <c r="DI821" s="542">
        <f t="shared" si="2387"/>
        <v>0.25883887801696026</v>
      </c>
      <c r="DJ821" s="541">
        <f t="shared" si="2388"/>
        <v>0.30998043052837571</v>
      </c>
      <c r="DK821" s="540">
        <f t="shared" si="2389"/>
        <v>0.33050663187649493</v>
      </c>
      <c r="DL821" s="656">
        <f t="shared" si="2390"/>
        <v>17</v>
      </c>
      <c r="DM821" s="106">
        <f t="shared" si="2391"/>
        <v>17</v>
      </c>
      <c r="DN821" s="106">
        <f t="shared" si="2392"/>
        <v>17</v>
      </c>
      <c r="DO821" s="106">
        <f t="shared" si="239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7"/>
      <c r="DY821" s="487"/>
    </row>
    <row r="822" spans="1:129" s="489" customFormat="1" ht="15.75" customHeight="1">
      <c r="A822" s="620" t="s">
        <v>373</v>
      </c>
      <c r="B822" s="808">
        <f t="shared" ref="B822:R822" si="2404">SUM(B117)</f>
        <v>0</v>
      </c>
      <c r="C822" s="808">
        <f t="shared" si="2404"/>
        <v>0</v>
      </c>
      <c r="D822" s="808">
        <f t="shared" si="2404"/>
        <v>0</v>
      </c>
      <c r="E822" s="808">
        <f t="shared" si="2404"/>
        <v>0</v>
      </c>
      <c r="F822" s="808">
        <f t="shared" si="2404"/>
        <v>0</v>
      </c>
      <c r="G822" s="808">
        <f t="shared" si="2404"/>
        <v>0</v>
      </c>
      <c r="H822" s="808">
        <f t="shared" si="2404"/>
        <v>0</v>
      </c>
      <c r="I822" s="808">
        <f t="shared" si="2404"/>
        <v>0</v>
      </c>
      <c r="J822" s="808">
        <f t="shared" si="2404"/>
        <v>0</v>
      </c>
      <c r="K822" s="808">
        <f t="shared" si="2404"/>
        <v>0</v>
      </c>
      <c r="L822" s="808">
        <f t="shared" si="2404"/>
        <v>0</v>
      </c>
      <c r="M822" s="808">
        <f t="shared" si="2404"/>
        <v>0</v>
      </c>
      <c r="N822" s="808">
        <f t="shared" si="2404"/>
        <v>0</v>
      </c>
      <c r="O822" s="808">
        <f t="shared" si="2404"/>
        <v>0</v>
      </c>
      <c r="P822" s="808">
        <f t="shared" si="2404"/>
        <v>0</v>
      </c>
      <c r="Q822" s="808">
        <f t="shared" si="2404"/>
        <v>0</v>
      </c>
      <c r="R822" s="808">
        <f t="shared" si="2404"/>
        <v>0</v>
      </c>
      <c r="S822" s="814"/>
      <c r="T822" s="808">
        <f t="shared" ref="T822:AJ822" si="2405">SUM(T117)</f>
        <v>0</v>
      </c>
      <c r="U822" s="808">
        <f t="shared" si="2405"/>
        <v>0</v>
      </c>
      <c r="V822" s="808">
        <f t="shared" si="2405"/>
        <v>0</v>
      </c>
      <c r="W822" s="808">
        <f t="shared" si="2405"/>
        <v>0</v>
      </c>
      <c r="X822" s="808">
        <f t="shared" si="2405"/>
        <v>0</v>
      </c>
      <c r="Y822" s="808">
        <f t="shared" si="2405"/>
        <v>0</v>
      </c>
      <c r="Z822" s="808">
        <f t="shared" si="2405"/>
        <v>0.10144814090019569</v>
      </c>
      <c r="AA822" s="808">
        <f t="shared" si="2405"/>
        <v>0</v>
      </c>
      <c r="AB822" s="808">
        <f t="shared" si="2405"/>
        <v>4.1867486720715684E-2</v>
      </c>
      <c r="AC822" s="808">
        <f t="shared" si="2405"/>
        <v>0</v>
      </c>
      <c r="AD822" s="808">
        <f t="shared" si="2405"/>
        <v>0</v>
      </c>
      <c r="AE822" s="808">
        <f t="shared" si="2405"/>
        <v>0</v>
      </c>
      <c r="AF822" s="808">
        <f t="shared" si="2405"/>
        <v>0</v>
      </c>
      <c r="AG822" s="808">
        <f t="shared" si="2405"/>
        <v>0</v>
      </c>
      <c r="AH822" s="808">
        <f t="shared" si="2405"/>
        <v>0</v>
      </c>
      <c r="AI822" s="808">
        <f t="shared" si="2405"/>
        <v>0</v>
      </c>
      <c r="AJ822" s="808">
        <f t="shared" si="2405"/>
        <v>0</v>
      </c>
      <c r="AK822" s="814"/>
      <c r="AL822" s="808">
        <f t="shared" ref="AL822:BB822" si="2406">SUM(AL117)</f>
        <v>4.6966731898238745E-2</v>
      </c>
      <c r="AM822" s="808">
        <f t="shared" si="2406"/>
        <v>0</v>
      </c>
      <c r="AN822" s="808">
        <f t="shared" si="2406"/>
        <v>0</v>
      </c>
      <c r="AO822" s="808">
        <f t="shared" si="2406"/>
        <v>3.0058708414872799E-2</v>
      </c>
      <c r="AP822" s="808">
        <f t="shared" si="2406"/>
        <v>2.6718851924331377E-2</v>
      </c>
      <c r="AQ822" s="808">
        <f t="shared" si="2406"/>
        <v>0.12681017612524462</v>
      </c>
      <c r="AR822" s="808">
        <f t="shared" si="2406"/>
        <v>8.7671232876712323E-3</v>
      </c>
      <c r="AS822" s="808">
        <f t="shared" si="2406"/>
        <v>6.0534898891063282E-2</v>
      </c>
      <c r="AT822" s="808">
        <f t="shared" si="2406"/>
        <v>0.10144814090019569</v>
      </c>
      <c r="AU822" s="808">
        <f t="shared" si="2406"/>
        <v>0</v>
      </c>
      <c r="AV822" s="808">
        <f t="shared" si="2406"/>
        <v>0</v>
      </c>
      <c r="AW822" s="808">
        <f t="shared" si="2406"/>
        <v>0</v>
      </c>
      <c r="AX822" s="808">
        <f t="shared" si="2406"/>
        <v>0</v>
      </c>
      <c r="AY822" s="808">
        <f t="shared" si="2406"/>
        <v>0</v>
      </c>
      <c r="AZ822" s="808">
        <f t="shared" si="2406"/>
        <v>0</v>
      </c>
      <c r="BA822" s="808">
        <f t="shared" si="2406"/>
        <v>0</v>
      </c>
      <c r="BB822" s="808">
        <f t="shared" si="2406"/>
        <v>0</v>
      </c>
      <c r="BC822" s="814"/>
      <c r="BD822" s="808">
        <f t="shared" ref="BD822:BT822" si="2407">SUM(BD117)</f>
        <v>0</v>
      </c>
      <c r="BE822" s="808">
        <f t="shared" si="2407"/>
        <v>0</v>
      </c>
      <c r="BF822" s="808">
        <f t="shared" si="2407"/>
        <v>0</v>
      </c>
      <c r="BG822" s="808">
        <f t="shared" si="2407"/>
        <v>0.17023990722620858</v>
      </c>
      <c r="BH822" s="808">
        <f t="shared" si="2407"/>
        <v>5.1236434798078628E-2</v>
      </c>
      <c r="BI822" s="808">
        <f t="shared" si="2407"/>
        <v>4.2270058708414875E-2</v>
      </c>
      <c r="BJ822" s="808">
        <f t="shared" si="2407"/>
        <v>8.3496412263535547E-2</v>
      </c>
      <c r="BK822" s="808">
        <f t="shared" si="2407"/>
        <v>9.393346379647749E-2</v>
      </c>
      <c r="BL822" s="808">
        <f t="shared" si="2407"/>
        <v>5.6360078277886493E-2</v>
      </c>
      <c r="BM822" s="808">
        <f t="shared" si="2407"/>
        <v>0</v>
      </c>
      <c r="BN822" s="808">
        <f t="shared" si="2407"/>
        <v>0</v>
      </c>
      <c r="BO822" s="808">
        <f t="shared" si="2407"/>
        <v>0</v>
      </c>
      <c r="BP822" s="808">
        <f t="shared" si="2407"/>
        <v>0</v>
      </c>
      <c r="BQ822" s="808">
        <f t="shared" si="2407"/>
        <v>0</v>
      </c>
      <c r="BR822" s="808">
        <f t="shared" si="2407"/>
        <v>0</v>
      </c>
      <c r="BS822" s="808">
        <f t="shared" si="2407"/>
        <v>0</v>
      </c>
      <c r="BT822" s="808">
        <f t="shared" si="2407"/>
        <v>0</v>
      </c>
      <c r="BU822" s="814"/>
      <c r="BV822" s="815">
        <f t="shared" si="2403"/>
        <v>0</v>
      </c>
      <c r="BW822" s="815">
        <f t="shared" si="2403"/>
        <v>8.3496412263535554E-3</v>
      </c>
      <c r="BX822" s="815">
        <f t="shared" si="2403"/>
        <v>4.5088062622309202E-2</v>
      </c>
      <c r="BY822" s="815">
        <f t="shared" si="2403"/>
        <v>9.936073059360731E-2</v>
      </c>
      <c r="BZ822" s="625">
        <f t="shared" si="2367"/>
        <v>0</v>
      </c>
      <c r="CA822" s="625">
        <f t="shared" si="2368"/>
        <v>2.7911657813810462E-3</v>
      </c>
      <c r="CB822" s="625">
        <f t="shared" si="2369"/>
        <v>1.8299630354424879E-2</v>
      </c>
      <c r="CC822" s="694">
        <f t="shared" si="2370"/>
        <v>2.1819763189626199E-2</v>
      </c>
      <c r="CD822" s="1342">
        <f t="shared" si="2398"/>
        <v>0</v>
      </c>
      <c r="CE822" s="1343">
        <f t="shared" si="2372"/>
        <v>0</v>
      </c>
      <c r="CF822" s="1344">
        <f t="shared" si="2372"/>
        <v>0</v>
      </c>
      <c r="CG822" s="1344">
        <f t="shared" si="2372"/>
        <v>0</v>
      </c>
      <c r="CH822" s="1344">
        <f t="shared" si="2372"/>
        <v>0</v>
      </c>
      <c r="CI822" s="1344">
        <f t="shared" si="2372"/>
        <v>0</v>
      </c>
      <c r="CJ822" s="1344">
        <f t="shared" si="2372"/>
        <v>0</v>
      </c>
      <c r="CK822" s="1345">
        <f t="shared" si="2372"/>
        <v>0</v>
      </c>
      <c r="CL822" s="1345">
        <f t="shared" si="2372"/>
        <v>0</v>
      </c>
      <c r="CM822" s="1345">
        <f t="shared" si="2372"/>
        <v>0</v>
      </c>
      <c r="CN822" s="1344">
        <f t="shared" si="2372"/>
        <v>0</v>
      </c>
      <c r="CO822" s="1344">
        <f t="shared" si="2372"/>
        <v>4.2270058708414875E-2</v>
      </c>
      <c r="CP822" s="1344">
        <f t="shared" si="2372"/>
        <v>5.1236434798078628E-2</v>
      </c>
      <c r="CQ822" s="1344">
        <f t="shared" si="2372"/>
        <v>5.6360078277886493E-2</v>
      </c>
      <c r="CR822" s="1344">
        <f t="shared" si="2372"/>
        <v>8.3496412263535547E-2</v>
      </c>
      <c r="CS822" s="1343">
        <f t="shared" si="2372"/>
        <v>9.393346379647749E-2</v>
      </c>
      <c r="CT822" s="1346">
        <f t="shared" si="2372"/>
        <v>0.17023990722620858</v>
      </c>
      <c r="CU822" s="540">
        <f t="shared" si="2373"/>
        <v>0</v>
      </c>
      <c r="CV822" s="541">
        <f t="shared" si="2374"/>
        <v>0</v>
      </c>
      <c r="CW822" s="542">
        <f t="shared" si="2375"/>
        <v>0</v>
      </c>
      <c r="CX822" s="542">
        <f t="shared" si="2376"/>
        <v>0</v>
      </c>
      <c r="CY822" s="542">
        <f t="shared" si="2377"/>
        <v>0</v>
      </c>
      <c r="CZ822" s="542">
        <f t="shared" si="2378"/>
        <v>0</v>
      </c>
      <c r="DA822" s="542">
        <f t="shared" si="2379"/>
        <v>0</v>
      </c>
      <c r="DB822" s="543">
        <f t="shared" si="2380"/>
        <v>0</v>
      </c>
      <c r="DC822" s="543">
        <f t="shared" si="2381"/>
        <v>0</v>
      </c>
      <c r="DD822" s="543">
        <f t="shared" si="2382"/>
        <v>0</v>
      </c>
      <c r="DE822" s="542">
        <f t="shared" si="2383"/>
        <v>0</v>
      </c>
      <c r="DF822" s="542">
        <f t="shared" si="2384"/>
        <v>4.2270058708414875E-2</v>
      </c>
      <c r="DG822" s="542">
        <f t="shared" si="2385"/>
        <v>5.1236434798078628E-2</v>
      </c>
      <c r="DH822" s="542">
        <f t="shared" si="2386"/>
        <v>5.6360078277886493E-2</v>
      </c>
      <c r="DI822" s="542">
        <f t="shared" si="2387"/>
        <v>8.3496412263535547E-2</v>
      </c>
      <c r="DJ822" s="541">
        <f t="shared" si="2388"/>
        <v>9.393346379647749E-2</v>
      </c>
      <c r="DK822" s="540">
        <f t="shared" si="2389"/>
        <v>0.17023990722620858</v>
      </c>
      <c r="DL822" s="656">
        <f t="shared" si="2390"/>
        <v>17</v>
      </c>
      <c r="DM822" s="106">
        <f t="shared" si="2391"/>
        <v>17</v>
      </c>
      <c r="DN822" s="106">
        <f t="shared" si="2392"/>
        <v>17</v>
      </c>
      <c r="DO822" s="106">
        <f t="shared" si="239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7"/>
      <c r="DY822" s="487"/>
    </row>
    <row r="823" spans="1:129" s="489" customFormat="1" ht="15.75" customHeight="1">
      <c r="A823" s="813" t="s">
        <v>374</v>
      </c>
      <c r="B823" s="808">
        <f t="shared" ref="B823:R823" si="2408">SUM(B144)</f>
        <v>0</v>
      </c>
      <c r="C823" s="808">
        <f t="shared" si="2408"/>
        <v>0</v>
      </c>
      <c r="D823" s="808">
        <f t="shared" si="2408"/>
        <v>0</v>
      </c>
      <c r="E823" s="808">
        <f t="shared" si="2408"/>
        <v>0</v>
      </c>
      <c r="F823" s="808">
        <f t="shared" si="2408"/>
        <v>0</v>
      </c>
      <c r="G823" s="808">
        <f t="shared" si="2408"/>
        <v>0</v>
      </c>
      <c r="H823" s="808">
        <f t="shared" si="2408"/>
        <v>0</v>
      </c>
      <c r="I823" s="808">
        <f t="shared" si="2408"/>
        <v>0</v>
      </c>
      <c r="J823" s="808">
        <f t="shared" si="2408"/>
        <v>0</v>
      </c>
      <c r="K823" s="808">
        <f t="shared" si="2408"/>
        <v>0</v>
      </c>
      <c r="L823" s="808">
        <f t="shared" si="2408"/>
        <v>0</v>
      </c>
      <c r="M823" s="808">
        <f t="shared" si="2408"/>
        <v>0</v>
      </c>
      <c r="N823" s="808">
        <f t="shared" si="2408"/>
        <v>0</v>
      </c>
      <c r="O823" s="808">
        <f t="shared" si="2408"/>
        <v>0</v>
      </c>
      <c r="P823" s="808">
        <f t="shared" si="2408"/>
        <v>0</v>
      </c>
      <c r="Q823" s="808">
        <f t="shared" si="2408"/>
        <v>0</v>
      </c>
      <c r="R823" s="808">
        <f t="shared" si="2408"/>
        <v>0</v>
      </c>
      <c r="S823" s="814"/>
      <c r="T823" s="808">
        <f t="shared" ref="T823:AJ823" si="2409">SUM(T144)</f>
        <v>0</v>
      </c>
      <c r="U823" s="808">
        <f t="shared" si="2409"/>
        <v>0</v>
      </c>
      <c r="V823" s="808">
        <f t="shared" si="2409"/>
        <v>0</v>
      </c>
      <c r="W823" s="808">
        <f t="shared" si="2409"/>
        <v>0</v>
      </c>
      <c r="X823" s="808">
        <f t="shared" si="2409"/>
        <v>0</v>
      </c>
      <c r="Y823" s="808">
        <f t="shared" si="2409"/>
        <v>0</v>
      </c>
      <c r="Z823" s="808">
        <f t="shared" si="2409"/>
        <v>0</v>
      </c>
      <c r="AA823" s="808">
        <f t="shared" si="2409"/>
        <v>0</v>
      </c>
      <c r="AB823" s="808">
        <f t="shared" si="2409"/>
        <v>0</v>
      </c>
      <c r="AC823" s="808">
        <f t="shared" si="2409"/>
        <v>0</v>
      </c>
      <c r="AD823" s="808">
        <f t="shared" si="2409"/>
        <v>0</v>
      </c>
      <c r="AE823" s="808">
        <f t="shared" si="2409"/>
        <v>0</v>
      </c>
      <c r="AF823" s="808">
        <f t="shared" si="2409"/>
        <v>0</v>
      </c>
      <c r="AG823" s="808">
        <f t="shared" si="2409"/>
        <v>0</v>
      </c>
      <c r="AH823" s="808">
        <f t="shared" si="2409"/>
        <v>0</v>
      </c>
      <c r="AI823" s="808">
        <f t="shared" si="2409"/>
        <v>0</v>
      </c>
      <c r="AJ823" s="808">
        <f t="shared" si="2409"/>
        <v>0</v>
      </c>
      <c r="AK823" s="814"/>
      <c r="AL823" s="808">
        <f t="shared" ref="AL823:BB823" si="2410">SUM(AL144)</f>
        <v>0</v>
      </c>
      <c r="AM823" s="808">
        <f t="shared" si="2410"/>
        <v>0</v>
      </c>
      <c r="AN823" s="808">
        <f t="shared" si="2410"/>
        <v>0</v>
      </c>
      <c r="AO823" s="808">
        <f t="shared" si="2410"/>
        <v>0</v>
      </c>
      <c r="AP823" s="808">
        <f t="shared" si="2410"/>
        <v>0</v>
      </c>
      <c r="AQ823" s="808">
        <f t="shared" si="2410"/>
        <v>0</v>
      </c>
      <c r="AR823" s="808">
        <f t="shared" si="2410"/>
        <v>0</v>
      </c>
      <c r="AS823" s="808">
        <f t="shared" si="2410"/>
        <v>0</v>
      </c>
      <c r="AT823" s="808">
        <f t="shared" si="2410"/>
        <v>0</v>
      </c>
      <c r="AU823" s="808">
        <f t="shared" si="2410"/>
        <v>0</v>
      </c>
      <c r="AV823" s="808">
        <f t="shared" si="2410"/>
        <v>0</v>
      </c>
      <c r="AW823" s="808">
        <f t="shared" si="2410"/>
        <v>0</v>
      </c>
      <c r="AX823" s="808">
        <f t="shared" si="2410"/>
        <v>0</v>
      </c>
      <c r="AY823" s="808">
        <f t="shared" si="2410"/>
        <v>0</v>
      </c>
      <c r="AZ823" s="808">
        <f t="shared" si="2410"/>
        <v>0</v>
      </c>
      <c r="BA823" s="808">
        <f t="shared" si="2410"/>
        <v>0</v>
      </c>
      <c r="BB823" s="808">
        <f t="shared" si="2410"/>
        <v>0</v>
      </c>
      <c r="BC823" s="814"/>
      <c r="BD823" s="808">
        <f t="shared" ref="BD823:BT823" si="2411">SUM(BD144)</f>
        <v>0</v>
      </c>
      <c r="BE823" s="808">
        <f t="shared" si="2411"/>
        <v>0</v>
      </c>
      <c r="BF823" s="808">
        <f t="shared" si="2411"/>
        <v>0</v>
      </c>
      <c r="BG823" s="808">
        <f t="shared" si="2411"/>
        <v>0</v>
      </c>
      <c r="BH823" s="808">
        <f t="shared" si="2411"/>
        <v>0</v>
      </c>
      <c r="BI823" s="808">
        <f t="shared" si="2411"/>
        <v>0</v>
      </c>
      <c r="BJ823" s="808">
        <f t="shared" si="2411"/>
        <v>0</v>
      </c>
      <c r="BK823" s="808">
        <f t="shared" si="2411"/>
        <v>0</v>
      </c>
      <c r="BL823" s="808">
        <f t="shared" si="2411"/>
        <v>0</v>
      </c>
      <c r="BM823" s="808">
        <f t="shared" si="2411"/>
        <v>0</v>
      </c>
      <c r="BN823" s="808">
        <f t="shared" si="2411"/>
        <v>0</v>
      </c>
      <c r="BO823" s="808">
        <f t="shared" si="2411"/>
        <v>0</v>
      </c>
      <c r="BP823" s="808">
        <f t="shared" si="2411"/>
        <v>0</v>
      </c>
      <c r="BQ823" s="808">
        <f t="shared" si="2411"/>
        <v>0</v>
      </c>
      <c r="BR823" s="808">
        <f t="shared" si="2411"/>
        <v>0</v>
      </c>
      <c r="BS823" s="808">
        <f t="shared" si="2411"/>
        <v>0</v>
      </c>
      <c r="BT823" s="808">
        <f t="shared" si="2411"/>
        <v>0</v>
      </c>
      <c r="BU823" s="814"/>
      <c r="BV823" s="815">
        <f t="shared" ref="BV823:BY824" si="2412">SUM(BV144)</f>
        <v>0</v>
      </c>
      <c r="BW823" s="815">
        <f t="shared" si="2412"/>
        <v>0</v>
      </c>
      <c r="BX823" s="815">
        <f t="shared" si="2412"/>
        <v>0</v>
      </c>
      <c r="BY823" s="815">
        <f t="shared" si="2412"/>
        <v>0</v>
      </c>
      <c r="BZ823" s="625">
        <f t="shared" si="2367"/>
        <v>0</v>
      </c>
      <c r="CA823" s="625">
        <f t="shared" si="2368"/>
        <v>0</v>
      </c>
      <c r="CB823" s="625">
        <f t="shared" si="2369"/>
        <v>0</v>
      </c>
      <c r="CC823" s="694">
        <f t="shared" si="2370"/>
        <v>0</v>
      </c>
      <c r="CD823" s="1342">
        <f t="shared" si="2398"/>
        <v>0</v>
      </c>
      <c r="CE823" s="1343">
        <f t="shared" si="2372"/>
        <v>0</v>
      </c>
      <c r="CF823" s="1344">
        <f t="shared" si="2372"/>
        <v>0</v>
      </c>
      <c r="CG823" s="1344">
        <f t="shared" si="2372"/>
        <v>0</v>
      </c>
      <c r="CH823" s="1344">
        <f t="shared" si="2372"/>
        <v>0</v>
      </c>
      <c r="CI823" s="1344">
        <f t="shared" si="2372"/>
        <v>0</v>
      </c>
      <c r="CJ823" s="1344">
        <f t="shared" si="2372"/>
        <v>0</v>
      </c>
      <c r="CK823" s="1345">
        <f t="shared" si="2372"/>
        <v>0</v>
      </c>
      <c r="CL823" s="1345">
        <f t="shared" si="2372"/>
        <v>0</v>
      </c>
      <c r="CM823" s="1345">
        <f t="shared" si="2372"/>
        <v>0</v>
      </c>
      <c r="CN823" s="1344">
        <f t="shared" si="2372"/>
        <v>0</v>
      </c>
      <c r="CO823" s="1344">
        <f t="shared" si="2372"/>
        <v>0</v>
      </c>
      <c r="CP823" s="1344">
        <f t="shared" si="2372"/>
        <v>0</v>
      </c>
      <c r="CQ823" s="1344">
        <f t="shared" si="2372"/>
        <v>0</v>
      </c>
      <c r="CR823" s="1344">
        <f t="shared" si="2372"/>
        <v>0</v>
      </c>
      <c r="CS823" s="1343">
        <f t="shared" si="2372"/>
        <v>0</v>
      </c>
      <c r="CT823" s="1346">
        <f t="shared" si="2372"/>
        <v>0</v>
      </c>
      <c r="CU823" s="540">
        <f t="shared" si="2373"/>
        <v>0</v>
      </c>
      <c r="CV823" s="541">
        <f t="shared" si="2374"/>
        <v>0</v>
      </c>
      <c r="CW823" s="542">
        <f t="shared" si="2375"/>
        <v>0</v>
      </c>
      <c r="CX823" s="542">
        <f t="shared" si="2376"/>
        <v>0</v>
      </c>
      <c r="CY823" s="542">
        <f t="shared" si="2377"/>
        <v>0</v>
      </c>
      <c r="CZ823" s="542">
        <f t="shared" si="2378"/>
        <v>0</v>
      </c>
      <c r="DA823" s="542">
        <f t="shared" si="2379"/>
        <v>0</v>
      </c>
      <c r="DB823" s="543">
        <f t="shared" si="2380"/>
        <v>0</v>
      </c>
      <c r="DC823" s="543">
        <f t="shared" si="2381"/>
        <v>0</v>
      </c>
      <c r="DD823" s="543">
        <f t="shared" si="2382"/>
        <v>0</v>
      </c>
      <c r="DE823" s="542">
        <f t="shared" si="2383"/>
        <v>0</v>
      </c>
      <c r="DF823" s="542">
        <f t="shared" si="2384"/>
        <v>0</v>
      </c>
      <c r="DG823" s="542">
        <f t="shared" si="2385"/>
        <v>0</v>
      </c>
      <c r="DH823" s="542">
        <f t="shared" si="2386"/>
        <v>0</v>
      </c>
      <c r="DI823" s="542">
        <f t="shared" si="2387"/>
        <v>0</v>
      </c>
      <c r="DJ823" s="541">
        <f t="shared" si="2388"/>
        <v>0</v>
      </c>
      <c r="DK823" s="540">
        <f t="shared" si="2389"/>
        <v>0</v>
      </c>
      <c r="DL823" s="656">
        <f t="shared" si="2390"/>
        <v>17</v>
      </c>
      <c r="DM823" s="106">
        <f t="shared" si="2391"/>
        <v>17</v>
      </c>
      <c r="DN823" s="106">
        <f t="shared" si="2392"/>
        <v>17</v>
      </c>
      <c r="DO823" s="106">
        <f t="shared" si="239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7"/>
      <c r="DY823" s="487"/>
    </row>
    <row r="824" spans="1:129" s="489" customFormat="1" ht="15.75" customHeight="1">
      <c r="A824" s="620" t="s">
        <v>375</v>
      </c>
      <c r="B824" s="808">
        <f t="shared" ref="B824:R824" si="2413">SUM(B145)</f>
        <v>0</v>
      </c>
      <c r="C824" s="808">
        <f t="shared" si="2413"/>
        <v>0</v>
      </c>
      <c r="D824" s="808">
        <f t="shared" si="2413"/>
        <v>0</v>
      </c>
      <c r="E824" s="808">
        <f t="shared" si="2413"/>
        <v>0</v>
      </c>
      <c r="F824" s="808">
        <f t="shared" si="2413"/>
        <v>0</v>
      </c>
      <c r="G824" s="808">
        <f t="shared" si="2413"/>
        <v>0</v>
      </c>
      <c r="H824" s="808">
        <f t="shared" si="2413"/>
        <v>0</v>
      </c>
      <c r="I824" s="808">
        <f t="shared" si="2413"/>
        <v>0</v>
      </c>
      <c r="J824" s="808">
        <f t="shared" si="2413"/>
        <v>0</v>
      </c>
      <c r="K824" s="808">
        <f t="shared" si="2413"/>
        <v>0</v>
      </c>
      <c r="L824" s="808">
        <f t="shared" si="2413"/>
        <v>0</v>
      </c>
      <c r="M824" s="808">
        <f t="shared" si="2413"/>
        <v>0</v>
      </c>
      <c r="N824" s="808">
        <f t="shared" si="2413"/>
        <v>0</v>
      </c>
      <c r="O824" s="808">
        <f t="shared" si="2413"/>
        <v>0</v>
      </c>
      <c r="P824" s="808">
        <f t="shared" si="2413"/>
        <v>0</v>
      </c>
      <c r="Q824" s="808">
        <f t="shared" si="2413"/>
        <v>0</v>
      </c>
      <c r="R824" s="808">
        <f t="shared" si="2413"/>
        <v>0</v>
      </c>
      <c r="S824" s="814"/>
      <c r="T824" s="808">
        <f t="shared" ref="T824:AJ824" si="2414">SUM(T145)</f>
        <v>0</v>
      </c>
      <c r="U824" s="808">
        <f t="shared" si="2414"/>
        <v>0</v>
      </c>
      <c r="V824" s="808">
        <f t="shared" si="2414"/>
        <v>0</v>
      </c>
      <c r="W824" s="808">
        <f t="shared" si="2414"/>
        <v>0</v>
      </c>
      <c r="X824" s="808">
        <f t="shared" si="2414"/>
        <v>0</v>
      </c>
      <c r="Y824" s="808">
        <f t="shared" si="2414"/>
        <v>0</v>
      </c>
      <c r="Z824" s="808">
        <f t="shared" si="2414"/>
        <v>0</v>
      </c>
      <c r="AA824" s="808">
        <f t="shared" si="2414"/>
        <v>0</v>
      </c>
      <c r="AB824" s="808">
        <f t="shared" si="2414"/>
        <v>0</v>
      </c>
      <c r="AC824" s="808">
        <f t="shared" si="2414"/>
        <v>0</v>
      </c>
      <c r="AD824" s="808">
        <f t="shared" si="2414"/>
        <v>0</v>
      </c>
      <c r="AE824" s="808">
        <f t="shared" si="2414"/>
        <v>0</v>
      </c>
      <c r="AF824" s="808">
        <f t="shared" si="2414"/>
        <v>0</v>
      </c>
      <c r="AG824" s="808">
        <f t="shared" si="2414"/>
        <v>0</v>
      </c>
      <c r="AH824" s="808">
        <f t="shared" si="2414"/>
        <v>0</v>
      </c>
      <c r="AI824" s="808">
        <f t="shared" si="2414"/>
        <v>0</v>
      </c>
      <c r="AJ824" s="808">
        <f t="shared" si="2414"/>
        <v>0</v>
      </c>
      <c r="AK824" s="814"/>
      <c r="AL824" s="808">
        <f t="shared" ref="AL824:BB824" si="2415">SUM(AL145)</f>
        <v>0</v>
      </c>
      <c r="AM824" s="808">
        <f t="shared" si="2415"/>
        <v>0</v>
      </c>
      <c r="AN824" s="808">
        <f t="shared" si="2415"/>
        <v>0</v>
      </c>
      <c r="AO824" s="808">
        <f t="shared" si="2415"/>
        <v>0</v>
      </c>
      <c r="AP824" s="808">
        <f t="shared" si="2415"/>
        <v>0</v>
      </c>
      <c r="AQ824" s="808">
        <f t="shared" si="2415"/>
        <v>0</v>
      </c>
      <c r="AR824" s="808">
        <f t="shared" si="2415"/>
        <v>0</v>
      </c>
      <c r="AS824" s="808">
        <f t="shared" si="2415"/>
        <v>0</v>
      </c>
      <c r="AT824" s="808">
        <f t="shared" si="2415"/>
        <v>0</v>
      </c>
      <c r="AU824" s="808">
        <f t="shared" si="2415"/>
        <v>0</v>
      </c>
      <c r="AV824" s="808">
        <f t="shared" si="2415"/>
        <v>0</v>
      </c>
      <c r="AW824" s="808">
        <f t="shared" si="2415"/>
        <v>0</v>
      </c>
      <c r="AX824" s="808">
        <f t="shared" si="2415"/>
        <v>0</v>
      </c>
      <c r="AY824" s="808">
        <f t="shared" si="2415"/>
        <v>0</v>
      </c>
      <c r="AZ824" s="808">
        <f t="shared" si="2415"/>
        <v>0</v>
      </c>
      <c r="BA824" s="808">
        <f t="shared" si="2415"/>
        <v>0</v>
      </c>
      <c r="BB824" s="808">
        <f t="shared" si="2415"/>
        <v>0</v>
      </c>
      <c r="BC824" s="814"/>
      <c r="BD824" s="808">
        <f t="shared" ref="BD824:BT824" si="2416">SUM(BD145)</f>
        <v>0</v>
      </c>
      <c r="BE824" s="808">
        <f t="shared" si="2416"/>
        <v>0</v>
      </c>
      <c r="BF824" s="808">
        <f t="shared" si="2416"/>
        <v>0</v>
      </c>
      <c r="BG824" s="808">
        <f t="shared" si="2416"/>
        <v>0</v>
      </c>
      <c r="BH824" s="808">
        <f t="shared" si="2416"/>
        <v>0</v>
      </c>
      <c r="BI824" s="808">
        <f t="shared" si="2416"/>
        <v>0</v>
      </c>
      <c r="BJ824" s="808">
        <f t="shared" si="2416"/>
        <v>0</v>
      </c>
      <c r="BK824" s="808">
        <f t="shared" si="2416"/>
        <v>0</v>
      </c>
      <c r="BL824" s="808">
        <f t="shared" si="2416"/>
        <v>0</v>
      </c>
      <c r="BM824" s="808">
        <f t="shared" si="2416"/>
        <v>0</v>
      </c>
      <c r="BN824" s="808">
        <f t="shared" si="2416"/>
        <v>0</v>
      </c>
      <c r="BO824" s="808">
        <f t="shared" si="2416"/>
        <v>0</v>
      </c>
      <c r="BP824" s="808">
        <f t="shared" si="2416"/>
        <v>0</v>
      </c>
      <c r="BQ824" s="808">
        <f t="shared" si="2416"/>
        <v>0</v>
      </c>
      <c r="BR824" s="808">
        <f t="shared" si="2416"/>
        <v>0</v>
      </c>
      <c r="BS824" s="808">
        <f t="shared" si="2416"/>
        <v>0</v>
      </c>
      <c r="BT824" s="808">
        <f t="shared" si="2416"/>
        <v>0</v>
      </c>
      <c r="BU824" s="814"/>
      <c r="BV824" s="815">
        <f t="shared" si="2412"/>
        <v>0</v>
      </c>
      <c r="BW824" s="815">
        <f t="shared" si="2412"/>
        <v>0</v>
      </c>
      <c r="BX824" s="815">
        <f t="shared" si="2412"/>
        <v>0</v>
      </c>
      <c r="BY824" s="815">
        <f t="shared" si="2412"/>
        <v>0</v>
      </c>
      <c r="BZ824" s="625">
        <f t="shared" si="2367"/>
        <v>0</v>
      </c>
      <c r="CA824" s="625">
        <f t="shared" si="2368"/>
        <v>0</v>
      </c>
      <c r="CB824" s="625">
        <f t="shared" si="2369"/>
        <v>0</v>
      </c>
      <c r="CC824" s="694">
        <f t="shared" si="2370"/>
        <v>0</v>
      </c>
      <c r="CD824" s="1342">
        <f t="shared" si="2398"/>
        <v>0</v>
      </c>
      <c r="CE824" s="1343">
        <f t="shared" si="2372"/>
        <v>0</v>
      </c>
      <c r="CF824" s="1344">
        <f t="shared" si="2372"/>
        <v>0</v>
      </c>
      <c r="CG824" s="1344">
        <f t="shared" si="2372"/>
        <v>0</v>
      </c>
      <c r="CH824" s="1344">
        <f t="shared" si="2372"/>
        <v>0</v>
      </c>
      <c r="CI824" s="1344">
        <f t="shared" si="2372"/>
        <v>0</v>
      </c>
      <c r="CJ824" s="1344">
        <f t="shared" si="2372"/>
        <v>0</v>
      </c>
      <c r="CK824" s="1345">
        <f t="shared" si="2372"/>
        <v>0</v>
      </c>
      <c r="CL824" s="1345">
        <f t="shared" si="2372"/>
        <v>0</v>
      </c>
      <c r="CM824" s="1345">
        <f t="shared" si="2372"/>
        <v>0</v>
      </c>
      <c r="CN824" s="1344">
        <f t="shared" si="2372"/>
        <v>0</v>
      </c>
      <c r="CO824" s="1344">
        <f t="shared" si="2372"/>
        <v>0</v>
      </c>
      <c r="CP824" s="1344">
        <f t="shared" si="2372"/>
        <v>0</v>
      </c>
      <c r="CQ824" s="1344">
        <f t="shared" si="2372"/>
        <v>0</v>
      </c>
      <c r="CR824" s="1344">
        <f t="shared" si="2372"/>
        <v>0</v>
      </c>
      <c r="CS824" s="1343">
        <f t="shared" si="2372"/>
        <v>0</v>
      </c>
      <c r="CT824" s="1346">
        <f t="shared" si="2372"/>
        <v>0</v>
      </c>
      <c r="CU824" s="540">
        <f t="shared" si="2373"/>
        <v>0</v>
      </c>
      <c r="CV824" s="541">
        <f t="shared" si="2374"/>
        <v>0</v>
      </c>
      <c r="CW824" s="542">
        <f t="shared" si="2375"/>
        <v>0</v>
      </c>
      <c r="CX824" s="542">
        <f t="shared" si="2376"/>
        <v>0</v>
      </c>
      <c r="CY824" s="542">
        <f t="shared" si="2377"/>
        <v>0</v>
      </c>
      <c r="CZ824" s="542">
        <f t="shared" si="2378"/>
        <v>0</v>
      </c>
      <c r="DA824" s="542">
        <f t="shared" si="2379"/>
        <v>0</v>
      </c>
      <c r="DB824" s="543">
        <f t="shared" si="2380"/>
        <v>0</v>
      </c>
      <c r="DC824" s="543">
        <f t="shared" si="2381"/>
        <v>0</v>
      </c>
      <c r="DD824" s="543">
        <f t="shared" si="2382"/>
        <v>0</v>
      </c>
      <c r="DE824" s="542">
        <f t="shared" si="2383"/>
        <v>0</v>
      </c>
      <c r="DF824" s="542">
        <f t="shared" si="2384"/>
        <v>0</v>
      </c>
      <c r="DG824" s="542">
        <f t="shared" si="2385"/>
        <v>0</v>
      </c>
      <c r="DH824" s="542">
        <f t="shared" si="2386"/>
        <v>0</v>
      </c>
      <c r="DI824" s="542">
        <f t="shared" si="2387"/>
        <v>0</v>
      </c>
      <c r="DJ824" s="541">
        <f t="shared" si="2388"/>
        <v>0</v>
      </c>
      <c r="DK824" s="540">
        <f t="shared" si="2389"/>
        <v>0</v>
      </c>
      <c r="DL824" s="656">
        <f t="shared" si="2390"/>
        <v>17</v>
      </c>
      <c r="DM824" s="106">
        <f t="shared" si="2391"/>
        <v>17</v>
      </c>
      <c r="DN824" s="106">
        <f t="shared" si="2392"/>
        <v>17</v>
      </c>
      <c r="DO824" s="106">
        <f t="shared" si="239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7"/>
      <c r="DY824" s="487"/>
    </row>
    <row r="825" spans="1:129" s="489" customFormat="1" ht="15.75" customHeight="1">
      <c r="A825" s="813" t="s">
        <v>376</v>
      </c>
      <c r="B825" s="808">
        <f t="shared" ref="B825:R825" si="2417">SUM(B172)</f>
        <v>0</v>
      </c>
      <c r="C825" s="808">
        <f t="shared" si="2417"/>
        <v>0</v>
      </c>
      <c r="D825" s="808">
        <f t="shared" si="2417"/>
        <v>0</v>
      </c>
      <c r="E825" s="808">
        <f t="shared" si="2417"/>
        <v>0</v>
      </c>
      <c r="F825" s="808">
        <f t="shared" si="2417"/>
        <v>0</v>
      </c>
      <c r="G825" s="808">
        <f t="shared" si="2417"/>
        <v>0</v>
      </c>
      <c r="H825" s="808">
        <f t="shared" si="2417"/>
        <v>0</v>
      </c>
      <c r="I825" s="808">
        <f t="shared" si="2417"/>
        <v>0</v>
      </c>
      <c r="J825" s="808">
        <f t="shared" si="2417"/>
        <v>0</v>
      </c>
      <c r="K825" s="808">
        <f t="shared" si="2417"/>
        <v>0</v>
      </c>
      <c r="L825" s="808">
        <f t="shared" si="2417"/>
        <v>0</v>
      </c>
      <c r="M825" s="808">
        <f t="shared" si="2417"/>
        <v>0</v>
      </c>
      <c r="N825" s="808">
        <f t="shared" si="2417"/>
        <v>0</v>
      </c>
      <c r="O825" s="808">
        <f t="shared" si="2417"/>
        <v>0</v>
      </c>
      <c r="P825" s="808">
        <f t="shared" si="2417"/>
        <v>0</v>
      </c>
      <c r="Q825" s="808">
        <f t="shared" si="2417"/>
        <v>0</v>
      </c>
      <c r="R825" s="808">
        <f t="shared" si="2417"/>
        <v>0</v>
      </c>
      <c r="S825" s="814"/>
      <c r="T825" s="808">
        <f t="shared" ref="T825:AJ825" si="2418">SUM(T172)</f>
        <v>0</v>
      </c>
      <c r="U825" s="808">
        <f t="shared" si="2418"/>
        <v>0</v>
      </c>
      <c r="V825" s="808">
        <f t="shared" si="2418"/>
        <v>0</v>
      </c>
      <c r="W825" s="808">
        <f t="shared" si="2418"/>
        <v>0</v>
      </c>
      <c r="X825" s="808">
        <f t="shared" si="2418"/>
        <v>0</v>
      </c>
      <c r="Y825" s="808">
        <f t="shared" si="2418"/>
        <v>0</v>
      </c>
      <c r="Z825" s="808">
        <f t="shared" si="2418"/>
        <v>0</v>
      </c>
      <c r="AA825" s="808">
        <f t="shared" si="2418"/>
        <v>0</v>
      </c>
      <c r="AB825" s="808">
        <f t="shared" si="2418"/>
        <v>0</v>
      </c>
      <c r="AC825" s="808">
        <f t="shared" si="2418"/>
        <v>0</v>
      </c>
      <c r="AD825" s="808">
        <f t="shared" si="2418"/>
        <v>0</v>
      </c>
      <c r="AE825" s="808">
        <f t="shared" si="2418"/>
        <v>0</v>
      </c>
      <c r="AF825" s="808">
        <f t="shared" si="2418"/>
        <v>0</v>
      </c>
      <c r="AG825" s="808">
        <f t="shared" si="2418"/>
        <v>0</v>
      </c>
      <c r="AH825" s="808">
        <f t="shared" si="2418"/>
        <v>0</v>
      </c>
      <c r="AI825" s="808">
        <f t="shared" si="2418"/>
        <v>0</v>
      </c>
      <c r="AJ825" s="808">
        <f t="shared" si="2418"/>
        <v>0</v>
      </c>
      <c r="AK825" s="814"/>
      <c r="AL825" s="808">
        <f t="shared" ref="AL825:BB825" si="2419">SUM(AL172)</f>
        <v>0</v>
      </c>
      <c r="AM825" s="808">
        <f t="shared" si="2419"/>
        <v>0</v>
      </c>
      <c r="AN825" s="808">
        <f t="shared" si="2419"/>
        <v>0</v>
      </c>
      <c r="AO825" s="808">
        <f t="shared" si="2419"/>
        <v>0</v>
      </c>
      <c r="AP825" s="808">
        <f t="shared" si="2419"/>
        <v>0</v>
      </c>
      <c r="AQ825" s="808">
        <f t="shared" si="2419"/>
        <v>0</v>
      </c>
      <c r="AR825" s="808">
        <f t="shared" si="2419"/>
        <v>0</v>
      </c>
      <c r="AS825" s="808">
        <f t="shared" si="2419"/>
        <v>0</v>
      </c>
      <c r="AT825" s="808">
        <f t="shared" si="2419"/>
        <v>0</v>
      </c>
      <c r="AU825" s="808">
        <f t="shared" si="2419"/>
        <v>0</v>
      </c>
      <c r="AV825" s="808">
        <f t="shared" si="2419"/>
        <v>0</v>
      </c>
      <c r="AW825" s="808">
        <f t="shared" si="2419"/>
        <v>0</v>
      </c>
      <c r="AX825" s="808">
        <f t="shared" si="2419"/>
        <v>0</v>
      </c>
      <c r="AY825" s="808">
        <f t="shared" si="2419"/>
        <v>0</v>
      </c>
      <c r="AZ825" s="808">
        <f t="shared" si="2419"/>
        <v>0</v>
      </c>
      <c r="BA825" s="808">
        <f t="shared" si="2419"/>
        <v>0</v>
      </c>
      <c r="BB825" s="808">
        <f t="shared" si="2419"/>
        <v>0</v>
      </c>
      <c r="BC825" s="814"/>
      <c r="BD825" s="808">
        <f t="shared" ref="BD825:BT825" si="2420">SUM(BD172)</f>
        <v>0</v>
      </c>
      <c r="BE825" s="808">
        <f t="shared" si="2420"/>
        <v>0</v>
      </c>
      <c r="BF825" s="808">
        <f t="shared" si="2420"/>
        <v>0</v>
      </c>
      <c r="BG825" s="808">
        <f t="shared" si="2420"/>
        <v>0</v>
      </c>
      <c r="BH825" s="808">
        <f t="shared" si="2420"/>
        <v>0</v>
      </c>
      <c r="BI825" s="808">
        <f t="shared" si="2420"/>
        <v>0</v>
      </c>
      <c r="BJ825" s="808">
        <f t="shared" si="2420"/>
        <v>0</v>
      </c>
      <c r="BK825" s="808">
        <f t="shared" si="2420"/>
        <v>0</v>
      </c>
      <c r="BL825" s="808">
        <f t="shared" si="2420"/>
        <v>0</v>
      </c>
      <c r="BM825" s="808">
        <f t="shared" si="2420"/>
        <v>0</v>
      </c>
      <c r="BN825" s="808">
        <f t="shared" si="2420"/>
        <v>0</v>
      </c>
      <c r="BO825" s="808">
        <f t="shared" si="2420"/>
        <v>0</v>
      </c>
      <c r="BP825" s="808">
        <f t="shared" si="2420"/>
        <v>0</v>
      </c>
      <c r="BQ825" s="808">
        <f t="shared" si="2420"/>
        <v>0</v>
      </c>
      <c r="BR825" s="808">
        <f t="shared" si="2420"/>
        <v>0</v>
      </c>
      <c r="BS825" s="808">
        <f t="shared" si="2420"/>
        <v>0</v>
      </c>
      <c r="BT825" s="808">
        <f t="shared" si="2420"/>
        <v>0</v>
      </c>
      <c r="BU825" s="814"/>
      <c r="BV825" s="815">
        <f t="shared" ref="BV825:BY826" si="2421">SUM(BV172)</f>
        <v>0</v>
      </c>
      <c r="BW825" s="815">
        <f t="shared" si="2421"/>
        <v>0</v>
      </c>
      <c r="BX825" s="815">
        <f t="shared" si="2421"/>
        <v>0</v>
      </c>
      <c r="BY825" s="815">
        <f t="shared" si="2421"/>
        <v>0</v>
      </c>
      <c r="BZ825" s="625">
        <f t="shared" si="2367"/>
        <v>0</v>
      </c>
      <c r="CA825" s="625">
        <f t="shared" si="2368"/>
        <v>0</v>
      </c>
      <c r="CB825" s="625">
        <f t="shared" si="2369"/>
        <v>0</v>
      </c>
      <c r="CC825" s="694">
        <f t="shared" si="2370"/>
        <v>0</v>
      </c>
      <c r="CD825" s="1342">
        <f t="shared" si="2398"/>
        <v>0</v>
      </c>
      <c r="CE825" s="1343">
        <f t="shared" si="2372"/>
        <v>0</v>
      </c>
      <c r="CF825" s="1344">
        <f t="shared" si="2372"/>
        <v>0</v>
      </c>
      <c r="CG825" s="1344">
        <f t="shared" si="2372"/>
        <v>0</v>
      </c>
      <c r="CH825" s="1344">
        <f t="shared" si="2372"/>
        <v>0</v>
      </c>
      <c r="CI825" s="1344">
        <f t="shared" si="2372"/>
        <v>0</v>
      </c>
      <c r="CJ825" s="1344">
        <f t="shared" si="2372"/>
        <v>0</v>
      </c>
      <c r="CK825" s="1345">
        <f t="shared" si="2372"/>
        <v>0</v>
      </c>
      <c r="CL825" s="1345">
        <f t="shared" si="2372"/>
        <v>0</v>
      </c>
      <c r="CM825" s="1345">
        <f t="shared" si="2372"/>
        <v>0</v>
      </c>
      <c r="CN825" s="1344">
        <f t="shared" si="2372"/>
        <v>0</v>
      </c>
      <c r="CO825" s="1344">
        <f t="shared" si="2372"/>
        <v>0</v>
      </c>
      <c r="CP825" s="1344">
        <f t="shared" si="2372"/>
        <v>0</v>
      </c>
      <c r="CQ825" s="1344">
        <f t="shared" si="2372"/>
        <v>0</v>
      </c>
      <c r="CR825" s="1344">
        <f t="shared" si="2372"/>
        <v>0</v>
      </c>
      <c r="CS825" s="1343">
        <f t="shared" si="2372"/>
        <v>0</v>
      </c>
      <c r="CT825" s="1346">
        <f t="shared" si="2372"/>
        <v>0</v>
      </c>
      <c r="CU825" s="540">
        <f t="shared" si="2373"/>
        <v>0</v>
      </c>
      <c r="CV825" s="541">
        <f t="shared" si="2374"/>
        <v>0</v>
      </c>
      <c r="CW825" s="542">
        <f t="shared" si="2375"/>
        <v>0</v>
      </c>
      <c r="CX825" s="542">
        <f t="shared" si="2376"/>
        <v>0</v>
      </c>
      <c r="CY825" s="542">
        <f t="shared" si="2377"/>
        <v>0</v>
      </c>
      <c r="CZ825" s="542">
        <f t="shared" si="2378"/>
        <v>0</v>
      </c>
      <c r="DA825" s="542">
        <f t="shared" si="2379"/>
        <v>0</v>
      </c>
      <c r="DB825" s="543">
        <f t="shared" si="2380"/>
        <v>0</v>
      </c>
      <c r="DC825" s="543">
        <f t="shared" si="2381"/>
        <v>0</v>
      </c>
      <c r="DD825" s="543">
        <f t="shared" si="2382"/>
        <v>0</v>
      </c>
      <c r="DE825" s="542">
        <f t="shared" si="2383"/>
        <v>0</v>
      </c>
      <c r="DF825" s="542">
        <f t="shared" si="2384"/>
        <v>0</v>
      </c>
      <c r="DG825" s="542">
        <f t="shared" si="2385"/>
        <v>0</v>
      </c>
      <c r="DH825" s="542">
        <f t="shared" si="2386"/>
        <v>0</v>
      </c>
      <c r="DI825" s="542">
        <f t="shared" si="2387"/>
        <v>0</v>
      </c>
      <c r="DJ825" s="541">
        <f t="shared" si="2388"/>
        <v>0</v>
      </c>
      <c r="DK825" s="540">
        <f t="shared" si="2389"/>
        <v>0</v>
      </c>
      <c r="DL825" s="656">
        <f t="shared" si="2390"/>
        <v>17</v>
      </c>
      <c r="DM825" s="106">
        <f t="shared" si="2391"/>
        <v>17</v>
      </c>
      <c r="DN825" s="106">
        <f t="shared" si="2392"/>
        <v>17</v>
      </c>
      <c r="DO825" s="106">
        <f t="shared" si="239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7"/>
      <c r="DY825" s="487"/>
    </row>
    <row r="826" spans="1:129" s="489" customFormat="1" ht="15.75" customHeight="1">
      <c r="A826" s="620" t="s">
        <v>377</v>
      </c>
      <c r="B826" s="808">
        <f t="shared" ref="B826:R826" si="2422">SUM(B173)</f>
        <v>0</v>
      </c>
      <c r="C826" s="808">
        <f t="shared" si="2422"/>
        <v>0</v>
      </c>
      <c r="D826" s="808">
        <f t="shared" si="2422"/>
        <v>0</v>
      </c>
      <c r="E826" s="808">
        <f t="shared" si="2422"/>
        <v>0</v>
      </c>
      <c r="F826" s="808">
        <f t="shared" si="2422"/>
        <v>0</v>
      </c>
      <c r="G826" s="808">
        <f t="shared" si="2422"/>
        <v>0</v>
      </c>
      <c r="H826" s="808">
        <f t="shared" si="2422"/>
        <v>0</v>
      </c>
      <c r="I826" s="808">
        <f t="shared" si="2422"/>
        <v>0</v>
      </c>
      <c r="J826" s="808">
        <f t="shared" si="2422"/>
        <v>0</v>
      </c>
      <c r="K826" s="808">
        <f t="shared" si="2422"/>
        <v>0</v>
      </c>
      <c r="L826" s="808">
        <f t="shared" si="2422"/>
        <v>0</v>
      </c>
      <c r="M826" s="808">
        <f t="shared" si="2422"/>
        <v>0</v>
      </c>
      <c r="N826" s="808">
        <f t="shared" si="2422"/>
        <v>0</v>
      </c>
      <c r="O826" s="808">
        <f t="shared" si="2422"/>
        <v>0</v>
      </c>
      <c r="P826" s="808">
        <f t="shared" si="2422"/>
        <v>0</v>
      </c>
      <c r="Q826" s="808">
        <f t="shared" si="2422"/>
        <v>0</v>
      </c>
      <c r="R826" s="808">
        <f t="shared" si="2422"/>
        <v>0</v>
      </c>
      <c r="S826" s="814"/>
      <c r="T826" s="808">
        <f t="shared" ref="T826:AJ826" si="2423">SUM(T173)</f>
        <v>0</v>
      </c>
      <c r="U826" s="808">
        <f t="shared" si="2423"/>
        <v>0</v>
      </c>
      <c r="V826" s="808">
        <f t="shared" si="2423"/>
        <v>0</v>
      </c>
      <c r="W826" s="808">
        <f t="shared" si="2423"/>
        <v>0</v>
      </c>
      <c r="X826" s="808">
        <f t="shared" si="2423"/>
        <v>0</v>
      </c>
      <c r="Y826" s="808">
        <f t="shared" si="2423"/>
        <v>0</v>
      </c>
      <c r="Z826" s="808">
        <f t="shared" si="2423"/>
        <v>0</v>
      </c>
      <c r="AA826" s="808">
        <f t="shared" si="2423"/>
        <v>0</v>
      </c>
      <c r="AB826" s="808">
        <f t="shared" si="2423"/>
        <v>0</v>
      </c>
      <c r="AC826" s="808">
        <f t="shared" si="2423"/>
        <v>0</v>
      </c>
      <c r="AD826" s="808">
        <f t="shared" si="2423"/>
        <v>0</v>
      </c>
      <c r="AE826" s="808">
        <f t="shared" si="2423"/>
        <v>0</v>
      </c>
      <c r="AF826" s="808">
        <f t="shared" si="2423"/>
        <v>0</v>
      </c>
      <c r="AG826" s="808">
        <f t="shared" si="2423"/>
        <v>0</v>
      </c>
      <c r="AH826" s="808">
        <f t="shared" si="2423"/>
        <v>0</v>
      </c>
      <c r="AI826" s="808">
        <f t="shared" si="2423"/>
        <v>0</v>
      </c>
      <c r="AJ826" s="808">
        <f t="shared" si="2423"/>
        <v>0</v>
      </c>
      <c r="AK826" s="814"/>
      <c r="AL826" s="808">
        <f t="shared" ref="AL826:BB826" si="2424">SUM(AL173)</f>
        <v>0</v>
      </c>
      <c r="AM826" s="808">
        <f t="shared" si="2424"/>
        <v>0</v>
      </c>
      <c r="AN826" s="808">
        <f t="shared" si="2424"/>
        <v>0</v>
      </c>
      <c r="AO826" s="808">
        <f t="shared" si="2424"/>
        <v>0</v>
      </c>
      <c r="AP826" s="808">
        <f t="shared" si="2424"/>
        <v>0</v>
      </c>
      <c r="AQ826" s="808">
        <f t="shared" si="2424"/>
        <v>0</v>
      </c>
      <c r="AR826" s="808">
        <f t="shared" si="2424"/>
        <v>0</v>
      </c>
      <c r="AS826" s="808">
        <f t="shared" si="2424"/>
        <v>0</v>
      </c>
      <c r="AT826" s="808">
        <f t="shared" si="2424"/>
        <v>0</v>
      </c>
      <c r="AU826" s="808">
        <f t="shared" si="2424"/>
        <v>0</v>
      </c>
      <c r="AV826" s="808">
        <f t="shared" si="2424"/>
        <v>0</v>
      </c>
      <c r="AW826" s="808">
        <f t="shared" si="2424"/>
        <v>0</v>
      </c>
      <c r="AX826" s="808">
        <f t="shared" si="2424"/>
        <v>0</v>
      </c>
      <c r="AY826" s="808">
        <f t="shared" si="2424"/>
        <v>0</v>
      </c>
      <c r="AZ826" s="808">
        <f t="shared" si="2424"/>
        <v>0</v>
      </c>
      <c r="BA826" s="808">
        <f t="shared" si="2424"/>
        <v>0</v>
      </c>
      <c r="BB826" s="808">
        <f t="shared" si="2424"/>
        <v>0</v>
      </c>
      <c r="BC826" s="814"/>
      <c r="BD826" s="808">
        <f t="shared" ref="BD826:BT826" si="2425">SUM(BD173)</f>
        <v>0</v>
      </c>
      <c r="BE826" s="808">
        <f t="shared" si="2425"/>
        <v>0</v>
      </c>
      <c r="BF826" s="808">
        <f t="shared" si="2425"/>
        <v>0</v>
      </c>
      <c r="BG826" s="808">
        <f t="shared" si="2425"/>
        <v>0</v>
      </c>
      <c r="BH826" s="808">
        <f t="shared" si="2425"/>
        <v>0</v>
      </c>
      <c r="BI826" s="808">
        <f t="shared" si="2425"/>
        <v>0</v>
      </c>
      <c r="BJ826" s="808">
        <f t="shared" si="2425"/>
        <v>0</v>
      </c>
      <c r="BK826" s="808">
        <f t="shared" si="2425"/>
        <v>0</v>
      </c>
      <c r="BL826" s="808">
        <f t="shared" si="2425"/>
        <v>0</v>
      </c>
      <c r="BM826" s="808">
        <f t="shared" si="2425"/>
        <v>0</v>
      </c>
      <c r="BN826" s="808">
        <f t="shared" si="2425"/>
        <v>0</v>
      </c>
      <c r="BO826" s="808">
        <f t="shared" si="2425"/>
        <v>0</v>
      </c>
      <c r="BP826" s="808">
        <f t="shared" si="2425"/>
        <v>0</v>
      </c>
      <c r="BQ826" s="808">
        <f t="shared" si="2425"/>
        <v>0</v>
      </c>
      <c r="BR826" s="808">
        <f t="shared" si="2425"/>
        <v>0</v>
      </c>
      <c r="BS826" s="808">
        <f t="shared" si="2425"/>
        <v>0</v>
      </c>
      <c r="BT826" s="808">
        <f t="shared" si="2425"/>
        <v>0</v>
      </c>
      <c r="BU826" s="814"/>
      <c r="BV826" s="815">
        <f t="shared" si="2421"/>
        <v>0</v>
      </c>
      <c r="BW826" s="815">
        <f t="shared" si="2421"/>
        <v>0</v>
      </c>
      <c r="BX826" s="815">
        <f t="shared" si="2421"/>
        <v>0</v>
      </c>
      <c r="BY826" s="815">
        <f t="shared" si="2421"/>
        <v>0</v>
      </c>
      <c r="BZ826" s="625">
        <f t="shared" si="2367"/>
        <v>0</v>
      </c>
      <c r="CA826" s="625">
        <f t="shared" si="2368"/>
        <v>0</v>
      </c>
      <c r="CB826" s="625">
        <f t="shared" si="2369"/>
        <v>0</v>
      </c>
      <c r="CC826" s="694">
        <f t="shared" si="2370"/>
        <v>0</v>
      </c>
      <c r="CD826" s="1342">
        <f t="shared" si="2398"/>
        <v>0</v>
      </c>
      <c r="CE826" s="1343">
        <f t="shared" si="2372"/>
        <v>0</v>
      </c>
      <c r="CF826" s="1344">
        <f t="shared" si="2372"/>
        <v>0</v>
      </c>
      <c r="CG826" s="1344">
        <f t="shared" si="2372"/>
        <v>0</v>
      </c>
      <c r="CH826" s="1344">
        <f t="shared" si="2372"/>
        <v>0</v>
      </c>
      <c r="CI826" s="1344">
        <f t="shared" si="2372"/>
        <v>0</v>
      </c>
      <c r="CJ826" s="1344">
        <f t="shared" si="2372"/>
        <v>0</v>
      </c>
      <c r="CK826" s="1345">
        <f t="shared" si="2372"/>
        <v>0</v>
      </c>
      <c r="CL826" s="1345">
        <f t="shared" si="2372"/>
        <v>0</v>
      </c>
      <c r="CM826" s="1345">
        <f t="shared" si="2372"/>
        <v>0</v>
      </c>
      <c r="CN826" s="1344">
        <f t="shared" si="2372"/>
        <v>0</v>
      </c>
      <c r="CO826" s="1344">
        <f t="shared" si="2372"/>
        <v>0</v>
      </c>
      <c r="CP826" s="1344">
        <f t="shared" si="2372"/>
        <v>0</v>
      </c>
      <c r="CQ826" s="1344">
        <f t="shared" si="2372"/>
        <v>0</v>
      </c>
      <c r="CR826" s="1344">
        <f t="shared" si="2372"/>
        <v>0</v>
      </c>
      <c r="CS826" s="1343">
        <f t="shared" si="2372"/>
        <v>0</v>
      </c>
      <c r="CT826" s="1346">
        <f t="shared" si="2372"/>
        <v>0</v>
      </c>
      <c r="CU826" s="540">
        <f t="shared" si="2373"/>
        <v>0</v>
      </c>
      <c r="CV826" s="541">
        <f t="shared" si="2374"/>
        <v>0</v>
      </c>
      <c r="CW826" s="542">
        <f t="shared" si="2375"/>
        <v>0</v>
      </c>
      <c r="CX826" s="542">
        <f t="shared" si="2376"/>
        <v>0</v>
      </c>
      <c r="CY826" s="542">
        <f t="shared" si="2377"/>
        <v>0</v>
      </c>
      <c r="CZ826" s="542">
        <f t="shared" si="2378"/>
        <v>0</v>
      </c>
      <c r="DA826" s="542">
        <f t="shared" si="2379"/>
        <v>0</v>
      </c>
      <c r="DB826" s="543">
        <f t="shared" si="2380"/>
        <v>0</v>
      </c>
      <c r="DC826" s="543">
        <f t="shared" si="2381"/>
        <v>0</v>
      </c>
      <c r="DD826" s="543">
        <f t="shared" si="2382"/>
        <v>0</v>
      </c>
      <c r="DE826" s="542">
        <f t="shared" si="2383"/>
        <v>0</v>
      </c>
      <c r="DF826" s="542">
        <f t="shared" si="2384"/>
        <v>0</v>
      </c>
      <c r="DG826" s="542">
        <f t="shared" si="2385"/>
        <v>0</v>
      </c>
      <c r="DH826" s="542">
        <f t="shared" si="2386"/>
        <v>0</v>
      </c>
      <c r="DI826" s="542">
        <f t="shared" si="2387"/>
        <v>0</v>
      </c>
      <c r="DJ826" s="541">
        <f t="shared" si="2388"/>
        <v>0</v>
      </c>
      <c r="DK826" s="540">
        <f t="shared" si="2389"/>
        <v>0</v>
      </c>
      <c r="DL826" s="656">
        <f t="shared" si="2390"/>
        <v>17</v>
      </c>
      <c r="DM826" s="106">
        <f t="shared" si="2391"/>
        <v>17</v>
      </c>
      <c r="DN826" s="106">
        <f t="shared" si="2392"/>
        <v>17</v>
      </c>
      <c r="DO826" s="106">
        <f t="shared" si="239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7"/>
      <c r="DY826" s="487"/>
    </row>
    <row r="827" spans="1:129" s="489" customFormat="1" ht="15.75" customHeight="1">
      <c r="A827" s="813" t="s">
        <v>378</v>
      </c>
      <c r="B827" s="808">
        <f t="shared" ref="B827:R827" si="2426">SUM(B183,B180)</f>
        <v>0</v>
      </c>
      <c r="C827" s="808">
        <f t="shared" si="2426"/>
        <v>0</v>
      </c>
      <c r="D827" s="808">
        <f t="shared" si="2426"/>
        <v>0</v>
      </c>
      <c r="E827" s="808">
        <f t="shared" si="2426"/>
        <v>0</v>
      </c>
      <c r="F827" s="808">
        <f t="shared" si="2426"/>
        <v>0</v>
      </c>
      <c r="G827" s="808">
        <f t="shared" si="2426"/>
        <v>0</v>
      </c>
      <c r="H827" s="808">
        <f t="shared" si="2426"/>
        <v>0</v>
      </c>
      <c r="I827" s="808">
        <f t="shared" si="2426"/>
        <v>0</v>
      </c>
      <c r="J827" s="808">
        <f t="shared" si="2426"/>
        <v>0</v>
      </c>
      <c r="K827" s="808">
        <f t="shared" si="2426"/>
        <v>0</v>
      </c>
      <c r="L827" s="808">
        <f t="shared" si="2426"/>
        <v>0</v>
      </c>
      <c r="M827" s="808">
        <f t="shared" si="2426"/>
        <v>0</v>
      </c>
      <c r="N827" s="808">
        <f t="shared" si="2426"/>
        <v>0</v>
      </c>
      <c r="O827" s="808">
        <f t="shared" si="2426"/>
        <v>0</v>
      </c>
      <c r="P827" s="808">
        <f t="shared" si="2426"/>
        <v>0</v>
      </c>
      <c r="Q827" s="808">
        <f t="shared" si="2426"/>
        <v>0</v>
      </c>
      <c r="R827" s="808">
        <f t="shared" si="2426"/>
        <v>0</v>
      </c>
      <c r="S827" s="814"/>
      <c r="T827" s="808">
        <f t="shared" ref="T827:AJ827" si="2427">SUM(T183,T180)</f>
        <v>0</v>
      </c>
      <c r="U827" s="808">
        <f t="shared" si="2427"/>
        <v>0</v>
      </c>
      <c r="V827" s="808">
        <f t="shared" si="2427"/>
        <v>0</v>
      </c>
      <c r="W827" s="808">
        <f t="shared" si="2427"/>
        <v>0</v>
      </c>
      <c r="X827" s="808">
        <f t="shared" si="2427"/>
        <v>4.7292889758643189E-3</v>
      </c>
      <c r="Y827" s="808">
        <f t="shared" si="2427"/>
        <v>0</v>
      </c>
      <c r="Z827" s="808">
        <f t="shared" si="2427"/>
        <v>0</v>
      </c>
      <c r="AA827" s="808">
        <f t="shared" si="2427"/>
        <v>0</v>
      </c>
      <c r="AB827" s="808">
        <f t="shared" si="2427"/>
        <v>0</v>
      </c>
      <c r="AC827" s="808">
        <f t="shared" si="2427"/>
        <v>0</v>
      </c>
      <c r="AD827" s="808">
        <f t="shared" si="2427"/>
        <v>0</v>
      </c>
      <c r="AE827" s="808">
        <f t="shared" si="2427"/>
        <v>0</v>
      </c>
      <c r="AF827" s="808">
        <f t="shared" si="2427"/>
        <v>0</v>
      </c>
      <c r="AG827" s="808">
        <f t="shared" si="2427"/>
        <v>0</v>
      </c>
      <c r="AH827" s="808">
        <f t="shared" si="2427"/>
        <v>0</v>
      </c>
      <c r="AI827" s="808">
        <f t="shared" si="2427"/>
        <v>0</v>
      </c>
      <c r="AJ827" s="808">
        <f t="shared" si="2427"/>
        <v>0</v>
      </c>
      <c r="AK827" s="814"/>
      <c r="AL827" s="808">
        <f t="shared" ref="AL827:BB827" si="2428">SUM(AL183,AL180)</f>
        <v>9.4585779517286379E-3</v>
      </c>
      <c r="AM827" s="808">
        <f t="shared" si="2428"/>
        <v>0</v>
      </c>
      <c r="AN827" s="808">
        <f t="shared" si="2428"/>
        <v>2.1019062114952528E-2</v>
      </c>
      <c r="AO827" s="808">
        <f t="shared" si="2428"/>
        <v>6.3057186344857583E-3</v>
      </c>
      <c r="AP827" s="808">
        <f t="shared" si="2428"/>
        <v>2.8375733855185908E-2</v>
      </c>
      <c r="AQ827" s="808">
        <f t="shared" si="2428"/>
        <v>0</v>
      </c>
      <c r="AR827" s="808">
        <f t="shared" si="2428"/>
        <v>4.7292889758643189E-3</v>
      </c>
      <c r="AS827" s="808">
        <f t="shared" si="2428"/>
        <v>2.3646444879321595E-3</v>
      </c>
      <c r="AT827" s="808">
        <f t="shared" si="2428"/>
        <v>0</v>
      </c>
      <c r="AU827" s="808">
        <f t="shared" si="2428"/>
        <v>0</v>
      </c>
      <c r="AV827" s="808">
        <f t="shared" si="2428"/>
        <v>0</v>
      </c>
      <c r="AW827" s="808">
        <f t="shared" si="2428"/>
        <v>0</v>
      </c>
      <c r="AX827" s="808">
        <f t="shared" si="2428"/>
        <v>0</v>
      </c>
      <c r="AY827" s="808">
        <f t="shared" si="2428"/>
        <v>0</v>
      </c>
      <c r="AZ827" s="808">
        <f t="shared" si="2428"/>
        <v>0</v>
      </c>
      <c r="BA827" s="808">
        <f t="shared" si="2428"/>
        <v>0</v>
      </c>
      <c r="BB827" s="808">
        <f t="shared" si="2428"/>
        <v>0</v>
      </c>
      <c r="BC827" s="814"/>
      <c r="BD827" s="808">
        <f t="shared" ref="BD827:BT827" si="2429">SUM(BD183,BD180)</f>
        <v>2.3646444879321594E-2</v>
      </c>
      <c r="BE827" s="808">
        <f t="shared" si="2429"/>
        <v>2.5358773646444881E-2</v>
      </c>
      <c r="BF827" s="808">
        <f t="shared" si="2429"/>
        <v>0.14269406392694065</v>
      </c>
      <c r="BG827" s="808">
        <f t="shared" si="2429"/>
        <v>2.627382764369066E-3</v>
      </c>
      <c r="BH827" s="808">
        <f t="shared" si="2429"/>
        <v>0</v>
      </c>
      <c r="BI827" s="808">
        <f t="shared" si="2429"/>
        <v>6.6352739726027399E-2</v>
      </c>
      <c r="BJ827" s="808">
        <f t="shared" si="2429"/>
        <v>9.6705805609915207E-2</v>
      </c>
      <c r="BK827" s="808">
        <f t="shared" si="2429"/>
        <v>0</v>
      </c>
      <c r="BL827" s="808">
        <f t="shared" si="2429"/>
        <v>7.9093281148075678E-2</v>
      </c>
      <c r="BM827" s="808">
        <f t="shared" si="2429"/>
        <v>0</v>
      </c>
      <c r="BN827" s="808">
        <f t="shared" si="2429"/>
        <v>0</v>
      </c>
      <c r="BO827" s="808">
        <f t="shared" si="2429"/>
        <v>0</v>
      </c>
      <c r="BP827" s="808">
        <f t="shared" si="2429"/>
        <v>0</v>
      </c>
      <c r="BQ827" s="808">
        <f t="shared" si="2429"/>
        <v>0</v>
      </c>
      <c r="BR827" s="808">
        <f t="shared" si="2429"/>
        <v>0</v>
      </c>
      <c r="BS827" s="808">
        <f t="shared" si="2429"/>
        <v>0</v>
      </c>
      <c r="BT827" s="808">
        <f t="shared" si="2429"/>
        <v>0</v>
      </c>
      <c r="BU827" s="814"/>
      <c r="BV827" s="808">
        <f>SUM(BV183,BV180)</f>
        <v>0</v>
      </c>
      <c r="BW827" s="808">
        <f>SUM(BW183,BW180)</f>
        <v>5.2547655287381321E-3</v>
      </c>
      <c r="BX827" s="808">
        <f>SUM(BX183,BX180)</f>
        <v>5.5446836268754081E-2</v>
      </c>
      <c r="BY827" s="808">
        <f>SUM(BY180,BY183)</f>
        <v>0.10143509458577953</v>
      </c>
      <c r="BZ827" s="625">
        <f t="shared" si="2367"/>
        <v>0</v>
      </c>
      <c r="CA827" s="625">
        <f t="shared" si="2368"/>
        <v>0</v>
      </c>
      <c r="CB827" s="625">
        <f t="shared" si="2369"/>
        <v>2.9251528109975602E-3</v>
      </c>
      <c r="CC827" s="694">
        <f t="shared" si="2370"/>
        <v>1.9585628518276922E-2</v>
      </c>
      <c r="CD827" s="1342">
        <f t="shared" si="2398"/>
        <v>0</v>
      </c>
      <c r="CE827" s="1343">
        <f t="shared" si="2372"/>
        <v>0</v>
      </c>
      <c r="CF827" s="1344">
        <f t="shared" si="2372"/>
        <v>0</v>
      </c>
      <c r="CG827" s="1344">
        <f t="shared" si="2372"/>
        <v>0</v>
      </c>
      <c r="CH827" s="1344">
        <f t="shared" si="2372"/>
        <v>0</v>
      </c>
      <c r="CI827" s="1344">
        <f t="shared" si="2372"/>
        <v>0</v>
      </c>
      <c r="CJ827" s="1344">
        <f t="shared" si="2372"/>
        <v>0</v>
      </c>
      <c r="CK827" s="1345">
        <f t="shared" si="2372"/>
        <v>0</v>
      </c>
      <c r="CL827" s="1345">
        <f t="shared" si="2372"/>
        <v>0</v>
      </c>
      <c r="CM827" s="1345">
        <f t="shared" si="2372"/>
        <v>0</v>
      </c>
      <c r="CN827" s="1344">
        <f t="shared" si="2372"/>
        <v>2.627382764369066E-3</v>
      </c>
      <c r="CO827" s="1344">
        <f t="shared" si="2372"/>
        <v>2.3646444879321594E-2</v>
      </c>
      <c r="CP827" s="1344">
        <f t="shared" si="2372"/>
        <v>2.5358773646444881E-2</v>
      </c>
      <c r="CQ827" s="1344">
        <f t="shared" si="2372"/>
        <v>6.6352739726027399E-2</v>
      </c>
      <c r="CR827" s="1344">
        <f t="shared" si="2372"/>
        <v>7.9093281148075678E-2</v>
      </c>
      <c r="CS827" s="1343">
        <f t="shared" si="2372"/>
        <v>9.6705805609915207E-2</v>
      </c>
      <c r="CT827" s="1346">
        <f t="shared" si="2372"/>
        <v>0.14269406392694065</v>
      </c>
      <c r="CU827" s="540">
        <f t="shared" si="2373"/>
        <v>0</v>
      </c>
      <c r="CV827" s="541">
        <f t="shared" si="2374"/>
        <v>0</v>
      </c>
      <c r="CW827" s="542">
        <f t="shared" si="2375"/>
        <v>0</v>
      </c>
      <c r="CX827" s="542">
        <f t="shared" si="2376"/>
        <v>0</v>
      </c>
      <c r="CY827" s="542">
        <f t="shared" si="2377"/>
        <v>0</v>
      </c>
      <c r="CZ827" s="542">
        <f t="shared" si="2378"/>
        <v>0</v>
      </c>
      <c r="DA827" s="542">
        <f t="shared" si="2379"/>
        <v>0</v>
      </c>
      <c r="DB827" s="543">
        <f t="shared" si="2380"/>
        <v>0</v>
      </c>
      <c r="DC827" s="543">
        <f t="shared" si="2381"/>
        <v>0</v>
      </c>
      <c r="DD827" s="543">
        <f t="shared" si="2382"/>
        <v>0</v>
      </c>
      <c r="DE827" s="542">
        <f t="shared" si="2383"/>
        <v>2.627382764369066E-3</v>
      </c>
      <c r="DF827" s="542">
        <f t="shared" si="2384"/>
        <v>2.3646444879321594E-2</v>
      </c>
      <c r="DG827" s="542">
        <f t="shared" si="2385"/>
        <v>2.5358773646444881E-2</v>
      </c>
      <c r="DH827" s="542">
        <f t="shared" si="2386"/>
        <v>6.6352739726027399E-2</v>
      </c>
      <c r="DI827" s="542">
        <f t="shared" si="2387"/>
        <v>7.9093281148075678E-2</v>
      </c>
      <c r="DJ827" s="541">
        <f t="shared" si="2388"/>
        <v>9.6705805609915207E-2</v>
      </c>
      <c r="DK827" s="540">
        <f t="shared" si="2389"/>
        <v>0.14269406392694065</v>
      </c>
      <c r="DL827" s="656">
        <f t="shared" si="2390"/>
        <v>17</v>
      </c>
      <c r="DM827" s="106">
        <f t="shared" si="2391"/>
        <v>17</v>
      </c>
      <c r="DN827" s="106">
        <f t="shared" si="2392"/>
        <v>17</v>
      </c>
      <c r="DO827" s="106">
        <f t="shared" si="239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7"/>
      <c r="DY827" s="487"/>
    </row>
    <row r="828" spans="1:129" s="489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9"/>
      <c r="DY828" s="487"/>
    </row>
    <row r="829" spans="1:129" s="489" customFormat="1" ht="15.75" customHeight="1">
      <c r="A829" s="620" t="str">
        <f>A227</f>
        <v>Green cons - Season 1: no of months</v>
      </c>
      <c r="B829" s="815">
        <f t="shared" ref="B829:R829" si="2430">SUM(B229)</f>
        <v>2.0833333333333332E-2</v>
      </c>
      <c r="C829" s="815">
        <f t="shared" si="2430"/>
        <v>2.0833333333333332E-2</v>
      </c>
      <c r="D829" s="815">
        <f t="shared" si="2430"/>
        <v>2.4999999999999998E-2</v>
      </c>
      <c r="E829" s="815">
        <f t="shared" si="2430"/>
        <v>2.8333333333333335E-2</v>
      </c>
      <c r="F829" s="815">
        <f t="shared" si="2430"/>
        <v>4.1666666666666664E-2</v>
      </c>
      <c r="G829" s="815">
        <f t="shared" si="2430"/>
        <v>2.0833333333333332E-2</v>
      </c>
      <c r="H829" s="815">
        <f t="shared" si="2430"/>
        <v>2.0833333333333332E-2</v>
      </c>
      <c r="I829" s="815">
        <f t="shared" si="2430"/>
        <v>4.1666666666666664E-2</v>
      </c>
      <c r="J829" s="815">
        <f t="shared" si="2430"/>
        <v>4.1666666666666664E-2</v>
      </c>
      <c r="K829" s="815">
        <f t="shared" si="2430"/>
        <v>0</v>
      </c>
      <c r="L829" s="815">
        <f t="shared" si="2430"/>
        <v>0</v>
      </c>
      <c r="M829" s="815">
        <f t="shared" si="2430"/>
        <v>0</v>
      </c>
      <c r="N829" s="815">
        <f t="shared" si="2430"/>
        <v>0</v>
      </c>
      <c r="O829" s="815">
        <f t="shared" si="2430"/>
        <v>0</v>
      </c>
      <c r="P829" s="815">
        <f t="shared" si="2430"/>
        <v>0</v>
      </c>
      <c r="Q829" s="815">
        <f t="shared" si="2430"/>
        <v>0</v>
      </c>
      <c r="R829" s="815">
        <f t="shared" si="2430"/>
        <v>0</v>
      </c>
      <c r="S829" s="814"/>
      <c r="T829" s="815">
        <f t="shared" ref="T829:AJ829" si="2431">SUM(T229)</f>
        <v>4.1666666666666664E-2</v>
      </c>
      <c r="U829" s="815">
        <f t="shared" si="2431"/>
        <v>4.1666666666666664E-2</v>
      </c>
      <c r="V829" s="815">
        <f t="shared" si="2431"/>
        <v>4.1666666666666664E-2</v>
      </c>
      <c r="W829" s="815">
        <f t="shared" si="2431"/>
        <v>4.1666666666666664E-2</v>
      </c>
      <c r="X829" s="815">
        <f t="shared" si="2431"/>
        <v>2.0833333333333332E-2</v>
      </c>
      <c r="Y829" s="815">
        <f t="shared" si="2431"/>
        <v>2.0833333333333332E-2</v>
      </c>
      <c r="Z829" s="815">
        <f t="shared" si="2431"/>
        <v>4.1666666666666664E-2</v>
      </c>
      <c r="AA829" s="815">
        <f t="shared" si="2431"/>
        <v>4.1666666666666664E-2</v>
      </c>
      <c r="AB829" s="815">
        <f t="shared" si="2431"/>
        <v>4.1666666666666664E-2</v>
      </c>
      <c r="AC829" s="815">
        <f t="shared" si="2431"/>
        <v>0</v>
      </c>
      <c r="AD829" s="815">
        <f t="shared" si="2431"/>
        <v>0</v>
      </c>
      <c r="AE829" s="815">
        <f t="shared" si="2431"/>
        <v>0</v>
      </c>
      <c r="AF829" s="815">
        <f t="shared" si="2431"/>
        <v>0</v>
      </c>
      <c r="AG829" s="815">
        <f t="shared" si="2431"/>
        <v>0</v>
      </c>
      <c r="AH829" s="815">
        <f t="shared" si="2431"/>
        <v>0</v>
      </c>
      <c r="AI829" s="815">
        <f t="shared" si="2431"/>
        <v>0</v>
      </c>
      <c r="AJ829" s="815">
        <f t="shared" si="2431"/>
        <v>0</v>
      </c>
      <c r="AK829" s="814"/>
      <c r="AL829" s="815">
        <f t="shared" ref="AL829:BB829" si="2432">SUM(AL229)</f>
        <v>8.3333333333333329E-2</v>
      </c>
      <c r="AM829" s="815">
        <f t="shared" si="2432"/>
        <v>4.1666666666666664E-2</v>
      </c>
      <c r="AN829" s="815">
        <f t="shared" si="2432"/>
        <v>4.9999999999999996E-2</v>
      </c>
      <c r="AO829" s="815">
        <f t="shared" si="2432"/>
        <v>4.5833333333333337E-2</v>
      </c>
      <c r="AP829" s="815">
        <f t="shared" si="2432"/>
        <v>2.0833333333333332E-2</v>
      </c>
      <c r="AQ829" s="815">
        <f t="shared" si="2432"/>
        <v>8.3333333333333329E-2</v>
      </c>
      <c r="AR829" s="815">
        <f t="shared" si="2432"/>
        <v>8.3333333333333329E-2</v>
      </c>
      <c r="AS829" s="815">
        <f t="shared" si="2432"/>
        <v>2.0833333333333332E-2</v>
      </c>
      <c r="AT829" s="815">
        <f t="shared" si="2432"/>
        <v>8.3333333333333329E-2</v>
      </c>
      <c r="AU829" s="815">
        <f t="shared" si="2432"/>
        <v>0</v>
      </c>
      <c r="AV829" s="815">
        <f t="shared" si="2432"/>
        <v>0</v>
      </c>
      <c r="AW829" s="815">
        <f t="shared" si="2432"/>
        <v>0</v>
      </c>
      <c r="AX829" s="815">
        <f t="shared" si="2432"/>
        <v>0</v>
      </c>
      <c r="AY829" s="815">
        <f t="shared" si="2432"/>
        <v>0</v>
      </c>
      <c r="AZ829" s="815">
        <f t="shared" si="2432"/>
        <v>0</v>
      </c>
      <c r="BA829" s="815">
        <f t="shared" si="2432"/>
        <v>0</v>
      </c>
      <c r="BB829" s="815">
        <f t="shared" si="2432"/>
        <v>0</v>
      </c>
      <c r="BC829" s="814"/>
      <c r="BD829" s="815">
        <f t="shared" ref="BD829:BT829" si="2433">SUM(BD229)</f>
        <v>4.1666666666666664E-2</v>
      </c>
      <c r="BE829" s="815">
        <f t="shared" si="2433"/>
        <v>4.9999999999999996E-2</v>
      </c>
      <c r="BF829" s="815">
        <f t="shared" si="2433"/>
        <v>2.9166666666666664E-2</v>
      </c>
      <c r="BG829" s="815">
        <f t="shared" si="2433"/>
        <v>4.1666666666666664E-2</v>
      </c>
      <c r="BH829" s="815">
        <f t="shared" si="2433"/>
        <v>4.1666666666666664E-2</v>
      </c>
      <c r="BI829" s="815">
        <f t="shared" si="2433"/>
        <v>3.3333333333333333E-2</v>
      </c>
      <c r="BJ829" s="815">
        <f t="shared" si="2433"/>
        <v>3.3333333333333333E-2</v>
      </c>
      <c r="BK829" s="815">
        <f t="shared" si="2433"/>
        <v>4.1666666666666664E-2</v>
      </c>
      <c r="BL829" s="815">
        <f t="shared" si="2433"/>
        <v>3.7499999999999999E-2</v>
      </c>
      <c r="BM829" s="815">
        <f t="shared" si="2433"/>
        <v>0</v>
      </c>
      <c r="BN829" s="815">
        <f t="shared" si="2433"/>
        <v>0</v>
      </c>
      <c r="BO829" s="815">
        <f t="shared" si="2433"/>
        <v>0</v>
      </c>
      <c r="BP829" s="815">
        <f t="shared" si="2433"/>
        <v>0</v>
      </c>
      <c r="BQ829" s="815">
        <f t="shared" si="2433"/>
        <v>0</v>
      </c>
      <c r="BR829" s="815">
        <f t="shared" si="2433"/>
        <v>0</v>
      </c>
      <c r="BS829" s="815">
        <f t="shared" si="2433"/>
        <v>0</v>
      </c>
      <c r="BT829" s="815">
        <f t="shared" si="2433"/>
        <v>0</v>
      </c>
      <c r="BU829" s="814"/>
      <c r="BV829" s="815">
        <f>SUM(BV229)</f>
        <v>4.1666666666666664E-2</v>
      </c>
      <c r="BW829" s="815">
        <f>SUM(BW229)</f>
        <v>4.1666666666666664E-2</v>
      </c>
      <c r="BX829" s="815">
        <f>SUM(BX229)</f>
        <v>8.3333333333333329E-2</v>
      </c>
      <c r="BY829" s="815">
        <f>SUM(BY229)</f>
        <v>8.3333333333333329E-2</v>
      </c>
      <c r="BZ829" s="625">
        <f t="shared" ref="BZ829:BZ848" si="2434">IF(DL829&lt;3,"",(SUM(B829:R829)-MIN(B829:R829)-MAX(B829:R829))/(DL829-2))</f>
        <v>1.4666666666666666E-2</v>
      </c>
      <c r="CA829" s="625">
        <f t="shared" ref="CA829:CA848" si="2435">IF(DM829&lt;3,"",(SUM(T829:AJ829)-MIN(T829:AJ829)-MAX(T829:AJ829))/(DM829-2))</f>
        <v>1.9444444444444445E-2</v>
      </c>
      <c r="CB829" s="625">
        <f t="shared" ref="CB829:CB848" si="2436">IF(DN829&lt;3,"",(SUM(AL829:BB829)-MIN(AL829:BB829)-MAX(AL829:BB829))/(DN829-2))</f>
        <v>2.8611111111111108E-2</v>
      </c>
      <c r="CC829" s="694">
        <f t="shared" ref="CC829:CC848" si="2437">IF(DO829&lt;3,"",(SUM(BD829:BT829)-MIN(BD829:BT829)-MAX(BD829:BT829))/(DO829-2))</f>
        <v>0.02</v>
      </c>
      <c r="CD829" s="1342">
        <f t="shared" ref="CD829:CS829" si="24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438"/>
        <v>0</v>
      </c>
      <c r="CF829" s="1344">
        <f t="shared" si="2438"/>
        <v>0</v>
      </c>
      <c r="CG829" s="1344">
        <f t="shared" si="2438"/>
        <v>0</v>
      </c>
      <c r="CH829" s="1344">
        <f t="shared" si="2438"/>
        <v>0</v>
      </c>
      <c r="CI829" s="1344">
        <f t="shared" si="2438"/>
        <v>0</v>
      </c>
      <c r="CJ829" s="1344">
        <f t="shared" si="2438"/>
        <v>0</v>
      </c>
      <c r="CK829" s="1345">
        <f t="shared" si="2438"/>
        <v>0</v>
      </c>
      <c r="CL829" s="1345">
        <f t="shared" si="2438"/>
        <v>2.9166666666666664E-2</v>
      </c>
      <c r="CM829" s="1345">
        <f t="shared" si="2438"/>
        <v>3.3333333333333333E-2</v>
      </c>
      <c r="CN829" s="1344">
        <f t="shared" si="2438"/>
        <v>3.3333333333333333E-2</v>
      </c>
      <c r="CO829" s="1344">
        <f t="shared" si="2438"/>
        <v>3.7499999999999999E-2</v>
      </c>
      <c r="CP829" s="1344">
        <f t="shared" si="2438"/>
        <v>4.1666666666666664E-2</v>
      </c>
      <c r="CQ829" s="1344">
        <f t="shared" si="2438"/>
        <v>4.1666666666666664E-2</v>
      </c>
      <c r="CR829" s="1344">
        <f t="shared" si="2438"/>
        <v>4.1666666666666664E-2</v>
      </c>
      <c r="CS829" s="1343">
        <f t="shared" si="2438"/>
        <v>4.1666666666666664E-2</v>
      </c>
      <c r="CT829" s="1346">
        <f t="shared" ref="CE829:CT845" si="24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40">
        <f t="shared" ref="CU829:CU848" si="24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1">
        <f t="shared" ref="CV829:CV848" si="24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2">
        <f t="shared" ref="CW829:CW848" si="24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2">
        <f t="shared" ref="CX829:CX848" si="24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2">
        <f t="shared" ref="CY829:CY848" si="24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2">
        <f t="shared" ref="CZ829:CZ848" si="24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2">
        <f t="shared" ref="DA829:DA848" si="24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3">
        <f t="shared" ref="DB829:DB848" si="24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3">
        <f t="shared" ref="DC829:DC848" si="24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2.9166666666666664E-2</v>
      </c>
      <c r="DD829" s="543">
        <f t="shared" ref="DD829:DD848" si="24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3.3333333333333333E-2</v>
      </c>
      <c r="DE829" s="542">
        <f t="shared" ref="DE829:DE848" si="24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3.3333333333333333E-2</v>
      </c>
      <c r="DF829" s="542">
        <f t="shared" ref="DF829:DF848" si="24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3.7499999999999999E-2</v>
      </c>
      <c r="DG829" s="542">
        <f t="shared" ref="DG829:DG848" si="24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4.1666666666666664E-2</v>
      </c>
      <c r="DH829" s="542">
        <f t="shared" ref="DH829:DH848" si="24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4.1666666666666664E-2</v>
      </c>
      <c r="DI829" s="542">
        <f t="shared" ref="DI829:DI848" si="24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4.1666666666666664E-2</v>
      </c>
      <c r="DJ829" s="541">
        <f t="shared" ref="DJ829:DJ848" si="24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4.1666666666666664E-2</v>
      </c>
      <c r="DK829" s="540">
        <f t="shared" ref="DK829:DK848" si="24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4.9999999999999996E-2</v>
      </c>
      <c r="DL829" s="656">
        <f t="shared" ref="DL829:DL848" si="2457">COUNT(B829:R829)</f>
        <v>17</v>
      </c>
      <c r="DM829" s="106">
        <f t="shared" ref="DM829:DM848" si="2458">COUNT(T829:AJ829)</f>
        <v>17</v>
      </c>
      <c r="DN829" s="106">
        <f t="shared" ref="DN829:DN848" si="2459">COUNT(AL829:BB829)</f>
        <v>17</v>
      </c>
      <c r="DO829" s="106">
        <f t="shared" ref="DO829:DO848" si="2460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7"/>
      <c r="DY829" s="487"/>
    </row>
    <row r="830" spans="1:129" s="489" customFormat="1" ht="15.75" customHeight="1">
      <c r="A830" s="620" t="str">
        <f>A230</f>
        <v xml:space="preserve">Green beans </v>
      </c>
      <c r="B830" s="815">
        <f t="shared" ref="B830:R830" si="2461">SUM(B232)</f>
        <v>2.0833333333333332E-2</v>
      </c>
      <c r="C830" s="815">
        <f t="shared" si="2461"/>
        <v>2.0833333333333332E-2</v>
      </c>
      <c r="D830" s="815">
        <f t="shared" si="2461"/>
        <v>0</v>
      </c>
      <c r="E830" s="815">
        <f t="shared" si="2461"/>
        <v>0</v>
      </c>
      <c r="F830" s="815">
        <f t="shared" si="2461"/>
        <v>4.1666666666666664E-2</v>
      </c>
      <c r="G830" s="815">
        <f t="shared" si="2461"/>
        <v>2.0833333333333332E-2</v>
      </c>
      <c r="H830" s="815">
        <f t="shared" si="2461"/>
        <v>2.0833333333333332E-2</v>
      </c>
      <c r="I830" s="815">
        <f t="shared" si="2461"/>
        <v>0</v>
      </c>
      <c r="J830" s="815">
        <f t="shared" si="2461"/>
        <v>0</v>
      </c>
      <c r="K830" s="815">
        <f t="shared" si="2461"/>
        <v>0</v>
      </c>
      <c r="L830" s="815">
        <f t="shared" si="2461"/>
        <v>0</v>
      </c>
      <c r="M830" s="815">
        <f t="shared" si="2461"/>
        <v>0</v>
      </c>
      <c r="N830" s="815">
        <f t="shared" si="2461"/>
        <v>0</v>
      </c>
      <c r="O830" s="815">
        <f t="shared" si="2461"/>
        <v>0</v>
      </c>
      <c r="P830" s="815">
        <f t="shared" si="2461"/>
        <v>0</v>
      </c>
      <c r="Q830" s="815">
        <f t="shared" si="2461"/>
        <v>0</v>
      </c>
      <c r="R830" s="815">
        <f t="shared" si="2461"/>
        <v>0</v>
      </c>
      <c r="S830" s="814"/>
      <c r="T830" s="815">
        <f t="shared" ref="T830:AJ830" si="2462">SUM(T232)</f>
        <v>0</v>
      </c>
      <c r="U830" s="815">
        <f t="shared" si="2462"/>
        <v>0</v>
      </c>
      <c r="V830" s="815">
        <f t="shared" si="2462"/>
        <v>0</v>
      </c>
      <c r="W830" s="815">
        <f t="shared" si="2462"/>
        <v>0</v>
      </c>
      <c r="X830" s="815">
        <f t="shared" si="2462"/>
        <v>2.0833333333333332E-2</v>
      </c>
      <c r="Y830" s="815">
        <f t="shared" si="2462"/>
        <v>2.0833333333333332E-2</v>
      </c>
      <c r="Z830" s="815">
        <f t="shared" si="2462"/>
        <v>0</v>
      </c>
      <c r="AA830" s="815">
        <f t="shared" si="2462"/>
        <v>0</v>
      </c>
      <c r="AB830" s="815">
        <f t="shared" si="2462"/>
        <v>0</v>
      </c>
      <c r="AC830" s="815">
        <f t="shared" si="2462"/>
        <v>0</v>
      </c>
      <c r="AD830" s="815">
        <f t="shared" si="2462"/>
        <v>0</v>
      </c>
      <c r="AE830" s="815">
        <f t="shared" si="2462"/>
        <v>0</v>
      </c>
      <c r="AF830" s="815">
        <f t="shared" si="2462"/>
        <v>0</v>
      </c>
      <c r="AG830" s="815">
        <f t="shared" si="2462"/>
        <v>0</v>
      </c>
      <c r="AH830" s="815">
        <f t="shared" si="2462"/>
        <v>0</v>
      </c>
      <c r="AI830" s="815">
        <f t="shared" si="2462"/>
        <v>0</v>
      </c>
      <c r="AJ830" s="815">
        <f t="shared" si="2462"/>
        <v>0</v>
      </c>
      <c r="AK830" s="814"/>
      <c r="AL830" s="815">
        <f t="shared" ref="AL830:BB830" si="2463">SUM(AL232)</f>
        <v>0</v>
      </c>
      <c r="AM830" s="815">
        <f t="shared" si="2463"/>
        <v>0</v>
      </c>
      <c r="AN830" s="815">
        <f t="shared" si="2463"/>
        <v>0</v>
      </c>
      <c r="AO830" s="815">
        <f t="shared" si="2463"/>
        <v>0</v>
      </c>
      <c r="AP830" s="815">
        <f t="shared" si="2463"/>
        <v>0</v>
      </c>
      <c r="AQ830" s="815">
        <f t="shared" si="2463"/>
        <v>0</v>
      </c>
      <c r="AR830" s="815">
        <f t="shared" si="2463"/>
        <v>0</v>
      </c>
      <c r="AS830" s="815">
        <f t="shared" si="2463"/>
        <v>2.0833333333333332E-2</v>
      </c>
      <c r="AT830" s="815">
        <f t="shared" si="2463"/>
        <v>0</v>
      </c>
      <c r="AU830" s="815">
        <f t="shared" si="2463"/>
        <v>0</v>
      </c>
      <c r="AV830" s="815">
        <f t="shared" si="2463"/>
        <v>0</v>
      </c>
      <c r="AW830" s="815">
        <f t="shared" si="2463"/>
        <v>0</v>
      </c>
      <c r="AX830" s="815">
        <f t="shared" si="2463"/>
        <v>0</v>
      </c>
      <c r="AY830" s="815">
        <f t="shared" si="2463"/>
        <v>0</v>
      </c>
      <c r="AZ830" s="815">
        <f t="shared" si="2463"/>
        <v>0</v>
      </c>
      <c r="BA830" s="815">
        <f t="shared" si="2463"/>
        <v>0</v>
      </c>
      <c r="BB830" s="815">
        <f t="shared" si="2463"/>
        <v>0</v>
      </c>
      <c r="BC830" s="814"/>
      <c r="BD830" s="815">
        <f t="shared" ref="BD830:BT830" si="2464">SUM(BD232)</f>
        <v>0</v>
      </c>
      <c r="BE830" s="815">
        <f t="shared" si="2464"/>
        <v>0</v>
      </c>
      <c r="BF830" s="815">
        <f t="shared" si="2464"/>
        <v>0</v>
      </c>
      <c r="BG830" s="815">
        <f t="shared" si="2464"/>
        <v>0</v>
      </c>
      <c r="BH830" s="815">
        <f t="shared" si="2464"/>
        <v>0</v>
      </c>
      <c r="BI830" s="815">
        <f t="shared" si="2464"/>
        <v>0</v>
      </c>
      <c r="BJ830" s="815">
        <f t="shared" si="2464"/>
        <v>0</v>
      </c>
      <c r="BK830" s="815">
        <f t="shared" si="2464"/>
        <v>4.1666666666666664E-2</v>
      </c>
      <c r="BL830" s="815">
        <f t="shared" si="2464"/>
        <v>0</v>
      </c>
      <c r="BM830" s="815">
        <f t="shared" si="2464"/>
        <v>0</v>
      </c>
      <c r="BN830" s="815">
        <f t="shared" si="2464"/>
        <v>0</v>
      </c>
      <c r="BO830" s="815">
        <f t="shared" si="2464"/>
        <v>0</v>
      </c>
      <c r="BP830" s="815">
        <f t="shared" si="2464"/>
        <v>0</v>
      </c>
      <c r="BQ830" s="815">
        <f t="shared" si="2464"/>
        <v>0</v>
      </c>
      <c r="BR830" s="815">
        <f t="shared" si="2464"/>
        <v>0</v>
      </c>
      <c r="BS830" s="815">
        <f t="shared" si="2464"/>
        <v>0</v>
      </c>
      <c r="BT830" s="815">
        <f t="shared" si="2464"/>
        <v>0</v>
      </c>
      <c r="BU830" s="814"/>
      <c r="BV830" s="815">
        <f>SUM(BV232)</f>
        <v>1.6666666666666666E-2</v>
      </c>
      <c r="BW830" s="815">
        <f>SUM(BW232)</f>
        <v>1.6666666666666666E-2</v>
      </c>
      <c r="BX830" s="815">
        <f>SUM(BX232)</f>
        <v>0</v>
      </c>
      <c r="BY830" s="815">
        <f>SUM(BY232)</f>
        <v>0</v>
      </c>
      <c r="BZ830" s="625">
        <f t="shared" si="2434"/>
        <v>5.555555555555554E-3</v>
      </c>
      <c r="CA830" s="625">
        <f t="shared" si="2435"/>
        <v>1.3888888888888887E-3</v>
      </c>
      <c r="CB830" s="625">
        <f t="shared" si="2436"/>
        <v>0</v>
      </c>
      <c r="CC830" s="694">
        <f t="shared" si="2437"/>
        <v>0</v>
      </c>
      <c r="CD830" s="1342">
        <f t="shared" ref="CD830:CD848" si="24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439"/>
        <v>0</v>
      </c>
      <c r="CF830" s="1344">
        <f t="shared" si="2439"/>
        <v>0</v>
      </c>
      <c r="CG830" s="1344">
        <f t="shared" si="2439"/>
        <v>0</v>
      </c>
      <c r="CH830" s="1344">
        <f t="shared" si="2439"/>
        <v>0</v>
      </c>
      <c r="CI830" s="1344">
        <f t="shared" si="2439"/>
        <v>0</v>
      </c>
      <c r="CJ830" s="1344">
        <f t="shared" si="2439"/>
        <v>0</v>
      </c>
      <c r="CK830" s="1345">
        <f t="shared" si="2439"/>
        <v>0</v>
      </c>
      <c r="CL830" s="1345">
        <f t="shared" si="2439"/>
        <v>0</v>
      </c>
      <c r="CM830" s="1345">
        <f t="shared" si="2439"/>
        <v>0</v>
      </c>
      <c r="CN830" s="1344">
        <f t="shared" si="2439"/>
        <v>0</v>
      </c>
      <c r="CO830" s="1344">
        <f t="shared" si="2439"/>
        <v>0</v>
      </c>
      <c r="CP830" s="1344">
        <f t="shared" si="2439"/>
        <v>0</v>
      </c>
      <c r="CQ830" s="1344">
        <f t="shared" si="2439"/>
        <v>0</v>
      </c>
      <c r="CR830" s="1344">
        <f t="shared" si="2439"/>
        <v>0</v>
      </c>
      <c r="CS830" s="1343">
        <f t="shared" si="2439"/>
        <v>0</v>
      </c>
      <c r="CT830" s="1346">
        <f t="shared" si="2439"/>
        <v>4.1666666666666664E-2</v>
      </c>
      <c r="CU830" s="540">
        <f t="shared" si="2440"/>
        <v>0</v>
      </c>
      <c r="CV830" s="541">
        <f t="shared" si="2441"/>
        <v>0</v>
      </c>
      <c r="CW830" s="542">
        <f t="shared" si="2442"/>
        <v>0</v>
      </c>
      <c r="CX830" s="542">
        <f t="shared" si="2443"/>
        <v>0</v>
      </c>
      <c r="CY830" s="542">
        <f t="shared" si="2444"/>
        <v>0</v>
      </c>
      <c r="CZ830" s="542">
        <f t="shared" si="2445"/>
        <v>0</v>
      </c>
      <c r="DA830" s="542">
        <f t="shared" si="2446"/>
        <v>0</v>
      </c>
      <c r="DB830" s="543">
        <f t="shared" si="2447"/>
        <v>0</v>
      </c>
      <c r="DC830" s="543">
        <f t="shared" si="2448"/>
        <v>0</v>
      </c>
      <c r="DD830" s="543">
        <f t="shared" si="2449"/>
        <v>0</v>
      </c>
      <c r="DE830" s="542">
        <f t="shared" si="2450"/>
        <v>0</v>
      </c>
      <c r="DF830" s="542">
        <f t="shared" si="2451"/>
        <v>0</v>
      </c>
      <c r="DG830" s="542">
        <f t="shared" si="2452"/>
        <v>0</v>
      </c>
      <c r="DH830" s="542">
        <f t="shared" si="2453"/>
        <v>0</v>
      </c>
      <c r="DI830" s="542">
        <f t="shared" si="2454"/>
        <v>0</v>
      </c>
      <c r="DJ830" s="541">
        <f t="shared" si="2455"/>
        <v>0</v>
      </c>
      <c r="DK830" s="540">
        <f t="shared" si="2456"/>
        <v>4.1666666666666664E-2</v>
      </c>
      <c r="DL830" s="656">
        <f t="shared" si="2457"/>
        <v>17</v>
      </c>
      <c r="DM830" s="106">
        <f t="shared" si="2458"/>
        <v>17</v>
      </c>
      <c r="DN830" s="106">
        <f t="shared" si="2459"/>
        <v>17</v>
      </c>
      <c r="DO830" s="106">
        <f t="shared" si="2460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7"/>
      <c r="DY830" s="487"/>
    </row>
    <row r="831" spans="1:129" s="489" customFormat="1" ht="15.75" customHeight="1">
      <c r="A831" s="813" t="str">
        <f>A236</f>
        <v>Maize: kg produced</v>
      </c>
      <c r="B831" s="815">
        <f t="shared" ref="B831:R831" si="2466">SUM(B242)</f>
        <v>0.33742661448140898</v>
      </c>
      <c r="C831" s="815">
        <f t="shared" si="2466"/>
        <v>9.2348336594911942E-2</v>
      </c>
      <c r="D831" s="815">
        <f t="shared" si="2466"/>
        <v>0.35518590998043054</v>
      </c>
      <c r="E831" s="815">
        <f t="shared" si="2466"/>
        <v>0.26310067405957815</v>
      </c>
      <c r="F831" s="815">
        <f t="shared" si="2466"/>
        <v>0.16575342465753423</v>
      </c>
      <c r="G831" s="815">
        <f t="shared" si="2466"/>
        <v>0.42622309197651664</v>
      </c>
      <c r="H831" s="815">
        <f t="shared" si="2466"/>
        <v>0.31177429876060014</v>
      </c>
      <c r="I831" s="815">
        <f t="shared" si="2466"/>
        <v>0.17221135029354209</v>
      </c>
      <c r="J831" s="815">
        <f t="shared" si="2466"/>
        <v>0.50740844282918651</v>
      </c>
      <c r="K831" s="815">
        <f t="shared" si="2466"/>
        <v>0</v>
      </c>
      <c r="L831" s="815">
        <f t="shared" si="2466"/>
        <v>0</v>
      </c>
      <c r="M831" s="815">
        <f t="shared" si="2466"/>
        <v>0</v>
      </c>
      <c r="N831" s="815">
        <f t="shared" si="2466"/>
        <v>0</v>
      </c>
      <c r="O831" s="815">
        <f t="shared" si="2466"/>
        <v>0</v>
      </c>
      <c r="P831" s="815">
        <f t="shared" si="2466"/>
        <v>0</v>
      </c>
      <c r="Q831" s="815">
        <f t="shared" si="2466"/>
        <v>0</v>
      </c>
      <c r="R831" s="815">
        <f t="shared" si="2466"/>
        <v>0</v>
      </c>
      <c r="S831" s="814"/>
      <c r="T831" s="815">
        <f t="shared" ref="T831:AJ831" si="2467">SUM(T242)</f>
        <v>0.56829745596868886</v>
      </c>
      <c r="U831" s="815">
        <f t="shared" si="2467"/>
        <v>0.11839530332681018</v>
      </c>
      <c r="V831" s="815">
        <f t="shared" si="2467"/>
        <v>0.36594911937377689</v>
      </c>
      <c r="W831" s="815">
        <f t="shared" si="2467"/>
        <v>0.47358121330724073</v>
      </c>
      <c r="X831" s="815">
        <f t="shared" si="2467"/>
        <v>0.44990215264187866</v>
      </c>
      <c r="Y831" s="815">
        <f t="shared" si="2467"/>
        <v>0.37886497064579255</v>
      </c>
      <c r="Z831" s="815">
        <f t="shared" si="2467"/>
        <v>0.35518590998043054</v>
      </c>
      <c r="AA831" s="815">
        <f t="shared" si="2467"/>
        <v>0.29598825831702547</v>
      </c>
      <c r="AB831" s="815">
        <f t="shared" si="2467"/>
        <v>0.37209952474140345</v>
      </c>
      <c r="AC831" s="815">
        <f t="shared" si="2467"/>
        <v>0</v>
      </c>
      <c r="AD831" s="815">
        <f t="shared" si="2467"/>
        <v>0</v>
      </c>
      <c r="AE831" s="815">
        <f t="shared" si="2467"/>
        <v>0</v>
      </c>
      <c r="AF831" s="815">
        <f t="shared" si="2467"/>
        <v>0</v>
      </c>
      <c r="AG831" s="815">
        <f t="shared" si="2467"/>
        <v>0</v>
      </c>
      <c r="AH831" s="815">
        <f t="shared" si="2467"/>
        <v>0</v>
      </c>
      <c r="AI831" s="815">
        <f t="shared" si="2467"/>
        <v>0</v>
      </c>
      <c r="AJ831" s="815">
        <f t="shared" si="2467"/>
        <v>0</v>
      </c>
      <c r="AK831" s="814"/>
      <c r="AL831" s="815">
        <f t="shared" ref="AL831:BB831" si="2468">SUM(AL242)</f>
        <v>0.71037181996086107</v>
      </c>
      <c r="AM831" s="815">
        <f t="shared" si="2468"/>
        <v>0.42622309197651664</v>
      </c>
      <c r="AN831" s="815">
        <f t="shared" si="2468"/>
        <v>0.25783866057838661</v>
      </c>
      <c r="AO831" s="815">
        <f t="shared" si="2468"/>
        <v>0.47358121330724073</v>
      </c>
      <c r="AP831" s="815">
        <f t="shared" si="2468"/>
        <v>0.85244618395303329</v>
      </c>
      <c r="AQ831" s="815">
        <f t="shared" si="2468"/>
        <v>0.35518590998043054</v>
      </c>
      <c r="AR831" s="815">
        <f t="shared" si="2468"/>
        <v>0.35518590998043054</v>
      </c>
      <c r="AS831" s="815">
        <f t="shared" si="2468"/>
        <v>0.33545335942596216</v>
      </c>
      <c r="AT831" s="815">
        <f t="shared" si="2468"/>
        <v>0.44990215264187866</v>
      </c>
      <c r="AU831" s="815">
        <f t="shared" si="2468"/>
        <v>0</v>
      </c>
      <c r="AV831" s="815">
        <f t="shared" si="2468"/>
        <v>0</v>
      </c>
      <c r="AW831" s="815">
        <f t="shared" si="2468"/>
        <v>0</v>
      </c>
      <c r="AX831" s="815">
        <f t="shared" si="2468"/>
        <v>0</v>
      </c>
      <c r="AY831" s="815">
        <f t="shared" si="2468"/>
        <v>0</v>
      </c>
      <c r="AZ831" s="815">
        <f t="shared" si="2468"/>
        <v>0</v>
      </c>
      <c r="BA831" s="815">
        <f t="shared" si="2468"/>
        <v>0</v>
      </c>
      <c r="BB831" s="815">
        <f t="shared" si="2468"/>
        <v>0</v>
      </c>
      <c r="BC831" s="814"/>
      <c r="BD831" s="815">
        <f t="shared" ref="BD831:BT831" si="2469">SUM(BD242)</f>
        <v>0.71037181996086107</v>
      </c>
      <c r="BE831" s="815">
        <f t="shared" si="2469"/>
        <v>0.35518590998043054</v>
      </c>
      <c r="BF831" s="815">
        <f t="shared" si="2469"/>
        <v>0.47358121330724073</v>
      </c>
      <c r="BG831" s="815">
        <f t="shared" si="2469"/>
        <v>0.26310067405957815</v>
      </c>
      <c r="BH831" s="815">
        <f t="shared" si="2469"/>
        <v>0.53816046966731901</v>
      </c>
      <c r="BI831" s="815">
        <f t="shared" si="2469"/>
        <v>0.59197651663405093</v>
      </c>
      <c r="BJ831" s="815">
        <f t="shared" si="2469"/>
        <v>0.37886497064579255</v>
      </c>
      <c r="BK831" s="815">
        <f t="shared" si="2469"/>
        <v>0.39465101108936723</v>
      </c>
      <c r="BL831" s="815">
        <f t="shared" si="2469"/>
        <v>0.42622309197651664</v>
      </c>
      <c r="BM831" s="815">
        <f t="shared" si="2469"/>
        <v>0</v>
      </c>
      <c r="BN831" s="815">
        <f t="shared" si="2469"/>
        <v>0</v>
      </c>
      <c r="BO831" s="815">
        <f t="shared" si="2469"/>
        <v>0</v>
      </c>
      <c r="BP831" s="815">
        <f t="shared" si="2469"/>
        <v>0</v>
      </c>
      <c r="BQ831" s="815">
        <f t="shared" si="2469"/>
        <v>0</v>
      </c>
      <c r="BR831" s="815">
        <f t="shared" si="2469"/>
        <v>0</v>
      </c>
      <c r="BS831" s="815">
        <f t="shared" si="2469"/>
        <v>0</v>
      </c>
      <c r="BT831" s="815">
        <f t="shared" si="2469"/>
        <v>0</v>
      </c>
      <c r="BU831" s="814"/>
      <c r="BV831" s="815">
        <f>SUM(BV242)</f>
        <v>0.33827229521945767</v>
      </c>
      <c r="BW831" s="815">
        <f>SUM(BW242)</f>
        <v>0.39465101108936723</v>
      </c>
      <c r="BX831" s="815">
        <f>SUM(BX242)</f>
        <v>0.44990215264187866</v>
      </c>
      <c r="BY831" s="815">
        <f>SUM(BY242)</f>
        <v>0.47358121330724073</v>
      </c>
      <c r="BZ831" s="625">
        <f t="shared" si="2434"/>
        <v>0.14160158005363485</v>
      </c>
      <c r="CA831" s="625">
        <f t="shared" si="2435"/>
        <v>0.1873310968222906</v>
      </c>
      <c r="CB831" s="625">
        <f t="shared" si="2436"/>
        <v>0.22424947452344712</v>
      </c>
      <c r="CC831" s="694">
        <f t="shared" si="2437"/>
        <v>0.22811625715735306</v>
      </c>
      <c r="CD831" s="1342">
        <f t="shared" si="2465"/>
        <v>0</v>
      </c>
      <c r="CE831" s="1343">
        <f t="shared" si="2439"/>
        <v>0</v>
      </c>
      <c r="CF831" s="1344">
        <f t="shared" si="2439"/>
        <v>0</v>
      </c>
      <c r="CG831" s="1344">
        <f t="shared" si="2439"/>
        <v>0</v>
      </c>
      <c r="CH831" s="1344">
        <f t="shared" si="2439"/>
        <v>0</v>
      </c>
      <c r="CI831" s="1344">
        <f t="shared" si="2439"/>
        <v>0</v>
      </c>
      <c r="CJ831" s="1344">
        <f t="shared" si="2439"/>
        <v>0</v>
      </c>
      <c r="CK831" s="1345">
        <f t="shared" si="2439"/>
        <v>0</v>
      </c>
      <c r="CL831" s="1345">
        <f t="shared" si="2439"/>
        <v>0.26310067405957815</v>
      </c>
      <c r="CM831" s="1345">
        <f t="shared" si="2439"/>
        <v>0.35518590998043054</v>
      </c>
      <c r="CN831" s="1344">
        <f t="shared" si="2439"/>
        <v>0.37886497064579255</v>
      </c>
      <c r="CO831" s="1344">
        <f t="shared" si="2439"/>
        <v>0.39465101108936723</v>
      </c>
      <c r="CP831" s="1344">
        <f t="shared" si="2439"/>
        <v>0.42622309197651664</v>
      </c>
      <c r="CQ831" s="1344">
        <f t="shared" si="2439"/>
        <v>0.47358121330724073</v>
      </c>
      <c r="CR831" s="1344">
        <f t="shared" si="2439"/>
        <v>0.53816046966731901</v>
      </c>
      <c r="CS831" s="1343">
        <f t="shared" si="2439"/>
        <v>0.59197651663405093</v>
      </c>
      <c r="CT831" s="1346">
        <f t="shared" si="2439"/>
        <v>0.71037181996086107</v>
      </c>
      <c r="CU831" s="540">
        <f t="shared" si="2440"/>
        <v>0</v>
      </c>
      <c r="CV831" s="541">
        <f t="shared" si="2441"/>
        <v>0</v>
      </c>
      <c r="CW831" s="542">
        <f t="shared" si="2442"/>
        <v>0</v>
      </c>
      <c r="CX831" s="542">
        <f t="shared" si="2443"/>
        <v>0</v>
      </c>
      <c r="CY831" s="542">
        <f t="shared" si="2444"/>
        <v>0</v>
      </c>
      <c r="CZ831" s="542">
        <f t="shared" si="2445"/>
        <v>0</v>
      </c>
      <c r="DA831" s="542">
        <f t="shared" si="2446"/>
        <v>0</v>
      </c>
      <c r="DB831" s="543">
        <f t="shared" si="2447"/>
        <v>0</v>
      </c>
      <c r="DC831" s="543">
        <f t="shared" si="2448"/>
        <v>0.26310067405957815</v>
      </c>
      <c r="DD831" s="543">
        <f t="shared" si="2449"/>
        <v>0.35518590998043054</v>
      </c>
      <c r="DE831" s="542">
        <f t="shared" si="2450"/>
        <v>0.37886497064579255</v>
      </c>
      <c r="DF831" s="542">
        <f t="shared" si="2451"/>
        <v>0.39465101108936723</v>
      </c>
      <c r="DG831" s="542">
        <f t="shared" si="2452"/>
        <v>0.42622309197651664</v>
      </c>
      <c r="DH831" s="542">
        <f t="shared" si="2453"/>
        <v>0.47358121330724073</v>
      </c>
      <c r="DI831" s="542">
        <f t="shared" si="2454"/>
        <v>0.53816046966731901</v>
      </c>
      <c r="DJ831" s="541">
        <f t="shared" si="2455"/>
        <v>0.59197651663405093</v>
      </c>
      <c r="DK831" s="540">
        <f t="shared" si="2456"/>
        <v>0.71037181996086107</v>
      </c>
      <c r="DL831" s="656">
        <f t="shared" si="2457"/>
        <v>17</v>
      </c>
      <c r="DM831" s="106">
        <f t="shared" si="2458"/>
        <v>17</v>
      </c>
      <c r="DN831" s="106">
        <f t="shared" si="2459"/>
        <v>17</v>
      </c>
      <c r="DO831" s="106">
        <f t="shared" si="2460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7"/>
      <c r="DY831" s="487"/>
    </row>
    <row r="832" spans="1:129" s="489" customFormat="1" ht="15.75" customHeight="1">
      <c r="A832" s="620" t="str">
        <f>A243</f>
        <v>Sorghum: kg produced</v>
      </c>
      <c r="B832" s="815">
        <f t="shared" ref="B832:R832" si="2470">SUM(B249)</f>
        <v>0</v>
      </c>
      <c r="C832" s="815">
        <f t="shared" si="2470"/>
        <v>0</v>
      </c>
      <c r="D832" s="815">
        <f t="shared" si="2470"/>
        <v>0</v>
      </c>
      <c r="E832" s="815">
        <f t="shared" si="2470"/>
        <v>0</v>
      </c>
      <c r="F832" s="815">
        <f t="shared" si="2470"/>
        <v>0</v>
      </c>
      <c r="G832" s="815">
        <f t="shared" si="2470"/>
        <v>0</v>
      </c>
      <c r="H832" s="815">
        <f t="shared" si="2470"/>
        <v>0</v>
      </c>
      <c r="I832" s="815">
        <f t="shared" si="2470"/>
        <v>0</v>
      </c>
      <c r="J832" s="815">
        <f t="shared" si="2470"/>
        <v>0</v>
      </c>
      <c r="K832" s="815">
        <f t="shared" si="2470"/>
        <v>0</v>
      </c>
      <c r="L832" s="815">
        <f t="shared" si="2470"/>
        <v>0</v>
      </c>
      <c r="M832" s="815">
        <f t="shared" si="2470"/>
        <v>0</v>
      </c>
      <c r="N832" s="815">
        <f t="shared" si="2470"/>
        <v>0</v>
      </c>
      <c r="O832" s="815">
        <f t="shared" si="2470"/>
        <v>0</v>
      </c>
      <c r="P832" s="815">
        <f t="shared" si="2470"/>
        <v>0</v>
      </c>
      <c r="Q832" s="815">
        <f t="shared" si="2470"/>
        <v>0</v>
      </c>
      <c r="R832" s="815">
        <f t="shared" si="2470"/>
        <v>0</v>
      </c>
      <c r="S832" s="814"/>
      <c r="T832" s="815">
        <f t="shared" ref="T832:AJ832" si="2471">SUM(T249)</f>
        <v>0</v>
      </c>
      <c r="U832" s="815">
        <f t="shared" si="2471"/>
        <v>0</v>
      </c>
      <c r="V832" s="815">
        <f t="shared" si="2471"/>
        <v>0</v>
      </c>
      <c r="W832" s="815">
        <f t="shared" si="2471"/>
        <v>0</v>
      </c>
      <c r="X832" s="815">
        <f t="shared" si="2471"/>
        <v>0</v>
      </c>
      <c r="Y832" s="815">
        <f t="shared" si="2471"/>
        <v>0</v>
      </c>
      <c r="Z832" s="815">
        <f t="shared" si="2471"/>
        <v>0</v>
      </c>
      <c r="AA832" s="815">
        <f t="shared" si="2471"/>
        <v>0</v>
      </c>
      <c r="AB832" s="815">
        <f t="shared" si="2471"/>
        <v>0</v>
      </c>
      <c r="AC832" s="815">
        <f t="shared" si="2471"/>
        <v>0</v>
      </c>
      <c r="AD832" s="815">
        <f t="shared" si="2471"/>
        <v>0</v>
      </c>
      <c r="AE832" s="815">
        <f t="shared" si="2471"/>
        <v>0</v>
      </c>
      <c r="AF832" s="815">
        <f t="shared" si="2471"/>
        <v>0</v>
      </c>
      <c r="AG832" s="815">
        <f t="shared" si="2471"/>
        <v>0</v>
      </c>
      <c r="AH832" s="815">
        <f t="shared" si="2471"/>
        <v>0</v>
      </c>
      <c r="AI832" s="815">
        <f t="shared" si="2471"/>
        <v>0</v>
      </c>
      <c r="AJ832" s="815">
        <f t="shared" si="2471"/>
        <v>0</v>
      </c>
      <c r="AK832" s="814"/>
      <c r="AL832" s="815">
        <f t="shared" ref="AL832:BB832" si="2472">SUM(AL249)</f>
        <v>0</v>
      </c>
      <c r="AM832" s="815">
        <f t="shared" si="2472"/>
        <v>0</v>
      </c>
      <c r="AN832" s="815">
        <f t="shared" si="2472"/>
        <v>0</v>
      </c>
      <c r="AO832" s="815">
        <f t="shared" si="2472"/>
        <v>0</v>
      </c>
      <c r="AP832" s="815">
        <f t="shared" si="2472"/>
        <v>0</v>
      </c>
      <c r="AQ832" s="815">
        <f t="shared" si="2472"/>
        <v>0</v>
      </c>
      <c r="AR832" s="815">
        <f t="shared" si="2472"/>
        <v>0</v>
      </c>
      <c r="AS832" s="815">
        <f t="shared" si="2472"/>
        <v>0</v>
      </c>
      <c r="AT832" s="815">
        <f t="shared" si="2472"/>
        <v>0</v>
      </c>
      <c r="AU832" s="815">
        <f t="shared" si="2472"/>
        <v>0</v>
      </c>
      <c r="AV832" s="815">
        <f t="shared" si="2472"/>
        <v>0</v>
      </c>
      <c r="AW832" s="815">
        <f t="shared" si="2472"/>
        <v>0</v>
      </c>
      <c r="AX832" s="815">
        <f t="shared" si="2472"/>
        <v>0</v>
      </c>
      <c r="AY832" s="815">
        <f t="shared" si="2472"/>
        <v>0</v>
      </c>
      <c r="AZ832" s="815">
        <f t="shared" si="2472"/>
        <v>0</v>
      </c>
      <c r="BA832" s="815">
        <f t="shared" si="2472"/>
        <v>0</v>
      </c>
      <c r="BB832" s="815">
        <f t="shared" si="2472"/>
        <v>0</v>
      </c>
      <c r="BC832" s="814"/>
      <c r="BD832" s="815">
        <f t="shared" ref="BD832:BT832" si="2473">SUM(BD249)</f>
        <v>0</v>
      </c>
      <c r="BE832" s="815">
        <f t="shared" si="2473"/>
        <v>0</v>
      </c>
      <c r="BF832" s="815">
        <f t="shared" si="2473"/>
        <v>0</v>
      </c>
      <c r="BG832" s="815">
        <f t="shared" si="2473"/>
        <v>0</v>
      </c>
      <c r="BH832" s="815">
        <f t="shared" si="2473"/>
        <v>0</v>
      </c>
      <c r="BI832" s="815">
        <f t="shared" si="2473"/>
        <v>0</v>
      </c>
      <c r="BJ832" s="815">
        <f t="shared" si="2473"/>
        <v>0</v>
      </c>
      <c r="BK832" s="815">
        <f t="shared" si="2473"/>
        <v>0</v>
      </c>
      <c r="BL832" s="815">
        <f t="shared" si="2473"/>
        <v>0</v>
      </c>
      <c r="BM832" s="815">
        <f t="shared" si="2473"/>
        <v>0</v>
      </c>
      <c r="BN832" s="815">
        <f t="shared" si="2473"/>
        <v>0</v>
      </c>
      <c r="BO832" s="815">
        <f t="shared" si="2473"/>
        <v>0</v>
      </c>
      <c r="BP832" s="815">
        <f t="shared" si="2473"/>
        <v>0</v>
      </c>
      <c r="BQ832" s="815">
        <f t="shared" si="2473"/>
        <v>0</v>
      </c>
      <c r="BR832" s="815">
        <f t="shared" si="2473"/>
        <v>0</v>
      </c>
      <c r="BS832" s="815">
        <f t="shared" si="2473"/>
        <v>0</v>
      </c>
      <c r="BT832" s="815">
        <f t="shared" si="2473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5">
        <f t="shared" si="2434"/>
        <v>0</v>
      </c>
      <c r="CA832" s="625">
        <f t="shared" si="2435"/>
        <v>0</v>
      </c>
      <c r="CB832" s="625">
        <f t="shared" si="2436"/>
        <v>0</v>
      </c>
      <c r="CC832" s="694">
        <f t="shared" si="2437"/>
        <v>0</v>
      </c>
      <c r="CD832" s="1342">
        <f t="shared" si="2465"/>
        <v>0</v>
      </c>
      <c r="CE832" s="1343">
        <f t="shared" si="2439"/>
        <v>0</v>
      </c>
      <c r="CF832" s="1344">
        <f t="shared" si="2439"/>
        <v>0</v>
      </c>
      <c r="CG832" s="1344">
        <f t="shared" si="2439"/>
        <v>0</v>
      </c>
      <c r="CH832" s="1344">
        <f t="shared" si="2439"/>
        <v>0</v>
      </c>
      <c r="CI832" s="1344">
        <f t="shared" si="2439"/>
        <v>0</v>
      </c>
      <c r="CJ832" s="1344">
        <f t="shared" si="2439"/>
        <v>0</v>
      </c>
      <c r="CK832" s="1345">
        <f t="shared" si="2439"/>
        <v>0</v>
      </c>
      <c r="CL832" s="1345">
        <f t="shared" si="2439"/>
        <v>0</v>
      </c>
      <c r="CM832" s="1345">
        <f t="shared" si="2439"/>
        <v>0</v>
      </c>
      <c r="CN832" s="1344">
        <f t="shared" si="2439"/>
        <v>0</v>
      </c>
      <c r="CO832" s="1344">
        <f t="shared" si="2439"/>
        <v>0</v>
      </c>
      <c r="CP832" s="1344">
        <f t="shared" si="2439"/>
        <v>0</v>
      </c>
      <c r="CQ832" s="1344">
        <f t="shared" si="2439"/>
        <v>0</v>
      </c>
      <c r="CR832" s="1344">
        <f t="shared" si="2439"/>
        <v>0</v>
      </c>
      <c r="CS832" s="1343">
        <f t="shared" si="2439"/>
        <v>0</v>
      </c>
      <c r="CT832" s="1346">
        <f t="shared" si="2439"/>
        <v>0</v>
      </c>
      <c r="CU832" s="540">
        <f t="shared" si="2440"/>
        <v>0</v>
      </c>
      <c r="CV832" s="541">
        <f t="shared" si="2441"/>
        <v>0</v>
      </c>
      <c r="CW832" s="542">
        <f t="shared" si="2442"/>
        <v>0</v>
      </c>
      <c r="CX832" s="542">
        <f t="shared" si="2443"/>
        <v>0</v>
      </c>
      <c r="CY832" s="542">
        <f t="shared" si="2444"/>
        <v>0</v>
      </c>
      <c r="CZ832" s="542">
        <f t="shared" si="2445"/>
        <v>0</v>
      </c>
      <c r="DA832" s="542">
        <f t="shared" si="2446"/>
        <v>0</v>
      </c>
      <c r="DB832" s="543">
        <f t="shared" si="2447"/>
        <v>0</v>
      </c>
      <c r="DC832" s="543">
        <f t="shared" si="2448"/>
        <v>0</v>
      </c>
      <c r="DD832" s="543">
        <f t="shared" si="2449"/>
        <v>0</v>
      </c>
      <c r="DE832" s="542">
        <f t="shared" si="2450"/>
        <v>0</v>
      </c>
      <c r="DF832" s="542">
        <f t="shared" si="2451"/>
        <v>0</v>
      </c>
      <c r="DG832" s="542">
        <f t="shared" si="2452"/>
        <v>0</v>
      </c>
      <c r="DH832" s="542">
        <f t="shared" si="2453"/>
        <v>0</v>
      </c>
      <c r="DI832" s="542">
        <f t="shared" si="2454"/>
        <v>0</v>
      </c>
      <c r="DJ832" s="541">
        <f t="shared" si="2455"/>
        <v>0</v>
      </c>
      <c r="DK832" s="540">
        <f t="shared" si="2456"/>
        <v>0</v>
      </c>
      <c r="DL832" s="656">
        <f t="shared" si="2457"/>
        <v>17</v>
      </c>
      <c r="DM832" s="106">
        <f t="shared" si="2458"/>
        <v>17</v>
      </c>
      <c r="DN832" s="106">
        <f t="shared" si="2459"/>
        <v>17</v>
      </c>
      <c r="DO832" s="106">
        <f t="shared" si="2460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7"/>
      <c r="DY832" s="487"/>
    </row>
    <row r="833" spans="1:129" s="489" customFormat="1" ht="15.75" customHeight="1">
      <c r="A833" s="620" t="str">
        <f>A250</f>
        <v>High value cereal: kg produced</v>
      </c>
      <c r="B833" s="815">
        <f t="shared" ref="B833:R833" si="2474">SUM(B256)</f>
        <v>0</v>
      </c>
      <c r="C833" s="815">
        <f t="shared" si="2474"/>
        <v>0</v>
      </c>
      <c r="D833" s="815">
        <f t="shared" si="2474"/>
        <v>0</v>
      </c>
      <c r="E833" s="815">
        <f t="shared" si="2474"/>
        <v>0</v>
      </c>
      <c r="F833" s="815">
        <f t="shared" si="2474"/>
        <v>0</v>
      </c>
      <c r="G833" s="815">
        <f t="shared" si="2474"/>
        <v>0</v>
      </c>
      <c r="H833" s="815">
        <f t="shared" si="2474"/>
        <v>0</v>
      </c>
      <c r="I833" s="815">
        <f t="shared" si="2474"/>
        <v>0</v>
      </c>
      <c r="J833" s="815">
        <f t="shared" si="2474"/>
        <v>0</v>
      </c>
      <c r="K833" s="815">
        <f t="shared" si="2474"/>
        <v>0</v>
      </c>
      <c r="L833" s="815">
        <f t="shared" si="2474"/>
        <v>0</v>
      </c>
      <c r="M833" s="815">
        <f t="shared" si="2474"/>
        <v>0</v>
      </c>
      <c r="N833" s="815">
        <f t="shared" si="2474"/>
        <v>0</v>
      </c>
      <c r="O833" s="815">
        <f t="shared" si="2474"/>
        <v>0</v>
      </c>
      <c r="P833" s="815">
        <f t="shared" si="2474"/>
        <v>0</v>
      </c>
      <c r="Q833" s="815">
        <f t="shared" si="2474"/>
        <v>0</v>
      </c>
      <c r="R833" s="815">
        <f t="shared" si="2474"/>
        <v>0</v>
      </c>
      <c r="S833" s="814"/>
      <c r="T833" s="815">
        <f t="shared" ref="T833:AJ833" si="2475">SUM(T256)</f>
        <v>0</v>
      </c>
      <c r="U833" s="815">
        <f t="shared" si="2475"/>
        <v>0</v>
      </c>
      <c r="V833" s="815">
        <f t="shared" si="2475"/>
        <v>0</v>
      </c>
      <c r="W833" s="815">
        <f t="shared" si="2475"/>
        <v>0</v>
      </c>
      <c r="X833" s="815">
        <f t="shared" si="2475"/>
        <v>0</v>
      </c>
      <c r="Y833" s="815">
        <f t="shared" si="2475"/>
        <v>0</v>
      </c>
      <c r="Z833" s="815">
        <f t="shared" si="2475"/>
        <v>0</v>
      </c>
      <c r="AA833" s="815">
        <f t="shared" si="2475"/>
        <v>0</v>
      </c>
      <c r="AB833" s="815">
        <f t="shared" si="2475"/>
        <v>0</v>
      </c>
      <c r="AC833" s="815">
        <f t="shared" si="2475"/>
        <v>0</v>
      </c>
      <c r="AD833" s="815">
        <f t="shared" si="2475"/>
        <v>0</v>
      </c>
      <c r="AE833" s="815">
        <f t="shared" si="2475"/>
        <v>0</v>
      </c>
      <c r="AF833" s="815">
        <f t="shared" si="2475"/>
        <v>0</v>
      </c>
      <c r="AG833" s="815">
        <f t="shared" si="2475"/>
        <v>0</v>
      </c>
      <c r="AH833" s="815">
        <f t="shared" si="2475"/>
        <v>0</v>
      </c>
      <c r="AI833" s="815">
        <f t="shared" si="2475"/>
        <v>0</v>
      </c>
      <c r="AJ833" s="815">
        <f t="shared" si="2475"/>
        <v>0</v>
      </c>
      <c r="AK833" s="814"/>
      <c r="AL833" s="815">
        <f t="shared" ref="AL833:BB833" si="2476">SUM(AL256)</f>
        <v>0</v>
      </c>
      <c r="AM833" s="815">
        <f t="shared" si="2476"/>
        <v>0</v>
      </c>
      <c r="AN833" s="815">
        <f t="shared" si="2476"/>
        <v>0</v>
      </c>
      <c r="AO833" s="815">
        <f t="shared" si="2476"/>
        <v>0</v>
      </c>
      <c r="AP833" s="815">
        <f t="shared" si="2476"/>
        <v>0</v>
      </c>
      <c r="AQ833" s="815">
        <f t="shared" si="2476"/>
        <v>0</v>
      </c>
      <c r="AR833" s="815">
        <f t="shared" si="2476"/>
        <v>0</v>
      </c>
      <c r="AS833" s="815">
        <f t="shared" si="2476"/>
        <v>0</v>
      </c>
      <c r="AT833" s="815">
        <f t="shared" si="2476"/>
        <v>0</v>
      </c>
      <c r="AU833" s="815">
        <f t="shared" si="2476"/>
        <v>0</v>
      </c>
      <c r="AV833" s="815">
        <f t="shared" si="2476"/>
        <v>0</v>
      </c>
      <c r="AW833" s="815">
        <f t="shared" si="2476"/>
        <v>0</v>
      </c>
      <c r="AX833" s="815">
        <f t="shared" si="2476"/>
        <v>0</v>
      </c>
      <c r="AY833" s="815">
        <f t="shared" si="2476"/>
        <v>0</v>
      </c>
      <c r="AZ833" s="815">
        <f t="shared" si="2476"/>
        <v>0</v>
      </c>
      <c r="BA833" s="815">
        <f t="shared" si="2476"/>
        <v>0</v>
      </c>
      <c r="BB833" s="815">
        <f t="shared" si="2476"/>
        <v>0</v>
      </c>
      <c r="BC833" s="814"/>
      <c r="BD833" s="815">
        <f t="shared" ref="BD833:BT833" si="2477">SUM(BD256)</f>
        <v>0</v>
      </c>
      <c r="BE833" s="815">
        <f t="shared" si="2477"/>
        <v>0</v>
      </c>
      <c r="BF833" s="815">
        <f t="shared" si="2477"/>
        <v>0</v>
      </c>
      <c r="BG833" s="815">
        <f t="shared" si="2477"/>
        <v>0</v>
      </c>
      <c r="BH833" s="815">
        <f t="shared" si="2477"/>
        <v>0</v>
      </c>
      <c r="BI833" s="815">
        <f t="shared" si="2477"/>
        <v>0</v>
      </c>
      <c r="BJ833" s="815">
        <f t="shared" si="2477"/>
        <v>0</v>
      </c>
      <c r="BK833" s="815">
        <f t="shared" si="2477"/>
        <v>0</v>
      </c>
      <c r="BL833" s="815">
        <f t="shared" si="2477"/>
        <v>0</v>
      </c>
      <c r="BM833" s="815">
        <f t="shared" si="2477"/>
        <v>0</v>
      </c>
      <c r="BN833" s="815">
        <f t="shared" si="2477"/>
        <v>0</v>
      </c>
      <c r="BO833" s="815">
        <f t="shared" si="2477"/>
        <v>0</v>
      </c>
      <c r="BP833" s="815">
        <f t="shared" si="2477"/>
        <v>0</v>
      </c>
      <c r="BQ833" s="815">
        <f t="shared" si="2477"/>
        <v>0</v>
      </c>
      <c r="BR833" s="815">
        <f t="shared" si="2477"/>
        <v>0</v>
      </c>
      <c r="BS833" s="815">
        <f t="shared" si="2477"/>
        <v>0</v>
      </c>
      <c r="BT833" s="815">
        <f t="shared" si="2477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5">
        <f t="shared" si="2434"/>
        <v>0</v>
      </c>
      <c r="CA833" s="625">
        <f t="shared" si="2435"/>
        <v>0</v>
      </c>
      <c r="CB833" s="625">
        <f t="shared" si="2436"/>
        <v>0</v>
      </c>
      <c r="CC833" s="694">
        <f t="shared" si="2437"/>
        <v>0</v>
      </c>
      <c r="CD833" s="1342">
        <f t="shared" si="2465"/>
        <v>0</v>
      </c>
      <c r="CE833" s="1343">
        <f t="shared" si="2439"/>
        <v>0</v>
      </c>
      <c r="CF833" s="1344">
        <f t="shared" si="2439"/>
        <v>0</v>
      </c>
      <c r="CG833" s="1344">
        <f t="shared" si="2439"/>
        <v>0</v>
      </c>
      <c r="CH833" s="1344">
        <f t="shared" si="2439"/>
        <v>0</v>
      </c>
      <c r="CI833" s="1344">
        <f t="shared" si="2439"/>
        <v>0</v>
      </c>
      <c r="CJ833" s="1344">
        <f t="shared" si="2439"/>
        <v>0</v>
      </c>
      <c r="CK833" s="1345">
        <f t="shared" si="2439"/>
        <v>0</v>
      </c>
      <c r="CL833" s="1345">
        <f t="shared" si="2439"/>
        <v>0</v>
      </c>
      <c r="CM833" s="1345">
        <f t="shared" si="2439"/>
        <v>0</v>
      </c>
      <c r="CN833" s="1344">
        <f t="shared" si="2439"/>
        <v>0</v>
      </c>
      <c r="CO833" s="1344">
        <f t="shared" si="2439"/>
        <v>0</v>
      </c>
      <c r="CP833" s="1344">
        <f t="shared" si="2439"/>
        <v>0</v>
      </c>
      <c r="CQ833" s="1344">
        <f t="shared" si="2439"/>
        <v>0</v>
      </c>
      <c r="CR833" s="1344">
        <f t="shared" si="2439"/>
        <v>0</v>
      </c>
      <c r="CS833" s="1343">
        <f t="shared" si="2439"/>
        <v>0</v>
      </c>
      <c r="CT833" s="1346">
        <f t="shared" si="2439"/>
        <v>0</v>
      </c>
      <c r="CU833" s="540">
        <f t="shared" si="2440"/>
        <v>0</v>
      </c>
      <c r="CV833" s="541">
        <f t="shared" si="2441"/>
        <v>0</v>
      </c>
      <c r="CW833" s="542">
        <f t="shared" si="2442"/>
        <v>0</v>
      </c>
      <c r="CX833" s="542">
        <f t="shared" si="2443"/>
        <v>0</v>
      </c>
      <c r="CY833" s="542">
        <f t="shared" si="2444"/>
        <v>0</v>
      </c>
      <c r="CZ833" s="542">
        <f t="shared" si="2445"/>
        <v>0</v>
      </c>
      <c r="DA833" s="542">
        <f t="shared" si="2446"/>
        <v>0</v>
      </c>
      <c r="DB833" s="543">
        <f t="shared" si="2447"/>
        <v>0</v>
      </c>
      <c r="DC833" s="543">
        <f t="shared" si="2448"/>
        <v>0</v>
      </c>
      <c r="DD833" s="543">
        <f t="shared" si="2449"/>
        <v>0</v>
      </c>
      <c r="DE833" s="542">
        <f t="shared" si="2450"/>
        <v>0</v>
      </c>
      <c r="DF833" s="542">
        <f t="shared" si="2451"/>
        <v>0</v>
      </c>
      <c r="DG833" s="542">
        <f t="shared" si="2452"/>
        <v>0</v>
      </c>
      <c r="DH833" s="542">
        <f t="shared" si="2453"/>
        <v>0</v>
      </c>
      <c r="DI833" s="542">
        <f t="shared" si="2454"/>
        <v>0</v>
      </c>
      <c r="DJ833" s="541">
        <f t="shared" si="2455"/>
        <v>0</v>
      </c>
      <c r="DK833" s="540">
        <f t="shared" si="2456"/>
        <v>0</v>
      </c>
      <c r="DL833" s="656">
        <f t="shared" si="2457"/>
        <v>17</v>
      </c>
      <c r="DM833" s="106">
        <f t="shared" si="2458"/>
        <v>17</v>
      </c>
      <c r="DN833" s="106">
        <f t="shared" si="2459"/>
        <v>17</v>
      </c>
      <c r="DO833" s="106">
        <f t="shared" si="2460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7"/>
      <c r="DY833" s="487"/>
    </row>
    <row r="834" spans="1:129" s="489" customFormat="1" ht="15.75" customHeight="1">
      <c r="A834" s="620" t="str">
        <f>A257</f>
        <v>High value cereal: kg produced</v>
      </c>
      <c r="B834" s="815">
        <f t="shared" ref="B834:R834" si="2478">SUM(B263)</f>
        <v>0</v>
      </c>
      <c r="C834" s="815">
        <f t="shared" si="2478"/>
        <v>0</v>
      </c>
      <c r="D834" s="815">
        <f t="shared" si="2478"/>
        <v>0</v>
      </c>
      <c r="E834" s="815">
        <f t="shared" si="2478"/>
        <v>0</v>
      </c>
      <c r="F834" s="815">
        <f t="shared" si="2478"/>
        <v>0</v>
      </c>
      <c r="G834" s="815">
        <f t="shared" si="2478"/>
        <v>0</v>
      </c>
      <c r="H834" s="815">
        <f t="shared" si="2478"/>
        <v>0</v>
      </c>
      <c r="I834" s="815">
        <f t="shared" si="2478"/>
        <v>0</v>
      </c>
      <c r="J834" s="815">
        <f t="shared" si="2478"/>
        <v>0</v>
      </c>
      <c r="K834" s="815">
        <f t="shared" si="2478"/>
        <v>0</v>
      </c>
      <c r="L834" s="815">
        <f t="shared" si="2478"/>
        <v>0</v>
      </c>
      <c r="M834" s="815">
        <f t="shared" si="2478"/>
        <v>0</v>
      </c>
      <c r="N834" s="815">
        <f t="shared" si="2478"/>
        <v>0</v>
      </c>
      <c r="O834" s="815">
        <f t="shared" si="2478"/>
        <v>0</v>
      </c>
      <c r="P834" s="815">
        <f t="shared" si="2478"/>
        <v>0</v>
      </c>
      <c r="Q834" s="815">
        <f t="shared" si="2478"/>
        <v>0</v>
      </c>
      <c r="R834" s="815">
        <f t="shared" si="2478"/>
        <v>0</v>
      </c>
      <c r="S834" s="814"/>
      <c r="T834" s="815">
        <f t="shared" ref="T834:AJ834" si="2479">SUM(T263)</f>
        <v>0</v>
      </c>
      <c r="U834" s="815">
        <f t="shared" si="2479"/>
        <v>0</v>
      </c>
      <c r="V834" s="815">
        <f t="shared" si="2479"/>
        <v>0</v>
      </c>
      <c r="W834" s="815">
        <f t="shared" si="2479"/>
        <v>0</v>
      </c>
      <c r="X834" s="815">
        <f t="shared" si="2479"/>
        <v>0</v>
      </c>
      <c r="Y834" s="815">
        <f t="shared" si="2479"/>
        <v>0</v>
      </c>
      <c r="Z834" s="815">
        <f t="shared" si="2479"/>
        <v>0</v>
      </c>
      <c r="AA834" s="815">
        <f t="shared" si="2479"/>
        <v>0</v>
      </c>
      <c r="AB834" s="815">
        <f t="shared" si="2479"/>
        <v>0</v>
      </c>
      <c r="AC834" s="815">
        <f t="shared" si="2479"/>
        <v>0</v>
      </c>
      <c r="AD834" s="815">
        <f t="shared" si="2479"/>
        <v>0</v>
      </c>
      <c r="AE834" s="815">
        <f t="shared" si="2479"/>
        <v>0</v>
      </c>
      <c r="AF834" s="815">
        <f t="shared" si="2479"/>
        <v>0</v>
      </c>
      <c r="AG834" s="815">
        <f t="shared" si="2479"/>
        <v>0</v>
      </c>
      <c r="AH834" s="815">
        <f t="shared" si="2479"/>
        <v>0</v>
      </c>
      <c r="AI834" s="815">
        <f t="shared" si="2479"/>
        <v>0</v>
      </c>
      <c r="AJ834" s="815">
        <f t="shared" si="2479"/>
        <v>0</v>
      </c>
      <c r="AK834" s="814"/>
      <c r="AL834" s="815">
        <f t="shared" ref="AL834:BB834" si="2480">SUM(AL263)</f>
        <v>0</v>
      </c>
      <c r="AM834" s="815">
        <f t="shared" si="2480"/>
        <v>0</v>
      </c>
      <c r="AN834" s="815">
        <f t="shared" si="2480"/>
        <v>0</v>
      </c>
      <c r="AO834" s="815">
        <f t="shared" si="2480"/>
        <v>0</v>
      </c>
      <c r="AP834" s="815">
        <f t="shared" si="2480"/>
        <v>0</v>
      </c>
      <c r="AQ834" s="815">
        <f t="shared" si="2480"/>
        <v>0</v>
      </c>
      <c r="AR834" s="815">
        <f t="shared" si="2480"/>
        <v>0</v>
      </c>
      <c r="AS834" s="815">
        <f t="shared" si="2480"/>
        <v>0</v>
      </c>
      <c r="AT834" s="815">
        <f t="shared" si="2480"/>
        <v>0</v>
      </c>
      <c r="AU834" s="815">
        <f t="shared" si="2480"/>
        <v>0</v>
      </c>
      <c r="AV834" s="815">
        <f t="shared" si="2480"/>
        <v>0</v>
      </c>
      <c r="AW834" s="815">
        <f t="shared" si="2480"/>
        <v>0</v>
      </c>
      <c r="AX834" s="815">
        <f t="shared" si="2480"/>
        <v>0</v>
      </c>
      <c r="AY834" s="815">
        <f t="shared" si="2480"/>
        <v>0</v>
      </c>
      <c r="AZ834" s="815">
        <f t="shared" si="2480"/>
        <v>0</v>
      </c>
      <c r="BA834" s="815">
        <f t="shared" si="2480"/>
        <v>0</v>
      </c>
      <c r="BB834" s="815">
        <f t="shared" si="2480"/>
        <v>0</v>
      </c>
      <c r="BC834" s="814"/>
      <c r="BD834" s="815">
        <f t="shared" ref="BD834:BT834" si="2481">SUM(BD263)</f>
        <v>0</v>
      </c>
      <c r="BE834" s="815">
        <f t="shared" si="2481"/>
        <v>0</v>
      </c>
      <c r="BF834" s="815">
        <f t="shared" si="2481"/>
        <v>0</v>
      </c>
      <c r="BG834" s="815">
        <f t="shared" si="2481"/>
        <v>0</v>
      </c>
      <c r="BH834" s="815">
        <f t="shared" si="2481"/>
        <v>0</v>
      </c>
      <c r="BI834" s="815">
        <f t="shared" si="2481"/>
        <v>0</v>
      </c>
      <c r="BJ834" s="815">
        <f t="shared" si="2481"/>
        <v>0</v>
      </c>
      <c r="BK834" s="815">
        <f t="shared" si="2481"/>
        <v>0</v>
      </c>
      <c r="BL834" s="815">
        <f t="shared" si="2481"/>
        <v>0</v>
      </c>
      <c r="BM834" s="815">
        <f t="shared" si="2481"/>
        <v>0</v>
      </c>
      <c r="BN834" s="815">
        <f t="shared" si="2481"/>
        <v>0</v>
      </c>
      <c r="BO834" s="815">
        <f t="shared" si="2481"/>
        <v>0</v>
      </c>
      <c r="BP834" s="815">
        <f t="shared" si="2481"/>
        <v>0</v>
      </c>
      <c r="BQ834" s="815">
        <f t="shared" si="2481"/>
        <v>0</v>
      </c>
      <c r="BR834" s="815">
        <f t="shared" si="2481"/>
        <v>0</v>
      </c>
      <c r="BS834" s="815">
        <f t="shared" si="2481"/>
        <v>0</v>
      </c>
      <c r="BT834" s="815">
        <f t="shared" si="2481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5">
        <f t="shared" si="2434"/>
        <v>0</v>
      </c>
      <c r="CA834" s="625">
        <f t="shared" si="2435"/>
        <v>0</v>
      </c>
      <c r="CB834" s="625">
        <f t="shared" si="2436"/>
        <v>0</v>
      </c>
      <c r="CC834" s="694">
        <f t="shared" si="2437"/>
        <v>0</v>
      </c>
      <c r="CD834" s="1342">
        <f t="shared" si="2465"/>
        <v>0</v>
      </c>
      <c r="CE834" s="1343">
        <f t="shared" si="2439"/>
        <v>0</v>
      </c>
      <c r="CF834" s="1344">
        <f t="shared" si="2439"/>
        <v>0</v>
      </c>
      <c r="CG834" s="1344">
        <f t="shared" si="2439"/>
        <v>0</v>
      </c>
      <c r="CH834" s="1344">
        <f t="shared" si="2439"/>
        <v>0</v>
      </c>
      <c r="CI834" s="1344">
        <f t="shared" si="2439"/>
        <v>0</v>
      </c>
      <c r="CJ834" s="1344">
        <f t="shared" si="2439"/>
        <v>0</v>
      </c>
      <c r="CK834" s="1345">
        <f t="shared" si="2439"/>
        <v>0</v>
      </c>
      <c r="CL834" s="1345">
        <f t="shared" si="2439"/>
        <v>0</v>
      </c>
      <c r="CM834" s="1345">
        <f t="shared" si="2439"/>
        <v>0</v>
      </c>
      <c r="CN834" s="1344">
        <f t="shared" si="2439"/>
        <v>0</v>
      </c>
      <c r="CO834" s="1344">
        <f t="shared" si="2439"/>
        <v>0</v>
      </c>
      <c r="CP834" s="1344">
        <f t="shared" si="2439"/>
        <v>0</v>
      </c>
      <c r="CQ834" s="1344">
        <f t="shared" si="2439"/>
        <v>0</v>
      </c>
      <c r="CR834" s="1344">
        <f t="shared" si="2439"/>
        <v>0</v>
      </c>
      <c r="CS834" s="1343">
        <f t="shared" si="2439"/>
        <v>0</v>
      </c>
      <c r="CT834" s="1346">
        <f t="shared" si="2439"/>
        <v>0</v>
      </c>
      <c r="CU834" s="540">
        <f t="shared" si="2440"/>
        <v>0</v>
      </c>
      <c r="CV834" s="541">
        <f t="shared" si="2441"/>
        <v>0</v>
      </c>
      <c r="CW834" s="542">
        <f t="shared" si="2442"/>
        <v>0</v>
      </c>
      <c r="CX834" s="542">
        <f t="shared" si="2443"/>
        <v>0</v>
      </c>
      <c r="CY834" s="542">
        <f t="shared" si="2444"/>
        <v>0</v>
      </c>
      <c r="CZ834" s="542">
        <f t="shared" si="2445"/>
        <v>0</v>
      </c>
      <c r="DA834" s="542">
        <f t="shared" si="2446"/>
        <v>0</v>
      </c>
      <c r="DB834" s="543">
        <f t="shared" si="2447"/>
        <v>0</v>
      </c>
      <c r="DC834" s="543">
        <f t="shared" si="2448"/>
        <v>0</v>
      </c>
      <c r="DD834" s="543">
        <f t="shared" si="2449"/>
        <v>0</v>
      </c>
      <c r="DE834" s="542">
        <f t="shared" si="2450"/>
        <v>0</v>
      </c>
      <c r="DF834" s="542">
        <f t="shared" si="2451"/>
        <v>0</v>
      </c>
      <c r="DG834" s="542">
        <f t="shared" si="2452"/>
        <v>0</v>
      </c>
      <c r="DH834" s="542">
        <f t="shared" si="2453"/>
        <v>0</v>
      </c>
      <c r="DI834" s="542">
        <f t="shared" si="2454"/>
        <v>0</v>
      </c>
      <c r="DJ834" s="541">
        <f t="shared" si="2455"/>
        <v>0</v>
      </c>
      <c r="DK834" s="540">
        <f t="shared" si="2456"/>
        <v>0</v>
      </c>
      <c r="DL834" s="656">
        <f t="shared" si="2457"/>
        <v>17</v>
      </c>
      <c r="DM834" s="106">
        <f t="shared" si="2458"/>
        <v>17</v>
      </c>
      <c r="DN834" s="106">
        <f t="shared" si="2459"/>
        <v>17</v>
      </c>
      <c r="DO834" s="106">
        <f t="shared" si="2460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7"/>
      <c r="DY834" s="487"/>
    </row>
    <row r="835" spans="1:129" s="489" customFormat="1" ht="15.75" customHeight="1">
      <c r="A835" s="620" t="str">
        <f>A264</f>
        <v>Cowpeas: kg produced</v>
      </c>
      <c r="B835" s="815">
        <f t="shared" ref="B835:R835" si="2482">SUM(B270)</f>
        <v>0</v>
      </c>
      <c r="C835" s="815">
        <f t="shared" si="2482"/>
        <v>0</v>
      </c>
      <c r="D835" s="815">
        <f t="shared" si="2482"/>
        <v>2.772341813437704E-2</v>
      </c>
      <c r="E835" s="815">
        <f t="shared" si="2482"/>
        <v>0</v>
      </c>
      <c r="F835" s="815">
        <f t="shared" si="2482"/>
        <v>4.4357469015003259E-2</v>
      </c>
      <c r="G835" s="815">
        <f t="shared" si="2482"/>
        <v>0</v>
      </c>
      <c r="H835" s="815">
        <f t="shared" si="2482"/>
        <v>0</v>
      </c>
      <c r="I835" s="815">
        <f t="shared" si="2482"/>
        <v>2.0162485915910574E-2</v>
      </c>
      <c r="J835" s="815">
        <f t="shared" si="2482"/>
        <v>6.3367812878576082E-2</v>
      </c>
      <c r="K835" s="815">
        <f t="shared" si="2482"/>
        <v>0</v>
      </c>
      <c r="L835" s="815">
        <f t="shared" si="2482"/>
        <v>0</v>
      </c>
      <c r="M835" s="815">
        <f t="shared" si="2482"/>
        <v>0</v>
      </c>
      <c r="N835" s="815">
        <f t="shared" si="2482"/>
        <v>0</v>
      </c>
      <c r="O835" s="815">
        <f t="shared" si="2482"/>
        <v>0</v>
      </c>
      <c r="P835" s="815">
        <f t="shared" si="2482"/>
        <v>0</v>
      </c>
      <c r="Q835" s="815">
        <f t="shared" si="2482"/>
        <v>0</v>
      </c>
      <c r="R835" s="815">
        <f t="shared" si="2482"/>
        <v>0</v>
      </c>
      <c r="S835" s="814"/>
      <c r="T835" s="815">
        <f t="shared" ref="T835:AJ835" si="2483">SUM(T270)</f>
        <v>0</v>
      </c>
      <c r="U835" s="815">
        <f t="shared" si="2483"/>
        <v>0</v>
      </c>
      <c r="V835" s="815">
        <f t="shared" si="2483"/>
        <v>2.0162485915910574E-2</v>
      </c>
      <c r="W835" s="815">
        <f t="shared" si="2483"/>
        <v>0</v>
      </c>
      <c r="X835" s="815">
        <f t="shared" si="2483"/>
        <v>0</v>
      </c>
      <c r="Y835" s="815">
        <f t="shared" si="2483"/>
        <v>0</v>
      </c>
      <c r="Z835" s="815">
        <f t="shared" si="2483"/>
        <v>0</v>
      </c>
      <c r="AA835" s="815">
        <f t="shared" si="2483"/>
        <v>0</v>
      </c>
      <c r="AB835" s="815">
        <f t="shared" si="2483"/>
        <v>2.8515515795359242E-2</v>
      </c>
      <c r="AC835" s="815">
        <f t="shared" si="2483"/>
        <v>0</v>
      </c>
      <c r="AD835" s="815">
        <f t="shared" si="2483"/>
        <v>0</v>
      </c>
      <c r="AE835" s="815">
        <f t="shared" si="2483"/>
        <v>0</v>
      </c>
      <c r="AF835" s="815">
        <f t="shared" si="2483"/>
        <v>0</v>
      </c>
      <c r="AG835" s="815">
        <f t="shared" si="2483"/>
        <v>0</v>
      </c>
      <c r="AH835" s="815">
        <f t="shared" si="2483"/>
        <v>0</v>
      </c>
      <c r="AI835" s="815">
        <f t="shared" si="2483"/>
        <v>0</v>
      </c>
      <c r="AJ835" s="815">
        <f t="shared" si="2483"/>
        <v>0</v>
      </c>
      <c r="AK835" s="814"/>
      <c r="AL835" s="815">
        <f t="shared" ref="AL835:BB835" si="2484">SUM(AL270)</f>
        <v>0</v>
      </c>
      <c r="AM835" s="815">
        <f t="shared" si="2484"/>
        <v>0</v>
      </c>
      <c r="AN835" s="815">
        <f t="shared" si="2484"/>
        <v>0</v>
      </c>
      <c r="AO835" s="815">
        <f t="shared" si="2484"/>
        <v>0</v>
      </c>
      <c r="AP835" s="815">
        <f t="shared" si="2484"/>
        <v>0</v>
      </c>
      <c r="AQ835" s="815">
        <f t="shared" si="2484"/>
        <v>0</v>
      </c>
      <c r="AR835" s="815">
        <f t="shared" si="2484"/>
        <v>0</v>
      </c>
      <c r="AS835" s="815">
        <f t="shared" si="2484"/>
        <v>0</v>
      </c>
      <c r="AT835" s="815">
        <f t="shared" si="2484"/>
        <v>0</v>
      </c>
      <c r="AU835" s="815">
        <f t="shared" si="2484"/>
        <v>0</v>
      </c>
      <c r="AV835" s="815">
        <f t="shared" si="2484"/>
        <v>0</v>
      </c>
      <c r="AW835" s="815">
        <f t="shared" si="2484"/>
        <v>0</v>
      </c>
      <c r="AX835" s="815">
        <f t="shared" si="2484"/>
        <v>0</v>
      </c>
      <c r="AY835" s="815">
        <f t="shared" si="2484"/>
        <v>0</v>
      </c>
      <c r="AZ835" s="815">
        <f t="shared" si="2484"/>
        <v>0</v>
      </c>
      <c r="BA835" s="815">
        <f t="shared" si="2484"/>
        <v>0</v>
      </c>
      <c r="BB835" s="815">
        <f t="shared" si="2484"/>
        <v>0</v>
      </c>
      <c r="BC835" s="814"/>
      <c r="BD835" s="815">
        <f t="shared" ref="BD835:BT835" si="2485">SUM(BD270)</f>
        <v>0</v>
      </c>
      <c r="BE835" s="815">
        <f t="shared" si="2485"/>
        <v>0</v>
      </c>
      <c r="BF835" s="815">
        <f t="shared" si="2485"/>
        <v>0</v>
      </c>
      <c r="BG835" s="815">
        <f t="shared" si="2485"/>
        <v>0</v>
      </c>
      <c r="BH835" s="815">
        <f t="shared" si="2485"/>
        <v>0</v>
      </c>
      <c r="BI835" s="815">
        <f t="shared" si="2485"/>
        <v>0</v>
      </c>
      <c r="BJ835" s="815">
        <f t="shared" si="2485"/>
        <v>0</v>
      </c>
      <c r="BK835" s="815">
        <f t="shared" si="2485"/>
        <v>0</v>
      </c>
      <c r="BL835" s="815">
        <f t="shared" si="2485"/>
        <v>0</v>
      </c>
      <c r="BM835" s="815">
        <f t="shared" si="2485"/>
        <v>0</v>
      </c>
      <c r="BN835" s="815">
        <f t="shared" si="2485"/>
        <v>0</v>
      </c>
      <c r="BO835" s="815">
        <f t="shared" si="2485"/>
        <v>0</v>
      </c>
      <c r="BP835" s="815">
        <f t="shared" si="2485"/>
        <v>0</v>
      </c>
      <c r="BQ835" s="815">
        <f t="shared" si="2485"/>
        <v>0</v>
      </c>
      <c r="BR835" s="815">
        <f t="shared" si="2485"/>
        <v>0</v>
      </c>
      <c r="BS835" s="815">
        <f t="shared" si="2485"/>
        <v>0</v>
      </c>
      <c r="BT835" s="815">
        <f t="shared" si="2485"/>
        <v>0</v>
      </c>
      <c r="BU835" s="814"/>
      <c r="BV835" s="815">
        <f>SUM(BV270)</f>
        <v>6.3367812878576082E-2</v>
      </c>
      <c r="BW835" s="815">
        <f>SUM(BW270)</f>
        <v>0</v>
      </c>
      <c r="BX835" s="815">
        <f>SUM(BX270)</f>
        <v>0</v>
      </c>
      <c r="BY835" s="815">
        <f>SUM(BY270)</f>
        <v>0</v>
      </c>
      <c r="BZ835" s="625">
        <f t="shared" si="2434"/>
        <v>6.149558204352726E-3</v>
      </c>
      <c r="CA835" s="625">
        <f t="shared" si="2435"/>
        <v>1.3441657277273719E-3</v>
      </c>
      <c r="CB835" s="625">
        <f t="shared" si="2436"/>
        <v>0</v>
      </c>
      <c r="CC835" s="694">
        <f t="shared" si="2437"/>
        <v>0</v>
      </c>
      <c r="CD835" s="1342">
        <f t="shared" si="2465"/>
        <v>0</v>
      </c>
      <c r="CE835" s="1343">
        <f t="shared" si="2439"/>
        <v>0</v>
      </c>
      <c r="CF835" s="1344">
        <f t="shared" si="2439"/>
        <v>0</v>
      </c>
      <c r="CG835" s="1344">
        <f t="shared" si="2439"/>
        <v>0</v>
      </c>
      <c r="CH835" s="1344">
        <f t="shared" si="2439"/>
        <v>0</v>
      </c>
      <c r="CI835" s="1344">
        <f t="shared" si="2439"/>
        <v>0</v>
      </c>
      <c r="CJ835" s="1344">
        <f t="shared" si="2439"/>
        <v>0</v>
      </c>
      <c r="CK835" s="1345">
        <f t="shared" si="2439"/>
        <v>0</v>
      </c>
      <c r="CL835" s="1345">
        <f t="shared" si="2439"/>
        <v>0</v>
      </c>
      <c r="CM835" s="1345">
        <f t="shared" si="2439"/>
        <v>0</v>
      </c>
      <c r="CN835" s="1344">
        <f t="shared" si="2439"/>
        <v>0</v>
      </c>
      <c r="CO835" s="1344">
        <f t="shared" si="2439"/>
        <v>0</v>
      </c>
      <c r="CP835" s="1344">
        <f t="shared" si="2439"/>
        <v>0</v>
      </c>
      <c r="CQ835" s="1344">
        <f t="shared" si="2439"/>
        <v>0</v>
      </c>
      <c r="CR835" s="1344">
        <f t="shared" si="2439"/>
        <v>0</v>
      </c>
      <c r="CS835" s="1343">
        <f t="shared" si="2439"/>
        <v>0</v>
      </c>
      <c r="CT835" s="1346">
        <f t="shared" si="2439"/>
        <v>0</v>
      </c>
      <c r="CU835" s="540">
        <f t="shared" si="2440"/>
        <v>0</v>
      </c>
      <c r="CV835" s="541">
        <f t="shared" si="2441"/>
        <v>0</v>
      </c>
      <c r="CW835" s="542">
        <f t="shared" si="2442"/>
        <v>0</v>
      </c>
      <c r="CX835" s="542">
        <f t="shared" si="2443"/>
        <v>0</v>
      </c>
      <c r="CY835" s="542">
        <f t="shared" si="2444"/>
        <v>0</v>
      </c>
      <c r="CZ835" s="542">
        <f t="shared" si="2445"/>
        <v>0</v>
      </c>
      <c r="DA835" s="542">
        <f t="shared" si="2446"/>
        <v>0</v>
      </c>
      <c r="DB835" s="543">
        <f t="shared" si="2447"/>
        <v>0</v>
      </c>
      <c r="DC835" s="543">
        <f t="shared" si="2448"/>
        <v>0</v>
      </c>
      <c r="DD835" s="543">
        <f t="shared" si="2449"/>
        <v>0</v>
      </c>
      <c r="DE835" s="542">
        <f t="shared" si="2450"/>
        <v>0</v>
      </c>
      <c r="DF835" s="542">
        <f t="shared" si="2451"/>
        <v>0</v>
      </c>
      <c r="DG835" s="542">
        <f t="shared" si="2452"/>
        <v>0</v>
      </c>
      <c r="DH835" s="542">
        <f t="shared" si="2453"/>
        <v>0</v>
      </c>
      <c r="DI835" s="542">
        <f t="shared" si="2454"/>
        <v>0</v>
      </c>
      <c r="DJ835" s="541">
        <f t="shared" si="2455"/>
        <v>0</v>
      </c>
      <c r="DK835" s="540">
        <f t="shared" si="2456"/>
        <v>0</v>
      </c>
      <c r="DL835" s="656">
        <f t="shared" si="2457"/>
        <v>17</v>
      </c>
      <c r="DM835" s="106">
        <f t="shared" si="2458"/>
        <v>17</v>
      </c>
      <c r="DN835" s="106">
        <f t="shared" si="2459"/>
        <v>17</v>
      </c>
      <c r="DO835" s="106">
        <f t="shared" si="2460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7"/>
      <c r="DY835" s="487"/>
    </row>
    <row r="836" spans="1:129" s="489" customFormat="1" ht="15.75" customHeight="1">
      <c r="A836" s="620" t="str">
        <f>A271</f>
        <v>Beans: kg produced</v>
      </c>
      <c r="B836" s="815">
        <f t="shared" ref="B836:R836" si="2486">SUM(B277)</f>
        <v>0</v>
      </c>
      <c r="C836" s="815">
        <f t="shared" si="2486"/>
        <v>0.23440313111545988</v>
      </c>
      <c r="D836" s="815">
        <f t="shared" si="2486"/>
        <v>0</v>
      </c>
      <c r="E836" s="815">
        <f t="shared" si="2486"/>
        <v>0</v>
      </c>
      <c r="F836" s="815">
        <f t="shared" si="2486"/>
        <v>6.634050880626223E-2</v>
      </c>
      <c r="G836" s="815">
        <f t="shared" si="2486"/>
        <v>1.5479452054794521E-2</v>
      </c>
      <c r="H836" s="815">
        <f t="shared" si="2486"/>
        <v>0.11056751467710371</v>
      </c>
      <c r="I836" s="815">
        <f t="shared" si="2486"/>
        <v>0</v>
      </c>
      <c r="J836" s="815">
        <f t="shared" si="2486"/>
        <v>0</v>
      </c>
      <c r="K836" s="815">
        <f t="shared" si="2486"/>
        <v>0</v>
      </c>
      <c r="L836" s="815">
        <f t="shared" si="2486"/>
        <v>0</v>
      </c>
      <c r="M836" s="815">
        <f t="shared" si="2486"/>
        <v>0</v>
      </c>
      <c r="N836" s="815">
        <f t="shared" si="2486"/>
        <v>0</v>
      </c>
      <c r="O836" s="815">
        <f t="shared" si="2486"/>
        <v>0</v>
      </c>
      <c r="P836" s="815">
        <f t="shared" si="2486"/>
        <v>0</v>
      </c>
      <c r="Q836" s="815">
        <f t="shared" si="2486"/>
        <v>0</v>
      </c>
      <c r="R836" s="815">
        <f t="shared" si="2486"/>
        <v>0</v>
      </c>
      <c r="S836" s="814"/>
      <c r="T836" s="815">
        <f t="shared" ref="T836:AJ836" si="2487">SUM(T277)</f>
        <v>0</v>
      </c>
      <c r="U836" s="815">
        <f t="shared" si="2487"/>
        <v>0</v>
      </c>
      <c r="V836" s="815">
        <f t="shared" si="2487"/>
        <v>0</v>
      </c>
      <c r="W836" s="815">
        <f t="shared" si="2487"/>
        <v>0</v>
      </c>
      <c r="X836" s="815">
        <f t="shared" si="2487"/>
        <v>1.5479452054794521E-2</v>
      </c>
      <c r="Y836" s="815">
        <f t="shared" si="2487"/>
        <v>0.17690802348336596</v>
      </c>
      <c r="Z836" s="815">
        <f t="shared" si="2487"/>
        <v>0</v>
      </c>
      <c r="AA836" s="815">
        <f t="shared" si="2487"/>
        <v>0</v>
      </c>
      <c r="AB836" s="815">
        <f t="shared" si="2487"/>
        <v>0</v>
      </c>
      <c r="AC836" s="815">
        <f t="shared" si="2487"/>
        <v>0</v>
      </c>
      <c r="AD836" s="815">
        <f t="shared" si="2487"/>
        <v>0</v>
      </c>
      <c r="AE836" s="815">
        <f t="shared" si="2487"/>
        <v>0</v>
      </c>
      <c r="AF836" s="815">
        <f t="shared" si="2487"/>
        <v>0</v>
      </c>
      <c r="AG836" s="815">
        <f t="shared" si="2487"/>
        <v>0</v>
      </c>
      <c r="AH836" s="815">
        <f t="shared" si="2487"/>
        <v>0</v>
      </c>
      <c r="AI836" s="815">
        <f t="shared" si="2487"/>
        <v>0</v>
      </c>
      <c r="AJ836" s="815">
        <f t="shared" si="2487"/>
        <v>0</v>
      </c>
      <c r="AK836" s="814"/>
      <c r="AL836" s="815">
        <f t="shared" ref="AL836:BB836" si="2488">SUM(AL277)</f>
        <v>0</v>
      </c>
      <c r="AM836" s="815">
        <f t="shared" si="2488"/>
        <v>0</v>
      </c>
      <c r="AN836" s="815">
        <f t="shared" si="2488"/>
        <v>0</v>
      </c>
      <c r="AO836" s="815">
        <f t="shared" si="2488"/>
        <v>0</v>
      </c>
      <c r="AP836" s="815">
        <f t="shared" si="2488"/>
        <v>0</v>
      </c>
      <c r="AQ836" s="815">
        <f t="shared" si="2488"/>
        <v>0</v>
      </c>
      <c r="AR836" s="815">
        <f t="shared" si="2488"/>
        <v>0</v>
      </c>
      <c r="AS836" s="815">
        <f t="shared" si="2488"/>
        <v>1.8427919112850619E-2</v>
      </c>
      <c r="AT836" s="815">
        <f t="shared" si="2488"/>
        <v>0</v>
      </c>
      <c r="AU836" s="815">
        <f t="shared" si="2488"/>
        <v>0</v>
      </c>
      <c r="AV836" s="815">
        <f t="shared" si="2488"/>
        <v>0</v>
      </c>
      <c r="AW836" s="815">
        <f t="shared" si="2488"/>
        <v>0</v>
      </c>
      <c r="AX836" s="815">
        <f t="shared" si="2488"/>
        <v>0</v>
      </c>
      <c r="AY836" s="815">
        <f t="shared" si="2488"/>
        <v>0</v>
      </c>
      <c r="AZ836" s="815">
        <f t="shared" si="2488"/>
        <v>0</v>
      </c>
      <c r="BA836" s="815">
        <f t="shared" si="2488"/>
        <v>0</v>
      </c>
      <c r="BB836" s="815">
        <f t="shared" si="2488"/>
        <v>0</v>
      </c>
      <c r="BC836" s="814"/>
      <c r="BD836" s="815">
        <f t="shared" ref="BD836:BT836" si="2489">SUM(BD277)</f>
        <v>0</v>
      </c>
      <c r="BE836" s="815">
        <f t="shared" si="2489"/>
        <v>7.7397260273972604E-2</v>
      </c>
      <c r="BF836" s="815">
        <f t="shared" si="2489"/>
        <v>0</v>
      </c>
      <c r="BG836" s="815">
        <f t="shared" si="2489"/>
        <v>0</v>
      </c>
      <c r="BH836" s="815">
        <f t="shared" si="2489"/>
        <v>0</v>
      </c>
      <c r="BI836" s="815">
        <f t="shared" si="2489"/>
        <v>0</v>
      </c>
      <c r="BJ836" s="815">
        <f t="shared" si="2489"/>
        <v>0</v>
      </c>
      <c r="BK836" s="815">
        <f t="shared" si="2489"/>
        <v>3.6855838225701237E-2</v>
      </c>
      <c r="BL836" s="815">
        <f t="shared" si="2489"/>
        <v>1.7690802348336598E-2</v>
      </c>
      <c r="BM836" s="815">
        <f t="shared" si="2489"/>
        <v>0</v>
      </c>
      <c r="BN836" s="815">
        <f t="shared" si="2489"/>
        <v>0</v>
      </c>
      <c r="BO836" s="815">
        <f t="shared" si="2489"/>
        <v>0</v>
      </c>
      <c r="BP836" s="815">
        <f t="shared" si="2489"/>
        <v>0</v>
      </c>
      <c r="BQ836" s="815">
        <f t="shared" si="2489"/>
        <v>0</v>
      </c>
      <c r="BR836" s="815">
        <f t="shared" si="2489"/>
        <v>0</v>
      </c>
      <c r="BS836" s="815">
        <f t="shared" si="2489"/>
        <v>0</v>
      </c>
      <c r="BT836" s="815">
        <f t="shared" si="2489"/>
        <v>0</v>
      </c>
      <c r="BU836" s="814"/>
      <c r="BV836" s="815">
        <f>SUM(BV277)</f>
        <v>9.4772155437517477E-2</v>
      </c>
      <c r="BW836" s="815">
        <f>SUM(BW277)</f>
        <v>4.9141117634268316E-2</v>
      </c>
      <c r="BX836" s="815">
        <f>SUM(BX277)</f>
        <v>2.2113502935420744E-2</v>
      </c>
      <c r="BY836" s="815">
        <f>SUM(BY277)</f>
        <v>4.4227005870841489E-2</v>
      </c>
      <c r="BZ836" s="625">
        <f t="shared" si="2434"/>
        <v>1.2825831702544031E-2</v>
      </c>
      <c r="CA836" s="625">
        <f t="shared" si="2435"/>
        <v>1.0319634703196356E-3</v>
      </c>
      <c r="CB836" s="625">
        <f t="shared" si="2436"/>
        <v>0</v>
      </c>
      <c r="CC836" s="694">
        <f t="shared" si="2437"/>
        <v>3.6364427049358559E-3</v>
      </c>
      <c r="CD836" s="1342">
        <f t="shared" si="2465"/>
        <v>0</v>
      </c>
      <c r="CE836" s="1343">
        <f t="shared" si="2439"/>
        <v>0</v>
      </c>
      <c r="CF836" s="1344">
        <f t="shared" si="2439"/>
        <v>0</v>
      </c>
      <c r="CG836" s="1344">
        <f t="shared" si="2439"/>
        <v>0</v>
      </c>
      <c r="CH836" s="1344">
        <f t="shared" si="2439"/>
        <v>0</v>
      </c>
      <c r="CI836" s="1344">
        <f t="shared" si="2439"/>
        <v>0</v>
      </c>
      <c r="CJ836" s="1344">
        <f t="shared" si="2439"/>
        <v>0</v>
      </c>
      <c r="CK836" s="1345">
        <f t="shared" si="2439"/>
        <v>0</v>
      </c>
      <c r="CL836" s="1345">
        <f t="shared" si="2439"/>
        <v>0</v>
      </c>
      <c r="CM836" s="1345">
        <f t="shared" si="2439"/>
        <v>0</v>
      </c>
      <c r="CN836" s="1344">
        <f t="shared" si="2439"/>
        <v>0</v>
      </c>
      <c r="CO836" s="1344">
        <f t="shared" si="2439"/>
        <v>0</v>
      </c>
      <c r="CP836" s="1344">
        <f t="shared" si="2439"/>
        <v>0</v>
      </c>
      <c r="CQ836" s="1344">
        <f t="shared" si="2439"/>
        <v>0</v>
      </c>
      <c r="CR836" s="1344">
        <f t="shared" si="2439"/>
        <v>1.7690802348336598E-2</v>
      </c>
      <c r="CS836" s="1343">
        <f t="shared" si="2439"/>
        <v>3.6855838225701237E-2</v>
      </c>
      <c r="CT836" s="1346">
        <f t="shared" si="2439"/>
        <v>7.7397260273972604E-2</v>
      </c>
      <c r="CU836" s="540">
        <f t="shared" si="2440"/>
        <v>0</v>
      </c>
      <c r="CV836" s="541">
        <f t="shared" si="2441"/>
        <v>0</v>
      </c>
      <c r="CW836" s="542">
        <f t="shared" si="2442"/>
        <v>0</v>
      </c>
      <c r="CX836" s="542">
        <f t="shared" si="2443"/>
        <v>0</v>
      </c>
      <c r="CY836" s="542">
        <f t="shared" si="2444"/>
        <v>0</v>
      </c>
      <c r="CZ836" s="542">
        <f t="shared" si="2445"/>
        <v>0</v>
      </c>
      <c r="DA836" s="542">
        <f t="shared" si="2446"/>
        <v>0</v>
      </c>
      <c r="DB836" s="543">
        <f t="shared" si="2447"/>
        <v>0</v>
      </c>
      <c r="DC836" s="543">
        <f t="shared" si="2448"/>
        <v>0</v>
      </c>
      <c r="DD836" s="543">
        <f t="shared" si="2449"/>
        <v>0</v>
      </c>
      <c r="DE836" s="542">
        <f t="shared" si="2450"/>
        <v>0</v>
      </c>
      <c r="DF836" s="542">
        <f t="shared" si="2451"/>
        <v>0</v>
      </c>
      <c r="DG836" s="542">
        <f t="shared" si="2452"/>
        <v>0</v>
      </c>
      <c r="DH836" s="542">
        <f t="shared" si="2453"/>
        <v>0</v>
      </c>
      <c r="DI836" s="542">
        <f t="shared" si="2454"/>
        <v>1.7690802348336598E-2</v>
      </c>
      <c r="DJ836" s="541">
        <f t="shared" si="2455"/>
        <v>3.6855838225701237E-2</v>
      </c>
      <c r="DK836" s="540">
        <f t="shared" si="2456"/>
        <v>7.7397260273972604E-2</v>
      </c>
      <c r="DL836" s="656">
        <f t="shared" si="2457"/>
        <v>17</v>
      </c>
      <c r="DM836" s="106">
        <f t="shared" si="2458"/>
        <v>17</v>
      </c>
      <c r="DN836" s="106">
        <f t="shared" si="2459"/>
        <v>17</v>
      </c>
      <c r="DO836" s="106">
        <f t="shared" si="2460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7"/>
      <c r="DY836" s="487"/>
    </row>
    <row r="837" spans="1:129" s="489" customFormat="1" ht="15.75" customHeight="1">
      <c r="A837" s="620" t="str">
        <f>A278</f>
        <v>Millet: kg produced</v>
      </c>
      <c r="B837" s="815">
        <f t="shared" ref="B837:R837" si="2490">SUM(B284)</f>
        <v>0</v>
      </c>
      <c r="C837" s="815">
        <f t="shared" si="2490"/>
        <v>0</v>
      </c>
      <c r="D837" s="815">
        <f t="shared" si="2490"/>
        <v>0</v>
      </c>
      <c r="E837" s="815">
        <f t="shared" si="2490"/>
        <v>0</v>
      </c>
      <c r="F837" s="815">
        <f t="shared" si="2490"/>
        <v>0</v>
      </c>
      <c r="G837" s="815">
        <f t="shared" si="2490"/>
        <v>0</v>
      </c>
      <c r="H837" s="815">
        <f t="shared" si="2490"/>
        <v>0</v>
      </c>
      <c r="I837" s="815">
        <f t="shared" si="2490"/>
        <v>0</v>
      </c>
      <c r="J837" s="815">
        <f t="shared" si="2490"/>
        <v>0</v>
      </c>
      <c r="K837" s="815">
        <f t="shared" si="2490"/>
        <v>0</v>
      </c>
      <c r="L837" s="815">
        <f t="shared" si="2490"/>
        <v>0</v>
      </c>
      <c r="M837" s="815">
        <f t="shared" si="2490"/>
        <v>0</v>
      </c>
      <c r="N837" s="815">
        <f t="shared" si="2490"/>
        <v>0</v>
      </c>
      <c r="O837" s="815">
        <f t="shared" si="2490"/>
        <v>0</v>
      </c>
      <c r="P837" s="815">
        <f t="shared" si="2490"/>
        <v>0</v>
      </c>
      <c r="Q837" s="815">
        <f t="shared" si="2490"/>
        <v>0</v>
      </c>
      <c r="R837" s="815">
        <f t="shared" si="2490"/>
        <v>0</v>
      </c>
      <c r="S837" s="814"/>
      <c r="T837" s="815">
        <f t="shared" ref="T837:AJ837" si="2491">SUM(T284)</f>
        <v>0</v>
      </c>
      <c r="U837" s="815">
        <f t="shared" si="2491"/>
        <v>0</v>
      </c>
      <c r="V837" s="815">
        <f t="shared" si="2491"/>
        <v>0</v>
      </c>
      <c r="W837" s="815">
        <f t="shared" si="2491"/>
        <v>0</v>
      </c>
      <c r="X837" s="815">
        <f t="shared" si="2491"/>
        <v>0</v>
      </c>
      <c r="Y837" s="815">
        <f t="shared" si="2491"/>
        <v>0</v>
      </c>
      <c r="Z837" s="815">
        <f t="shared" si="2491"/>
        <v>0</v>
      </c>
      <c r="AA837" s="815">
        <f t="shared" si="2491"/>
        <v>0</v>
      </c>
      <c r="AB837" s="815">
        <f t="shared" si="2491"/>
        <v>0</v>
      </c>
      <c r="AC837" s="815">
        <f t="shared" si="2491"/>
        <v>0</v>
      </c>
      <c r="AD837" s="815">
        <f t="shared" si="2491"/>
        <v>0</v>
      </c>
      <c r="AE837" s="815">
        <f t="shared" si="2491"/>
        <v>0</v>
      </c>
      <c r="AF837" s="815">
        <f t="shared" si="2491"/>
        <v>0</v>
      </c>
      <c r="AG837" s="815">
        <f t="shared" si="2491"/>
        <v>0</v>
      </c>
      <c r="AH837" s="815">
        <f t="shared" si="2491"/>
        <v>0</v>
      </c>
      <c r="AI837" s="815">
        <f t="shared" si="2491"/>
        <v>0</v>
      </c>
      <c r="AJ837" s="815">
        <f t="shared" si="2491"/>
        <v>0</v>
      </c>
      <c r="AK837" s="814"/>
      <c r="AL837" s="815">
        <f t="shared" ref="AL837:BB837" si="2492">SUM(AL284)</f>
        <v>0</v>
      </c>
      <c r="AM837" s="815">
        <f t="shared" si="2492"/>
        <v>0</v>
      </c>
      <c r="AN837" s="815">
        <f t="shared" si="2492"/>
        <v>0</v>
      </c>
      <c r="AO837" s="815">
        <f t="shared" si="2492"/>
        <v>0</v>
      </c>
      <c r="AP837" s="815">
        <f t="shared" si="2492"/>
        <v>0</v>
      </c>
      <c r="AQ837" s="815">
        <f t="shared" si="2492"/>
        <v>0</v>
      </c>
      <c r="AR837" s="815">
        <f t="shared" si="2492"/>
        <v>0</v>
      </c>
      <c r="AS837" s="815">
        <f t="shared" si="2492"/>
        <v>0</v>
      </c>
      <c r="AT837" s="815">
        <f t="shared" si="2492"/>
        <v>0</v>
      </c>
      <c r="AU837" s="815">
        <f t="shared" si="2492"/>
        <v>0</v>
      </c>
      <c r="AV837" s="815">
        <f t="shared" si="2492"/>
        <v>0</v>
      </c>
      <c r="AW837" s="815">
        <f t="shared" si="2492"/>
        <v>0</v>
      </c>
      <c r="AX837" s="815">
        <f t="shared" si="2492"/>
        <v>0</v>
      </c>
      <c r="AY837" s="815">
        <f t="shared" si="2492"/>
        <v>0</v>
      </c>
      <c r="AZ837" s="815">
        <f t="shared" si="2492"/>
        <v>0</v>
      </c>
      <c r="BA837" s="815">
        <f t="shared" si="2492"/>
        <v>0</v>
      </c>
      <c r="BB837" s="815">
        <f t="shared" si="2492"/>
        <v>0</v>
      </c>
      <c r="BC837" s="814"/>
      <c r="BD837" s="815">
        <f t="shared" ref="BD837:BT837" si="2493">SUM(BD284)</f>
        <v>0</v>
      </c>
      <c r="BE837" s="815">
        <f t="shared" si="2493"/>
        <v>0</v>
      </c>
      <c r="BF837" s="815">
        <f t="shared" si="2493"/>
        <v>0</v>
      </c>
      <c r="BG837" s="815">
        <f t="shared" si="2493"/>
        <v>0</v>
      </c>
      <c r="BH837" s="815">
        <f t="shared" si="2493"/>
        <v>0</v>
      </c>
      <c r="BI837" s="815">
        <f t="shared" si="2493"/>
        <v>0</v>
      </c>
      <c r="BJ837" s="815">
        <f t="shared" si="2493"/>
        <v>0</v>
      </c>
      <c r="BK837" s="815">
        <f t="shared" si="2493"/>
        <v>0</v>
      </c>
      <c r="BL837" s="815">
        <f t="shared" si="2493"/>
        <v>0</v>
      </c>
      <c r="BM837" s="815">
        <f t="shared" si="2493"/>
        <v>0</v>
      </c>
      <c r="BN837" s="815">
        <f t="shared" si="2493"/>
        <v>0</v>
      </c>
      <c r="BO837" s="815">
        <f t="shared" si="2493"/>
        <v>0</v>
      </c>
      <c r="BP837" s="815">
        <f t="shared" si="2493"/>
        <v>0</v>
      </c>
      <c r="BQ837" s="815">
        <f t="shared" si="2493"/>
        <v>0</v>
      </c>
      <c r="BR837" s="815">
        <f t="shared" si="2493"/>
        <v>0</v>
      </c>
      <c r="BS837" s="815">
        <f t="shared" si="2493"/>
        <v>0</v>
      </c>
      <c r="BT837" s="815">
        <f t="shared" si="2493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5">
        <f t="shared" si="2434"/>
        <v>0</v>
      </c>
      <c r="CA837" s="625">
        <f t="shared" si="2435"/>
        <v>0</v>
      </c>
      <c r="CB837" s="625">
        <f t="shared" si="2436"/>
        <v>0</v>
      </c>
      <c r="CC837" s="694">
        <f t="shared" si="2437"/>
        <v>0</v>
      </c>
      <c r="CD837" s="1342">
        <f t="shared" si="2465"/>
        <v>0</v>
      </c>
      <c r="CE837" s="1343">
        <f t="shared" si="2439"/>
        <v>0</v>
      </c>
      <c r="CF837" s="1344">
        <f t="shared" si="2439"/>
        <v>0</v>
      </c>
      <c r="CG837" s="1344">
        <f t="shared" si="2439"/>
        <v>0</v>
      </c>
      <c r="CH837" s="1344">
        <f t="shared" si="2439"/>
        <v>0</v>
      </c>
      <c r="CI837" s="1344">
        <f t="shared" si="2439"/>
        <v>0</v>
      </c>
      <c r="CJ837" s="1344">
        <f t="shared" si="2439"/>
        <v>0</v>
      </c>
      <c r="CK837" s="1345">
        <f t="shared" si="2439"/>
        <v>0</v>
      </c>
      <c r="CL837" s="1345">
        <f t="shared" si="2439"/>
        <v>0</v>
      </c>
      <c r="CM837" s="1345">
        <f t="shared" si="2439"/>
        <v>0</v>
      </c>
      <c r="CN837" s="1344">
        <f t="shared" si="2439"/>
        <v>0</v>
      </c>
      <c r="CO837" s="1344">
        <f t="shared" si="2439"/>
        <v>0</v>
      </c>
      <c r="CP837" s="1344">
        <f t="shared" si="2439"/>
        <v>0</v>
      </c>
      <c r="CQ837" s="1344">
        <f t="shared" si="2439"/>
        <v>0</v>
      </c>
      <c r="CR837" s="1344">
        <f t="shared" si="2439"/>
        <v>0</v>
      </c>
      <c r="CS837" s="1343">
        <f t="shared" si="2439"/>
        <v>0</v>
      </c>
      <c r="CT837" s="1346">
        <f t="shared" si="2439"/>
        <v>0</v>
      </c>
      <c r="CU837" s="540">
        <f t="shared" si="2440"/>
        <v>0</v>
      </c>
      <c r="CV837" s="541">
        <f t="shared" si="2441"/>
        <v>0</v>
      </c>
      <c r="CW837" s="542">
        <f t="shared" si="2442"/>
        <v>0</v>
      </c>
      <c r="CX837" s="542">
        <f t="shared" si="2443"/>
        <v>0</v>
      </c>
      <c r="CY837" s="542">
        <f t="shared" si="2444"/>
        <v>0</v>
      </c>
      <c r="CZ837" s="542">
        <f t="shared" si="2445"/>
        <v>0</v>
      </c>
      <c r="DA837" s="542">
        <f t="shared" si="2446"/>
        <v>0</v>
      </c>
      <c r="DB837" s="543">
        <f t="shared" si="2447"/>
        <v>0</v>
      </c>
      <c r="DC837" s="543">
        <f t="shared" si="2448"/>
        <v>0</v>
      </c>
      <c r="DD837" s="543">
        <f t="shared" si="2449"/>
        <v>0</v>
      </c>
      <c r="DE837" s="542">
        <f t="shared" si="2450"/>
        <v>0</v>
      </c>
      <c r="DF837" s="542">
        <f t="shared" si="2451"/>
        <v>0</v>
      </c>
      <c r="DG837" s="542">
        <f t="shared" si="2452"/>
        <v>0</v>
      </c>
      <c r="DH837" s="542">
        <f t="shared" si="2453"/>
        <v>0</v>
      </c>
      <c r="DI837" s="542">
        <f t="shared" si="2454"/>
        <v>0</v>
      </c>
      <c r="DJ837" s="541">
        <f t="shared" si="2455"/>
        <v>0</v>
      </c>
      <c r="DK837" s="540">
        <f t="shared" si="2456"/>
        <v>0</v>
      </c>
      <c r="DL837" s="656">
        <f t="shared" si="2457"/>
        <v>17</v>
      </c>
      <c r="DM837" s="106">
        <f t="shared" si="2458"/>
        <v>17</v>
      </c>
      <c r="DN837" s="106">
        <f t="shared" si="2459"/>
        <v>17</v>
      </c>
      <c r="DO837" s="106">
        <f t="shared" si="2460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7"/>
      <c r="DY837" s="487"/>
    </row>
    <row r="838" spans="1:129" s="489" customFormat="1" ht="15.75" customHeight="1">
      <c r="A838" s="620" t="str">
        <f>A285</f>
        <v>Finger millet: kg produced</v>
      </c>
      <c r="B838" s="815">
        <f t="shared" ref="B838:R838" si="2494">SUM(B291)</f>
        <v>0</v>
      </c>
      <c r="C838" s="815">
        <f t="shared" si="2494"/>
        <v>0</v>
      </c>
      <c r="D838" s="815">
        <f t="shared" si="2494"/>
        <v>0</v>
      </c>
      <c r="E838" s="815">
        <f t="shared" si="2494"/>
        <v>0</v>
      </c>
      <c r="F838" s="815">
        <f t="shared" si="2494"/>
        <v>0</v>
      </c>
      <c r="G838" s="815">
        <f t="shared" si="2494"/>
        <v>0</v>
      </c>
      <c r="H838" s="815">
        <f t="shared" si="2494"/>
        <v>0</v>
      </c>
      <c r="I838" s="815">
        <f t="shared" si="2494"/>
        <v>0</v>
      </c>
      <c r="J838" s="815">
        <f t="shared" si="2494"/>
        <v>0</v>
      </c>
      <c r="K838" s="815">
        <f t="shared" si="2494"/>
        <v>0</v>
      </c>
      <c r="L838" s="815">
        <f t="shared" si="2494"/>
        <v>0</v>
      </c>
      <c r="M838" s="815">
        <f t="shared" si="2494"/>
        <v>0</v>
      </c>
      <c r="N838" s="815">
        <f t="shared" si="2494"/>
        <v>0</v>
      </c>
      <c r="O838" s="815">
        <f t="shared" si="2494"/>
        <v>0</v>
      </c>
      <c r="P838" s="815">
        <f t="shared" si="2494"/>
        <v>0</v>
      </c>
      <c r="Q838" s="815">
        <f t="shared" si="2494"/>
        <v>0</v>
      </c>
      <c r="R838" s="815">
        <f t="shared" si="2494"/>
        <v>0</v>
      </c>
      <c r="S838" s="814"/>
      <c r="T838" s="815">
        <f t="shared" ref="T838:AJ838" si="2495">SUM(T291)</f>
        <v>0</v>
      </c>
      <c r="U838" s="815">
        <f t="shared" si="2495"/>
        <v>0</v>
      </c>
      <c r="V838" s="815">
        <f t="shared" si="2495"/>
        <v>0</v>
      </c>
      <c r="W838" s="815">
        <f t="shared" si="2495"/>
        <v>0</v>
      </c>
      <c r="X838" s="815">
        <f t="shared" si="2495"/>
        <v>0</v>
      </c>
      <c r="Y838" s="815">
        <f t="shared" si="2495"/>
        <v>0</v>
      </c>
      <c r="Z838" s="815">
        <f t="shared" si="2495"/>
        <v>0</v>
      </c>
      <c r="AA838" s="815">
        <f t="shared" si="2495"/>
        <v>0</v>
      </c>
      <c r="AB838" s="815">
        <f t="shared" si="2495"/>
        <v>0</v>
      </c>
      <c r="AC838" s="815">
        <f t="shared" si="2495"/>
        <v>0</v>
      </c>
      <c r="AD838" s="815">
        <f t="shared" si="2495"/>
        <v>0</v>
      </c>
      <c r="AE838" s="815">
        <f t="shared" si="2495"/>
        <v>0</v>
      </c>
      <c r="AF838" s="815">
        <f t="shared" si="2495"/>
        <v>0</v>
      </c>
      <c r="AG838" s="815">
        <f t="shared" si="2495"/>
        <v>0</v>
      </c>
      <c r="AH838" s="815">
        <f t="shared" si="2495"/>
        <v>0</v>
      </c>
      <c r="AI838" s="815">
        <f t="shared" si="2495"/>
        <v>0</v>
      </c>
      <c r="AJ838" s="815">
        <f t="shared" si="2495"/>
        <v>0</v>
      </c>
      <c r="AK838" s="814"/>
      <c r="AL838" s="815">
        <f t="shared" ref="AL838:BB838" si="2496">SUM(AL291)</f>
        <v>0</v>
      </c>
      <c r="AM838" s="815">
        <f t="shared" si="2496"/>
        <v>0</v>
      </c>
      <c r="AN838" s="815">
        <f t="shared" si="2496"/>
        <v>0</v>
      </c>
      <c r="AO838" s="815">
        <f t="shared" si="2496"/>
        <v>0</v>
      </c>
      <c r="AP838" s="815">
        <f t="shared" si="2496"/>
        <v>0</v>
      </c>
      <c r="AQ838" s="815">
        <f t="shared" si="2496"/>
        <v>0</v>
      </c>
      <c r="AR838" s="815">
        <f t="shared" si="2496"/>
        <v>0</v>
      </c>
      <c r="AS838" s="815">
        <f t="shared" si="2496"/>
        <v>0</v>
      </c>
      <c r="AT838" s="815">
        <f t="shared" si="2496"/>
        <v>0</v>
      </c>
      <c r="AU838" s="815">
        <f t="shared" si="2496"/>
        <v>0</v>
      </c>
      <c r="AV838" s="815">
        <f t="shared" si="2496"/>
        <v>0</v>
      </c>
      <c r="AW838" s="815">
        <f t="shared" si="2496"/>
        <v>0</v>
      </c>
      <c r="AX838" s="815">
        <f t="shared" si="2496"/>
        <v>0</v>
      </c>
      <c r="AY838" s="815">
        <f t="shared" si="2496"/>
        <v>0</v>
      </c>
      <c r="AZ838" s="815">
        <f t="shared" si="2496"/>
        <v>0</v>
      </c>
      <c r="BA838" s="815">
        <f t="shared" si="2496"/>
        <v>0</v>
      </c>
      <c r="BB838" s="815">
        <f t="shared" si="2496"/>
        <v>0</v>
      </c>
      <c r="BC838" s="814"/>
      <c r="BD838" s="815">
        <f t="shared" ref="BD838:BT838" si="2497">SUM(BD291)</f>
        <v>0</v>
      </c>
      <c r="BE838" s="815">
        <f t="shared" si="2497"/>
        <v>0</v>
      </c>
      <c r="BF838" s="815">
        <f t="shared" si="2497"/>
        <v>0</v>
      </c>
      <c r="BG838" s="815">
        <f t="shared" si="2497"/>
        <v>0</v>
      </c>
      <c r="BH838" s="815">
        <f t="shared" si="2497"/>
        <v>0</v>
      </c>
      <c r="BI838" s="815">
        <f t="shared" si="2497"/>
        <v>0</v>
      </c>
      <c r="BJ838" s="815">
        <f t="shared" si="2497"/>
        <v>0</v>
      </c>
      <c r="BK838" s="815">
        <f t="shared" si="2497"/>
        <v>0</v>
      </c>
      <c r="BL838" s="815">
        <f t="shared" si="2497"/>
        <v>0</v>
      </c>
      <c r="BM838" s="815">
        <f t="shared" si="2497"/>
        <v>0</v>
      </c>
      <c r="BN838" s="815">
        <f t="shared" si="2497"/>
        <v>0</v>
      </c>
      <c r="BO838" s="815">
        <f t="shared" si="2497"/>
        <v>0</v>
      </c>
      <c r="BP838" s="815">
        <f t="shared" si="2497"/>
        <v>0</v>
      </c>
      <c r="BQ838" s="815">
        <f t="shared" si="2497"/>
        <v>0</v>
      </c>
      <c r="BR838" s="815">
        <f t="shared" si="2497"/>
        <v>0</v>
      </c>
      <c r="BS838" s="815">
        <f t="shared" si="2497"/>
        <v>0</v>
      </c>
      <c r="BT838" s="815">
        <f t="shared" si="2497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5">
        <f t="shared" si="2434"/>
        <v>0</v>
      </c>
      <c r="CA838" s="625">
        <f t="shared" si="2435"/>
        <v>0</v>
      </c>
      <c r="CB838" s="625">
        <f t="shared" si="2436"/>
        <v>0</v>
      </c>
      <c r="CC838" s="694">
        <f t="shared" si="2437"/>
        <v>0</v>
      </c>
      <c r="CD838" s="1342">
        <f t="shared" si="2465"/>
        <v>0</v>
      </c>
      <c r="CE838" s="1343">
        <f t="shared" si="2439"/>
        <v>0</v>
      </c>
      <c r="CF838" s="1344">
        <f t="shared" si="2439"/>
        <v>0</v>
      </c>
      <c r="CG838" s="1344">
        <f t="shared" si="2439"/>
        <v>0</v>
      </c>
      <c r="CH838" s="1344">
        <f t="shared" si="2439"/>
        <v>0</v>
      </c>
      <c r="CI838" s="1344">
        <f t="shared" si="2439"/>
        <v>0</v>
      </c>
      <c r="CJ838" s="1344">
        <f t="shared" si="2439"/>
        <v>0</v>
      </c>
      <c r="CK838" s="1345">
        <f t="shared" si="2439"/>
        <v>0</v>
      </c>
      <c r="CL838" s="1345">
        <f t="shared" si="2439"/>
        <v>0</v>
      </c>
      <c r="CM838" s="1345">
        <f t="shared" si="2439"/>
        <v>0</v>
      </c>
      <c r="CN838" s="1344">
        <f t="shared" si="2439"/>
        <v>0</v>
      </c>
      <c r="CO838" s="1344">
        <f t="shared" si="2439"/>
        <v>0</v>
      </c>
      <c r="CP838" s="1344">
        <f t="shared" si="2439"/>
        <v>0</v>
      </c>
      <c r="CQ838" s="1344">
        <f t="shared" si="2439"/>
        <v>0</v>
      </c>
      <c r="CR838" s="1344">
        <f t="shared" si="2439"/>
        <v>0</v>
      </c>
      <c r="CS838" s="1343">
        <f t="shared" si="2439"/>
        <v>0</v>
      </c>
      <c r="CT838" s="1346">
        <f t="shared" si="2439"/>
        <v>0</v>
      </c>
      <c r="CU838" s="540">
        <f t="shared" si="2440"/>
        <v>0</v>
      </c>
      <c r="CV838" s="541">
        <f t="shared" si="2441"/>
        <v>0</v>
      </c>
      <c r="CW838" s="542">
        <f t="shared" si="2442"/>
        <v>0</v>
      </c>
      <c r="CX838" s="542">
        <f t="shared" si="2443"/>
        <v>0</v>
      </c>
      <c r="CY838" s="542">
        <f t="shared" si="2444"/>
        <v>0</v>
      </c>
      <c r="CZ838" s="542">
        <f t="shared" si="2445"/>
        <v>0</v>
      </c>
      <c r="DA838" s="542">
        <f t="shared" si="2446"/>
        <v>0</v>
      </c>
      <c r="DB838" s="543">
        <f t="shared" si="2447"/>
        <v>0</v>
      </c>
      <c r="DC838" s="543">
        <f t="shared" si="2448"/>
        <v>0</v>
      </c>
      <c r="DD838" s="543">
        <f t="shared" si="2449"/>
        <v>0</v>
      </c>
      <c r="DE838" s="542">
        <f t="shared" si="2450"/>
        <v>0</v>
      </c>
      <c r="DF838" s="542">
        <f t="shared" si="2451"/>
        <v>0</v>
      </c>
      <c r="DG838" s="542">
        <f t="shared" si="2452"/>
        <v>0</v>
      </c>
      <c r="DH838" s="542">
        <f t="shared" si="2453"/>
        <v>0</v>
      </c>
      <c r="DI838" s="542">
        <f t="shared" si="2454"/>
        <v>0</v>
      </c>
      <c r="DJ838" s="541">
        <f t="shared" si="2455"/>
        <v>0</v>
      </c>
      <c r="DK838" s="540">
        <f t="shared" si="2456"/>
        <v>0</v>
      </c>
      <c r="DL838" s="656">
        <f t="shared" si="2457"/>
        <v>17</v>
      </c>
      <c r="DM838" s="106">
        <f t="shared" si="2458"/>
        <v>17</v>
      </c>
      <c r="DN838" s="106">
        <f t="shared" si="2459"/>
        <v>17</v>
      </c>
      <c r="DO838" s="106">
        <f t="shared" si="2460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7"/>
      <c r="DY838" s="487"/>
    </row>
    <row r="839" spans="1:129" s="489" customFormat="1" ht="15.75" customHeight="1">
      <c r="A839" s="620" t="str">
        <f>A292</f>
        <v>Wheat: kg produced</v>
      </c>
      <c r="B839" s="815">
        <f t="shared" ref="B839:R839" si="2498">SUM(B298)</f>
        <v>0</v>
      </c>
      <c r="C839" s="815">
        <f t="shared" si="2498"/>
        <v>0</v>
      </c>
      <c r="D839" s="815">
        <f t="shared" si="2498"/>
        <v>0</v>
      </c>
      <c r="E839" s="815">
        <f t="shared" si="2498"/>
        <v>0</v>
      </c>
      <c r="F839" s="815">
        <f t="shared" si="2498"/>
        <v>0</v>
      </c>
      <c r="G839" s="815">
        <f t="shared" si="2498"/>
        <v>0</v>
      </c>
      <c r="H839" s="815">
        <f t="shared" si="2498"/>
        <v>0</v>
      </c>
      <c r="I839" s="815">
        <f t="shared" si="2498"/>
        <v>0</v>
      </c>
      <c r="J839" s="815">
        <f t="shared" si="2498"/>
        <v>0</v>
      </c>
      <c r="K839" s="815">
        <f t="shared" si="2498"/>
        <v>0</v>
      </c>
      <c r="L839" s="815">
        <f t="shared" si="2498"/>
        <v>0</v>
      </c>
      <c r="M839" s="815">
        <f t="shared" si="2498"/>
        <v>0</v>
      </c>
      <c r="N839" s="815">
        <f t="shared" si="2498"/>
        <v>0</v>
      </c>
      <c r="O839" s="815">
        <f t="shared" si="2498"/>
        <v>0</v>
      </c>
      <c r="P839" s="815">
        <f t="shared" si="2498"/>
        <v>0</v>
      </c>
      <c r="Q839" s="815">
        <f t="shared" si="2498"/>
        <v>0</v>
      </c>
      <c r="R839" s="815">
        <f t="shared" si="2498"/>
        <v>0</v>
      </c>
      <c r="S839" s="814"/>
      <c r="T839" s="815">
        <f t="shared" ref="T839:AJ839" si="2499">SUM(T298)</f>
        <v>0</v>
      </c>
      <c r="U839" s="815">
        <f t="shared" si="2499"/>
        <v>0</v>
      </c>
      <c r="V839" s="815">
        <f t="shared" si="2499"/>
        <v>0</v>
      </c>
      <c r="W839" s="815">
        <f t="shared" si="2499"/>
        <v>0</v>
      </c>
      <c r="X839" s="815">
        <f t="shared" si="2499"/>
        <v>0</v>
      </c>
      <c r="Y839" s="815">
        <f t="shared" si="2499"/>
        <v>0</v>
      </c>
      <c r="Z839" s="815">
        <f t="shared" si="2499"/>
        <v>0</v>
      </c>
      <c r="AA839" s="815">
        <f t="shared" si="2499"/>
        <v>0</v>
      </c>
      <c r="AB839" s="815">
        <f t="shared" si="2499"/>
        <v>0</v>
      </c>
      <c r="AC839" s="815">
        <f t="shared" si="2499"/>
        <v>0</v>
      </c>
      <c r="AD839" s="815">
        <f t="shared" si="2499"/>
        <v>0</v>
      </c>
      <c r="AE839" s="815">
        <f t="shared" si="2499"/>
        <v>0</v>
      </c>
      <c r="AF839" s="815">
        <f t="shared" si="2499"/>
        <v>0</v>
      </c>
      <c r="AG839" s="815">
        <f t="shared" si="2499"/>
        <v>0</v>
      </c>
      <c r="AH839" s="815">
        <f t="shared" si="2499"/>
        <v>0</v>
      </c>
      <c r="AI839" s="815">
        <f t="shared" si="2499"/>
        <v>0</v>
      </c>
      <c r="AJ839" s="815">
        <f t="shared" si="2499"/>
        <v>0</v>
      </c>
      <c r="AK839" s="814"/>
      <c r="AL839" s="815">
        <f t="shared" ref="AL839:BB839" si="2500">SUM(AL298)</f>
        <v>0</v>
      </c>
      <c r="AM839" s="815">
        <f t="shared" si="2500"/>
        <v>0</v>
      </c>
      <c r="AN839" s="815">
        <f t="shared" si="2500"/>
        <v>0</v>
      </c>
      <c r="AO839" s="815">
        <f t="shared" si="2500"/>
        <v>0</v>
      </c>
      <c r="AP839" s="815">
        <f t="shared" si="2500"/>
        <v>0</v>
      </c>
      <c r="AQ839" s="815">
        <f t="shared" si="2500"/>
        <v>0</v>
      </c>
      <c r="AR839" s="815">
        <f t="shared" si="2500"/>
        <v>0</v>
      </c>
      <c r="AS839" s="815">
        <f t="shared" si="2500"/>
        <v>0</v>
      </c>
      <c r="AT839" s="815">
        <f t="shared" si="2500"/>
        <v>0</v>
      </c>
      <c r="AU839" s="815">
        <f t="shared" si="2500"/>
        <v>0</v>
      </c>
      <c r="AV839" s="815">
        <f t="shared" si="2500"/>
        <v>0</v>
      </c>
      <c r="AW839" s="815">
        <f t="shared" si="2500"/>
        <v>0</v>
      </c>
      <c r="AX839" s="815">
        <f t="shared" si="2500"/>
        <v>0</v>
      </c>
      <c r="AY839" s="815">
        <f t="shared" si="2500"/>
        <v>0</v>
      </c>
      <c r="AZ839" s="815">
        <f t="shared" si="2500"/>
        <v>0</v>
      </c>
      <c r="BA839" s="815">
        <f t="shared" si="2500"/>
        <v>0</v>
      </c>
      <c r="BB839" s="815">
        <f t="shared" si="2500"/>
        <v>0</v>
      </c>
      <c r="BC839" s="814"/>
      <c r="BD839" s="815">
        <f t="shared" ref="BD839:BT839" si="2501">SUM(BD298)</f>
        <v>0</v>
      </c>
      <c r="BE839" s="815">
        <f t="shared" si="2501"/>
        <v>0</v>
      </c>
      <c r="BF839" s="815">
        <f t="shared" si="2501"/>
        <v>0</v>
      </c>
      <c r="BG839" s="815">
        <f t="shared" si="2501"/>
        <v>0</v>
      </c>
      <c r="BH839" s="815">
        <f t="shared" si="2501"/>
        <v>0</v>
      </c>
      <c r="BI839" s="815">
        <f t="shared" si="2501"/>
        <v>0</v>
      </c>
      <c r="BJ839" s="815">
        <f t="shared" si="2501"/>
        <v>0</v>
      </c>
      <c r="BK839" s="815">
        <f t="shared" si="2501"/>
        <v>0</v>
      </c>
      <c r="BL839" s="815">
        <f t="shared" si="2501"/>
        <v>0</v>
      </c>
      <c r="BM839" s="815">
        <f t="shared" si="2501"/>
        <v>0</v>
      </c>
      <c r="BN839" s="815">
        <f t="shared" si="2501"/>
        <v>0</v>
      </c>
      <c r="BO839" s="815">
        <f t="shared" si="2501"/>
        <v>0</v>
      </c>
      <c r="BP839" s="815">
        <f t="shared" si="2501"/>
        <v>0</v>
      </c>
      <c r="BQ839" s="815">
        <f t="shared" si="2501"/>
        <v>0</v>
      </c>
      <c r="BR839" s="815">
        <f t="shared" si="2501"/>
        <v>0</v>
      </c>
      <c r="BS839" s="815">
        <f t="shared" si="2501"/>
        <v>0</v>
      </c>
      <c r="BT839" s="815">
        <f t="shared" si="2501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5">
        <f t="shared" si="2434"/>
        <v>0</v>
      </c>
      <c r="CA839" s="625">
        <f t="shared" si="2435"/>
        <v>0</v>
      </c>
      <c r="CB839" s="625">
        <f t="shared" si="2436"/>
        <v>0</v>
      </c>
      <c r="CC839" s="694">
        <f t="shared" si="2437"/>
        <v>0</v>
      </c>
      <c r="CD839" s="1342">
        <f t="shared" si="2465"/>
        <v>0</v>
      </c>
      <c r="CE839" s="1343">
        <f t="shared" si="2439"/>
        <v>0</v>
      </c>
      <c r="CF839" s="1344">
        <f t="shared" si="2439"/>
        <v>0</v>
      </c>
      <c r="CG839" s="1344">
        <f t="shared" si="2439"/>
        <v>0</v>
      </c>
      <c r="CH839" s="1344">
        <f t="shared" si="2439"/>
        <v>0</v>
      </c>
      <c r="CI839" s="1344">
        <f t="shared" si="2439"/>
        <v>0</v>
      </c>
      <c r="CJ839" s="1344">
        <f t="shared" si="2439"/>
        <v>0</v>
      </c>
      <c r="CK839" s="1345">
        <f t="shared" si="2439"/>
        <v>0</v>
      </c>
      <c r="CL839" s="1345">
        <f t="shared" si="2439"/>
        <v>0</v>
      </c>
      <c r="CM839" s="1345">
        <f t="shared" si="2439"/>
        <v>0</v>
      </c>
      <c r="CN839" s="1344">
        <f t="shared" si="2439"/>
        <v>0</v>
      </c>
      <c r="CO839" s="1344">
        <f t="shared" si="2439"/>
        <v>0</v>
      </c>
      <c r="CP839" s="1344">
        <f t="shared" si="2439"/>
        <v>0</v>
      </c>
      <c r="CQ839" s="1344">
        <f t="shared" si="2439"/>
        <v>0</v>
      </c>
      <c r="CR839" s="1344">
        <f t="shared" si="2439"/>
        <v>0</v>
      </c>
      <c r="CS839" s="1343">
        <f t="shared" si="2439"/>
        <v>0</v>
      </c>
      <c r="CT839" s="1346">
        <f t="shared" si="2439"/>
        <v>0</v>
      </c>
      <c r="CU839" s="540">
        <f t="shared" si="2440"/>
        <v>0</v>
      </c>
      <c r="CV839" s="541">
        <f t="shared" si="2441"/>
        <v>0</v>
      </c>
      <c r="CW839" s="542">
        <f t="shared" si="2442"/>
        <v>0</v>
      </c>
      <c r="CX839" s="542">
        <f t="shared" si="2443"/>
        <v>0</v>
      </c>
      <c r="CY839" s="542">
        <f t="shared" si="2444"/>
        <v>0</v>
      </c>
      <c r="CZ839" s="542">
        <f t="shared" si="2445"/>
        <v>0</v>
      </c>
      <c r="DA839" s="542">
        <f t="shared" si="2446"/>
        <v>0</v>
      </c>
      <c r="DB839" s="543">
        <f t="shared" si="2447"/>
        <v>0</v>
      </c>
      <c r="DC839" s="543">
        <f t="shared" si="2448"/>
        <v>0</v>
      </c>
      <c r="DD839" s="543">
        <f t="shared" si="2449"/>
        <v>0</v>
      </c>
      <c r="DE839" s="542">
        <f t="shared" si="2450"/>
        <v>0</v>
      </c>
      <c r="DF839" s="542">
        <f t="shared" si="2451"/>
        <v>0</v>
      </c>
      <c r="DG839" s="542">
        <f t="shared" si="2452"/>
        <v>0</v>
      </c>
      <c r="DH839" s="542">
        <f t="shared" si="2453"/>
        <v>0</v>
      </c>
      <c r="DI839" s="542">
        <f t="shared" si="2454"/>
        <v>0</v>
      </c>
      <c r="DJ839" s="541">
        <f t="shared" si="2455"/>
        <v>0</v>
      </c>
      <c r="DK839" s="540">
        <f t="shared" si="2456"/>
        <v>0</v>
      </c>
      <c r="DL839" s="656">
        <f t="shared" si="2457"/>
        <v>17</v>
      </c>
      <c r="DM839" s="106">
        <f t="shared" si="2458"/>
        <v>17</v>
      </c>
      <c r="DN839" s="106">
        <f t="shared" si="2459"/>
        <v>17</v>
      </c>
      <c r="DO839" s="106">
        <f t="shared" si="2460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7"/>
      <c r="DY839" s="487"/>
    </row>
    <row r="840" spans="1:129" s="489" customFormat="1" ht="15.75" customHeight="1">
      <c r="A840" s="813" t="str">
        <f>A299</f>
        <v>Cassava: no. local meas.</v>
      </c>
      <c r="B840" s="815">
        <f t="shared" ref="B840:R840" si="2502">SUM(B308)</f>
        <v>0</v>
      </c>
      <c r="C840" s="815">
        <f t="shared" si="2502"/>
        <v>0</v>
      </c>
      <c r="D840" s="815">
        <f t="shared" si="2502"/>
        <v>0</v>
      </c>
      <c r="E840" s="815">
        <f t="shared" si="2502"/>
        <v>0</v>
      </c>
      <c r="F840" s="815">
        <f t="shared" si="2502"/>
        <v>0</v>
      </c>
      <c r="G840" s="815">
        <f t="shared" si="2502"/>
        <v>0</v>
      </c>
      <c r="H840" s="815">
        <f t="shared" si="2502"/>
        <v>0</v>
      </c>
      <c r="I840" s="815">
        <f t="shared" si="2502"/>
        <v>0</v>
      </c>
      <c r="J840" s="815">
        <f t="shared" si="2502"/>
        <v>0</v>
      </c>
      <c r="K840" s="815">
        <f t="shared" si="2502"/>
        <v>0</v>
      </c>
      <c r="L840" s="815">
        <f t="shared" si="2502"/>
        <v>0</v>
      </c>
      <c r="M840" s="815">
        <f t="shared" si="2502"/>
        <v>0</v>
      </c>
      <c r="N840" s="815">
        <f t="shared" si="2502"/>
        <v>0</v>
      </c>
      <c r="O840" s="815">
        <f t="shared" si="2502"/>
        <v>0</v>
      </c>
      <c r="P840" s="815">
        <f t="shared" si="2502"/>
        <v>0</v>
      </c>
      <c r="Q840" s="815">
        <f t="shared" si="2502"/>
        <v>0</v>
      </c>
      <c r="R840" s="815">
        <f t="shared" si="2502"/>
        <v>0</v>
      </c>
      <c r="S840" s="814"/>
      <c r="T840" s="815">
        <f t="shared" ref="T840:AJ840" si="2503">SUM(T308)</f>
        <v>0</v>
      </c>
      <c r="U840" s="815">
        <f t="shared" si="2503"/>
        <v>0</v>
      </c>
      <c r="V840" s="815">
        <f t="shared" si="2503"/>
        <v>0</v>
      </c>
      <c r="W840" s="815">
        <f t="shared" si="2503"/>
        <v>0</v>
      </c>
      <c r="X840" s="815">
        <f t="shared" si="2503"/>
        <v>0</v>
      </c>
      <c r="Y840" s="815">
        <f t="shared" si="2503"/>
        <v>0</v>
      </c>
      <c r="Z840" s="815">
        <f t="shared" si="2503"/>
        <v>0</v>
      </c>
      <c r="AA840" s="815">
        <f t="shared" si="2503"/>
        <v>0</v>
      </c>
      <c r="AB840" s="815">
        <f t="shared" si="2503"/>
        <v>0</v>
      </c>
      <c r="AC840" s="815">
        <f t="shared" si="2503"/>
        <v>0</v>
      </c>
      <c r="AD840" s="815">
        <f t="shared" si="2503"/>
        <v>0</v>
      </c>
      <c r="AE840" s="815">
        <f t="shared" si="2503"/>
        <v>0</v>
      </c>
      <c r="AF840" s="815">
        <f t="shared" si="2503"/>
        <v>0</v>
      </c>
      <c r="AG840" s="815">
        <f t="shared" si="2503"/>
        <v>0</v>
      </c>
      <c r="AH840" s="815">
        <f t="shared" si="2503"/>
        <v>0</v>
      </c>
      <c r="AI840" s="815">
        <f t="shared" si="2503"/>
        <v>0</v>
      </c>
      <c r="AJ840" s="815">
        <f t="shared" si="2503"/>
        <v>0</v>
      </c>
      <c r="AK840" s="814"/>
      <c r="AL840" s="815">
        <f t="shared" ref="AL840:BB840" si="2504">SUM(AL308)</f>
        <v>0</v>
      </c>
      <c r="AM840" s="815">
        <f t="shared" si="2504"/>
        <v>0</v>
      </c>
      <c r="AN840" s="815">
        <f t="shared" si="2504"/>
        <v>0</v>
      </c>
      <c r="AO840" s="815">
        <f t="shared" si="2504"/>
        <v>0</v>
      </c>
      <c r="AP840" s="815">
        <f t="shared" si="2504"/>
        <v>0</v>
      </c>
      <c r="AQ840" s="815">
        <f t="shared" si="2504"/>
        <v>0</v>
      </c>
      <c r="AR840" s="815">
        <f t="shared" si="2504"/>
        <v>0</v>
      </c>
      <c r="AS840" s="815">
        <f t="shared" si="2504"/>
        <v>0</v>
      </c>
      <c r="AT840" s="815">
        <f t="shared" si="2504"/>
        <v>0</v>
      </c>
      <c r="AU840" s="815">
        <f t="shared" si="2504"/>
        <v>0</v>
      </c>
      <c r="AV840" s="815">
        <f t="shared" si="2504"/>
        <v>0</v>
      </c>
      <c r="AW840" s="815">
        <f t="shared" si="2504"/>
        <v>0</v>
      </c>
      <c r="AX840" s="815">
        <f t="shared" si="2504"/>
        <v>0</v>
      </c>
      <c r="AY840" s="815">
        <f t="shared" si="2504"/>
        <v>0</v>
      </c>
      <c r="AZ840" s="815">
        <f t="shared" si="2504"/>
        <v>0</v>
      </c>
      <c r="BA840" s="815">
        <f t="shared" si="2504"/>
        <v>0</v>
      </c>
      <c r="BB840" s="815">
        <f t="shared" si="2504"/>
        <v>0</v>
      </c>
      <c r="BC840" s="814"/>
      <c r="BD840" s="815">
        <f t="shared" ref="BD840:BT840" si="2505">SUM(BD308)</f>
        <v>0</v>
      </c>
      <c r="BE840" s="815">
        <f t="shared" si="2505"/>
        <v>0</v>
      </c>
      <c r="BF840" s="815">
        <f t="shared" si="2505"/>
        <v>0</v>
      </c>
      <c r="BG840" s="815">
        <f t="shared" si="2505"/>
        <v>0</v>
      </c>
      <c r="BH840" s="815">
        <f t="shared" si="2505"/>
        <v>0</v>
      </c>
      <c r="BI840" s="815">
        <f t="shared" si="2505"/>
        <v>0</v>
      </c>
      <c r="BJ840" s="815">
        <f t="shared" si="2505"/>
        <v>0</v>
      </c>
      <c r="BK840" s="815">
        <f t="shared" si="2505"/>
        <v>0</v>
      </c>
      <c r="BL840" s="815">
        <f t="shared" si="2505"/>
        <v>0</v>
      </c>
      <c r="BM840" s="815">
        <f t="shared" si="2505"/>
        <v>0</v>
      </c>
      <c r="BN840" s="815">
        <f t="shared" si="2505"/>
        <v>0</v>
      </c>
      <c r="BO840" s="815">
        <f t="shared" si="2505"/>
        <v>0</v>
      </c>
      <c r="BP840" s="815">
        <f t="shared" si="2505"/>
        <v>0</v>
      </c>
      <c r="BQ840" s="815">
        <f t="shared" si="2505"/>
        <v>0</v>
      </c>
      <c r="BR840" s="815">
        <f t="shared" si="2505"/>
        <v>0</v>
      </c>
      <c r="BS840" s="815">
        <f t="shared" si="2505"/>
        <v>0</v>
      </c>
      <c r="BT840" s="815">
        <f t="shared" si="2505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5">
        <f t="shared" si="2434"/>
        <v>0</v>
      </c>
      <c r="CA840" s="625">
        <f t="shared" si="2435"/>
        <v>0</v>
      </c>
      <c r="CB840" s="625">
        <f t="shared" si="2436"/>
        <v>0</v>
      </c>
      <c r="CC840" s="694">
        <f t="shared" si="2437"/>
        <v>0</v>
      </c>
      <c r="CD840" s="1342">
        <f t="shared" si="2465"/>
        <v>0</v>
      </c>
      <c r="CE840" s="1343">
        <f t="shared" si="2439"/>
        <v>0</v>
      </c>
      <c r="CF840" s="1344">
        <f t="shared" si="2439"/>
        <v>0</v>
      </c>
      <c r="CG840" s="1344">
        <f t="shared" si="2439"/>
        <v>0</v>
      </c>
      <c r="CH840" s="1344">
        <f t="shared" si="2439"/>
        <v>0</v>
      </c>
      <c r="CI840" s="1344">
        <f t="shared" si="2439"/>
        <v>0</v>
      </c>
      <c r="CJ840" s="1344">
        <f t="shared" si="2439"/>
        <v>0</v>
      </c>
      <c r="CK840" s="1345">
        <f t="shared" si="2439"/>
        <v>0</v>
      </c>
      <c r="CL840" s="1345">
        <f t="shared" si="2439"/>
        <v>0</v>
      </c>
      <c r="CM840" s="1345">
        <f t="shared" si="2439"/>
        <v>0</v>
      </c>
      <c r="CN840" s="1344">
        <f t="shared" si="2439"/>
        <v>0</v>
      </c>
      <c r="CO840" s="1344">
        <f t="shared" si="2439"/>
        <v>0</v>
      </c>
      <c r="CP840" s="1344">
        <f t="shared" si="2439"/>
        <v>0</v>
      </c>
      <c r="CQ840" s="1344">
        <f t="shared" si="2439"/>
        <v>0</v>
      </c>
      <c r="CR840" s="1344">
        <f t="shared" si="2439"/>
        <v>0</v>
      </c>
      <c r="CS840" s="1343">
        <f t="shared" si="2439"/>
        <v>0</v>
      </c>
      <c r="CT840" s="1346">
        <f t="shared" si="2439"/>
        <v>0</v>
      </c>
      <c r="CU840" s="540">
        <f t="shared" si="2440"/>
        <v>0</v>
      </c>
      <c r="CV840" s="541">
        <f t="shared" si="2441"/>
        <v>0</v>
      </c>
      <c r="CW840" s="542">
        <f t="shared" si="2442"/>
        <v>0</v>
      </c>
      <c r="CX840" s="542">
        <f t="shared" si="2443"/>
        <v>0</v>
      </c>
      <c r="CY840" s="542">
        <f t="shared" si="2444"/>
        <v>0</v>
      </c>
      <c r="CZ840" s="542">
        <f t="shared" si="2445"/>
        <v>0</v>
      </c>
      <c r="DA840" s="542">
        <f t="shared" si="2446"/>
        <v>0</v>
      </c>
      <c r="DB840" s="543">
        <f t="shared" si="2447"/>
        <v>0</v>
      </c>
      <c r="DC840" s="543">
        <f t="shared" si="2448"/>
        <v>0</v>
      </c>
      <c r="DD840" s="543">
        <f t="shared" si="2449"/>
        <v>0</v>
      </c>
      <c r="DE840" s="542">
        <f t="shared" si="2450"/>
        <v>0</v>
      </c>
      <c r="DF840" s="542">
        <f t="shared" si="2451"/>
        <v>0</v>
      </c>
      <c r="DG840" s="542">
        <f t="shared" si="2452"/>
        <v>0</v>
      </c>
      <c r="DH840" s="542">
        <f t="shared" si="2453"/>
        <v>0</v>
      </c>
      <c r="DI840" s="542">
        <f t="shared" si="2454"/>
        <v>0</v>
      </c>
      <c r="DJ840" s="541">
        <f t="shared" si="2455"/>
        <v>0</v>
      </c>
      <c r="DK840" s="540">
        <f t="shared" si="2456"/>
        <v>0</v>
      </c>
      <c r="DL840" s="656">
        <f t="shared" si="2457"/>
        <v>17</v>
      </c>
      <c r="DM840" s="106">
        <f t="shared" si="2458"/>
        <v>17</v>
      </c>
      <c r="DN840" s="106">
        <f t="shared" si="2459"/>
        <v>17</v>
      </c>
      <c r="DO840" s="106">
        <f t="shared" si="2460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7"/>
      <c r="DY840" s="487"/>
    </row>
    <row r="841" spans="1:129" s="489" customFormat="1" ht="15.75" customHeight="1">
      <c r="A841" s="620" t="str">
        <f>A309</f>
        <v>Water melon: no. local meas</v>
      </c>
      <c r="B841" s="815">
        <f t="shared" ref="B841:R841" si="2506">SUM(B318)</f>
        <v>0</v>
      </c>
      <c r="C841" s="815">
        <f t="shared" si="2506"/>
        <v>0</v>
      </c>
      <c r="D841" s="815">
        <f t="shared" si="2506"/>
        <v>0</v>
      </c>
      <c r="E841" s="815">
        <f t="shared" si="2506"/>
        <v>0</v>
      </c>
      <c r="F841" s="815">
        <f t="shared" si="2506"/>
        <v>0</v>
      </c>
      <c r="G841" s="815">
        <f t="shared" si="2506"/>
        <v>0</v>
      </c>
      <c r="H841" s="815">
        <f t="shared" si="2506"/>
        <v>0</v>
      </c>
      <c r="I841" s="815">
        <f t="shared" si="2506"/>
        <v>0</v>
      </c>
      <c r="J841" s="815">
        <f t="shared" si="2506"/>
        <v>0</v>
      </c>
      <c r="K841" s="815">
        <f t="shared" si="2506"/>
        <v>0</v>
      </c>
      <c r="L841" s="815">
        <f t="shared" si="2506"/>
        <v>0</v>
      </c>
      <c r="M841" s="815">
        <f t="shared" si="2506"/>
        <v>0</v>
      </c>
      <c r="N841" s="815">
        <f t="shared" si="2506"/>
        <v>0</v>
      </c>
      <c r="O841" s="815">
        <f t="shared" si="2506"/>
        <v>0</v>
      </c>
      <c r="P841" s="815">
        <f t="shared" si="2506"/>
        <v>0</v>
      </c>
      <c r="Q841" s="815">
        <f t="shared" si="2506"/>
        <v>0</v>
      </c>
      <c r="R841" s="815">
        <f t="shared" si="2506"/>
        <v>0</v>
      </c>
      <c r="S841" s="814"/>
      <c r="T841" s="815">
        <f t="shared" ref="T841:AJ841" si="2507">SUM(T318)</f>
        <v>0</v>
      </c>
      <c r="U841" s="815">
        <f t="shared" si="2507"/>
        <v>0</v>
      </c>
      <c r="V841" s="815">
        <f t="shared" si="2507"/>
        <v>0</v>
      </c>
      <c r="W841" s="815">
        <f t="shared" si="2507"/>
        <v>0</v>
      </c>
      <c r="X841" s="815">
        <f t="shared" si="2507"/>
        <v>0</v>
      </c>
      <c r="Y841" s="815">
        <f t="shared" si="2507"/>
        <v>0</v>
      </c>
      <c r="Z841" s="815">
        <f t="shared" si="2507"/>
        <v>0</v>
      </c>
      <c r="AA841" s="815">
        <f t="shared" si="2507"/>
        <v>0</v>
      </c>
      <c r="AB841" s="815">
        <f t="shared" si="2507"/>
        <v>0</v>
      </c>
      <c r="AC841" s="815">
        <f t="shared" si="2507"/>
        <v>0</v>
      </c>
      <c r="AD841" s="815">
        <f t="shared" si="2507"/>
        <v>0</v>
      </c>
      <c r="AE841" s="815">
        <f t="shared" si="2507"/>
        <v>0</v>
      </c>
      <c r="AF841" s="815">
        <f t="shared" si="2507"/>
        <v>0</v>
      </c>
      <c r="AG841" s="815">
        <f t="shared" si="2507"/>
        <v>0</v>
      </c>
      <c r="AH841" s="815">
        <f t="shared" si="2507"/>
        <v>0</v>
      </c>
      <c r="AI841" s="815">
        <f t="shared" si="2507"/>
        <v>0</v>
      </c>
      <c r="AJ841" s="815">
        <f t="shared" si="2507"/>
        <v>0</v>
      </c>
      <c r="AK841" s="814"/>
      <c r="AL841" s="815">
        <f t="shared" ref="AL841:BB841" si="2508">SUM(AL318)</f>
        <v>0</v>
      </c>
      <c r="AM841" s="815">
        <f t="shared" si="2508"/>
        <v>0</v>
      </c>
      <c r="AN841" s="815">
        <f t="shared" si="2508"/>
        <v>0</v>
      </c>
      <c r="AO841" s="815">
        <f t="shared" si="2508"/>
        <v>0</v>
      </c>
      <c r="AP841" s="815">
        <f t="shared" si="2508"/>
        <v>0</v>
      </c>
      <c r="AQ841" s="815">
        <f t="shared" si="2508"/>
        <v>0</v>
      </c>
      <c r="AR841" s="815">
        <f t="shared" si="2508"/>
        <v>0</v>
      </c>
      <c r="AS841" s="815">
        <f t="shared" si="2508"/>
        <v>0</v>
      </c>
      <c r="AT841" s="815">
        <f t="shared" si="2508"/>
        <v>0</v>
      </c>
      <c r="AU841" s="815">
        <f t="shared" si="2508"/>
        <v>0</v>
      </c>
      <c r="AV841" s="815">
        <f t="shared" si="2508"/>
        <v>0</v>
      </c>
      <c r="AW841" s="815">
        <f t="shared" si="2508"/>
        <v>0</v>
      </c>
      <c r="AX841" s="815">
        <f t="shared" si="2508"/>
        <v>0</v>
      </c>
      <c r="AY841" s="815">
        <f t="shared" si="2508"/>
        <v>0</v>
      </c>
      <c r="AZ841" s="815">
        <f t="shared" si="2508"/>
        <v>0</v>
      </c>
      <c r="BA841" s="815">
        <f t="shared" si="2508"/>
        <v>0</v>
      </c>
      <c r="BB841" s="815">
        <f t="shared" si="2508"/>
        <v>0</v>
      </c>
      <c r="BC841" s="814"/>
      <c r="BD841" s="815">
        <f t="shared" ref="BD841:BT841" si="2509">SUM(BD318)</f>
        <v>0</v>
      </c>
      <c r="BE841" s="815">
        <f t="shared" si="2509"/>
        <v>0</v>
      </c>
      <c r="BF841" s="815">
        <f t="shared" si="2509"/>
        <v>0</v>
      </c>
      <c r="BG841" s="815">
        <f t="shared" si="2509"/>
        <v>0</v>
      </c>
      <c r="BH841" s="815">
        <f t="shared" si="2509"/>
        <v>0</v>
      </c>
      <c r="BI841" s="815">
        <f t="shared" si="2509"/>
        <v>0</v>
      </c>
      <c r="BJ841" s="815">
        <f t="shared" si="2509"/>
        <v>0</v>
      </c>
      <c r="BK841" s="815">
        <f t="shared" si="2509"/>
        <v>0</v>
      </c>
      <c r="BL841" s="815">
        <f t="shared" si="2509"/>
        <v>0</v>
      </c>
      <c r="BM841" s="815">
        <f t="shared" si="2509"/>
        <v>0</v>
      </c>
      <c r="BN841" s="815">
        <f t="shared" si="2509"/>
        <v>0</v>
      </c>
      <c r="BO841" s="815">
        <f t="shared" si="2509"/>
        <v>0</v>
      </c>
      <c r="BP841" s="815">
        <f t="shared" si="2509"/>
        <v>0</v>
      </c>
      <c r="BQ841" s="815">
        <f t="shared" si="2509"/>
        <v>0</v>
      </c>
      <c r="BR841" s="815">
        <f t="shared" si="2509"/>
        <v>0</v>
      </c>
      <c r="BS841" s="815">
        <f t="shared" si="2509"/>
        <v>0</v>
      </c>
      <c r="BT841" s="815">
        <f t="shared" si="2509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5">
        <f t="shared" si="2434"/>
        <v>0</v>
      </c>
      <c r="CA841" s="625">
        <f t="shared" si="2435"/>
        <v>0</v>
      </c>
      <c r="CB841" s="625">
        <f t="shared" si="2436"/>
        <v>0</v>
      </c>
      <c r="CC841" s="694">
        <f t="shared" si="2437"/>
        <v>0</v>
      </c>
      <c r="CD841" s="1342">
        <f t="shared" si="2465"/>
        <v>0</v>
      </c>
      <c r="CE841" s="1343">
        <f t="shared" si="2439"/>
        <v>0</v>
      </c>
      <c r="CF841" s="1344">
        <f t="shared" si="2439"/>
        <v>0</v>
      </c>
      <c r="CG841" s="1344">
        <f t="shared" si="2439"/>
        <v>0</v>
      </c>
      <c r="CH841" s="1344">
        <f t="shared" si="2439"/>
        <v>0</v>
      </c>
      <c r="CI841" s="1344">
        <f t="shared" si="2439"/>
        <v>0</v>
      </c>
      <c r="CJ841" s="1344">
        <f t="shared" si="2439"/>
        <v>0</v>
      </c>
      <c r="CK841" s="1345">
        <f t="shared" si="2439"/>
        <v>0</v>
      </c>
      <c r="CL841" s="1345">
        <f t="shared" si="2439"/>
        <v>0</v>
      </c>
      <c r="CM841" s="1345">
        <f t="shared" si="2439"/>
        <v>0</v>
      </c>
      <c r="CN841" s="1344">
        <f t="shared" si="2439"/>
        <v>0</v>
      </c>
      <c r="CO841" s="1344">
        <f t="shared" si="2439"/>
        <v>0</v>
      </c>
      <c r="CP841" s="1344">
        <f t="shared" si="2439"/>
        <v>0</v>
      </c>
      <c r="CQ841" s="1344">
        <f t="shared" si="2439"/>
        <v>0</v>
      </c>
      <c r="CR841" s="1344">
        <f t="shared" si="2439"/>
        <v>0</v>
      </c>
      <c r="CS841" s="1343">
        <f t="shared" si="2439"/>
        <v>0</v>
      </c>
      <c r="CT841" s="1346">
        <f t="shared" si="2439"/>
        <v>0</v>
      </c>
      <c r="CU841" s="540">
        <f t="shared" si="2440"/>
        <v>0</v>
      </c>
      <c r="CV841" s="541">
        <f t="shared" si="2441"/>
        <v>0</v>
      </c>
      <c r="CW841" s="542">
        <f t="shared" si="2442"/>
        <v>0</v>
      </c>
      <c r="CX841" s="542">
        <f t="shared" si="2443"/>
        <v>0</v>
      </c>
      <c r="CY841" s="542">
        <f t="shared" si="2444"/>
        <v>0</v>
      </c>
      <c r="CZ841" s="542">
        <f t="shared" si="2445"/>
        <v>0</v>
      </c>
      <c r="DA841" s="542">
        <f t="shared" si="2446"/>
        <v>0</v>
      </c>
      <c r="DB841" s="543">
        <f t="shared" si="2447"/>
        <v>0</v>
      </c>
      <c r="DC841" s="543">
        <f t="shared" si="2448"/>
        <v>0</v>
      </c>
      <c r="DD841" s="543">
        <f t="shared" si="2449"/>
        <v>0</v>
      </c>
      <c r="DE841" s="542">
        <f t="shared" si="2450"/>
        <v>0</v>
      </c>
      <c r="DF841" s="542">
        <f t="shared" si="2451"/>
        <v>0</v>
      </c>
      <c r="DG841" s="542">
        <f t="shared" si="2452"/>
        <v>0</v>
      </c>
      <c r="DH841" s="542">
        <f t="shared" si="2453"/>
        <v>0</v>
      </c>
      <c r="DI841" s="542">
        <f t="shared" si="2454"/>
        <v>0</v>
      </c>
      <c r="DJ841" s="541">
        <f t="shared" si="2455"/>
        <v>0</v>
      </c>
      <c r="DK841" s="540">
        <f t="shared" si="2456"/>
        <v>0</v>
      </c>
      <c r="DL841" s="656">
        <f t="shared" si="2457"/>
        <v>17</v>
      </c>
      <c r="DM841" s="106">
        <f t="shared" si="2458"/>
        <v>17</v>
      </c>
      <c r="DN841" s="106">
        <f t="shared" si="2459"/>
        <v>17</v>
      </c>
      <c r="DO841" s="106">
        <f t="shared" si="2460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7"/>
      <c r="DY841" s="487"/>
    </row>
    <row r="842" spans="1:129" s="489" customFormat="1" ht="15.75" customHeight="1">
      <c r="A842" s="620" t="str">
        <f>A319</f>
        <v>Other melons: no. local meas</v>
      </c>
      <c r="B842" s="815">
        <f t="shared" ref="B842:R842" si="2510">SUM(B328)</f>
        <v>0</v>
      </c>
      <c r="C842" s="815">
        <f t="shared" si="2510"/>
        <v>0</v>
      </c>
      <c r="D842" s="815">
        <f t="shared" si="2510"/>
        <v>0</v>
      </c>
      <c r="E842" s="815">
        <f t="shared" si="2510"/>
        <v>0</v>
      </c>
      <c r="F842" s="815">
        <f t="shared" si="2510"/>
        <v>0</v>
      </c>
      <c r="G842" s="815">
        <f t="shared" si="2510"/>
        <v>0</v>
      </c>
      <c r="H842" s="815">
        <f t="shared" si="2510"/>
        <v>0</v>
      </c>
      <c r="I842" s="815">
        <f t="shared" si="2510"/>
        <v>0</v>
      </c>
      <c r="J842" s="815">
        <f t="shared" si="2510"/>
        <v>0</v>
      </c>
      <c r="K842" s="815">
        <f t="shared" si="2510"/>
        <v>0</v>
      </c>
      <c r="L842" s="815">
        <f t="shared" si="2510"/>
        <v>0</v>
      </c>
      <c r="M842" s="815">
        <f t="shared" si="2510"/>
        <v>0</v>
      </c>
      <c r="N842" s="815">
        <f t="shared" si="2510"/>
        <v>0</v>
      </c>
      <c r="O842" s="815">
        <f t="shared" si="2510"/>
        <v>0</v>
      </c>
      <c r="P842" s="815">
        <f t="shared" si="2510"/>
        <v>0</v>
      </c>
      <c r="Q842" s="815">
        <f t="shared" si="2510"/>
        <v>0</v>
      </c>
      <c r="R842" s="815">
        <f t="shared" si="2510"/>
        <v>0</v>
      </c>
      <c r="S842" s="814"/>
      <c r="T842" s="815">
        <f t="shared" ref="T842:AJ842" si="2511">SUM(T328)</f>
        <v>0</v>
      </c>
      <c r="U842" s="815">
        <f t="shared" si="2511"/>
        <v>0</v>
      </c>
      <c r="V842" s="815">
        <f t="shared" si="2511"/>
        <v>0</v>
      </c>
      <c r="W842" s="815">
        <f t="shared" si="2511"/>
        <v>0</v>
      </c>
      <c r="X842" s="815">
        <f t="shared" si="2511"/>
        <v>0</v>
      </c>
      <c r="Y842" s="815">
        <f t="shared" si="2511"/>
        <v>0</v>
      </c>
      <c r="Z842" s="815">
        <f t="shared" si="2511"/>
        <v>0</v>
      </c>
      <c r="AA842" s="815">
        <f t="shared" si="2511"/>
        <v>0</v>
      </c>
      <c r="AB842" s="815">
        <f t="shared" si="2511"/>
        <v>0</v>
      </c>
      <c r="AC842" s="815">
        <f t="shared" si="2511"/>
        <v>0</v>
      </c>
      <c r="AD842" s="815">
        <f t="shared" si="2511"/>
        <v>0</v>
      </c>
      <c r="AE842" s="815">
        <f t="shared" si="2511"/>
        <v>0</v>
      </c>
      <c r="AF842" s="815">
        <f t="shared" si="2511"/>
        <v>0</v>
      </c>
      <c r="AG842" s="815">
        <f t="shared" si="2511"/>
        <v>0</v>
      </c>
      <c r="AH842" s="815">
        <f t="shared" si="2511"/>
        <v>0</v>
      </c>
      <c r="AI842" s="815">
        <f t="shared" si="2511"/>
        <v>0</v>
      </c>
      <c r="AJ842" s="815">
        <f t="shared" si="2511"/>
        <v>0</v>
      </c>
      <c r="AK842" s="814"/>
      <c r="AL842" s="815">
        <f t="shared" ref="AL842:BB842" si="2512">SUM(AL328)</f>
        <v>0</v>
      </c>
      <c r="AM842" s="815">
        <f t="shared" si="2512"/>
        <v>0</v>
      </c>
      <c r="AN842" s="815">
        <f t="shared" si="2512"/>
        <v>0</v>
      </c>
      <c r="AO842" s="815">
        <f t="shared" si="2512"/>
        <v>0</v>
      </c>
      <c r="AP842" s="815">
        <f t="shared" si="2512"/>
        <v>0</v>
      </c>
      <c r="AQ842" s="815">
        <f t="shared" si="2512"/>
        <v>0</v>
      </c>
      <c r="AR842" s="815">
        <f t="shared" si="2512"/>
        <v>0</v>
      </c>
      <c r="AS842" s="815">
        <f t="shared" si="2512"/>
        <v>0</v>
      </c>
      <c r="AT842" s="815">
        <f t="shared" si="2512"/>
        <v>0</v>
      </c>
      <c r="AU842" s="815">
        <f t="shared" si="2512"/>
        <v>0</v>
      </c>
      <c r="AV842" s="815">
        <f t="shared" si="2512"/>
        <v>0</v>
      </c>
      <c r="AW842" s="815">
        <f t="shared" si="2512"/>
        <v>0</v>
      </c>
      <c r="AX842" s="815">
        <f t="shared" si="2512"/>
        <v>0</v>
      </c>
      <c r="AY842" s="815">
        <f t="shared" si="2512"/>
        <v>0</v>
      </c>
      <c r="AZ842" s="815">
        <f t="shared" si="2512"/>
        <v>0</v>
      </c>
      <c r="BA842" s="815">
        <f t="shared" si="2512"/>
        <v>0</v>
      </c>
      <c r="BB842" s="815">
        <f t="shared" si="2512"/>
        <v>0</v>
      </c>
      <c r="BC842" s="814"/>
      <c r="BD842" s="815">
        <f t="shared" ref="BD842:BT842" si="2513">SUM(BD328)</f>
        <v>0</v>
      </c>
      <c r="BE842" s="815">
        <f t="shared" si="2513"/>
        <v>0</v>
      </c>
      <c r="BF842" s="815">
        <f t="shared" si="2513"/>
        <v>0</v>
      </c>
      <c r="BG842" s="815">
        <f t="shared" si="2513"/>
        <v>0</v>
      </c>
      <c r="BH842" s="815">
        <f t="shared" si="2513"/>
        <v>0</v>
      </c>
      <c r="BI842" s="815">
        <f t="shared" si="2513"/>
        <v>0</v>
      </c>
      <c r="BJ842" s="815">
        <f t="shared" si="2513"/>
        <v>0</v>
      </c>
      <c r="BK842" s="815">
        <f t="shared" si="2513"/>
        <v>0</v>
      </c>
      <c r="BL842" s="815">
        <f t="shared" si="2513"/>
        <v>0</v>
      </c>
      <c r="BM842" s="815">
        <f t="shared" si="2513"/>
        <v>0</v>
      </c>
      <c r="BN842" s="815">
        <f t="shared" si="2513"/>
        <v>0</v>
      </c>
      <c r="BO842" s="815">
        <f t="shared" si="2513"/>
        <v>0</v>
      </c>
      <c r="BP842" s="815">
        <f t="shared" si="2513"/>
        <v>0</v>
      </c>
      <c r="BQ842" s="815">
        <f t="shared" si="2513"/>
        <v>0</v>
      </c>
      <c r="BR842" s="815">
        <f t="shared" si="2513"/>
        <v>0</v>
      </c>
      <c r="BS842" s="815">
        <f t="shared" si="2513"/>
        <v>0</v>
      </c>
      <c r="BT842" s="815">
        <f t="shared" si="2513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5">
        <f t="shared" si="2434"/>
        <v>0</v>
      </c>
      <c r="CA842" s="625">
        <f t="shared" si="2435"/>
        <v>0</v>
      </c>
      <c r="CB842" s="625">
        <f t="shared" si="2436"/>
        <v>0</v>
      </c>
      <c r="CC842" s="694">
        <f t="shared" si="2437"/>
        <v>0</v>
      </c>
      <c r="CD842" s="1342">
        <f t="shared" si="2465"/>
        <v>0</v>
      </c>
      <c r="CE842" s="1343">
        <f t="shared" si="2439"/>
        <v>0</v>
      </c>
      <c r="CF842" s="1344">
        <f t="shared" si="2439"/>
        <v>0</v>
      </c>
      <c r="CG842" s="1344">
        <f t="shared" si="2439"/>
        <v>0</v>
      </c>
      <c r="CH842" s="1344">
        <f t="shared" si="2439"/>
        <v>0</v>
      </c>
      <c r="CI842" s="1344">
        <f t="shared" si="2439"/>
        <v>0</v>
      </c>
      <c r="CJ842" s="1344">
        <f t="shared" si="2439"/>
        <v>0</v>
      </c>
      <c r="CK842" s="1345">
        <f t="shared" si="2439"/>
        <v>0</v>
      </c>
      <c r="CL842" s="1345">
        <f t="shared" si="2439"/>
        <v>0</v>
      </c>
      <c r="CM842" s="1345">
        <f t="shared" si="2439"/>
        <v>0</v>
      </c>
      <c r="CN842" s="1344">
        <f t="shared" si="2439"/>
        <v>0</v>
      </c>
      <c r="CO842" s="1344">
        <f t="shared" si="2439"/>
        <v>0</v>
      </c>
      <c r="CP842" s="1344">
        <f t="shared" si="2439"/>
        <v>0</v>
      </c>
      <c r="CQ842" s="1344">
        <f t="shared" si="2439"/>
        <v>0</v>
      </c>
      <c r="CR842" s="1344">
        <f t="shared" si="2439"/>
        <v>0</v>
      </c>
      <c r="CS842" s="1343">
        <f t="shared" si="2439"/>
        <v>0</v>
      </c>
      <c r="CT842" s="1346">
        <f t="shared" si="2439"/>
        <v>0</v>
      </c>
      <c r="CU842" s="540">
        <f t="shared" si="2440"/>
        <v>0</v>
      </c>
      <c r="CV842" s="541">
        <f t="shared" si="2441"/>
        <v>0</v>
      </c>
      <c r="CW842" s="542">
        <f t="shared" si="2442"/>
        <v>0</v>
      </c>
      <c r="CX842" s="542">
        <f t="shared" si="2443"/>
        <v>0</v>
      </c>
      <c r="CY842" s="542">
        <f t="shared" si="2444"/>
        <v>0</v>
      </c>
      <c r="CZ842" s="542">
        <f t="shared" si="2445"/>
        <v>0</v>
      </c>
      <c r="DA842" s="542">
        <f t="shared" si="2446"/>
        <v>0</v>
      </c>
      <c r="DB842" s="543">
        <f t="shared" si="2447"/>
        <v>0</v>
      </c>
      <c r="DC842" s="543">
        <f t="shared" si="2448"/>
        <v>0</v>
      </c>
      <c r="DD842" s="543">
        <f t="shared" si="2449"/>
        <v>0</v>
      </c>
      <c r="DE842" s="542">
        <f t="shared" si="2450"/>
        <v>0</v>
      </c>
      <c r="DF842" s="542">
        <f t="shared" si="2451"/>
        <v>0</v>
      </c>
      <c r="DG842" s="542">
        <f t="shared" si="2452"/>
        <v>0</v>
      </c>
      <c r="DH842" s="542">
        <f t="shared" si="2453"/>
        <v>0</v>
      </c>
      <c r="DI842" s="542">
        <f t="shared" si="2454"/>
        <v>0</v>
      </c>
      <c r="DJ842" s="541">
        <f t="shared" si="2455"/>
        <v>0</v>
      </c>
      <c r="DK842" s="540">
        <f t="shared" si="2456"/>
        <v>0</v>
      </c>
      <c r="DL842" s="656">
        <f t="shared" si="2457"/>
        <v>17</v>
      </c>
      <c r="DM842" s="106">
        <f t="shared" si="2458"/>
        <v>17</v>
      </c>
      <c r="DN842" s="106">
        <f t="shared" si="2459"/>
        <v>17</v>
      </c>
      <c r="DO842" s="106">
        <f t="shared" si="2460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7"/>
      <c r="DY842" s="487"/>
    </row>
    <row r="843" spans="1:129" s="489" customFormat="1" ht="15.75" customHeight="1">
      <c r="A843" s="620" t="str">
        <f>A329</f>
        <v>Other root crops: no. local meas</v>
      </c>
      <c r="B843" s="815">
        <f t="shared" ref="B843:R843" si="2514">SUM(B338)</f>
        <v>0</v>
      </c>
      <c r="C843" s="815">
        <f t="shared" si="2514"/>
        <v>0</v>
      </c>
      <c r="D843" s="815">
        <f t="shared" si="2514"/>
        <v>0</v>
      </c>
      <c r="E843" s="815">
        <f t="shared" si="2514"/>
        <v>0</v>
      </c>
      <c r="F843" s="815">
        <f t="shared" si="2514"/>
        <v>0</v>
      </c>
      <c r="G843" s="815">
        <f t="shared" si="2514"/>
        <v>0</v>
      </c>
      <c r="H843" s="815">
        <f t="shared" si="2514"/>
        <v>0</v>
      </c>
      <c r="I843" s="815">
        <f t="shared" si="2514"/>
        <v>0</v>
      </c>
      <c r="J843" s="815">
        <f t="shared" si="2514"/>
        <v>0</v>
      </c>
      <c r="K843" s="815">
        <f t="shared" si="2514"/>
        <v>0</v>
      </c>
      <c r="L843" s="815">
        <f t="shared" si="2514"/>
        <v>0</v>
      </c>
      <c r="M843" s="815">
        <f t="shared" si="2514"/>
        <v>0</v>
      </c>
      <c r="N843" s="815">
        <f t="shared" si="2514"/>
        <v>0</v>
      </c>
      <c r="O843" s="815">
        <f t="shared" si="2514"/>
        <v>0</v>
      </c>
      <c r="P843" s="815">
        <f t="shared" si="2514"/>
        <v>0</v>
      </c>
      <c r="Q843" s="815">
        <f t="shared" si="2514"/>
        <v>0</v>
      </c>
      <c r="R843" s="815">
        <f t="shared" si="2514"/>
        <v>0</v>
      </c>
      <c r="S843" s="814"/>
      <c r="T843" s="815">
        <f t="shared" ref="T843:AJ843" si="2515">SUM(T338)</f>
        <v>0</v>
      </c>
      <c r="U843" s="815">
        <f t="shared" si="2515"/>
        <v>0</v>
      </c>
      <c r="V843" s="815">
        <f t="shared" si="2515"/>
        <v>0</v>
      </c>
      <c r="W843" s="815">
        <f t="shared" si="2515"/>
        <v>0</v>
      </c>
      <c r="X843" s="815">
        <f t="shared" si="2515"/>
        <v>0</v>
      </c>
      <c r="Y843" s="815">
        <f t="shared" si="2515"/>
        <v>0</v>
      </c>
      <c r="Z843" s="815">
        <f t="shared" si="2515"/>
        <v>0</v>
      </c>
      <c r="AA843" s="815">
        <f t="shared" si="2515"/>
        <v>0</v>
      </c>
      <c r="AB843" s="815">
        <f t="shared" si="2515"/>
        <v>0</v>
      </c>
      <c r="AC843" s="815">
        <f t="shared" si="2515"/>
        <v>0</v>
      </c>
      <c r="AD843" s="815">
        <f t="shared" si="2515"/>
        <v>0</v>
      </c>
      <c r="AE843" s="815">
        <f t="shared" si="2515"/>
        <v>0</v>
      </c>
      <c r="AF843" s="815">
        <f t="shared" si="2515"/>
        <v>0</v>
      </c>
      <c r="AG843" s="815">
        <f t="shared" si="2515"/>
        <v>0</v>
      </c>
      <c r="AH843" s="815">
        <f t="shared" si="2515"/>
        <v>0</v>
      </c>
      <c r="AI843" s="815">
        <f t="shared" si="2515"/>
        <v>0</v>
      </c>
      <c r="AJ843" s="815">
        <f t="shared" si="2515"/>
        <v>0</v>
      </c>
      <c r="AK843" s="814"/>
      <c r="AL843" s="815">
        <f t="shared" ref="AL843:BB843" si="2516">SUM(AL338)</f>
        <v>0</v>
      </c>
      <c r="AM843" s="815">
        <f t="shared" si="2516"/>
        <v>0</v>
      </c>
      <c r="AN843" s="815">
        <f t="shared" si="2516"/>
        <v>0</v>
      </c>
      <c r="AO843" s="815">
        <f t="shared" si="2516"/>
        <v>0</v>
      </c>
      <c r="AP843" s="815">
        <f t="shared" si="2516"/>
        <v>0</v>
      </c>
      <c r="AQ843" s="815">
        <f t="shared" si="2516"/>
        <v>0</v>
      </c>
      <c r="AR843" s="815">
        <f t="shared" si="2516"/>
        <v>0</v>
      </c>
      <c r="AS843" s="815">
        <f t="shared" si="2516"/>
        <v>0</v>
      </c>
      <c r="AT843" s="815">
        <f t="shared" si="2516"/>
        <v>0</v>
      </c>
      <c r="AU843" s="815">
        <f t="shared" si="2516"/>
        <v>0</v>
      </c>
      <c r="AV843" s="815">
        <f t="shared" si="2516"/>
        <v>0</v>
      </c>
      <c r="AW843" s="815">
        <f t="shared" si="2516"/>
        <v>0</v>
      </c>
      <c r="AX843" s="815">
        <f t="shared" si="2516"/>
        <v>0</v>
      </c>
      <c r="AY843" s="815">
        <f t="shared" si="2516"/>
        <v>0</v>
      </c>
      <c r="AZ843" s="815">
        <f t="shared" si="2516"/>
        <v>0</v>
      </c>
      <c r="BA843" s="815">
        <f t="shared" si="2516"/>
        <v>0</v>
      </c>
      <c r="BB843" s="815">
        <f t="shared" si="2516"/>
        <v>0</v>
      </c>
      <c r="BC843" s="814"/>
      <c r="BD843" s="815">
        <f t="shared" ref="BD843:BT843" si="2517">SUM(BD338)</f>
        <v>0</v>
      </c>
      <c r="BE843" s="815">
        <f t="shared" si="2517"/>
        <v>0</v>
      </c>
      <c r="BF843" s="815">
        <f t="shared" si="2517"/>
        <v>0</v>
      </c>
      <c r="BG843" s="815">
        <f t="shared" si="2517"/>
        <v>0</v>
      </c>
      <c r="BH843" s="815">
        <f t="shared" si="2517"/>
        <v>0</v>
      </c>
      <c r="BI843" s="815">
        <f t="shared" si="2517"/>
        <v>0</v>
      </c>
      <c r="BJ843" s="815">
        <f t="shared" si="2517"/>
        <v>0</v>
      </c>
      <c r="BK843" s="815">
        <f t="shared" si="2517"/>
        <v>0</v>
      </c>
      <c r="BL843" s="815">
        <f t="shared" si="2517"/>
        <v>0</v>
      </c>
      <c r="BM843" s="815">
        <f t="shared" si="2517"/>
        <v>0</v>
      </c>
      <c r="BN843" s="815">
        <f t="shared" si="2517"/>
        <v>0</v>
      </c>
      <c r="BO843" s="815">
        <f t="shared" si="2517"/>
        <v>0</v>
      </c>
      <c r="BP843" s="815">
        <f t="shared" si="2517"/>
        <v>0</v>
      </c>
      <c r="BQ843" s="815">
        <f t="shared" si="2517"/>
        <v>0</v>
      </c>
      <c r="BR843" s="815">
        <f t="shared" si="2517"/>
        <v>0</v>
      </c>
      <c r="BS843" s="815">
        <f t="shared" si="2517"/>
        <v>0</v>
      </c>
      <c r="BT843" s="815">
        <f t="shared" si="2517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5">
        <f t="shared" si="2434"/>
        <v>0</v>
      </c>
      <c r="CA843" s="625">
        <f t="shared" si="2435"/>
        <v>0</v>
      </c>
      <c r="CB843" s="625">
        <f t="shared" si="2436"/>
        <v>0</v>
      </c>
      <c r="CC843" s="694">
        <f t="shared" si="2437"/>
        <v>0</v>
      </c>
      <c r="CD843" s="1342">
        <f t="shared" si="2465"/>
        <v>0</v>
      </c>
      <c r="CE843" s="1343">
        <f t="shared" si="2439"/>
        <v>0</v>
      </c>
      <c r="CF843" s="1344">
        <f t="shared" si="2439"/>
        <v>0</v>
      </c>
      <c r="CG843" s="1344">
        <f t="shared" si="2439"/>
        <v>0</v>
      </c>
      <c r="CH843" s="1344">
        <f t="shared" si="2439"/>
        <v>0</v>
      </c>
      <c r="CI843" s="1344">
        <f t="shared" si="2439"/>
        <v>0</v>
      </c>
      <c r="CJ843" s="1344">
        <f t="shared" si="2439"/>
        <v>0</v>
      </c>
      <c r="CK843" s="1345">
        <f t="shared" si="2439"/>
        <v>0</v>
      </c>
      <c r="CL843" s="1345">
        <f t="shared" si="2439"/>
        <v>0</v>
      </c>
      <c r="CM843" s="1345">
        <f t="shared" si="2439"/>
        <v>0</v>
      </c>
      <c r="CN843" s="1344">
        <f t="shared" si="2439"/>
        <v>0</v>
      </c>
      <c r="CO843" s="1344">
        <f t="shared" si="2439"/>
        <v>0</v>
      </c>
      <c r="CP843" s="1344">
        <f t="shared" si="2439"/>
        <v>0</v>
      </c>
      <c r="CQ843" s="1344">
        <f t="shared" si="2439"/>
        <v>0</v>
      </c>
      <c r="CR843" s="1344">
        <f t="shared" si="2439"/>
        <v>0</v>
      </c>
      <c r="CS843" s="1343">
        <f t="shared" si="2439"/>
        <v>0</v>
      </c>
      <c r="CT843" s="1346">
        <f t="shared" si="2439"/>
        <v>0</v>
      </c>
      <c r="CU843" s="540">
        <f t="shared" si="2440"/>
        <v>0</v>
      </c>
      <c r="CV843" s="541">
        <f t="shared" si="2441"/>
        <v>0</v>
      </c>
      <c r="CW843" s="542">
        <f t="shared" si="2442"/>
        <v>0</v>
      </c>
      <c r="CX843" s="542">
        <f t="shared" si="2443"/>
        <v>0</v>
      </c>
      <c r="CY843" s="542">
        <f t="shared" si="2444"/>
        <v>0</v>
      </c>
      <c r="CZ843" s="542">
        <f t="shared" si="2445"/>
        <v>0</v>
      </c>
      <c r="DA843" s="542">
        <f t="shared" si="2446"/>
        <v>0</v>
      </c>
      <c r="DB843" s="543">
        <f t="shared" si="2447"/>
        <v>0</v>
      </c>
      <c r="DC843" s="543">
        <f t="shared" si="2448"/>
        <v>0</v>
      </c>
      <c r="DD843" s="543">
        <f t="shared" si="2449"/>
        <v>0</v>
      </c>
      <c r="DE843" s="542">
        <f t="shared" si="2450"/>
        <v>0</v>
      </c>
      <c r="DF843" s="542">
        <f t="shared" si="2451"/>
        <v>0</v>
      </c>
      <c r="DG843" s="542">
        <f t="shared" si="2452"/>
        <v>0</v>
      </c>
      <c r="DH843" s="542">
        <f t="shared" si="2453"/>
        <v>0</v>
      </c>
      <c r="DI843" s="542">
        <f t="shared" si="2454"/>
        <v>0</v>
      </c>
      <c r="DJ843" s="541">
        <f t="shared" si="2455"/>
        <v>0</v>
      </c>
      <c r="DK843" s="540">
        <f t="shared" si="2456"/>
        <v>0</v>
      </c>
      <c r="DL843" s="656">
        <f t="shared" si="2457"/>
        <v>17</v>
      </c>
      <c r="DM843" s="106">
        <f t="shared" si="2458"/>
        <v>17</v>
      </c>
      <c r="DN843" s="106">
        <f t="shared" si="2459"/>
        <v>17</v>
      </c>
      <c r="DO843" s="106">
        <f t="shared" si="2460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7"/>
      <c r="DY843" s="487"/>
    </row>
    <row r="844" spans="1:129" s="489" customFormat="1" ht="15.75" customHeight="1">
      <c r="A844" s="620" t="str">
        <f>A339</f>
        <v>Groundnuts (dry): no. local meas</v>
      </c>
      <c r="B844" s="815">
        <f t="shared" ref="B844:R844" si="2518">SUM(B348)</f>
        <v>0.34936399217221137</v>
      </c>
      <c r="C844" s="815">
        <f t="shared" si="2518"/>
        <v>7.5538160469667326E-2</v>
      </c>
      <c r="D844" s="815">
        <f t="shared" si="2518"/>
        <v>0.23605675146771038</v>
      </c>
      <c r="E844" s="815">
        <f t="shared" si="2518"/>
        <v>8.3931289410741461E-2</v>
      </c>
      <c r="F844" s="815">
        <f t="shared" si="2518"/>
        <v>3.7769080234833663E-2</v>
      </c>
      <c r="G844" s="815">
        <f t="shared" si="2518"/>
        <v>0.11330724070450097</v>
      </c>
      <c r="H844" s="815">
        <f t="shared" si="2518"/>
        <v>0</v>
      </c>
      <c r="I844" s="815">
        <f t="shared" si="2518"/>
        <v>0.2060131649172745</v>
      </c>
      <c r="J844" s="815">
        <f t="shared" si="2518"/>
        <v>0</v>
      </c>
      <c r="K844" s="815">
        <f t="shared" si="2518"/>
        <v>0</v>
      </c>
      <c r="L844" s="815">
        <f t="shared" si="2518"/>
        <v>0</v>
      </c>
      <c r="M844" s="815">
        <f t="shared" si="2518"/>
        <v>0</v>
      </c>
      <c r="N844" s="815">
        <f t="shared" si="2518"/>
        <v>0</v>
      </c>
      <c r="O844" s="815">
        <f t="shared" si="2518"/>
        <v>0</v>
      </c>
      <c r="P844" s="815">
        <f t="shared" si="2518"/>
        <v>0</v>
      </c>
      <c r="Q844" s="815">
        <f t="shared" si="2518"/>
        <v>0</v>
      </c>
      <c r="R844" s="815">
        <f t="shared" si="2518"/>
        <v>0</v>
      </c>
      <c r="S844" s="814"/>
      <c r="T844" s="815">
        <f t="shared" ref="T844:AJ844" si="2519">SUM(T348)</f>
        <v>0.22661448140900195</v>
      </c>
      <c r="U844" s="815">
        <f t="shared" si="2519"/>
        <v>0.18884540117416829</v>
      </c>
      <c r="V844" s="815">
        <f t="shared" si="2519"/>
        <v>6.8671054972424844E-2</v>
      </c>
      <c r="W844" s="815">
        <f t="shared" si="2519"/>
        <v>0.22661448140900195</v>
      </c>
      <c r="X844" s="815">
        <f t="shared" si="2519"/>
        <v>1.3596868884540118E-2</v>
      </c>
      <c r="Y844" s="815">
        <f t="shared" si="2519"/>
        <v>0.17524853228962819</v>
      </c>
      <c r="Z844" s="815">
        <f t="shared" si="2519"/>
        <v>3.7769080234833663E-2</v>
      </c>
      <c r="AA844" s="815">
        <f t="shared" si="2519"/>
        <v>0.37769080234833657</v>
      </c>
      <c r="AB844" s="815">
        <f t="shared" si="2519"/>
        <v>0.10251607492311994</v>
      </c>
      <c r="AC844" s="815">
        <f t="shared" si="2519"/>
        <v>0</v>
      </c>
      <c r="AD844" s="815">
        <f t="shared" si="2519"/>
        <v>0</v>
      </c>
      <c r="AE844" s="815">
        <f t="shared" si="2519"/>
        <v>0</v>
      </c>
      <c r="AF844" s="815">
        <f t="shared" si="2519"/>
        <v>0</v>
      </c>
      <c r="AG844" s="815">
        <f t="shared" si="2519"/>
        <v>0</v>
      </c>
      <c r="AH844" s="815">
        <f t="shared" si="2519"/>
        <v>0</v>
      </c>
      <c r="AI844" s="815">
        <f t="shared" si="2519"/>
        <v>0</v>
      </c>
      <c r="AJ844" s="815">
        <f t="shared" si="2519"/>
        <v>0</v>
      </c>
      <c r="AK844" s="814"/>
      <c r="AL844" s="815">
        <f t="shared" ref="AL844:BB844" si="2520">SUM(AL348)</f>
        <v>3.1474233529028048E-2</v>
      </c>
      <c r="AM844" s="815">
        <f t="shared" si="2520"/>
        <v>0.27193737769080234</v>
      </c>
      <c r="AN844" s="815">
        <f t="shared" si="2520"/>
        <v>0.3021526418786693</v>
      </c>
      <c r="AO844" s="815">
        <f t="shared" si="2520"/>
        <v>0.25179386823222438</v>
      </c>
      <c r="AP844" s="815">
        <f t="shared" si="2520"/>
        <v>6.7984344422700585E-2</v>
      </c>
      <c r="AQ844" s="815">
        <f t="shared" si="2520"/>
        <v>0.18884540117416829</v>
      </c>
      <c r="AR844" s="815">
        <f t="shared" si="2520"/>
        <v>0.15107632093933465</v>
      </c>
      <c r="AS844" s="815">
        <f t="shared" si="2520"/>
        <v>0</v>
      </c>
      <c r="AT844" s="815">
        <f t="shared" si="2520"/>
        <v>0.11330724070450097</v>
      </c>
      <c r="AU844" s="815">
        <f t="shared" si="2520"/>
        <v>0</v>
      </c>
      <c r="AV844" s="815">
        <f t="shared" si="2520"/>
        <v>0</v>
      </c>
      <c r="AW844" s="815">
        <f t="shared" si="2520"/>
        <v>0</v>
      </c>
      <c r="AX844" s="815">
        <f t="shared" si="2520"/>
        <v>0</v>
      </c>
      <c r="AY844" s="815">
        <f t="shared" si="2520"/>
        <v>0</v>
      </c>
      <c r="AZ844" s="815">
        <f t="shared" si="2520"/>
        <v>0</v>
      </c>
      <c r="BA844" s="815">
        <f t="shared" si="2520"/>
        <v>0</v>
      </c>
      <c r="BB844" s="815">
        <f t="shared" si="2520"/>
        <v>0</v>
      </c>
      <c r="BC844" s="814"/>
      <c r="BD844" s="815">
        <f t="shared" ref="BD844:BT844" si="2521">SUM(BD348)</f>
        <v>7.5538160469667326E-2</v>
      </c>
      <c r="BE844" s="815">
        <f t="shared" si="2521"/>
        <v>0.11330724070450097</v>
      </c>
      <c r="BF844" s="815">
        <f t="shared" si="2521"/>
        <v>0.16996086105675146</v>
      </c>
      <c r="BG844" s="815">
        <f t="shared" si="2521"/>
        <v>0</v>
      </c>
      <c r="BH844" s="815">
        <f t="shared" si="2521"/>
        <v>0.27468421988969938</v>
      </c>
      <c r="BI844" s="815">
        <f t="shared" si="2521"/>
        <v>7.0817025440313111E-2</v>
      </c>
      <c r="BJ844" s="815">
        <f t="shared" si="2521"/>
        <v>0</v>
      </c>
      <c r="BK844" s="815">
        <f t="shared" si="2521"/>
        <v>0.15737116764514025</v>
      </c>
      <c r="BL844" s="815">
        <f t="shared" si="2521"/>
        <v>0.18884540117416829</v>
      </c>
      <c r="BM844" s="815">
        <f t="shared" si="2521"/>
        <v>0</v>
      </c>
      <c r="BN844" s="815">
        <f t="shared" si="2521"/>
        <v>0</v>
      </c>
      <c r="BO844" s="815">
        <f t="shared" si="2521"/>
        <v>0</v>
      </c>
      <c r="BP844" s="815">
        <f t="shared" si="2521"/>
        <v>0</v>
      </c>
      <c r="BQ844" s="815">
        <f t="shared" si="2521"/>
        <v>0</v>
      </c>
      <c r="BR844" s="815">
        <f t="shared" si="2521"/>
        <v>0</v>
      </c>
      <c r="BS844" s="815">
        <f t="shared" si="2521"/>
        <v>0</v>
      </c>
      <c r="BT844" s="815">
        <f t="shared" si="2521"/>
        <v>0</v>
      </c>
      <c r="BU844" s="814"/>
      <c r="BV844" s="815">
        <f>SUM(BV348)</f>
        <v>8.0933743360357843E-2</v>
      </c>
      <c r="BW844" s="815">
        <f>SUM(BW348)</f>
        <v>8.3931289410741461E-2</v>
      </c>
      <c r="BX844" s="815">
        <f>SUM(BX348)</f>
        <v>7.5538160469667326E-2</v>
      </c>
      <c r="BY844" s="815">
        <f>SUM(BY348)</f>
        <v>7.5538160469667326E-2</v>
      </c>
      <c r="BZ844" s="625">
        <f t="shared" si="2434"/>
        <v>5.0174379146981883E-2</v>
      </c>
      <c r="CA844" s="625">
        <f t="shared" si="2435"/>
        <v>6.9325065019781265E-2</v>
      </c>
      <c r="CB844" s="625">
        <f t="shared" si="2436"/>
        <v>7.1761252446183962E-2</v>
      </c>
      <c r="CC844" s="694">
        <f t="shared" si="2437"/>
        <v>5.1722657099369428E-2</v>
      </c>
      <c r="CD844" s="1342">
        <f t="shared" si="2465"/>
        <v>0</v>
      </c>
      <c r="CE844" s="1343">
        <f t="shared" si="2439"/>
        <v>0</v>
      </c>
      <c r="CF844" s="1344">
        <f t="shared" si="2439"/>
        <v>0</v>
      </c>
      <c r="CG844" s="1344">
        <f t="shared" si="2439"/>
        <v>0</v>
      </c>
      <c r="CH844" s="1344">
        <f t="shared" si="2439"/>
        <v>0</v>
      </c>
      <c r="CI844" s="1344">
        <f t="shared" si="2439"/>
        <v>0</v>
      </c>
      <c r="CJ844" s="1344">
        <f t="shared" si="2439"/>
        <v>0</v>
      </c>
      <c r="CK844" s="1345">
        <f t="shared" si="2439"/>
        <v>0</v>
      </c>
      <c r="CL844" s="1345">
        <f t="shared" si="2439"/>
        <v>0</v>
      </c>
      <c r="CM844" s="1345">
        <f t="shared" si="2439"/>
        <v>0</v>
      </c>
      <c r="CN844" s="1344">
        <f t="shared" si="2439"/>
        <v>7.0817025440313111E-2</v>
      </c>
      <c r="CO844" s="1344">
        <f t="shared" si="2439"/>
        <v>7.5538160469667326E-2</v>
      </c>
      <c r="CP844" s="1344">
        <f t="shared" si="2439"/>
        <v>0.11330724070450097</v>
      </c>
      <c r="CQ844" s="1344">
        <f t="shared" si="2439"/>
        <v>0.15737116764514025</v>
      </c>
      <c r="CR844" s="1344">
        <f t="shared" si="2439"/>
        <v>0.16996086105675146</v>
      </c>
      <c r="CS844" s="1343">
        <f t="shared" si="2439"/>
        <v>0.18884540117416829</v>
      </c>
      <c r="CT844" s="1346">
        <f t="shared" si="2439"/>
        <v>0.27468421988969938</v>
      </c>
      <c r="CU844" s="540">
        <f t="shared" si="2440"/>
        <v>0</v>
      </c>
      <c r="CV844" s="541">
        <f t="shared" si="2441"/>
        <v>0</v>
      </c>
      <c r="CW844" s="542">
        <f t="shared" si="2442"/>
        <v>0</v>
      </c>
      <c r="CX844" s="542">
        <f t="shared" si="2443"/>
        <v>0</v>
      </c>
      <c r="CY844" s="542">
        <f t="shared" si="2444"/>
        <v>0</v>
      </c>
      <c r="CZ844" s="542">
        <f t="shared" si="2445"/>
        <v>0</v>
      </c>
      <c r="DA844" s="542">
        <f t="shared" si="2446"/>
        <v>0</v>
      </c>
      <c r="DB844" s="543">
        <f t="shared" si="2447"/>
        <v>0</v>
      </c>
      <c r="DC844" s="543">
        <f t="shared" si="2448"/>
        <v>0</v>
      </c>
      <c r="DD844" s="543">
        <f t="shared" si="2449"/>
        <v>0</v>
      </c>
      <c r="DE844" s="542">
        <f t="shared" si="2450"/>
        <v>7.0817025440313111E-2</v>
      </c>
      <c r="DF844" s="542">
        <f t="shared" si="2451"/>
        <v>7.5538160469667326E-2</v>
      </c>
      <c r="DG844" s="542">
        <f t="shared" si="2452"/>
        <v>0.11330724070450097</v>
      </c>
      <c r="DH844" s="542">
        <f t="shared" si="2453"/>
        <v>0.15737116764514025</v>
      </c>
      <c r="DI844" s="542">
        <f t="shared" si="2454"/>
        <v>0.16996086105675146</v>
      </c>
      <c r="DJ844" s="541">
        <f t="shared" si="2455"/>
        <v>0.18884540117416829</v>
      </c>
      <c r="DK844" s="540">
        <f t="shared" si="2456"/>
        <v>0.27468421988969938</v>
      </c>
      <c r="DL844" s="656">
        <f t="shared" si="2457"/>
        <v>17</v>
      </c>
      <c r="DM844" s="106">
        <f t="shared" si="2458"/>
        <v>17</v>
      </c>
      <c r="DN844" s="106">
        <f t="shared" si="2459"/>
        <v>17</v>
      </c>
      <c r="DO844" s="106">
        <f t="shared" si="2460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7"/>
      <c r="DY844" s="487"/>
    </row>
    <row r="845" spans="1:129" s="489" customFormat="1" ht="15.75" customHeight="1">
      <c r="A845" s="620" t="str">
        <f>A349</f>
        <v>Roundnuts (bambara): no. local meas</v>
      </c>
      <c r="B845" s="815">
        <f t="shared" ref="B845:R845" si="2522">SUM(B358)</f>
        <v>0</v>
      </c>
      <c r="C845" s="815">
        <f t="shared" si="2522"/>
        <v>0</v>
      </c>
      <c r="D845" s="815">
        <f t="shared" si="2522"/>
        <v>0</v>
      </c>
      <c r="E845" s="815">
        <f t="shared" si="2522"/>
        <v>0</v>
      </c>
      <c r="F845" s="815">
        <f t="shared" si="2522"/>
        <v>0</v>
      </c>
      <c r="G845" s="815">
        <f t="shared" si="2522"/>
        <v>0</v>
      </c>
      <c r="H845" s="815">
        <f t="shared" si="2522"/>
        <v>0</v>
      </c>
      <c r="I845" s="815">
        <f t="shared" si="2522"/>
        <v>0</v>
      </c>
      <c r="J845" s="815">
        <f t="shared" si="2522"/>
        <v>0</v>
      </c>
      <c r="K845" s="815">
        <f t="shared" si="2522"/>
        <v>0</v>
      </c>
      <c r="L845" s="815">
        <f t="shared" si="2522"/>
        <v>0</v>
      </c>
      <c r="M845" s="815">
        <f t="shared" si="2522"/>
        <v>0</v>
      </c>
      <c r="N845" s="815">
        <f t="shared" si="2522"/>
        <v>0</v>
      </c>
      <c r="O845" s="815">
        <f t="shared" si="2522"/>
        <v>0</v>
      </c>
      <c r="P845" s="815">
        <f t="shared" si="2522"/>
        <v>0</v>
      </c>
      <c r="Q845" s="815">
        <f t="shared" si="2522"/>
        <v>0</v>
      </c>
      <c r="R845" s="815">
        <f t="shared" si="2522"/>
        <v>0</v>
      </c>
      <c r="S845" s="814"/>
      <c r="T845" s="815">
        <f t="shared" ref="T845:AJ845" si="2523">SUM(T358)</f>
        <v>0</v>
      </c>
      <c r="U845" s="815">
        <f t="shared" si="2523"/>
        <v>0</v>
      </c>
      <c r="V845" s="815">
        <f t="shared" si="2523"/>
        <v>0</v>
      </c>
      <c r="W845" s="815">
        <f t="shared" si="2523"/>
        <v>0</v>
      </c>
      <c r="X845" s="815">
        <f t="shared" si="2523"/>
        <v>0</v>
      </c>
      <c r="Y845" s="815">
        <f t="shared" si="2523"/>
        <v>0</v>
      </c>
      <c r="Z845" s="815">
        <f t="shared" si="2523"/>
        <v>0</v>
      </c>
      <c r="AA845" s="815">
        <f t="shared" si="2523"/>
        <v>0</v>
      </c>
      <c r="AB845" s="815">
        <f t="shared" si="2523"/>
        <v>0</v>
      </c>
      <c r="AC845" s="815">
        <f t="shared" si="2523"/>
        <v>0</v>
      </c>
      <c r="AD845" s="815">
        <f t="shared" si="2523"/>
        <v>0</v>
      </c>
      <c r="AE845" s="815">
        <f t="shared" si="2523"/>
        <v>0</v>
      </c>
      <c r="AF845" s="815">
        <f t="shared" si="2523"/>
        <v>0</v>
      </c>
      <c r="AG845" s="815">
        <f t="shared" si="2523"/>
        <v>0</v>
      </c>
      <c r="AH845" s="815">
        <f t="shared" si="2523"/>
        <v>0</v>
      </c>
      <c r="AI845" s="815">
        <f t="shared" si="2523"/>
        <v>0</v>
      </c>
      <c r="AJ845" s="815">
        <f t="shared" si="2523"/>
        <v>0</v>
      </c>
      <c r="AK845" s="814"/>
      <c r="AL845" s="815">
        <f t="shared" ref="AL845:BB845" si="2524">SUM(AL358)</f>
        <v>0</v>
      </c>
      <c r="AM845" s="815">
        <f t="shared" si="2524"/>
        <v>0</v>
      </c>
      <c r="AN845" s="815">
        <f t="shared" si="2524"/>
        <v>0</v>
      </c>
      <c r="AO845" s="815">
        <f t="shared" si="2524"/>
        <v>0</v>
      </c>
      <c r="AP845" s="815">
        <f t="shared" si="2524"/>
        <v>0</v>
      </c>
      <c r="AQ845" s="815">
        <f t="shared" si="2524"/>
        <v>0</v>
      </c>
      <c r="AR845" s="815">
        <f t="shared" si="2524"/>
        <v>0</v>
      </c>
      <c r="AS845" s="815">
        <f t="shared" si="2524"/>
        <v>0</v>
      </c>
      <c r="AT845" s="815">
        <f t="shared" si="2524"/>
        <v>0</v>
      </c>
      <c r="AU845" s="815">
        <f t="shared" si="2524"/>
        <v>0</v>
      </c>
      <c r="AV845" s="815">
        <f t="shared" si="2524"/>
        <v>0</v>
      </c>
      <c r="AW845" s="815">
        <f t="shared" si="2524"/>
        <v>0</v>
      </c>
      <c r="AX845" s="815">
        <f t="shared" si="2524"/>
        <v>0</v>
      </c>
      <c r="AY845" s="815">
        <f t="shared" si="2524"/>
        <v>0</v>
      </c>
      <c r="AZ845" s="815">
        <f t="shared" si="2524"/>
        <v>0</v>
      </c>
      <c r="BA845" s="815">
        <f t="shared" si="2524"/>
        <v>0</v>
      </c>
      <c r="BB845" s="815">
        <f t="shared" si="2524"/>
        <v>0</v>
      </c>
      <c r="BC845" s="814"/>
      <c r="BD845" s="815">
        <f t="shared" ref="BD845:BT845" si="2525">SUM(BD358)</f>
        <v>0</v>
      </c>
      <c r="BE845" s="815">
        <f t="shared" si="2525"/>
        <v>0</v>
      </c>
      <c r="BF845" s="815">
        <f t="shared" si="2525"/>
        <v>0</v>
      </c>
      <c r="BG845" s="815">
        <f t="shared" si="2525"/>
        <v>0</v>
      </c>
      <c r="BH845" s="815">
        <f t="shared" si="2525"/>
        <v>0</v>
      </c>
      <c r="BI845" s="815">
        <f t="shared" si="2525"/>
        <v>0</v>
      </c>
      <c r="BJ845" s="815">
        <f t="shared" si="2525"/>
        <v>0</v>
      </c>
      <c r="BK845" s="815">
        <f t="shared" si="2525"/>
        <v>0</v>
      </c>
      <c r="BL845" s="815">
        <f t="shared" si="2525"/>
        <v>0</v>
      </c>
      <c r="BM845" s="815">
        <f t="shared" si="2525"/>
        <v>0</v>
      </c>
      <c r="BN845" s="815">
        <f t="shared" si="2525"/>
        <v>0</v>
      </c>
      <c r="BO845" s="815">
        <f t="shared" si="2525"/>
        <v>0</v>
      </c>
      <c r="BP845" s="815">
        <f t="shared" si="2525"/>
        <v>0</v>
      </c>
      <c r="BQ845" s="815">
        <f t="shared" si="2525"/>
        <v>0</v>
      </c>
      <c r="BR845" s="815">
        <f t="shared" si="2525"/>
        <v>0</v>
      </c>
      <c r="BS845" s="815">
        <f t="shared" si="2525"/>
        <v>0</v>
      </c>
      <c r="BT845" s="815">
        <f t="shared" si="2525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5">
        <f t="shared" si="2434"/>
        <v>0</v>
      </c>
      <c r="CA845" s="625">
        <f t="shared" si="2435"/>
        <v>0</v>
      </c>
      <c r="CB845" s="625">
        <f t="shared" si="2436"/>
        <v>0</v>
      </c>
      <c r="CC845" s="694">
        <f t="shared" si="2437"/>
        <v>0</v>
      </c>
      <c r="CD845" s="1342">
        <f t="shared" si="2465"/>
        <v>0</v>
      </c>
      <c r="CE845" s="1343">
        <f t="shared" si="2439"/>
        <v>0</v>
      </c>
      <c r="CF845" s="1344">
        <f t="shared" si="2439"/>
        <v>0</v>
      </c>
      <c r="CG845" s="1344">
        <f t="shared" si="2439"/>
        <v>0</v>
      </c>
      <c r="CH845" s="1344">
        <f t="shared" si="2439"/>
        <v>0</v>
      </c>
      <c r="CI845" s="1344">
        <f t="shared" si="2439"/>
        <v>0</v>
      </c>
      <c r="CJ845" s="1344">
        <f t="shared" si="2439"/>
        <v>0</v>
      </c>
      <c r="CK845" s="1345">
        <f t="shared" si="2439"/>
        <v>0</v>
      </c>
      <c r="CL845" s="1345">
        <f t="shared" si="2439"/>
        <v>0</v>
      </c>
      <c r="CM845" s="1345">
        <f t="shared" si="2439"/>
        <v>0</v>
      </c>
      <c r="CN845" s="1344">
        <f t="shared" si="2439"/>
        <v>0</v>
      </c>
      <c r="CO845" s="1344">
        <f t="shared" si="2439"/>
        <v>0</v>
      </c>
      <c r="CP845" s="1344">
        <f t="shared" si="2439"/>
        <v>0</v>
      </c>
      <c r="CQ845" s="1344">
        <f t="shared" si="2439"/>
        <v>0</v>
      </c>
      <c r="CR845" s="1344">
        <f t="shared" si="2439"/>
        <v>0</v>
      </c>
      <c r="CS845" s="1343">
        <f t="shared" ref="CE845:CT848" si="25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2526"/>
        <v>0</v>
      </c>
      <c r="CU845" s="540">
        <f t="shared" si="2440"/>
        <v>0</v>
      </c>
      <c r="CV845" s="541">
        <f t="shared" si="2441"/>
        <v>0</v>
      </c>
      <c r="CW845" s="542">
        <f t="shared" si="2442"/>
        <v>0</v>
      </c>
      <c r="CX845" s="542">
        <f t="shared" si="2443"/>
        <v>0</v>
      </c>
      <c r="CY845" s="542">
        <f t="shared" si="2444"/>
        <v>0</v>
      </c>
      <c r="CZ845" s="542">
        <f t="shared" si="2445"/>
        <v>0</v>
      </c>
      <c r="DA845" s="542">
        <f t="shared" si="2446"/>
        <v>0</v>
      </c>
      <c r="DB845" s="543">
        <f t="shared" si="2447"/>
        <v>0</v>
      </c>
      <c r="DC845" s="543">
        <f t="shared" si="2448"/>
        <v>0</v>
      </c>
      <c r="DD845" s="543">
        <f t="shared" si="2449"/>
        <v>0</v>
      </c>
      <c r="DE845" s="542">
        <f t="shared" si="2450"/>
        <v>0</v>
      </c>
      <c r="DF845" s="542">
        <f t="shared" si="2451"/>
        <v>0</v>
      </c>
      <c r="DG845" s="542">
        <f t="shared" si="2452"/>
        <v>0</v>
      </c>
      <c r="DH845" s="542">
        <f t="shared" si="2453"/>
        <v>0</v>
      </c>
      <c r="DI845" s="542">
        <f t="shared" si="2454"/>
        <v>0</v>
      </c>
      <c r="DJ845" s="541">
        <f t="shared" si="2455"/>
        <v>0</v>
      </c>
      <c r="DK845" s="540">
        <f t="shared" si="2456"/>
        <v>0</v>
      </c>
      <c r="DL845" s="656">
        <f t="shared" si="2457"/>
        <v>17</v>
      </c>
      <c r="DM845" s="106">
        <f t="shared" si="2458"/>
        <v>17</v>
      </c>
      <c r="DN845" s="106">
        <f t="shared" si="2459"/>
        <v>17</v>
      </c>
      <c r="DO845" s="106">
        <f t="shared" si="2460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7"/>
      <c r="DY845" s="487"/>
    </row>
    <row r="846" spans="1:129" s="489" customFormat="1" ht="15.75" customHeight="1">
      <c r="A846" s="620" t="str">
        <f>A359</f>
        <v>Sweet Potatoes: local merasure</v>
      </c>
      <c r="B846" s="815">
        <f t="shared" ref="B846:R846" si="2527">SUM(B369)</f>
        <v>0</v>
      </c>
      <c r="C846" s="815">
        <f t="shared" si="2527"/>
        <v>6.692759295499022E-2</v>
      </c>
      <c r="D846" s="815">
        <f t="shared" si="2527"/>
        <v>1.8590998043052837E-2</v>
      </c>
      <c r="E846" s="815">
        <f t="shared" si="2527"/>
        <v>2.4787997390737115E-2</v>
      </c>
      <c r="F846" s="815">
        <f t="shared" si="2527"/>
        <v>3.7181996086105675E-3</v>
      </c>
      <c r="G846" s="815">
        <f t="shared" si="2527"/>
        <v>0</v>
      </c>
      <c r="H846" s="815">
        <f t="shared" si="2527"/>
        <v>0.14872798434442269</v>
      </c>
      <c r="I846" s="815">
        <f t="shared" si="2527"/>
        <v>0</v>
      </c>
      <c r="J846" s="815">
        <f t="shared" si="2527"/>
        <v>4.2493709812692203E-2</v>
      </c>
      <c r="K846" s="815">
        <f t="shared" si="2527"/>
        <v>0</v>
      </c>
      <c r="L846" s="815">
        <f t="shared" si="2527"/>
        <v>0</v>
      </c>
      <c r="M846" s="815">
        <f t="shared" si="2527"/>
        <v>0</v>
      </c>
      <c r="N846" s="815">
        <f t="shared" si="2527"/>
        <v>0</v>
      </c>
      <c r="O846" s="815">
        <f t="shared" si="2527"/>
        <v>0</v>
      </c>
      <c r="P846" s="815">
        <f t="shared" si="2527"/>
        <v>0</v>
      </c>
      <c r="Q846" s="815">
        <f t="shared" si="2527"/>
        <v>0</v>
      </c>
      <c r="R846" s="815">
        <f t="shared" si="2527"/>
        <v>0</v>
      </c>
      <c r="S846" s="814"/>
      <c r="T846" s="815">
        <f t="shared" ref="T846:AJ846" si="2528">SUM(T369)</f>
        <v>1.487279843444227E-2</v>
      </c>
      <c r="U846" s="815">
        <f t="shared" si="2528"/>
        <v>7.4363992172211346E-2</v>
      </c>
      <c r="V846" s="815">
        <f t="shared" si="2528"/>
        <v>2.028108877423946E-2</v>
      </c>
      <c r="W846" s="815">
        <f t="shared" si="2528"/>
        <v>0.11154598825831702</v>
      </c>
      <c r="X846" s="815">
        <f t="shared" si="2528"/>
        <v>0</v>
      </c>
      <c r="Y846" s="815">
        <f t="shared" si="2528"/>
        <v>7.4363992172211346E-2</v>
      </c>
      <c r="Z846" s="815">
        <f t="shared" si="2528"/>
        <v>0</v>
      </c>
      <c r="AA846" s="815">
        <f t="shared" si="2528"/>
        <v>0.18590998043052837</v>
      </c>
      <c r="AB846" s="815">
        <f t="shared" si="2528"/>
        <v>0.15935141179759574</v>
      </c>
      <c r="AC846" s="815">
        <f t="shared" si="2528"/>
        <v>0</v>
      </c>
      <c r="AD846" s="815">
        <f t="shared" si="2528"/>
        <v>0</v>
      </c>
      <c r="AE846" s="815">
        <f t="shared" si="2528"/>
        <v>0</v>
      </c>
      <c r="AF846" s="815">
        <f t="shared" si="2528"/>
        <v>0</v>
      </c>
      <c r="AG846" s="815">
        <f t="shared" si="2528"/>
        <v>0</v>
      </c>
      <c r="AH846" s="815">
        <f t="shared" si="2528"/>
        <v>0</v>
      </c>
      <c r="AI846" s="815">
        <f t="shared" si="2528"/>
        <v>0</v>
      </c>
      <c r="AJ846" s="815">
        <f t="shared" si="2528"/>
        <v>0</v>
      </c>
      <c r="AK846" s="814"/>
      <c r="AL846" s="815">
        <f t="shared" ref="AL846:BB846" si="2529">SUM(AL369)</f>
        <v>0</v>
      </c>
      <c r="AM846" s="815">
        <f t="shared" si="2529"/>
        <v>3.7181996086105673E-2</v>
      </c>
      <c r="AN846" s="815">
        <f t="shared" si="2529"/>
        <v>0</v>
      </c>
      <c r="AO846" s="815">
        <f t="shared" si="2529"/>
        <v>0</v>
      </c>
      <c r="AP846" s="815">
        <f t="shared" si="2529"/>
        <v>7.436399217221135E-3</v>
      </c>
      <c r="AQ846" s="815">
        <f t="shared" si="2529"/>
        <v>1.8590998043052837E-2</v>
      </c>
      <c r="AR846" s="815">
        <f t="shared" si="2529"/>
        <v>0</v>
      </c>
      <c r="AS846" s="815">
        <f t="shared" si="2529"/>
        <v>0.11154598825831702</v>
      </c>
      <c r="AT846" s="815">
        <f t="shared" si="2529"/>
        <v>0</v>
      </c>
      <c r="AU846" s="815">
        <f t="shared" si="2529"/>
        <v>0</v>
      </c>
      <c r="AV846" s="815">
        <f t="shared" si="2529"/>
        <v>0</v>
      </c>
      <c r="AW846" s="815">
        <f t="shared" si="2529"/>
        <v>0</v>
      </c>
      <c r="AX846" s="815">
        <f t="shared" si="2529"/>
        <v>0</v>
      </c>
      <c r="AY846" s="815">
        <f t="shared" si="2529"/>
        <v>0</v>
      </c>
      <c r="AZ846" s="815">
        <f t="shared" si="2529"/>
        <v>0</v>
      </c>
      <c r="BA846" s="815">
        <f t="shared" si="2529"/>
        <v>0</v>
      </c>
      <c r="BB846" s="815">
        <f t="shared" si="2529"/>
        <v>0</v>
      </c>
      <c r="BC846" s="814"/>
      <c r="BD846" s="815">
        <f t="shared" ref="BD846:BT846" si="2530">SUM(BD369)</f>
        <v>0</v>
      </c>
      <c r="BE846" s="815">
        <f t="shared" si="2530"/>
        <v>3.7181996086105673E-2</v>
      </c>
      <c r="BF846" s="815">
        <f t="shared" si="2530"/>
        <v>0</v>
      </c>
      <c r="BG846" s="815">
        <f t="shared" si="2530"/>
        <v>8.2626657969123718E-3</v>
      </c>
      <c r="BH846" s="815">
        <f t="shared" si="2530"/>
        <v>2.36612702366127E-2</v>
      </c>
      <c r="BI846" s="815">
        <f t="shared" si="2530"/>
        <v>0</v>
      </c>
      <c r="BJ846" s="815">
        <f t="shared" si="2530"/>
        <v>0</v>
      </c>
      <c r="BK846" s="815">
        <f t="shared" si="2530"/>
        <v>0</v>
      </c>
      <c r="BL846" s="815">
        <f t="shared" si="2530"/>
        <v>7.4363992172211346E-2</v>
      </c>
      <c r="BM846" s="815">
        <f t="shared" si="2530"/>
        <v>0</v>
      </c>
      <c r="BN846" s="815">
        <f t="shared" si="2530"/>
        <v>0</v>
      </c>
      <c r="BO846" s="815">
        <f t="shared" si="2530"/>
        <v>0</v>
      </c>
      <c r="BP846" s="815">
        <f t="shared" si="2530"/>
        <v>0</v>
      </c>
      <c r="BQ846" s="815">
        <f t="shared" si="2530"/>
        <v>0</v>
      </c>
      <c r="BR846" s="815">
        <f t="shared" si="2530"/>
        <v>0</v>
      </c>
      <c r="BS846" s="815">
        <f t="shared" si="2530"/>
        <v>0</v>
      </c>
      <c r="BT846" s="815">
        <f t="shared" si="2530"/>
        <v>0</v>
      </c>
      <c r="BU846" s="814"/>
      <c r="BV846" s="815">
        <f>SUM(BV369)</f>
        <v>5.0992451775230638E-2</v>
      </c>
      <c r="BW846" s="815">
        <f>SUM(BW369)</f>
        <v>6.6101326375298974E-2</v>
      </c>
      <c r="BX846" s="815">
        <f>SUM(BX369)</f>
        <v>8.0313111545988261E-2</v>
      </c>
      <c r="BY846" s="815">
        <f>SUM(BY369)</f>
        <v>5.8003913894324854E-2</v>
      </c>
      <c r="BZ846" s="625">
        <f t="shared" si="2434"/>
        <v>1.0434566520672196E-2</v>
      </c>
      <c r="CA846" s="625">
        <f t="shared" si="2435"/>
        <v>3.0318618107267811E-2</v>
      </c>
      <c r="CB846" s="625">
        <f t="shared" si="2436"/>
        <v>4.2139595564253101E-3</v>
      </c>
      <c r="CC846" s="694">
        <f t="shared" si="2437"/>
        <v>4.607062141308715E-3</v>
      </c>
      <c r="CD846" s="1342">
        <f t="shared" si="2465"/>
        <v>0</v>
      </c>
      <c r="CE846" s="1343">
        <f t="shared" si="2526"/>
        <v>0</v>
      </c>
      <c r="CF846" s="1344">
        <f t="shared" si="2526"/>
        <v>0</v>
      </c>
      <c r="CG846" s="1344">
        <f t="shared" si="2526"/>
        <v>0</v>
      </c>
      <c r="CH846" s="1344">
        <f t="shared" si="2526"/>
        <v>0</v>
      </c>
      <c r="CI846" s="1344">
        <f t="shared" si="2526"/>
        <v>0</v>
      </c>
      <c r="CJ846" s="1344">
        <f t="shared" si="2526"/>
        <v>0</v>
      </c>
      <c r="CK846" s="1345">
        <f t="shared" si="2526"/>
        <v>0</v>
      </c>
      <c r="CL846" s="1345">
        <f t="shared" si="2526"/>
        <v>0</v>
      </c>
      <c r="CM846" s="1345">
        <f t="shared" si="2526"/>
        <v>0</v>
      </c>
      <c r="CN846" s="1344">
        <f t="shared" si="2526"/>
        <v>0</v>
      </c>
      <c r="CO846" s="1344">
        <f t="shared" si="2526"/>
        <v>0</v>
      </c>
      <c r="CP846" s="1344">
        <f t="shared" si="2526"/>
        <v>0</v>
      </c>
      <c r="CQ846" s="1344">
        <f t="shared" si="2526"/>
        <v>8.2626657969123718E-3</v>
      </c>
      <c r="CR846" s="1344">
        <f t="shared" si="2526"/>
        <v>2.36612702366127E-2</v>
      </c>
      <c r="CS846" s="1343">
        <f t="shared" si="2526"/>
        <v>3.7181996086105673E-2</v>
      </c>
      <c r="CT846" s="1346">
        <f t="shared" si="2526"/>
        <v>7.4363992172211346E-2</v>
      </c>
      <c r="CU846" s="540">
        <f t="shared" si="2440"/>
        <v>0</v>
      </c>
      <c r="CV846" s="541">
        <f t="shared" si="2441"/>
        <v>0</v>
      </c>
      <c r="CW846" s="542">
        <f t="shared" si="2442"/>
        <v>0</v>
      </c>
      <c r="CX846" s="542">
        <f t="shared" si="2443"/>
        <v>0</v>
      </c>
      <c r="CY846" s="542">
        <f t="shared" si="2444"/>
        <v>0</v>
      </c>
      <c r="CZ846" s="542">
        <f t="shared" si="2445"/>
        <v>0</v>
      </c>
      <c r="DA846" s="542">
        <f t="shared" si="2446"/>
        <v>0</v>
      </c>
      <c r="DB846" s="543">
        <f t="shared" si="2447"/>
        <v>0</v>
      </c>
      <c r="DC846" s="543">
        <f t="shared" si="2448"/>
        <v>0</v>
      </c>
      <c r="DD846" s="543">
        <f t="shared" si="2449"/>
        <v>0</v>
      </c>
      <c r="DE846" s="542">
        <f t="shared" si="2450"/>
        <v>0</v>
      </c>
      <c r="DF846" s="542">
        <f t="shared" si="2451"/>
        <v>0</v>
      </c>
      <c r="DG846" s="542">
        <f t="shared" si="2452"/>
        <v>0</v>
      </c>
      <c r="DH846" s="542">
        <f t="shared" si="2453"/>
        <v>8.2626657969123718E-3</v>
      </c>
      <c r="DI846" s="542">
        <f t="shared" si="2454"/>
        <v>2.36612702366127E-2</v>
      </c>
      <c r="DJ846" s="541">
        <f t="shared" si="2455"/>
        <v>3.7181996086105673E-2</v>
      </c>
      <c r="DK846" s="540">
        <f t="shared" si="2456"/>
        <v>7.4363992172211346E-2</v>
      </c>
      <c r="DL846" s="656">
        <f t="shared" si="2457"/>
        <v>17</v>
      </c>
      <c r="DM846" s="106">
        <f t="shared" si="2458"/>
        <v>17</v>
      </c>
      <c r="DN846" s="106">
        <f t="shared" si="2459"/>
        <v>17</v>
      </c>
      <c r="DO846" s="106">
        <f t="shared" si="2460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7"/>
      <c r="DY846" s="487"/>
    </row>
    <row r="847" spans="1:129" s="489" customFormat="1" ht="15.75" customHeight="1">
      <c r="A847" s="620" t="str">
        <f>A370</f>
        <v>Other crop: Sunflower</v>
      </c>
      <c r="B847" s="815">
        <f t="shared" ref="B847:R847" si="2531">SUM(B380)</f>
        <v>0</v>
      </c>
      <c r="C847" s="815">
        <f t="shared" si="2531"/>
        <v>0</v>
      </c>
      <c r="D847" s="815">
        <f t="shared" si="2531"/>
        <v>0</v>
      </c>
      <c r="E847" s="815">
        <f t="shared" si="2531"/>
        <v>0</v>
      </c>
      <c r="F847" s="815">
        <f t="shared" si="2531"/>
        <v>0</v>
      </c>
      <c r="G847" s="815">
        <f t="shared" si="2531"/>
        <v>0</v>
      </c>
      <c r="H847" s="815">
        <f t="shared" si="2531"/>
        <v>0</v>
      </c>
      <c r="I847" s="815">
        <f t="shared" si="2531"/>
        <v>0</v>
      </c>
      <c r="J847" s="815">
        <f t="shared" si="2531"/>
        <v>0</v>
      </c>
      <c r="K847" s="815">
        <f t="shared" si="2531"/>
        <v>0</v>
      </c>
      <c r="L847" s="815">
        <f t="shared" si="2531"/>
        <v>0</v>
      </c>
      <c r="M847" s="815">
        <f t="shared" si="2531"/>
        <v>0</v>
      </c>
      <c r="N847" s="815">
        <f t="shared" si="2531"/>
        <v>0</v>
      </c>
      <c r="O847" s="815">
        <f t="shared" si="2531"/>
        <v>0</v>
      </c>
      <c r="P847" s="815">
        <f t="shared" si="2531"/>
        <v>0</v>
      </c>
      <c r="Q847" s="815">
        <f t="shared" si="2531"/>
        <v>0</v>
      </c>
      <c r="R847" s="815">
        <f t="shared" si="2531"/>
        <v>0</v>
      </c>
      <c r="S847" s="814"/>
      <c r="T847" s="815">
        <f t="shared" ref="T847:AJ847" si="2532">SUM(T380)</f>
        <v>0</v>
      </c>
      <c r="U847" s="815">
        <f t="shared" si="2532"/>
        <v>0</v>
      </c>
      <c r="V847" s="815">
        <f t="shared" si="2532"/>
        <v>0</v>
      </c>
      <c r="W847" s="815">
        <f t="shared" si="2532"/>
        <v>0</v>
      </c>
      <c r="X847" s="815">
        <f t="shared" si="2532"/>
        <v>7.6320939334637961E-2</v>
      </c>
      <c r="Y847" s="815">
        <f t="shared" si="2532"/>
        <v>0</v>
      </c>
      <c r="Z847" s="815">
        <f t="shared" si="2532"/>
        <v>7.749510763209394E-2</v>
      </c>
      <c r="AA847" s="815">
        <f t="shared" si="2532"/>
        <v>0</v>
      </c>
      <c r="AB847" s="815">
        <f t="shared" si="2532"/>
        <v>0</v>
      </c>
      <c r="AC847" s="815">
        <f t="shared" si="2532"/>
        <v>0</v>
      </c>
      <c r="AD847" s="815">
        <f t="shared" si="2532"/>
        <v>0</v>
      </c>
      <c r="AE847" s="815">
        <f t="shared" si="2532"/>
        <v>0</v>
      </c>
      <c r="AF847" s="815">
        <f t="shared" si="2532"/>
        <v>0</v>
      </c>
      <c r="AG847" s="815">
        <f t="shared" si="2532"/>
        <v>0</v>
      </c>
      <c r="AH847" s="815">
        <f t="shared" si="2532"/>
        <v>0</v>
      </c>
      <c r="AI847" s="815">
        <f t="shared" si="2532"/>
        <v>0</v>
      </c>
      <c r="AJ847" s="815">
        <f t="shared" si="2532"/>
        <v>0</v>
      </c>
      <c r="AK847" s="814"/>
      <c r="AL847" s="815">
        <f t="shared" ref="AL847:BB847" si="2533">SUM(AL380)</f>
        <v>0</v>
      </c>
      <c r="AM847" s="815">
        <f t="shared" si="2533"/>
        <v>0</v>
      </c>
      <c r="AN847" s="815">
        <f t="shared" si="2533"/>
        <v>0</v>
      </c>
      <c r="AO847" s="815">
        <f t="shared" si="2533"/>
        <v>7.8277886497064575E-2</v>
      </c>
      <c r="AP847" s="815">
        <f t="shared" si="2533"/>
        <v>0</v>
      </c>
      <c r="AQ847" s="815">
        <f t="shared" si="2533"/>
        <v>0</v>
      </c>
      <c r="AR847" s="815">
        <f t="shared" si="2533"/>
        <v>5.8708414872798438E-2</v>
      </c>
      <c r="AS847" s="815">
        <f t="shared" si="2533"/>
        <v>0</v>
      </c>
      <c r="AT847" s="815">
        <f t="shared" si="2533"/>
        <v>0</v>
      </c>
      <c r="AU847" s="815">
        <f t="shared" si="2533"/>
        <v>0</v>
      </c>
      <c r="AV847" s="815">
        <f t="shared" si="2533"/>
        <v>0</v>
      </c>
      <c r="AW847" s="815">
        <f t="shared" si="2533"/>
        <v>0</v>
      </c>
      <c r="AX847" s="815">
        <f t="shared" si="2533"/>
        <v>0</v>
      </c>
      <c r="AY847" s="815">
        <f t="shared" si="2533"/>
        <v>0</v>
      </c>
      <c r="AZ847" s="815">
        <f t="shared" si="2533"/>
        <v>0</v>
      </c>
      <c r="BA847" s="815">
        <f t="shared" si="2533"/>
        <v>0</v>
      </c>
      <c r="BB847" s="815">
        <f t="shared" si="2533"/>
        <v>0</v>
      </c>
      <c r="BC847" s="814"/>
      <c r="BD847" s="815">
        <f t="shared" ref="BD847:BT847" si="2534">SUM(BD380)</f>
        <v>0</v>
      </c>
      <c r="BE847" s="815">
        <f t="shared" si="2534"/>
        <v>0</v>
      </c>
      <c r="BF847" s="815">
        <f t="shared" si="2534"/>
        <v>0</v>
      </c>
      <c r="BG847" s="815">
        <f t="shared" si="2534"/>
        <v>0</v>
      </c>
      <c r="BH847" s="815">
        <f t="shared" si="2534"/>
        <v>0</v>
      </c>
      <c r="BI847" s="815">
        <f t="shared" si="2534"/>
        <v>0</v>
      </c>
      <c r="BJ847" s="815">
        <f t="shared" si="2534"/>
        <v>0</v>
      </c>
      <c r="BK847" s="815">
        <f t="shared" si="2534"/>
        <v>0</v>
      </c>
      <c r="BL847" s="815">
        <f t="shared" si="2534"/>
        <v>0</v>
      </c>
      <c r="BM847" s="815">
        <f t="shared" si="2534"/>
        <v>0</v>
      </c>
      <c r="BN847" s="815">
        <f t="shared" si="2534"/>
        <v>0</v>
      </c>
      <c r="BO847" s="815">
        <f t="shared" si="2534"/>
        <v>0</v>
      </c>
      <c r="BP847" s="815">
        <f t="shared" si="2534"/>
        <v>0</v>
      </c>
      <c r="BQ847" s="815">
        <f t="shared" si="2534"/>
        <v>0</v>
      </c>
      <c r="BR847" s="815">
        <f t="shared" si="2534"/>
        <v>0</v>
      </c>
      <c r="BS847" s="815">
        <f t="shared" si="2534"/>
        <v>0</v>
      </c>
      <c r="BT847" s="815">
        <f t="shared" si="2534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1.4220482713633398E-2</v>
      </c>
      <c r="BY847" s="815">
        <f>SUM(BY380)</f>
        <v>0</v>
      </c>
      <c r="BZ847" s="625">
        <f t="shared" si="2434"/>
        <v>0</v>
      </c>
      <c r="CA847" s="625">
        <f t="shared" si="2435"/>
        <v>5.0880626223091972E-3</v>
      </c>
      <c r="CB847" s="625">
        <f t="shared" si="2436"/>
        <v>3.9138943248532287E-3</v>
      </c>
      <c r="CC847" s="694">
        <f t="shared" si="2437"/>
        <v>0</v>
      </c>
      <c r="CD847" s="1342">
        <f t="shared" si="2465"/>
        <v>0</v>
      </c>
      <c r="CE847" s="1343">
        <f t="shared" si="2526"/>
        <v>0</v>
      </c>
      <c r="CF847" s="1344">
        <f t="shared" si="2526"/>
        <v>0</v>
      </c>
      <c r="CG847" s="1344">
        <f t="shared" si="2526"/>
        <v>0</v>
      </c>
      <c r="CH847" s="1344">
        <f t="shared" si="2526"/>
        <v>0</v>
      </c>
      <c r="CI847" s="1344">
        <f t="shared" si="2526"/>
        <v>0</v>
      </c>
      <c r="CJ847" s="1344">
        <f t="shared" si="2526"/>
        <v>0</v>
      </c>
      <c r="CK847" s="1345">
        <f t="shared" si="2526"/>
        <v>0</v>
      </c>
      <c r="CL847" s="1345">
        <f t="shared" si="2526"/>
        <v>0</v>
      </c>
      <c r="CM847" s="1345">
        <f t="shared" si="2526"/>
        <v>0</v>
      </c>
      <c r="CN847" s="1344">
        <f t="shared" si="2526"/>
        <v>0</v>
      </c>
      <c r="CO847" s="1344">
        <f t="shared" si="2526"/>
        <v>0</v>
      </c>
      <c r="CP847" s="1344">
        <f t="shared" si="2526"/>
        <v>0</v>
      </c>
      <c r="CQ847" s="1344">
        <f t="shared" si="2526"/>
        <v>0</v>
      </c>
      <c r="CR847" s="1344">
        <f t="shared" si="2526"/>
        <v>0</v>
      </c>
      <c r="CS847" s="1343">
        <f t="shared" si="2526"/>
        <v>0</v>
      </c>
      <c r="CT847" s="1346">
        <f t="shared" si="2526"/>
        <v>0</v>
      </c>
      <c r="CU847" s="540">
        <f t="shared" si="2440"/>
        <v>0</v>
      </c>
      <c r="CV847" s="541">
        <f t="shared" si="2441"/>
        <v>0</v>
      </c>
      <c r="CW847" s="542">
        <f t="shared" si="2442"/>
        <v>0</v>
      </c>
      <c r="CX847" s="542">
        <f t="shared" si="2443"/>
        <v>0</v>
      </c>
      <c r="CY847" s="542">
        <f t="shared" si="2444"/>
        <v>0</v>
      </c>
      <c r="CZ847" s="542">
        <f t="shared" si="2445"/>
        <v>0</v>
      </c>
      <c r="DA847" s="542">
        <f t="shared" si="2446"/>
        <v>0</v>
      </c>
      <c r="DB847" s="543">
        <f t="shared" si="2447"/>
        <v>0</v>
      </c>
      <c r="DC847" s="543">
        <f t="shared" si="2448"/>
        <v>0</v>
      </c>
      <c r="DD847" s="543">
        <f t="shared" si="2449"/>
        <v>0</v>
      </c>
      <c r="DE847" s="542">
        <f t="shared" si="2450"/>
        <v>0</v>
      </c>
      <c r="DF847" s="542">
        <f t="shared" si="2451"/>
        <v>0</v>
      </c>
      <c r="DG847" s="542">
        <f t="shared" si="2452"/>
        <v>0</v>
      </c>
      <c r="DH847" s="542">
        <f t="shared" si="2453"/>
        <v>0</v>
      </c>
      <c r="DI847" s="542">
        <f t="shared" si="2454"/>
        <v>0</v>
      </c>
      <c r="DJ847" s="541">
        <f t="shared" si="2455"/>
        <v>0</v>
      </c>
      <c r="DK847" s="540">
        <f t="shared" si="2456"/>
        <v>0</v>
      </c>
      <c r="DL847" s="656">
        <f t="shared" si="2457"/>
        <v>17</v>
      </c>
      <c r="DM847" s="106">
        <f t="shared" si="2458"/>
        <v>17</v>
      </c>
      <c r="DN847" s="106">
        <f t="shared" si="2459"/>
        <v>17</v>
      </c>
      <c r="DO847" s="106">
        <f t="shared" si="2460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7"/>
      <c r="DY847" s="487"/>
    </row>
    <row r="848" spans="1:129" s="489" customFormat="1" ht="15.75" customHeight="1">
      <c r="A848" s="620" t="str">
        <f>A381</f>
        <v>Other crop: number</v>
      </c>
      <c r="B848" s="815">
        <f t="shared" ref="B848:R848" si="2535">SUM(B390)</f>
        <v>0</v>
      </c>
      <c r="C848" s="815">
        <f t="shared" si="2535"/>
        <v>0</v>
      </c>
      <c r="D848" s="815">
        <f t="shared" si="2535"/>
        <v>0</v>
      </c>
      <c r="E848" s="815">
        <f t="shared" si="2535"/>
        <v>0</v>
      </c>
      <c r="F848" s="815">
        <f t="shared" si="2535"/>
        <v>0</v>
      </c>
      <c r="G848" s="815">
        <f t="shared" si="2535"/>
        <v>0</v>
      </c>
      <c r="H848" s="815">
        <f t="shared" si="2535"/>
        <v>0</v>
      </c>
      <c r="I848" s="815">
        <f t="shared" si="2535"/>
        <v>0</v>
      </c>
      <c r="J848" s="815">
        <f t="shared" si="2535"/>
        <v>0</v>
      </c>
      <c r="K848" s="815">
        <f t="shared" si="2535"/>
        <v>0</v>
      </c>
      <c r="L848" s="815">
        <f t="shared" si="2535"/>
        <v>0</v>
      </c>
      <c r="M848" s="815">
        <f t="shared" si="2535"/>
        <v>0</v>
      </c>
      <c r="N848" s="815">
        <f t="shared" si="2535"/>
        <v>0</v>
      </c>
      <c r="O848" s="815">
        <f t="shared" si="2535"/>
        <v>0</v>
      </c>
      <c r="P848" s="815">
        <f t="shared" si="2535"/>
        <v>0</v>
      </c>
      <c r="Q848" s="815">
        <f t="shared" si="2535"/>
        <v>0</v>
      </c>
      <c r="R848" s="815">
        <f t="shared" si="2535"/>
        <v>0</v>
      </c>
      <c r="S848" s="814"/>
      <c r="T848" s="815">
        <f t="shared" ref="T848:AJ848" si="2536">SUM(T390)</f>
        <v>0</v>
      </c>
      <c r="U848" s="815">
        <f t="shared" si="2536"/>
        <v>0</v>
      </c>
      <c r="V848" s="815">
        <f t="shared" si="2536"/>
        <v>0</v>
      </c>
      <c r="W848" s="815">
        <f t="shared" si="2536"/>
        <v>0</v>
      </c>
      <c r="X848" s="815">
        <f t="shared" si="2536"/>
        <v>0</v>
      </c>
      <c r="Y848" s="815">
        <f t="shared" si="2536"/>
        <v>0</v>
      </c>
      <c r="Z848" s="815">
        <f t="shared" si="2536"/>
        <v>0</v>
      </c>
      <c r="AA848" s="815">
        <f t="shared" si="2536"/>
        <v>0</v>
      </c>
      <c r="AB848" s="815">
        <f t="shared" si="2536"/>
        <v>0</v>
      </c>
      <c r="AC848" s="815">
        <f t="shared" si="2536"/>
        <v>0</v>
      </c>
      <c r="AD848" s="815">
        <f t="shared" si="2536"/>
        <v>0</v>
      </c>
      <c r="AE848" s="815">
        <f t="shared" si="2536"/>
        <v>0</v>
      </c>
      <c r="AF848" s="815">
        <f t="shared" si="2536"/>
        <v>0</v>
      </c>
      <c r="AG848" s="815">
        <f t="shared" si="2536"/>
        <v>0</v>
      </c>
      <c r="AH848" s="815">
        <f t="shared" si="2536"/>
        <v>0</v>
      </c>
      <c r="AI848" s="815">
        <f t="shared" si="2536"/>
        <v>0</v>
      </c>
      <c r="AJ848" s="815">
        <f t="shared" si="2536"/>
        <v>0</v>
      </c>
      <c r="AK848" s="814"/>
      <c r="AL848" s="815">
        <f t="shared" ref="AL848:BB848" si="2537">SUM(AL390)</f>
        <v>0</v>
      </c>
      <c r="AM848" s="815">
        <f t="shared" si="2537"/>
        <v>0</v>
      </c>
      <c r="AN848" s="815">
        <f t="shared" si="2537"/>
        <v>0</v>
      </c>
      <c r="AO848" s="815">
        <f t="shared" si="2537"/>
        <v>0</v>
      </c>
      <c r="AP848" s="815">
        <f t="shared" si="2537"/>
        <v>0</v>
      </c>
      <c r="AQ848" s="815">
        <f t="shared" si="2537"/>
        <v>0</v>
      </c>
      <c r="AR848" s="815">
        <f t="shared" si="2537"/>
        <v>0</v>
      </c>
      <c r="AS848" s="815">
        <f t="shared" si="2537"/>
        <v>0</v>
      </c>
      <c r="AT848" s="815">
        <f t="shared" si="2537"/>
        <v>0</v>
      </c>
      <c r="AU848" s="815">
        <f t="shared" si="2537"/>
        <v>0</v>
      </c>
      <c r="AV848" s="815">
        <f t="shared" si="2537"/>
        <v>0</v>
      </c>
      <c r="AW848" s="815">
        <f t="shared" si="2537"/>
        <v>0</v>
      </c>
      <c r="AX848" s="815">
        <f t="shared" si="2537"/>
        <v>0</v>
      </c>
      <c r="AY848" s="815">
        <f t="shared" si="2537"/>
        <v>0</v>
      </c>
      <c r="AZ848" s="815">
        <f t="shared" si="2537"/>
        <v>0</v>
      </c>
      <c r="BA848" s="815">
        <f t="shared" si="2537"/>
        <v>0</v>
      </c>
      <c r="BB848" s="815">
        <f t="shared" si="2537"/>
        <v>0</v>
      </c>
      <c r="BC848" s="814"/>
      <c r="BD848" s="815">
        <f t="shared" ref="BD848:BT848" si="2538">SUM(BD390)</f>
        <v>0</v>
      </c>
      <c r="BE848" s="815">
        <f t="shared" si="2538"/>
        <v>0</v>
      </c>
      <c r="BF848" s="815">
        <f t="shared" si="2538"/>
        <v>0</v>
      </c>
      <c r="BG848" s="815">
        <f t="shared" si="2538"/>
        <v>0</v>
      </c>
      <c r="BH848" s="815">
        <f t="shared" si="2538"/>
        <v>0</v>
      </c>
      <c r="BI848" s="815">
        <f t="shared" si="2538"/>
        <v>0</v>
      </c>
      <c r="BJ848" s="815">
        <f t="shared" si="2538"/>
        <v>0</v>
      </c>
      <c r="BK848" s="815">
        <f t="shared" si="2538"/>
        <v>0</v>
      </c>
      <c r="BL848" s="815">
        <f t="shared" si="2538"/>
        <v>0</v>
      </c>
      <c r="BM848" s="815">
        <f t="shared" si="2538"/>
        <v>0</v>
      </c>
      <c r="BN848" s="815">
        <f t="shared" si="2538"/>
        <v>0</v>
      </c>
      <c r="BO848" s="815">
        <f t="shared" si="2538"/>
        <v>0</v>
      </c>
      <c r="BP848" s="815">
        <f t="shared" si="2538"/>
        <v>0</v>
      </c>
      <c r="BQ848" s="815">
        <f t="shared" si="2538"/>
        <v>0</v>
      </c>
      <c r="BR848" s="815">
        <f t="shared" si="2538"/>
        <v>0</v>
      </c>
      <c r="BS848" s="815">
        <f t="shared" si="2538"/>
        <v>0</v>
      </c>
      <c r="BT848" s="815">
        <f t="shared" si="2538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5">
        <f t="shared" si="2434"/>
        <v>0</v>
      </c>
      <c r="CA848" s="625">
        <f t="shared" si="2435"/>
        <v>0</v>
      </c>
      <c r="CB848" s="625">
        <f t="shared" si="2436"/>
        <v>0</v>
      </c>
      <c r="CC848" s="694">
        <f t="shared" si="2437"/>
        <v>0</v>
      </c>
      <c r="CD848" s="1342">
        <f t="shared" si="2465"/>
        <v>0</v>
      </c>
      <c r="CE848" s="1343">
        <f t="shared" si="2526"/>
        <v>0</v>
      </c>
      <c r="CF848" s="1344">
        <f t="shared" si="2526"/>
        <v>0</v>
      </c>
      <c r="CG848" s="1344">
        <f t="shared" si="2526"/>
        <v>0</v>
      </c>
      <c r="CH848" s="1344">
        <f t="shared" si="2526"/>
        <v>0</v>
      </c>
      <c r="CI848" s="1344">
        <f t="shared" si="2526"/>
        <v>0</v>
      </c>
      <c r="CJ848" s="1344">
        <f t="shared" si="2526"/>
        <v>0</v>
      </c>
      <c r="CK848" s="1345">
        <f t="shared" si="2526"/>
        <v>0</v>
      </c>
      <c r="CL848" s="1345">
        <f t="shared" si="2526"/>
        <v>0</v>
      </c>
      <c r="CM848" s="1345">
        <f t="shared" si="2526"/>
        <v>0</v>
      </c>
      <c r="CN848" s="1344">
        <f t="shared" si="2526"/>
        <v>0</v>
      </c>
      <c r="CO848" s="1344">
        <f t="shared" si="2526"/>
        <v>0</v>
      </c>
      <c r="CP848" s="1344">
        <f t="shared" si="2526"/>
        <v>0</v>
      </c>
      <c r="CQ848" s="1344">
        <f t="shared" si="2526"/>
        <v>0</v>
      </c>
      <c r="CR848" s="1344">
        <f t="shared" si="2526"/>
        <v>0</v>
      </c>
      <c r="CS848" s="1343">
        <f t="shared" si="2526"/>
        <v>0</v>
      </c>
      <c r="CT848" s="1346">
        <f t="shared" si="2526"/>
        <v>0</v>
      </c>
      <c r="CU848" s="540">
        <f t="shared" si="2440"/>
        <v>0</v>
      </c>
      <c r="CV848" s="541">
        <f t="shared" si="2441"/>
        <v>0</v>
      </c>
      <c r="CW848" s="542">
        <f t="shared" si="2442"/>
        <v>0</v>
      </c>
      <c r="CX848" s="542">
        <f t="shared" si="2443"/>
        <v>0</v>
      </c>
      <c r="CY848" s="542">
        <f t="shared" si="2444"/>
        <v>0</v>
      </c>
      <c r="CZ848" s="542">
        <f t="shared" si="2445"/>
        <v>0</v>
      </c>
      <c r="DA848" s="542">
        <f t="shared" si="2446"/>
        <v>0</v>
      </c>
      <c r="DB848" s="543">
        <f t="shared" si="2447"/>
        <v>0</v>
      </c>
      <c r="DC848" s="543">
        <f t="shared" si="2448"/>
        <v>0</v>
      </c>
      <c r="DD848" s="543">
        <f t="shared" si="2449"/>
        <v>0</v>
      </c>
      <c r="DE848" s="542">
        <f t="shared" si="2450"/>
        <v>0</v>
      </c>
      <c r="DF848" s="542">
        <f t="shared" si="2451"/>
        <v>0</v>
      </c>
      <c r="DG848" s="542">
        <f t="shared" si="2452"/>
        <v>0</v>
      </c>
      <c r="DH848" s="542">
        <f t="shared" si="2453"/>
        <v>0</v>
      </c>
      <c r="DI848" s="542">
        <f t="shared" si="2454"/>
        <v>0</v>
      </c>
      <c r="DJ848" s="541">
        <f t="shared" si="2455"/>
        <v>0</v>
      </c>
      <c r="DK848" s="540">
        <f t="shared" si="2456"/>
        <v>0</v>
      </c>
      <c r="DL848" s="656">
        <f t="shared" si="2457"/>
        <v>17</v>
      </c>
      <c r="DM848" s="106">
        <f t="shared" si="2458"/>
        <v>17</v>
      </c>
      <c r="DN848" s="106">
        <f t="shared" si="2459"/>
        <v>17</v>
      </c>
      <c r="DO848" s="106">
        <f t="shared" si="2460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7"/>
      <c r="DY848" s="487"/>
    </row>
    <row r="849" spans="1:129" s="489" customFormat="1" ht="15.75" customHeight="1">
      <c r="A849" s="812" t="s">
        <v>379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9"/>
      <c r="DY849" s="487"/>
    </row>
    <row r="850" spans="1:129" s="489" customFormat="1" ht="15.75" customHeight="1">
      <c r="A850" s="620" t="str">
        <f>A427</f>
        <v>FISHING -- see worksheet Data 3</v>
      </c>
      <c r="B850" s="815">
        <f t="shared" ref="B850:R850" si="2539">SUM(B436)</f>
        <v>0</v>
      </c>
      <c r="C850" s="815">
        <f t="shared" si="2539"/>
        <v>0</v>
      </c>
      <c r="D850" s="815">
        <f t="shared" si="2539"/>
        <v>0</v>
      </c>
      <c r="E850" s="815">
        <f t="shared" si="2539"/>
        <v>0</v>
      </c>
      <c r="F850" s="815">
        <f t="shared" si="2539"/>
        <v>0</v>
      </c>
      <c r="G850" s="815">
        <f t="shared" si="2539"/>
        <v>0</v>
      </c>
      <c r="H850" s="815">
        <f t="shared" si="2539"/>
        <v>0</v>
      </c>
      <c r="I850" s="815">
        <f t="shared" si="2539"/>
        <v>0</v>
      </c>
      <c r="J850" s="815">
        <f t="shared" si="2539"/>
        <v>0</v>
      </c>
      <c r="K850" s="815">
        <f t="shared" si="2539"/>
        <v>0</v>
      </c>
      <c r="L850" s="815">
        <f t="shared" si="2539"/>
        <v>0</v>
      </c>
      <c r="M850" s="815">
        <f t="shared" si="2539"/>
        <v>0</v>
      </c>
      <c r="N850" s="815">
        <f t="shared" si="2539"/>
        <v>0</v>
      </c>
      <c r="O850" s="815">
        <f t="shared" si="2539"/>
        <v>0</v>
      </c>
      <c r="P850" s="815">
        <f t="shared" si="2539"/>
        <v>0</v>
      </c>
      <c r="Q850" s="815">
        <f t="shared" si="2539"/>
        <v>0</v>
      </c>
      <c r="R850" s="815">
        <f t="shared" si="2539"/>
        <v>0</v>
      </c>
      <c r="S850" s="814"/>
      <c r="T850" s="815">
        <f t="shared" ref="T850:AJ850" si="2540">SUM(T436)</f>
        <v>0</v>
      </c>
      <c r="U850" s="815">
        <f t="shared" si="2540"/>
        <v>0</v>
      </c>
      <c r="V850" s="815">
        <f t="shared" si="2540"/>
        <v>0</v>
      </c>
      <c r="W850" s="815">
        <f t="shared" si="2540"/>
        <v>0</v>
      </c>
      <c r="X850" s="815">
        <f t="shared" si="2540"/>
        <v>0</v>
      </c>
      <c r="Y850" s="815">
        <f t="shared" si="2540"/>
        <v>0</v>
      </c>
      <c r="Z850" s="815">
        <f t="shared" si="2540"/>
        <v>0</v>
      </c>
      <c r="AA850" s="815">
        <f t="shared" si="2540"/>
        <v>0</v>
      </c>
      <c r="AB850" s="815">
        <f t="shared" si="2540"/>
        <v>0</v>
      </c>
      <c r="AC850" s="815">
        <f t="shared" si="2540"/>
        <v>0</v>
      </c>
      <c r="AD850" s="815">
        <f t="shared" si="2540"/>
        <v>0</v>
      </c>
      <c r="AE850" s="815">
        <f t="shared" si="2540"/>
        <v>0</v>
      </c>
      <c r="AF850" s="815">
        <f t="shared" si="2540"/>
        <v>0</v>
      </c>
      <c r="AG850" s="815">
        <f t="shared" si="2540"/>
        <v>0</v>
      </c>
      <c r="AH850" s="815">
        <f t="shared" si="2540"/>
        <v>0</v>
      </c>
      <c r="AI850" s="815">
        <f t="shared" si="2540"/>
        <v>0</v>
      </c>
      <c r="AJ850" s="815">
        <f t="shared" si="2540"/>
        <v>0</v>
      </c>
      <c r="AK850" s="814"/>
      <c r="AL850" s="815">
        <f t="shared" ref="AL850:BB850" si="2541">SUM(AL436)</f>
        <v>0</v>
      </c>
      <c r="AM850" s="815">
        <f t="shared" si="2541"/>
        <v>0</v>
      </c>
      <c r="AN850" s="815">
        <f t="shared" si="2541"/>
        <v>0</v>
      </c>
      <c r="AO850" s="815">
        <f t="shared" si="2541"/>
        <v>0</v>
      </c>
      <c r="AP850" s="815">
        <f t="shared" si="2541"/>
        <v>0</v>
      </c>
      <c r="AQ850" s="815">
        <f t="shared" si="2541"/>
        <v>0</v>
      </c>
      <c r="AR850" s="815">
        <f t="shared" si="2541"/>
        <v>0</v>
      </c>
      <c r="AS850" s="815">
        <f t="shared" si="2541"/>
        <v>0</v>
      </c>
      <c r="AT850" s="815">
        <f t="shared" si="2541"/>
        <v>0</v>
      </c>
      <c r="AU850" s="815">
        <f t="shared" si="2541"/>
        <v>0</v>
      </c>
      <c r="AV850" s="815">
        <f t="shared" si="2541"/>
        <v>0</v>
      </c>
      <c r="AW850" s="815">
        <f t="shared" si="2541"/>
        <v>0</v>
      </c>
      <c r="AX850" s="815">
        <f t="shared" si="2541"/>
        <v>0</v>
      </c>
      <c r="AY850" s="815">
        <f t="shared" si="2541"/>
        <v>0</v>
      </c>
      <c r="AZ850" s="815">
        <f t="shared" si="2541"/>
        <v>0</v>
      </c>
      <c r="BA850" s="815">
        <f t="shared" si="2541"/>
        <v>0</v>
      </c>
      <c r="BB850" s="815">
        <f t="shared" si="2541"/>
        <v>0</v>
      </c>
      <c r="BC850" s="814"/>
      <c r="BD850" s="815">
        <f t="shared" ref="BD850:BT850" si="2542">SUM(BD436)</f>
        <v>0</v>
      </c>
      <c r="BE850" s="815">
        <f t="shared" si="2542"/>
        <v>0</v>
      </c>
      <c r="BF850" s="815">
        <f t="shared" si="2542"/>
        <v>0</v>
      </c>
      <c r="BG850" s="815">
        <f t="shared" si="2542"/>
        <v>0</v>
      </c>
      <c r="BH850" s="815">
        <f t="shared" si="2542"/>
        <v>0</v>
      </c>
      <c r="BI850" s="815">
        <f t="shared" si="2542"/>
        <v>0</v>
      </c>
      <c r="BJ850" s="815">
        <f t="shared" si="2542"/>
        <v>0</v>
      </c>
      <c r="BK850" s="815">
        <f t="shared" si="2542"/>
        <v>0</v>
      </c>
      <c r="BL850" s="815">
        <f t="shared" si="2542"/>
        <v>0</v>
      </c>
      <c r="BM850" s="815">
        <f t="shared" si="2542"/>
        <v>0</v>
      </c>
      <c r="BN850" s="815">
        <f t="shared" si="2542"/>
        <v>0</v>
      </c>
      <c r="BO850" s="815">
        <f t="shared" si="2542"/>
        <v>0</v>
      </c>
      <c r="BP850" s="815">
        <f t="shared" si="2542"/>
        <v>0</v>
      </c>
      <c r="BQ850" s="815">
        <f t="shared" si="2542"/>
        <v>0</v>
      </c>
      <c r="BR850" s="815">
        <f t="shared" si="2542"/>
        <v>0</v>
      </c>
      <c r="BS850" s="815">
        <f t="shared" si="2542"/>
        <v>0</v>
      </c>
      <c r="BT850" s="815">
        <f t="shared" si="2542"/>
        <v>0</v>
      </c>
      <c r="BU850" s="814"/>
      <c r="BV850" s="815">
        <f>SUM(BV436)</f>
        <v>0</v>
      </c>
      <c r="BW850" s="815">
        <f>SUM(BW436)</f>
        <v>0</v>
      </c>
      <c r="BX850" s="815">
        <f>SUM(BX436)</f>
        <v>0</v>
      </c>
      <c r="BY850" s="815">
        <f>SUM(BY436)</f>
        <v>0</v>
      </c>
      <c r="BZ850" s="625">
        <f>IF(DL850&lt;3,"",(SUM(B850:R850)-MIN(B850:R850)-MAX(B850:R850))/(DL850-2))</f>
        <v>0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42">
        <f t="shared" ref="CD850:CS851" si="25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2543"/>
        <v>0</v>
      </c>
      <c r="CF850" s="1344">
        <f t="shared" si="2543"/>
        <v>0</v>
      </c>
      <c r="CG850" s="1344">
        <f t="shared" si="2543"/>
        <v>0</v>
      </c>
      <c r="CH850" s="1344">
        <f t="shared" si="2543"/>
        <v>0</v>
      </c>
      <c r="CI850" s="1344">
        <f t="shared" si="2543"/>
        <v>0</v>
      </c>
      <c r="CJ850" s="1344">
        <f t="shared" si="2543"/>
        <v>0</v>
      </c>
      <c r="CK850" s="1345">
        <f t="shared" si="2543"/>
        <v>0</v>
      </c>
      <c r="CL850" s="1345">
        <f t="shared" si="2543"/>
        <v>0</v>
      </c>
      <c r="CM850" s="1345">
        <f t="shared" si="2543"/>
        <v>0</v>
      </c>
      <c r="CN850" s="1344">
        <f t="shared" si="2543"/>
        <v>0</v>
      </c>
      <c r="CO850" s="1344">
        <f t="shared" si="2543"/>
        <v>0</v>
      </c>
      <c r="CP850" s="1344">
        <f t="shared" si="2543"/>
        <v>0</v>
      </c>
      <c r="CQ850" s="1344">
        <f t="shared" si="2543"/>
        <v>0</v>
      </c>
      <c r="CR850" s="1344">
        <f t="shared" si="2543"/>
        <v>0</v>
      </c>
      <c r="CS850" s="1343">
        <f t="shared" si="2543"/>
        <v>0</v>
      </c>
      <c r="CT850" s="1346">
        <f t="shared" ref="CE850:CT851" si="25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0">
        <f t="shared" ref="CU850:DD851" si="25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1">
        <f t="shared" si="2545"/>
        <v>0</v>
      </c>
      <c r="CW850" s="542">
        <f t="shared" si="2545"/>
        <v>0</v>
      </c>
      <c r="CX850" s="542">
        <f t="shared" si="2545"/>
        <v>0</v>
      </c>
      <c r="CY850" s="542">
        <f t="shared" si="2545"/>
        <v>0</v>
      </c>
      <c r="CZ850" s="542">
        <f t="shared" si="2545"/>
        <v>0</v>
      </c>
      <c r="DA850" s="542">
        <f t="shared" si="2545"/>
        <v>0</v>
      </c>
      <c r="DB850" s="543">
        <f t="shared" si="2545"/>
        <v>0</v>
      </c>
      <c r="DC850" s="543">
        <f t="shared" si="2545"/>
        <v>0</v>
      </c>
      <c r="DD850" s="543">
        <f t="shared" si="2545"/>
        <v>0</v>
      </c>
      <c r="DE850" s="542">
        <f t="shared" ref="DE850:DK851" si="25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2">
        <f t="shared" si="2546"/>
        <v>0</v>
      </c>
      <c r="DG850" s="542">
        <f t="shared" si="2546"/>
        <v>0</v>
      </c>
      <c r="DH850" s="542">
        <f t="shared" si="2546"/>
        <v>0</v>
      </c>
      <c r="DI850" s="542">
        <f t="shared" si="2546"/>
        <v>0</v>
      </c>
      <c r="DJ850" s="541">
        <f t="shared" si="2546"/>
        <v>0</v>
      </c>
      <c r="DK850" s="540">
        <f t="shared" si="2546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7"/>
      <c r="DY850" s="487"/>
    </row>
    <row r="851" spans="1:129" s="489" customFormat="1" ht="15.75" customHeight="1">
      <c r="A851" s="620" t="str">
        <f>A437</f>
        <v>WILD FOODS -- see worksheet Data 3</v>
      </c>
      <c r="B851" s="815">
        <f t="shared" ref="B851:R851" si="2547">SUM(B446)</f>
        <v>4.905414220482714E-3</v>
      </c>
      <c r="C851" s="815">
        <f t="shared" si="2547"/>
        <v>6.131767775603392E-3</v>
      </c>
      <c r="D851" s="815">
        <f t="shared" si="2547"/>
        <v>4.1389432485322893E-3</v>
      </c>
      <c r="E851" s="815">
        <f t="shared" si="2547"/>
        <v>7.7124012466478223E-2</v>
      </c>
      <c r="F851" s="815">
        <f t="shared" si="2547"/>
        <v>0.15452054794520548</v>
      </c>
      <c r="G851" s="815">
        <f t="shared" si="2547"/>
        <v>9.810828440965428E-3</v>
      </c>
      <c r="H851" s="815">
        <f t="shared" si="2547"/>
        <v>7.3581213307240701E-3</v>
      </c>
      <c r="I851" s="815">
        <f t="shared" si="2547"/>
        <v>6.6892012097491561E-3</v>
      </c>
      <c r="J851" s="815">
        <f t="shared" si="2547"/>
        <v>0</v>
      </c>
      <c r="K851" s="815">
        <f t="shared" si="2547"/>
        <v>0</v>
      </c>
      <c r="L851" s="815">
        <f t="shared" si="2547"/>
        <v>0</v>
      </c>
      <c r="M851" s="815">
        <f t="shared" si="2547"/>
        <v>0</v>
      </c>
      <c r="N851" s="815">
        <f t="shared" si="2547"/>
        <v>0</v>
      </c>
      <c r="O851" s="815">
        <f t="shared" si="2547"/>
        <v>0</v>
      </c>
      <c r="P851" s="815">
        <f t="shared" si="2547"/>
        <v>0</v>
      </c>
      <c r="Q851" s="815">
        <f t="shared" si="2547"/>
        <v>0</v>
      </c>
      <c r="R851" s="815">
        <f t="shared" si="2547"/>
        <v>0</v>
      </c>
      <c r="S851" s="814"/>
      <c r="T851" s="815">
        <f t="shared" ref="T851:AJ851" si="2548">SUM(T446)</f>
        <v>9.810828440965428E-3</v>
      </c>
      <c r="U851" s="815">
        <f t="shared" si="2548"/>
        <v>0</v>
      </c>
      <c r="V851" s="815">
        <f t="shared" si="2548"/>
        <v>0</v>
      </c>
      <c r="W851" s="815">
        <f t="shared" si="2548"/>
        <v>3.3111545988258315E-3</v>
      </c>
      <c r="X851" s="815">
        <f t="shared" si="2548"/>
        <v>1.9621656881930856E-2</v>
      </c>
      <c r="Y851" s="815">
        <f t="shared" si="2548"/>
        <v>6.1317677756033925E-4</v>
      </c>
      <c r="Z851" s="815">
        <f t="shared" si="2548"/>
        <v>1.2263535551206785E-3</v>
      </c>
      <c r="AA851" s="815">
        <f t="shared" si="2548"/>
        <v>4.2661448140900197E-3</v>
      </c>
      <c r="AB851" s="815">
        <f t="shared" si="2548"/>
        <v>1.6453266238002053E-2</v>
      </c>
      <c r="AC851" s="815">
        <f t="shared" si="2548"/>
        <v>0</v>
      </c>
      <c r="AD851" s="815">
        <f t="shared" si="2548"/>
        <v>0</v>
      </c>
      <c r="AE851" s="815">
        <f t="shared" si="2548"/>
        <v>0</v>
      </c>
      <c r="AF851" s="815">
        <f t="shared" si="2548"/>
        <v>0</v>
      </c>
      <c r="AG851" s="815">
        <f t="shared" si="2548"/>
        <v>0</v>
      </c>
      <c r="AH851" s="815">
        <f t="shared" si="2548"/>
        <v>0</v>
      </c>
      <c r="AI851" s="815">
        <f t="shared" si="2548"/>
        <v>0</v>
      </c>
      <c r="AJ851" s="815">
        <f t="shared" si="2548"/>
        <v>0</v>
      </c>
      <c r="AK851" s="814"/>
      <c r="AL851" s="815">
        <f t="shared" ref="AL851:BB851" si="2549">SUM(AL446)</f>
        <v>0</v>
      </c>
      <c r="AM851" s="815">
        <f t="shared" si="2549"/>
        <v>0</v>
      </c>
      <c r="AN851" s="815">
        <f t="shared" si="2549"/>
        <v>0</v>
      </c>
      <c r="AO851" s="815">
        <f t="shared" si="2549"/>
        <v>1.0219612959338987E-3</v>
      </c>
      <c r="AP851" s="815">
        <f t="shared" si="2549"/>
        <v>9.810828440965428E-3</v>
      </c>
      <c r="AQ851" s="815">
        <f t="shared" si="2549"/>
        <v>0</v>
      </c>
      <c r="AR851" s="815">
        <f t="shared" si="2549"/>
        <v>1.4103065883887801E-2</v>
      </c>
      <c r="AS851" s="815">
        <f t="shared" si="2549"/>
        <v>7.5581648184387907E-3</v>
      </c>
      <c r="AT851" s="815">
        <f t="shared" si="2549"/>
        <v>7.4807566862361381E-3</v>
      </c>
      <c r="AU851" s="815">
        <f t="shared" si="2549"/>
        <v>0</v>
      </c>
      <c r="AV851" s="815">
        <f t="shared" si="2549"/>
        <v>0</v>
      </c>
      <c r="AW851" s="815">
        <f t="shared" si="2549"/>
        <v>0</v>
      </c>
      <c r="AX851" s="815">
        <f t="shared" si="2549"/>
        <v>0</v>
      </c>
      <c r="AY851" s="815">
        <f t="shared" si="2549"/>
        <v>0</v>
      </c>
      <c r="AZ851" s="815">
        <f t="shared" si="2549"/>
        <v>0</v>
      </c>
      <c r="BA851" s="815">
        <f t="shared" si="2549"/>
        <v>0</v>
      </c>
      <c r="BB851" s="815">
        <f t="shared" si="2549"/>
        <v>0</v>
      </c>
      <c r="BC851" s="814"/>
      <c r="BD851" s="815">
        <f t="shared" ref="BD851:BT851" si="2550">SUM(BD446)</f>
        <v>0</v>
      </c>
      <c r="BE851" s="815">
        <f t="shared" si="2550"/>
        <v>0</v>
      </c>
      <c r="BF851" s="815">
        <f t="shared" si="2550"/>
        <v>0</v>
      </c>
      <c r="BG851" s="815">
        <f t="shared" si="2550"/>
        <v>2.0439225918677971E-3</v>
      </c>
      <c r="BH851" s="815">
        <f t="shared" si="2550"/>
        <v>1.3378402419498309E-2</v>
      </c>
      <c r="BI851" s="815">
        <f t="shared" si="2550"/>
        <v>0</v>
      </c>
      <c r="BJ851" s="815">
        <f t="shared" si="2550"/>
        <v>4.905414220482714E-3</v>
      </c>
      <c r="BK851" s="815">
        <f t="shared" si="2550"/>
        <v>0</v>
      </c>
      <c r="BL851" s="815">
        <f t="shared" si="2550"/>
        <v>0</v>
      </c>
      <c r="BM851" s="815">
        <f t="shared" si="2550"/>
        <v>0</v>
      </c>
      <c r="BN851" s="815">
        <f t="shared" si="2550"/>
        <v>0</v>
      </c>
      <c r="BO851" s="815">
        <f t="shared" si="2550"/>
        <v>0</v>
      </c>
      <c r="BP851" s="815">
        <f t="shared" si="2550"/>
        <v>0</v>
      </c>
      <c r="BQ851" s="815">
        <f t="shared" si="2550"/>
        <v>0</v>
      </c>
      <c r="BR851" s="815">
        <f t="shared" si="2550"/>
        <v>0</v>
      </c>
      <c r="BS851" s="815">
        <f t="shared" si="2550"/>
        <v>0</v>
      </c>
      <c r="BT851" s="815">
        <f t="shared" si="2550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5">
        <f>IF(DL851&lt;3,"",(SUM(B851:R851)-MIN(B851:R851)-MAX(B851:R851))/(DL851-2))</f>
        <v>7.7438859128356836E-3</v>
      </c>
      <c r="CA851" s="625">
        <f>IF(DM851&lt;3,"",(SUM(T851:AJ851)-MIN(T851:AJ851)-MAX(T851:AJ851))/(DM851-2))</f>
        <v>2.3787282949709566E-3</v>
      </c>
      <c r="CB851" s="625">
        <f>IF(DN851&lt;3,"",(SUM(AL851:BB851)-MIN(AL851:BB851)-MAX(AL851:BB851))/(DN851-2))</f>
        <v>1.7247807494382835E-3</v>
      </c>
      <c r="CC851" s="694">
        <f>IF(DO851&lt;3,"",(SUM(BD851:BT851)-MIN(BD851:BT851)-MAX(BD851:BT851))/(DO851-2))</f>
        <v>4.6328912082336756E-4</v>
      </c>
      <c r="CD851" s="1342">
        <f t="shared" si="2543"/>
        <v>0</v>
      </c>
      <c r="CE851" s="1343">
        <f t="shared" si="2544"/>
        <v>0</v>
      </c>
      <c r="CF851" s="1344">
        <f t="shared" si="2544"/>
        <v>0</v>
      </c>
      <c r="CG851" s="1344">
        <f t="shared" si="2544"/>
        <v>0</v>
      </c>
      <c r="CH851" s="1344">
        <f t="shared" si="2544"/>
        <v>0</v>
      </c>
      <c r="CI851" s="1344">
        <f t="shared" si="2544"/>
        <v>0</v>
      </c>
      <c r="CJ851" s="1344">
        <f t="shared" si="2544"/>
        <v>0</v>
      </c>
      <c r="CK851" s="1345">
        <f t="shared" si="2544"/>
        <v>0</v>
      </c>
      <c r="CL851" s="1345">
        <f t="shared" si="2544"/>
        <v>0</v>
      </c>
      <c r="CM851" s="1345">
        <f t="shared" si="2544"/>
        <v>0</v>
      </c>
      <c r="CN851" s="1344">
        <f t="shared" si="2544"/>
        <v>0</v>
      </c>
      <c r="CO851" s="1344">
        <f t="shared" si="2544"/>
        <v>0</v>
      </c>
      <c r="CP851" s="1344">
        <f t="shared" si="2544"/>
        <v>0</v>
      </c>
      <c r="CQ851" s="1344">
        <f t="shared" si="2544"/>
        <v>0</v>
      </c>
      <c r="CR851" s="1344">
        <f t="shared" si="2544"/>
        <v>2.0439225918677971E-3</v>
      </c>
      <c r="CS851" s="1343">
        <f t="shared" si="2544"/>
        <v>4.905414220482714E-3</v>
      </c>
      <c r="CT851" s="1346">
        <f t="shared" si="2544"/>
        <v>1.3378402419498309E-2</v>
      </c>
      <c r="CU851" s="540">
        <f t="shared" si="2545"/>
        <v>0</v>
      </c>
      <c r="CV851" s="541">
        <f t="shared" si="2545"/>
        <v>0</v>
      </c>
      <c r="CW851" s="542">
        <f t="shared" si="2545"/>
        <v>0</v>
      </c>
      <c r="CX851" s="542">
        <f t="shared" si="2545"/>
        <v>0</v>
      </c>
      <c r="CY851" s="542">
        <f t="shared" si="2545"/>
        <v>0</v>
      </c>
      <c r="CZ851" s="542">
        <f t="shared" si="2545"/>
        <v>0</v>
      </c>
      <c r="DA851" s="542">
        <f t="shared" si="2545"/>
        <v>0</v>
      </c>
      <c r="DB851" s="543">
        <f t="shared" si="2545"/>
        <v>0</v>
      </c>
      <c r="DC851" s="543">
        <f t="shared" si="2545"/>
        <v>0</v>
      </c>
      <c r="DD851" s="543">
        <f t="shared" si="2545"/>
        <v>0</v>
      </c>
      <c r="DE851" s="542">
        <f t="shared" si="2546"/>
        <v>0</v>
      </c>
      <c r="DF851" s="542">
        <f t="shared" si="2546"/>
        <v>0</v>
      </c>
      <c r="DG851" s="542">
        <f t="shared" si="2546"/>
        <v>0</v>
      </c>
      <c r="DH851" s="542">
        <f t="shared" si="2546"/>
        <v>0</v>
      </c>
      <c r="DI851" s="542">
        <f t="shared" si="2546"/>
        <v>2.0439225918677971E-3</v>
      </c>
      <c r="DJ851" s="541">
        <f t="shared" si="2546"/>
        <v>4.905414220482714E-3</v>
      </c>
      <c r="DK851" s="540">
        <f t="shared" si="2546"/>
        <v>1.3378402419498309E-2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7"/>
      <c r="DY851" s="487"/>
    </row>
    <row r="852" spans="1:129" s="489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9"/>
      <c r="DY852" s="487"/>
    </row>
    <row r="853" spans="1:129" s="489" customFormat="1" ht="15.75" customHeight="1">
      <c r="A853" s="620" t="str">
        <f>A643</f>
        <v>Labour: Land clearing, construction, herding, slaughtering, planting</v>
      </c>
      <c r="B853" s="815">
        <f t="shared" ref="B853:R853" si="2551">SUM(B648)</f>
        <v>3.5518590998043054E-2</v>
      </c>
      <c r="C853" s="815">
        <f t="shared" si="2551"/>
        <v>0.13269745596868887</v>
      </c>
      <c r="D853" s="815">
        <f t="shared" si="2551"/>
        <v>0</v>
      </c>
      <c r="E853" s="815">
        <f t="shared" si="2551"/>
        <v>0</v>
      </c>
      <c r="F853" s="815">
        <f t="shared" si="2551"/>
        <v>7.814090019569471E-2</v>
      </c>
      <c r="G853" s="815">
        <f t="shared" si="2551"/>
        <v>1.8943248532289628E-2</v>
      </c>
      <c r="H853" s="815">
        <f t="shared" si="2551"/>
        <v>4.2622309197651663E-2</v>
      </c>
      <c r="I853" s="815">
        <f t="shared" si="2551"/>
        <v>0.43483365949119374</v>
      </c>
      <c r="J853" s="815">
        <f t="shared" si="2551"/>
        <v>0</v>
      </c>
      <c r="K853" s="815">
        <f t="shared" si="2551"/>
        <v>0</v>
      </c>
      <c r="L853" s="815">
        <f t="shared" si="2551"/>
        <v>0</v>
      </c>
      <c r="M853" s="815">
        <f t="shared" si="2551"/>
        <v>0</v>
      </c>
      <c r="N853" s="815">
        <f t="shared" si="2551"/>
        <v>0</v>
      </c>
      <c r="O853" s="815">
        <f t="shared" si="2551"/>
        <v>0</v>
      </c>
      <c r="P853" s="815">
        <f t="shared" si="2551"/>
        <v>0</v>
      </c>
      <c r="Q853" s="815">
        <f t="shared" si="2551"/>
        <v>0</v>
      </c>
      <c r="R853" s="815">
        <f t="shared" si="2551"/>
        <v>0</v>
      </c>
      <c r="S853" s="814"/>
      <c r="T853" s="815">
        <f t="shared" ref="T853:AJ853" si="2552">SUM(T648)</f>
        <v>1.8943248532289628E-2</v>
      </c>
      <c r="U853" s="815">
        <f t="shared" si="2552"/>
        <v>0.14207436399217221</v>
      </c>
      <c r="V853" s="815">
        <f t="shared" si="2552"/>
        <v>7.749510763209394E-2</v>
      </c>
      <c r="W853" s="815">
        <f t="shared" si="2552"/>
        <v>7.1037181996086107E-2</v>
      </c>
      <c r="X853" s="815">
        <f t="shared" si="2552"/>
        <v>0</v>
      </c>
      <c r="Y853" s="815">
        <f t="shared" si="2552"/>
        <v>8.5244618395303329E-3</v>
      </c>
      <c r="Z853" s="815">
        <f t="shared" si="2552"/>
        <v>5.1146771037181994E-2</v>
      </c>
      <c r="AA853" s="815">
        <f t="shared" si="2552"/>
        <v>1.1839530332681017E-2</v>
      </c>
      <c r="AB853" s="815">
        <f t="shared" si="2552"/>
        <v>6.7654459043891522E-3</v>
      </c>
      <c r="AC853" s="815">
        <f t="shared" si="2552"/>
        <v>0</v>
      </c>
      <c r="AD853" s="815">
        <f t="shared" si="2552"/>
        <v>0</v>
      </c>
      <c r="AE853" s="815">
        <f t="shared" si="2552"/>
        <v>0</v>
      </c>
      <c r="AF853" s="815">
        <f t="shared" si="2552"/>
        <v>0</v>
      </c>
      <c r="AG853" s="815">
        <f t="shared" si="2552"/>
        <v>0</v>
      </c>
      <c r="AH853" s="815">
        <f t="shared" si="2552"/>
        <v>0</v>
      </c>
      <c r="AI853" s="815">
        <f t="shared" si="2552"/>
        <v>0</v>
      </c>
      <c r="AJ853" s="815">
        <f t="shared" si="2552"/>
        <v>0</v>
      </c>
      <c r="AK853" s="814"/>
      <c r="AL853" s="815">
        <f t="shared" ref="AL853:BB853" si="2553">SUM(AL648)</f>
        <v>0</v>
      </c>
      <c r="AM853" s="815">
        <f t="shared" si="2553"/>
        <v>0</v>
      </c>
      <c r="AN853" s="815">
        <f t="shared" si="2553"/>
        <v>0.1682791911285062</v>
      </c>
      <c r="AO853" s="815">
        <f t="shared" si="2553"/>
        <v>0</v>
      </c>
      <c r="AP853" s="815">
        <f t="shared" si="2553"/>
        <v>0</v>
      </c>
      <c r="AQ853" s="815">
        <f t="shared" si="2553"/>
        <v>0</v>
      </c>
      <c r="AR853" s="815">
        <f t="shared" si="2553"/>
        <v>0</v>
      </c>
      <c r="AS853" s="815">
        <f t="shared" si="2553"/>
        <v>0</v>
      </c>
      <c r="AT853" s="815">
        <f t="shared" si="2553"/>
        <v>0</v>
      </c>
      <c r="AU853" s="815">
        <f t="shared" si="2553"/>
        <v>0</v>
      </c>
      <c r="AV853" s="815">
        <f t="shared" si="2553"/>
        <v>0</v>
      </c>
      <c r="AW853" s="815">
        <f t="shared" si="2553"/>
        <v>0</v>
      </c>
      <c r="AX853" s="815">
        <f t="shared" si="2553"/>
        <v>0</v>
      </c>
      <c r="AY853" s="815">
        <f t="shared" si="2553"/>
        <v>0</v>
      </c>
      <c r="AZ853" s="815">
        <f t="shared" si="2553"/>
        <v>0</v>
      </c>
      <c r="BA853" s="815">
        <f t="shared" si="2553"/>
        <v>0</v>
      </c>
      <c r="BB853" s="815">
        <f t="shared" si="2553"/>
        <v>0</v>
      </c>
      <c r="BC853" s="814"/>
      <c r="BD853" s="815">
        <f t="shared" ref="BD853:BT853" si="2554">SUM(BD648)</f>
        <v>0</v>
      </c>
      <c r="BE853" s="815">
        <f t="shared" si="2554"/>
        <v>0</v>
      </c>
      <c r="BF853" s="815">
        <f t="shared" si="2554"/>
        <v>0</v>
      </c>
      <c r="BG853" s="815">
        <f t="shared" si="2554"/>
        <v>0</v>
      </c>
      <c r="BH853" s="815">
        <f t="shared" si="2554"/>
        <v>0</v>
      </c>
      <c r="BI853" s="815">
        <f t="shared" si="2554"/>
        <v>0</v>
      </c>
      <c r="BJ853" s="815">
        <f t="shared" si="2554"/>
        <v>0</v>
      </c>
      <c r="BK853" s="815">
        <f t="shared" si="2554"/>
        <v>0</v>
      </c>
      <c r="BL853" s="815">
        <f t="shared" si="2554"/>
        <v>0</v>
      </c>
      <c r="BM853" s="815">
        <f t="shared" si="2554"/>
        <v>0</v>
      </c>
      <c r="BN853" s="815">
        <f t="shared" si="2554"/>
        <v>0</v>
      </c>
      <c r="BO853" s="815">
        <f t="shared" si="2554"/>
        <v>0</v>
      </c>
      <c r="BP853" s="815">
        <f t="shared" si="2554"/>
        <v>0</v>
      </c>
      <c r="BQ853" s="815">
        <f t="shared" si="2554"/>
        <v>0</v>
      </c>
      <c r="BR853" s="815">
        <f t="shared" si="2554"/>
        <v>0</v>
      </c>
      <c r="BS853" s="815">
        <f t="shared" si="2554"/>
        <v>0</v>
      </c>
      <c r="BT853" s="815">
        <f t="shared" si="2554"/>
        <v>0</v>
      </c>
      <c r="BU853" s="814"/>
      <c r="BV853" s="815">
        <f>SUM(BV648)</f>
        <v>2.7061783617556609E-2</v>
      </c>
      <c r="BW853" s="815">
        <f>SUM(BW648)</f>
        <v>1.5786040443574692E-2</v>
      </c>
      <c r="BX853" s="815">
        <f>SUM(BX648)</f>
        <v>0</v>
      </c>
      <c r="BY853" s="815">
        <f>SUM(BY648)</f>
        <v>0</v>
      </c>
      <c r="BZ853" s="625">
        <f>IF(DL853&lt;3,"",(SUM(B853:R853)-MIN(B853:R853)-MAX(B853:R853))/(DL853-2))</f>
        <v>2.0528166992824524E-2</v>
      </c>
      <c r="CA853" s="625">
        <f>IF(DM853&lt;3,"",(SUM(T853:AJ853)-MIN(T853:AJ853)-MAX(T853:AJ853))/(DM853-2))</f>
        <v>1.638344981828348E-2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42">
        <f t="shared" ref="CD853:CS853" si="25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2555"/>
        <v>0</v>
      </c>
      <c r="CF853" s="1344">
        <f t="shared" si="2555"/>
        <v>0</v>
      </c>
      <c r="CG853" s="1344">
        <f t="shared" si="2555"/>
        <v>0</v>
      </c>
      <c r="CH853" s="1344">
        <f t="shared" si="2555"/>
        <v>0</v>
      </c>
      <c r="CI853" s="1344">
        <f t="shared" si="2555"/>
        <v>0</v>
      </c>
      <c r="CJ853" s="1344">
        <f t="shared" si="2555"/>
        <v>0</v>
      </c>
      <c r="CK853" s="1345">
        <f t="shared" si="2555"/>
        <v>0</v>
      </c>
      <c r="CL853" s="1345">
        <f t="shared" si="2555"/>
        <v>0</v>
      </c>
      <c r="CM853" s="1345">
        <f t="shared" si="2555"/>
        <v>0</v>
      </c>
      <c r="CN853" s="1344">
        <f t="shared" si="2555"/>
        <v>0</v>
      </c>
      <c r="CO853" s="1344">
        <f t="shared" si="2555"/>
        <v>0</v>
      </c>
      <c r="CP853" s="1344">
        <f t="shared" si="2555"/>
        <v>0</v>
      </c>
      <c r="CQ853" s="1344">
        <f t="shared" si="2555"/>
        <v>0</v>
      </c>
      <c r="CR853" s="1344">
        <f t="shared" si="2555"/>
        <v>0</v>
      </c>
      <c r="CS853" s="1343">
        <f t="shared" si="2555"/>
        <v>0</v>
      </c>
      <c r="CT853" s="1346">
        <f t="shared" ref="CE853:CT856" si="25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0">
        <f t="shared" ref="CU853:DD856" si="25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1">
        <f t="shared" si="2557"/>
        <v>0</v>
      </c>
      <c r="CW853" s="542">
        <f t="shared" si="2557"/>
        <v>0</v>
      </c>
      <c r="CX853" s="542">
        <f t="shared" si="2557"/>
        <v>0</v>
      </c>
      <c r="CY853" s="542">
        <f t="shared" si="2557"/>
        <v>0</v>
      </c>
      <c r="CZ853" s="542">
        <f t="shared" si="2557"/>
        <v>0</v>
      </c>
      <c r="DA853" s="542">
        <f t="shared" si="2557"/>
        <v>0</v>
      </c>
      <c r="DB853" s="543">
        <f t="shared" si="2557"/>
        <v>0</v>
      </c>
      <c r="DC853" s="543">
        <f t="shared" si="2557"/>
        <v>0</v>
      </c>
      <c r="DD853" s="543">
        <f t="shared" si="2557"/>
        <v>0</v>
      </c>
      <c r="DE853" s="542">
        <f t="shared" ref="DE853:DK856" si="25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2">
        <f t="shared" si="2558"/>
        <v>0</v>
      </c>
      <c r="DG853" s="542">
        <f t="shared" si="2558"/>
        <v>0</v>
      </c>
      <c r="DH853" s="542">
        <f t="shared" si="2558"/>
        <v>0</v>
      </c>
      <c r="DI853" s="542">
        <f t="shared" si="2558"/>
        <v>0</v>
      </c>
      <c r="DJ853" s="541">
        <f t="shared" si="2558"/>
        <v>0</v>
      </c>
      <c r="DK853" s="540">
        <f t="shared" si="2558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7"/>
      <c r="DY853" s="487"/>
    </row>
    <row r="854" spans="1:129" s="489" customFormat="1" ht="15.75" customHeight="1">
      <c r="A854" s="620" t="str">
        <f>A649</f>
        <v>Labour: Weeding</v>
      </c>
      <c r="B854" s="815">
        <f t="shared" ref="B854:R854" si="2559">SUM(B654)</f>
        <v>3.5518590998043054E-2</v>
      </c>
      <c r="C854" s="815">
        <f t="shared" si="2559"/>
        <v>0.24863013698630138</v>
      </c>
      <c r="D854" s="815">
        <f t="shared" si="2559"/>
        <v>0.11188356164383562</v>
      </c>
      <c r="E854" s="815">
        <f t="shared" si="2559"/>
        <v>0.14523157208088713</v>
      </c>
      <c r="F854" s="815">
        <f t="shared" si="2559"/>
        <v>7.814090019569471E-2</v>
      </c>
      <c r="G854" s="815">
        <f t="shared" si="2559"/>
        <v>2.8414872798434444E-2</v>
      </c>
      <c r="H854" s="815">
        <f t="shared" si="2559"/>
        <v>4.2622309197651663E-2</v>
      </c>
      <c r="I854" s="815">
        <f t="shared" si="2559"/>
        <v>8.6107397260273985E-2</v>
      </c>
      <c r="J854" s="815">
        <f t="shared" si="2559"/>
        <v>0.18266703941850712</v>
      </c>
      <c r="K854" s="815">
        <f t="shared" si="2559"/>
        <v>0</v>
      </c>
      <c r="L854" s="815">
        <f t="shared" si="2559"/>
        <v>0</v>
      </c>
      <c r="M854" s="815">
        <f t="shared" si="2559"/>
        <v>0</v>
      </c>
      <c r="N854" s="815">
        <f t="shared" si="2559"/>
        <v>0</v>
      </c>
      <c r="O854" s="815">
        <f t="shared" si="2559"/>
        <v>0</v>
      </c>
      <c r="P854" s="815">
        <f t="shared" si="2559"/>
        <v>0</v>
      </c>
      <c r="Q854" s="815">
        <f t="shared" si="2559"/>
        <v>0</v>
      </c>
      <c r="R854" s="815">
        <f t="shared" si="2559"/>
        <v>0</v>
      </c>
      <c r="S854" s="814"/>
      <c r="T854" s="815">
        <f t="shared" ref="T854:AJ854" si="2560">SUM(T654)</f>
        <v>2.8414872798434444E-2</v>
      </c>
      <c r="U854" s="815">
        <f t="shared" si="2560"/>
        <v>7.1037181996086107E-2</v>
      </c>
      <c r="V854" s="815">
        <f t="shared" si="2560"/>
        <v>7.749510763209394E-2</v>
      </c>
      <c r="W854" s="815">
        <f t="shared" si="2560"/>
        <v>3.5518590998043054E-2</v>
      </c>
      <c r="X854" s="815">
        <f t="shared" si="2560"/>
        <v>0.11934246575342465</v>
      </c>
      <c r="Y854" s="815">
        <f t="shared" si="2560"/>
        <v>8.5244618395303329E-3</v>
      </c>
      <c r="Z854" s="815">
        <f t="shared" si="2560"/>
        <v>6.8195694716242664E-2</v>
      </c>
      <c r="AA854" s="815">
        <f t="shared" si="2560"/>
        <v>1.1839530332681017E-2</v>
      </c>
      <c r="AB854" s="815">
        <f t="shared" si="2560"/>
        <v>6.0889013139502381E-2</v>
      </c>
      <c r="AC854" s="815">
        <f t="shared" si="2560"/>
        <v>0</v>
      </c>
      <c r="AD854" s="815">
        <f t="shared" si="2560"/>
        <v>0</v>
      </c>
      <c r="AE854" s="815">
        <f t="shared" si="2560"/>
        <v>0</v>
      </c>
      <c r="AF854" s="815">
        <f t="shared" si="2560"/>
        <v>0</v>
      </c>
      <c r="AG854" s="815">
        <f t="shared" si="2560"/>
        <v>0</v>
      </c>
      <c r="AH854" s="815">
        <f t="shared" si="2560"/>
        <v>0</v>
      </c>
      <c r="AI854" s="815">
        <f t="shared" si="2560"/>
        <v>0</v>
      </c>
      <c r="AJ854" s="815">
        <f t="shared" si="2560"/>
        <v>0</v>
      </c>
      <c r="AK854" s="814"/>
      <c r="AL854" s="815">
        <f t="shared" ref="AL854:BB854" si="2561">SUM(AL654)</f>
        <v>0</v>
      </c>
      <c r="AM854" s="815">
        <f t="shared" si="2561"/>
        <v>0</v>
      </c>
      <c r="AN854" s="815">
        <f t="shared" si="2561"/>
        <v>0.10524026962383128</v>
      </c>
      <c r="AO854" s="815">
        <f t="shared" si="2561"/>
        <v>0</v>
      </c>
      <c r="AP854" s="815">
        <f t="shared" si="2561"/>
        <v>0</v>
      </c>
      <c r="AQ854" s="815">
        <f t="shared" si="2561"/>
        <v>0</v>
      </c>
      <c r="AR854" s="815">
        <f t="shared" si="2561"/>
        <v>0</v>
      </c>
      <c r="AS854" s="815">
        <f t="shared" si="2561"/>
        <v>0</v>
      </c>
      <c r="AT854" s="815">
        <f t="shared" si="2561"/>
        <v>0</v>
      </c>
      <c r="AU854" s="815">
        <f t="shared" si="2561"/>
        <v>0</v>
      </c>
      <c r="AV854" s="815">
        <f t="shared" si="2561"/>
        <v>0</v>
      </c>
      <c r="AW854" s="815">
        <f t="shared" si="2561"/>
        <v>0</v>
      </c>
      <c r="AX854" s="815">
        <f t="shared" si="2561"/>
        <v>0</v>
      </c>
      <c r="AY854" s="815">
        <f t="shared" si="2561"/>
        <v>0</v>
      </c>
      <c r="AZ854" s="815">
        <f t="shared" si="2561"/>
        <v>0</v>
      </c>
      <c r="BA854" s="815">
        <f t="shared" si="2561"/>
        <v>0</v>
      </c>
      <c r="BB854" s="815">
        <f t="shared" si="2561"/>
        <v>0</v>
      </c>
      <c r="BC854" s="814"/>
      <c r="BD854" s="815">
        <f t="shared" ref="BD854:BT854" si="2562">SUM(BD654)</f>
        <v>0</v>
      </c>
      <c r="BE854" s="815">
        <f t="shared" si="2562"/>
        <v>0</v>
      </c>
      <c r="BF854" s="815">
        <f t="shared" si="2562"/>
        <v>0</v>
      </c>
      <c r="BG854" s="815">
        <f t="shared" si="2562"/>
        <v>0</v>
      </c>
      <c r="BH854" s="815">
        <f t="shared" si="2562"/>
        <v>0</v>
      </c>
      <c r="BI854" s="815">
        <f t="shared" si="2562"/>
        <v>0</v>
      </c>
      <c r="BJ854" s="815">
        <f t="shared" si="2562"/>
        <v>0</v>
      </c>
      <c r="BK854" s="815">
        <f t="shared" si="2562"/>
        <v>0</v>
      </c>
      <c r="BL854" s="815">
        <f t="shared" si="2562"/>
        <v>0</v>
      </c>
      <c r="BM854" s="815">
        <f t="shared" si="2562"/>
        <v>0</v>
      </c>
      <c r="BN854" s="815">
        <f t="shared" si="2562"/>
        <v>0</v>
      </c>
      <c r="BO854" s="815">
        <f t="shared" si="2562"/>
        <v>0</v>
      </c>
      <c r="BP854" s="815">
        <f t="shared" si="2562"/>
        <v>0</v>
      </c>
      <c r="BQ854" s="815">
        <f t="shared" si="2562"/>
        <v>0</v>
      </c>
      <c r="BR854" s="815">
        <f t="shared" si="2562"/>
        <v>0</v>
      </c>
      <c r="BS854" s="815">
        <f t="shared" si="2562"/>
        <v>0</v>
      </c>
      <c r="BT854" s="815">
        <f t="shared" si="2562"/>
        <v>0</v>
      </c>
      <c r="BU854" s="814"/>
      <c r="BV854" s="815">
        <f>SUM(BV654)</f>
        <v>8.1185350852669827E-2</v>
      </c>
      <c r="BW854" s="815">
        <f>SUM(BW654)</f>
        <v>6.3144161774298768E-2</v>
      </c>
      <c r="BX854" s="815">
        <f>SUM(BX654)</f>
        <v>0</v>
      </c>
      <c r="BY854" s="815">
        <f>SUM(BY654)</f>
        <v>0</v>
      </c>
      <c r="BZ854" s="625">
        <f>IF(DL854&lt;3,"",(SUM(B854:R854)-MIN(B854:R854)-MAX(B854:R854))/(DL854-2))</f>
        <v>4.7372416239555175E-2</v>
      </c>
      <c r="CA854" s="625">
        <f>IF(DM854&lt;3,"",(SUM(T854:AJ854)-MIN(T854:AJ854)-MAX(T854:AJ854))/(DM854-2))</f>
        <v>2.4127630230174262E-2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2556"/>
        <v>0</v>
      </c>
      <c r="CF854" s="1344">
        <f t="shared" si="2556"/>
        <v>0</v>
      </c>
      <c r="CG854" s="1344">
        <f t="shared" si="2556"/>
        <v>0</v>
      </c>
      <c r="CH854" s="1344">
        <f t="shared" si="2556"/>
        <v>0</v>
      </c>
      <c r="CI854" s="1344">
        <f t="shared" si="2556"/>
        <v>0</v>
      </c>
      <c r="CJ854" s="1344">
        <f t="shared" si="2556"/>
        <v>0</v>
      </c>
      <c r="CK854" s="1345">
        <f t="shared" si="2556"/>
        <v>0</v>
      </c>
      <c r="CL854" s="1345">
        <f t="shared" si="2556"/>
        <v>0</v>
      </c>
      <c r="CM854" s="1345">
        <f t="shared" si="2556"/>
        <v>0</v>
      </c>
      <c r="CN854" s="1344">
        <f t="shared" si="2556"/>
        <v>0</v>
      </c>
      <c r="CO854" s="1344">
        <f t="shared" si="2556"/>
        <v>0</v>
      </c>
      <c r="CP854" s="1344">
        <f t="shared" si="2556"/>
        <v>0</v>
      </c>
      <c r="CQ854" s="1344">
        <f t="shared" si="2556"/>
        <v>0</v>
      </c>
      <c r="CR854" s="1344">
        <f t="shared" si="2556"/>
        <v>0</v>
      </c>
      <c r="CS854" s="1343">
        <f t="shared" si="2556"/>
        <v>0</v>
      </c>
      <c r="CT854" s="1346">
        <f t="shared" si="2556"/>
        <v>0</v>
      </c>
      <c r="CU854" s="540">
        <f t="shared" si="2557"/>
        <v>0</v>
      </c>
      <c r="CV854" s="541">
        <f t="shared" si="2557"/>
        <v>0</v>
      </c>
      <c r="CW854" s="542">
        <f t="shared" si="2557"/>
        <v>0</v>
      </c>
      <c r="CX854" s="542">
        <f t="shared" si="2557"/>
        <v>0</v>
      </c>
      <c r="CY854" s="542">
        <f t="shared" si="2557"/>
        <v>0</v>
      </c>
      <c r="CZ854" s="542">
        <f t="shared" si="2557"/>
        <v>0</v>
      </c>
      <c r="DA854" s="542">
        <f t="shared" si="2557"/>
        <v>0</v>
      </c>
      <c r="DB854" s="543">
        <f t="shared" si="2557"/>
        <v>0</v>
      </c>
      <c r="DC854" s="543">
        <f t="shared" si="2557"/>
        <v>0</v>
      </c>
      <c r="DD854" s="543">
        <f t="shared" si="2557"/>
        <v>0</v>
      </c>
      <c r="DE854" s="542">
        <f t="shared" si="2558"/>
        <v>0</v>
      </c>
      <c r="DF854" s="542">
        <f t="shared" si="2558"/>
        <v>0</v>
      </c>
      <c r="DG854" s="542">
        <f t="shared" si="2558"/>
        <v>0</v>
      </c>
      <c r="DH854" s="542">
        <f t="shared" si="2558"/>
        <v>0</v>
      </c>
      <c r="DI854" s="542">
        <f t="shared" si="2558"/>
        <v>0</v>
      </c>
      <c r="DJ854" s="541">
        <f t="shared" si="2558"/>
        <v>0</v>
      </c>
      <c r="DK854" s="540">
        <f t="shared" si="2558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7"/>
      <c r="DY854" s="487"/>
    </row>
    <row r="855" spans="1:129" s="489" customFormat="1" ht="15.75" customHeight="1">
      <c r="A855" s="620" t="str">
        <f>A655</f>
        <v>Labour: Harvesting</v>
      </c>
      <c r="B855" s="815">
        <f t="shared" ref="B855:R855" si="2563">SUM(B660)</f>
        <v>3.5518590998043054E-2</v>
      </c>
      <c r="C855" s="815">
        <f t="shared" si="2563"/>
        <v>0</v>
      </c>
      <c r="D855" s="815">
        <f t="shared" si="2563"/>
        <v>2.663894324853229E-2</v>
      </c>
      <c r="E855" s="815">
        <f t="shared" si="2563"/>
        <v>7.8732876712328773E-2</v>
      </c>
      <c r="F855" s="815">
        <f t="shared" si="2563"/>
        <v>0</v>
      </c>
      <c r="G855" s="815">
        <f t="shared" si="2563"/>
        <v>0.1617329095890411</v>
      </c>
      <c r="H855" s="815">
        <f t="shared" si="2563"/>
        <v>4.2622309197651663E-2</v>
      </c>
      <c r="I855" s="815">
        <f t="shared" si="2563"/>
        <v>0</v>
      </c>
      <c r="J855" s="815">
        <f t="shared" si="2563"/>
        <v>0.18266703941850712</v>
      </c>
      <c r="K855" s="815">
        <f t="shared" si="2563"/>
        <v>0</v>
      </c>
      <c r="L855" s="815">
        <f t="shared" si="2563"/>
        <v>0</v>
      </c>
      <c r="M855" s="815">
        <f t="shared" si="2563"/>
        <v>0</v>
      </c>
      <c r="N855" s="815">
        <f t="shared" si="2563"/>
        <v>0</v>
      </c>
      <c r="O855" s="815">
        <f t="shared" si="2563"/>
        <v>0</v>
      </c>
      <c r="P855" s="815">
        <f t="shared" si="2563"/>
        <v>0</v>
      </c>
      <c r="Q855" s="815">
        <f t="shared" si="2563"/>
        <v>0</v>
      </c>
      <c r="R855" s="815">
        <f t="shared" si="2563"/>
        <v>0</v>
      </c>
      <c r="S855" s="814"/>
      <c r="T855" s="815">
        <f t="shared" ref="T855:AJ855" si="2564">SUM(T660)</f>
        <v>0</v>
      </c>
      <c r="U855" s="815">
        <f t="shared" si="2564"/>
        <v>7.1037181996086107E-2</v>
      </c>
      <c r="V855" s="815">
        <f t="shared" si="2564"/>
        <v>0</v>
      </c>
      <c r="W855" s="815">
        <f t="shared" si="2564"/>
        <v>2.3679060665362035E-2</v>
      </c>
      <c r="X855" s="815">
        <f t="shared" si="2564"/>
        <v>0.15753205479452054</v>
      </c>
      <c r="Y855" s="815">
        <f t="shared" si="2564"/>
        <v>8.5244618395303329E-3</v>
      </c>
      <c r="Z855" s="815">
        <f t="shared" si="2564"/>
        <v>6.8195694716242664E-2</v>
      </c>
      <c r="AA855" s="815">
        <f t="shared" si="2564"/>
        <v>2.1311154598825831E-2</v>
      </c>
      <c r="AB855" s="815">
        <f t="shared" si="2564"/>
        <v>4.7358121330724069E-2</v>
      </c>
      <c r="AC855" s="815">
        <f t="shared" si="2564"/>
        <v>0</v>
      </c>
      <c r="AD855" s="815">
        <f t="shared" si="2564"/>
        <v>0</v>
      </c>
      <c r="AE855" s="815">
        <f t="shared" si="2564"/>
        <v>0</v>
      </c>
      <c r="AF855" s="815">
        <f t="shared" si="2564"/>
        <v>0</v>
      </c>
      <c r="AG855" s="815">
        <f t="shared" si="2564"/>
        <v>0</v>
      </c>
      <c r="AH855" s="815">
        <f t="shared" si="2564"/>
        <v>0</v>
      </c>
      <c r="AI855" s="815">
        <f t="shared" si="2564"/>
        <v>0</v>
      </c>
      <c r="AJ855" s="815">
        <f t="shared" si="2564"/>
        <v>0</v>
      </c>
      <c r="AK855" s="814"/>
      <c r="AL855" s="815">
        <f t="shared" ref="AL855:BB855" si="2565">SUM(AL660)</f>
        <v>0</v>
      </c>
      <c r="AM855" s="815">
        <f t="shared" si="2565"/>
        <v>0</v>
      </c>
      <c r="AN855" s="815">
        <f t="shared" si="2565"/>
        <v>5.2620134811915638E-2</v>
      </c>
      <c r="AO855" s="815">
        <f t="shared" si="2565"/>
        <v>0</v>
      </c>
      <c r="AP855" s="815">
        <f t="shared" si="2565"/>
        <v>0</v>
      </c>
      <c r="AQ855" s="815">
        <f t="shared" si="2565"/>
        <v>0</v>
      </c>
      <c r="AR855" s="815">
        <f t="shared" si="2565"/>
        <v>0</v>
      </c>
      <c r="AS855" s="815">
        <f t="shared" si="2565"/>
        <v>0</v>
      </c>
      <c r="AT855" s="815">
        <f t="shared" si="2565"/>
        <v>0</v>
      </c>
      <c r="AU855" s="815">
        <f t="shared" si="2565"/>
        <v>0</v>
      </c>
      <c r="AV855" s="815">
        <f t="shared" si="2565"/>
        <v>0</v>
      </c>
      <c r="AW855" s="815">
        <f t="shared" si="2565"/>
        <v>0</v>
      </c>
      <c r="AX855" s="815">
        <f t="shared" si="2565"/>
        <v>0</v>
      </c>
      <c r="AY855" s="815">
        <f t="shared" si="2565"/>
        <v>0</v>
      </c>
      <c r="AZ855" s="815">
        <f t="shared" si="2565"/>
        <v>0</v>
      </c>
      <c r="BA855" s="815">
        <f t="shared" si="2565"/>
        <v>0</v>
      </c>
      <c r="BB855" s="815">
        <f t="shared" si="2565"/>
        <v>0</v>
      </c>
      <c r="BC855" s="814"/>
      <c r="BD855" s="815">
        <f t="shared" ref="BD855:BT855" si="2566">SUM(BD660)</f>
        <v>0</v>
      </c>
      <c r="BE855" s="815">
        <f t="shared" si="2566"/>
        <v>0</v>
      </c>
      <c r="BF855" s="815">
        <f t="shared" si="2566"/>
        <v>0</v>
      </c>
      <c r="BG855" s="815">
        <f t="shared" si="2566"/>
        <v>0</v>
      </c>
      <c r="BH855" s="815">
        <f t="shared" si="2566"/>
        <v>0</v>
      </c>
      <c r="BI855" s="815">
        <f t="shared" si="2566"/>
        <v>0</v>
      </c>
      <c r="BJ855" s="815">
        <f t="shared" si="2566"/>
        <v>0</v>
      </c>
      <c r="BK855" s="815">
        <f t="shared" si="2566"/>
        <v>0</v>
      </c>
      <c r="BL855" s="815">
        <f t="shared" si="2566"/>
        <v>0</v>
      </c>
      <c r="BM855" s="815">
        <f t="shared" si="2566"/>
        <v>0</v>
      </c>
      <c r="BN855" s="815">
        <f t="shared" si="2566"/>
        <v>0</v>
      </c>
      <c r="BO855" s="815">
        <f t="shared" si="2566"/>
        <v>0</v>
      </c>
      <c r="BP855" s="815">
        <f t="shared" si="2566"/>
        <v>0</v>
      </c>
      <c r="BQ855" s="815">
        <f t="shared" si="2566"/>
        <v>0</v>
      </c>
      <c r="BR855" s="815">
        <f t="shared" si="2566"/>
        <v>0</v>
      </c>
      <c r="BS855" s="815">
        <f t="shared" si="2566"/>
        <v>0</v>
      </c>
      <c r="BT855" s="815">
        <f t="shared" si="2566"/>
        <v>0</v>
      </c>
      <c r="BU855" s="814"/>
      <c r="BV855" s="815">
        <f>SUM(BV660)</f>
        <v>1.3530891808778304E-2</v>
      </c>
      <c r="BW855" s="815">
        <f>SUM(BW660)</f>
        <v>2.8414872798434444E-2</v>
      </c>
      <c r="BX855" s="815">
        <f>SUM(BX660)</f>
        <v>0</v>
      </c>
      <c r="BY855" s="815">
        <f>SUM(BY660)</f>
        <v>0</v>
      </c>
      <c r="BZ855" s="625">
        <f>IF(DL855&lt;3,"",(SUM(B855:R855)-MIN(B855:R855)-MAX(B855:R855))/(DL855-2))</f>
        <v>2.3016375316373121E-2</v>
      </c>
      <c r="CA855" s="625">
        <f>IF(DM855&lt;3,"",(SUM(T855:AJ855)-MIN(T855:AJ855)-MAX(T855:AJ855))/(DM855-2))</f>
        <v>1.6007045009784733E-2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2556"/>
        <v>0</v>
      </c>
      <c r="CF855" s="1344">
        <f t="shared" si="2556"/>
        <v>0</v>
      </c>
      <c r="CG855" s="1344">
        <f t="shared" si="2556"/>
        <v>0</v>
      </c>
      <c r="CH855" s="1344">
        <f t="shared" si="2556"/>
        <v>0</v>
      </c>
      <c r="CI855" s="1344">
        <f t="shared" si="2556"/>
        <v>0</v>
      </c>
      <c r="CJ855" s="1344">
        <f t="shared" si="2556"/>
        <v>0</v>
      </c>
      <c r="CK855" s="1345">
        <f t="shared" si="2556"/>
        <v>0</v>
      </c>
      <c r="CL855" s="1345">
        <f t="shared" si="2556"/>
        <v>0</v>
      </c>
      <c r="CM855" s="1345">
        <f t="shared" si="2556"/>
        <v>0</v>
      </c>
      <c r="CN855" s="1344">
        <f t="shared" si="2556"/>
        <v>0</v>
      </c>
      <c r="CO855" s="1344">
        <f t="shared" si="2556"/>
        <v>0</v>
      </c>
      <c r="CP855" s="1344">
        <f t="shared" si="2556"/>
        <v>0</v>
      </c>
      <c r="CQ855" s="1344">
        <f t="shared" si="2556"/>
        <v>0</v>
      </c>
      <c r="CR855" s="1344">
        <f t="shared" si="2556"/>
        <v>0</v>
      </c>
      <c r="CS855" s="1343">
        <f t="shared" si="2556"/>
        <v>0</v>
      </c>
      <c r="CT855" s="1346">
        <f t="shared" si="2556"/>
        <v>0</v>
      </c>
      <c r="CU855" s="540">
        <f t="shared" si="2557"/>
        <v>0</v>
      </c>
      <c r="CV855" s="541">
        <f t="shared" si="2557"/>
        <v>0</v>
      </c>
      <c r="CW855" s="542">
        <f t="shared" si="2557"/>
        <v>0</v>
      </c>
      <c r="CX855" s="542">
        <f t="shared" si="2557"/>
        <v>0</v>
      </c>
      <c r="CY855" s="542">
        <f t="shared" si="2557"/>
        <v>0</v>
      </c>
      <c r="CZ855" s="542">
        <f t="shared" si="2557"/>
        <v>0</v>
      </c>
      <c r="DA855" s="542">
        <f t="shared" si="2557"/>
        <v>0</v>
      </c>
      <c r="DB855" s="543">
        <f t="shared" si="2557"/>
        <v>0</v>
      </c>
      <c r="DC855" s="543">
        <f t="shared" si="2557"/>
        <v>0</v>
      </c>
      <c r="DD855" s="543">
        <f t="shared" si="2557"/>
        <v>0</v>
      </c>
      <c r="DE855" s="542">
        <f t="shared" si="2558"/>
        <v>0</v>
      </c>
      <c r="DF855" s="542">
        <f t="shared" si="2558"/>
        <v>0</v>
      </c>
      <c r="DG855" s="542">
        <f t="shared" si="2558"/>
        <v>0</v>
      </c>
      <c r="DH855" s="542">
        <f t="shared" si="2558"/>
        <v>0</v>
      </c>
      <c r="DI855" s="542">
        <f t="shared" si="2558"/>
        <v>0</v>
      </c>
      <c r="DJ855" s="541">
        <f t="shared" si="2558"/>
        <v>0</v>
      </c>
      <c r="DK855" s="540">
        <f t="shared" si="2558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7"/>
      <c r="DY855" s="487"/>
    </row>
    <row r="856" spans="1:129" s="489" customFormat="1" ht="15.75" customHeight="1">
      <c r="A856" s="620" t="str">
        <f>A661</f>
        <v>Labour migration: no. people per HH</v>
      </c>
      <c r="B856" s="815">
        <f t="shared" ref="B856:R856" si="2567">SUM(B663)</f>
        <v>0</v>
      </c>
      <c r="C856" s="815">
        <f t="shared" si="2567"/>
        <v>0</v>
      </c>
      <c r="D856" s="815">
        <f t="shared" si="2567"/>
        <v>0</v>
      </c>
      <c r="E856" s="815">
        <f t="shared" si="2567"/>
        <v>0</v>
      </c>
      <c r="F856" s="815">
        <f t="shared" si="2567"/>
        <v>0</v>
      </c>
      <c r="G856" s="815">
        <f t="shared" si="2567"/>
        <v>0</v>
      </c>
      <c r="H856" s="815">
        <f t="shared" si="2567"/>
        <v>0</v>
      </c>
      <c r="I856" s="815">
        <f t="shared" si="2567"/>
        <v>0</v>
      </c>
      <c r="J856" s="815">
        <f t="shared" si="2567"/>
        <v>0</v>
      </c>
      <c r="K856" s="815">
        <f t="shared" si="2567"/>
        <v>0</v>
      </c>
      <c r="L856" s="815">
        <f t="shared" si="2567"/>
        <v>0</v>
      </c>
      <c r="M856" s="815">
        <f t="shared" si="2567"/>
        <v>0</v>
      </c>
      <c r="N856" s="815">
        <f t="shared" si="2567"/>
        <v>0</v>
      </c>
      <c r="O856" s="815">
        <f t="shared" si="2567"/>
        <v>0</v>
      </c>
      <c r="P856" s="815">
        <f t="shared" si="2567"/>
        <v>0</v>
      </c>
      <c r="Q856" s="815">
        <f t="shared" si="2567"/>
        <v>0</v>
      </c>
      <c r="R856" s="815">
        <f t="shared" si="2567"/>
        <v>0</v>
      </c>
      <c r="S856" s="814"/>
      <c r="T856" s="815">
        <f t="shared" ref="T856:AJ856" si="2568">SUM(T663)</f>
        <v>0</v>
      </c>
      <c r="U856" s="815">
        <f t="shared" si="2568"/>
        <v>0</v>
      </c>
      <c r="V856" s="815">
        <f t="shared" si="2568"/>
        <v>0</v>
      </c>
      <c r="W856" s="815">
        <f t="shared" si="2568"/>
        <v>0</v>
      </c>
      <c r="X856" s="815">
        <f t="shared" si="2568"/>
        <v>0</v>
      </c>
      <c r="Y856" s="815">
        <f t="shared" si="2568"/>
        <v>0</v>
      </c>
      <c r="Z856" s="815">
        <f t="shared" si="2568"/>
        <v>0</v>
      </c>
      <c r="AA856" s="815">
        <f t="shared" si="2568"/>
        <v>0</v>
      </c>
      <c r="AB856" s="815">
        <f t="shared" si="2568"/>
        <v>0</v>
      </c>
      <c r="AC856" s="815">
        <f t="shared" si="2568"/>
        <v>0</v>
      </c>
      <c r="AD856" s="815">
        <f t="shared" si="2568"/>
        <v>0</v>
      </c>
      <c r="AE856" s="815">
        <f t="shared" si="2568"/>
        <v>0</v>
      </c>
      <c r="AF856" s="815">
        <f t="shared" si="2568"/>
        <v>0</v>
      </c>
      <c r="AG856" s="815">
        <f t="shared" si="2568"/>
        <v>0</v>
      </c>
      <c r="AH856" s="815">
        <f t="shared" si="2568"/>
        <v>0</v>
      </c>
      <c r="AI856" s="815">
        <f t="shared" si="2568"/>
        <v>0</v>
      </c>
      <c r="AJ856" s="815">
        <f t="shared" si="2568"/>
        <v>0</v>
      </c>
      <c r="AK856" s="814"/>
      <c r="AL856" s="815">
        <f t="shared" ref="AL856:BB856" si="2569">SUM(AL663)</f>
        <v>0</v>
      </c>
      <c r="AM856" s="815">
        <f t="shared" si="2569"/>
        <v>0</v>
      </c>
      <c r="AN856" s="815">
        <f t="shared" si="2569"/>
        <v>0</v>
      </c>
      <c r="AO856" s="815">
        <f t="shared" si="2569"/>
        <v>0</v>
      </c>
      <c r="AP856" s="815">
        <f t="shared" si="2569"/>
        <v>0</v>
      </c>
      <c r="AQ856" s="815">
        <f t="shared" si="2569"/>
        <v>0</v>
      </c>
      <c r="AR856" s="815">
        <f t="shared" si="2569"/>
        <v>0</v>
      </c>
      <c r="AS856" s="815">
        <f t="shared" si="2569"/>
        <v>0</v>
      </c>
      <c r="AT856" s="815">
        <f t="shared" si="2569"/>
        <v>0</v>
      </c>
      <c r="AU856" s="815">
        <f t="shared" si="2569"/>
        <v>0</v>
      </c>
      <c r="AV856" s="815">
        <f t="shared" si="2569"/>
        <v>0</v>
      </c>
      <c r="AW856" s="815">
        <f t="shared" si="2569"/>
        <v>0</v>
      </c>
      <c r="AX856" s="815">
        <f t="shared" si="2569"/>
        <v>0</v>
      </c>
      <c r="AY856" s="815">
        <f t="shared" si="2569"/>
        <v>0</v>
      </c>
      <c r="AZ856" s="815">
        <f t="shared" si="2569"/>
        <v>0</v>
      </c>
      <c r="BA856" s="815">
        <f t="shared" si="2569"/>
        <v>0</v>
      </c>
      <c r="BB856" s="815">
        <f t="shared" si="2569"/>
        <v>0</v>
      </c>
      <c r="BC856" s="814"/>
      <c r="BD856" s="815">
        <f t="shared" ref="BD856:BT856" si="2570">SUM(BD663)</f>
        <v>0</v>
      </c>
      <c r="BE856" s="815">
        <f t="shared" si="2570"/>
        <v>0</v>
      </c>
      <c r="BF856" s="815">
        <f t="shared" si="2570"/>
        <v>0</v>
      </c>
      <c r="BG856" s="815">
        <f t="shared" si="2570"/>
        <v>0</v>
      </c>
      <c r="BH856" s="815">
        <f t="shared" si="2570"/>
        <v>0</v>
      </c>
      <c r="BI856" s="815">
        <f t="shared" si="2570"/>
        <v>0</v>
      </c>
      <c r="BJ856" s="815">
        <f t="shared" si="2570"/>
        <v>0</v>
      </c>
      <c r="BK856" s="815">
        <f t="shared" si="2570"/>
        <v>0</v>
      </c>
      <c r="BL856" s="815">
        <f t="shared" si="2570"/>
        <v>0</v>
      </c>
      <c r="BM856" s="815">
        <f t="shared" si="2570"/>
        <v>0</v>
      </c>
      <c r="BN856" s="815">
        <f t="shared" si="2570"/>
        <v>0</v>
      </c>
      <c r="BO856" s="815">
        <f t="shared" si="2570"/>
        <v>0</v>
      </c>
      <c r="BP856" s="815">
        <f t="shared" si="2570"/>
        <v>0</v>
      </c>
      <c r="BQ856" s="815">
        <f t="shared" si="2570"/>
        <v>0</v>
      </c>
      <c r="BR856" s="815">
        <f t="shared" si="2570"/>
        <v>0</v>
      </c>
      <c r="BS856" s="815">
        <f t="shared" si="2570"/>
        <v>0</v>
      </c>
      <c r="BT856" s="815">
        <f t="shared" si="2570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2556"/>
        <v>0</v>
      </c>
      <c r="CF856" s="1344">
        <f t="shared" si="2556"/>
        <v>0</v>
      </c>
      <c r="CG856" s="1344">
        <f t="shared" si="2556"/>
        <v>0</v>
      </c>
      <c r="CH856" s="1344">
        <f t="shared" si="2556"/>
        <v>0</v>
      </c>
      <c r="CI856" s="1344">
        <f t="shared" si="2556"/>
        <v>0</v>
      </c>
      <c r="CJ856" s="1344">
        <f t="shared" si="2556"/>
        <v>0</v>
      </c>
      <c r="CK856" s="1345">
        <f t="shared" si="2556"/>
        <v>0</v>
      </c>
      <c r="CL856" s="1345">
        <f t="shared" si="2556"/>
        <v>0</v>
      </c>
      <c r="CM856" s="1345">
        <f t="shared" si="2556"/>
        <v>0</v>
      </c>
      <c r="CN856" s="1344">
        <f t="shared" si="2556"/>
        <v>0</v>
      </c>
      <c r="CO856" s="1344">
        <f t="shared" si="2556"/>
        <v>0</v>
      </c>
      <c r="CP856" s="1344">
        <f t="shared" si="2556"/>
        <v>0</v>
      </c>
      <c r="CQ856" s="1344">
        <f t="shared" si="2556"/>
        <v>0</v>
      </c>
      <c r="CR856" s="1344">
        <f t="shared" si="2556"/>
        <v>0</v>
      </c>
      <c r="CS856" s="1343">
        <f t="shared" si="2556"/>
        <v>0</v>
      </c>
      <c r="CT856" s="1346">
        <f t="shared" si="2556"/>
        <v>0</v>
      </c>
      <c r="CU856" s="540">
        <f t="shared" si="2557"/>
        <v>0</v>
      </c>
      <c r="CV856" s="541">
        <f t="shared" si="2557"/>
        <v>0</v>
      </c>
      <c r="CW856" s="542">
        <f t="shared" si="2557"/>
        <v>0</v>
      </c>
      <c r="CX856" s="542">
        <f t="shared" si="2557"/>
        <v>0</v>
      </c>
      <c r="CY856" s="542">
        <f t="shared" si="2557"/>
        <v>0</v>
      </c>
      <c r="CZ856" s="542">
        <f t="shared" si="2557"/>
        <v>0</v>
      </c>
      <c r="DA856" s="542">
        <f t="shared" si="2557"/>
        <v>0</v>
      </c>
      <c r="DB856" s="543">
        <f t="shared" si="2557"/>
        <v>0</v>
      </c>
      <c r="DC856" s="543">
        <f t="shared" si="2557"/>
        <v>0</v>
      </c>
      <c r="DD856" s="543">
        <f t="shared" si="2557"/>
        <v>0</v>
      </c>
      <c r="DE856" s="542">
        <f t="shared" si="2558"/>
        <v>0</v>
      </c>
      <c r="DF856" s="542">
        <f t="shared" si="2558"/>
        <v>0</v>
      </c>
      <c r="DG856" s="542">
        <f t="shared" si="2558"/>
        <v>0</v>
      </c>
      <c r="DH856" s="542">
        <f t="shared" si="2558"/>
        <v>0</v>
      </c>
      <c r="DI856" s="542">
        <f t="shared" si="2558"/>
        <v>0</v>
      </c>
      <c r="DJ856" s="541">
        <f t="shared" si="2558"/>
        <v>0</v>
      </c>
      <c r="DK856" s="540">
        <f t="shared" si="2558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7"/>
      <c r="DY856" s="487"/>
    </row>
    <row r="857" spans="1:129" s="489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9"/>
      <c r="DY857" s="487"/>
    </row>
    <row r="858" spans="1:129" s="489" customFormat="1" ht="15.75" customHeight="1">
      <c r="A858" s="43" t="str">
        <f>$A$448</f>
        <v>Maize grain purchase</v>
      </c>
      <c r="B858" s="815">
        <f>SUM(B454)</f>
        <v>0.11741682974559688</v>
      </c>
      <c r="C858" s="815">
        <f t="shared" ref="C858:R858" si="2571">SUM(C454)</f>
        <v>4.6947945205479451E-2</v>
      </c>
      <c r="D858" s="815">
        <f t="shared" si="2571"/>
        <v>0.21135029354207438</v>
      </c>
      <c r="E858" s="815">
        <f t="shared" si="2571"/>
        <v>0.18264840182648404</v>
      </c>
      <c r="F858" s="815">
        <f t="shared" si="2571"/>
        <v>9.3928767123287668E-2</v>
      </c>
      <c r="G858" s="815">
        <f t="shared" si="2571"/>
        <v>7.0450097847358117E-2</v>
      </c>
      <c r="H858" s="815">
        <f t="shared" si="2571"/>
        <v>0</v>
      </c>
      <c r="I858" s="815">
        <f t="shared" si="2571"/>
        <v>4.2697028998398862E-2</v>
      </c>
      <c r="J858" s="815">
        <f t="shared" si="2571"/>
        <v>0</v>
      </c>
      <c r="K858" s="815">
        <f t="shared" si="2571"/>
        <v>0</v>
      </c>
      <c r="L858" s="815">
        <f t="shared" si="2571"/>
        <v>0</v>
      </c>
      <c r="M858" s="815">
        <f t="shared" si="2571"/>
        <v>0</v>
      </c>
      <c r="N858" s="815">
        <f t="shared" si="2571"/>
        <v>0</v>
      </c>
      <c r="O858" s="815">
        <f t="shared" si="2571"/>
        <v>0</v>
      </c>
      <c r="P858" s="815">
        <f t="shared" si="2571"/>
        <v>0</v>
      </c>
      <c r="Q858" s="815">
        <f t="shared" si="2571"/>
        <v>0</v>
      </c>
      <c r="R858" s="815">
        <f t="shared" si="2571"/>
        <v>0</v>
      </c>
      <c r="S858" s="814"/>
      <c r="T858" s="815">
        <f>SUM(T454)</f>
        <v>0.10144814090019569</v>
      </c>
      <c r="U858" s="815">
        <f t="shared" ref="U858:AJ858" si="2572">SUM(U454)</f>
        <v>0.3131115459882583</v>
      </c>
      <c r="V858" s="815">
        <f t="shared" si="2572"/>
        <v>0.149439601494396</v>
      </c>
      <c r="W858" s="815">
        <f t="shared" si="2572"/>
        <v>0</v>
      </c>
      <c r="X858" s="815">
        <f t="shared" si="2572"/>
        <v>7.0450097847358117E-2</v>
      </c>
      <c r="Y858" s="815">
        <f t="shared" si="2572"/>
        <v>0</v>
      </c>
      <c r="Z858" s="815">
        <f t="shared" si="2572"/>
        <v>0</v>
      </c>
      <c r="AA858" s="815">
        <f t="shared" si="2572"/>
        <v>0</v>
      </c>
      <c r="AB858" s="815">
        <f t="shared" si="2572"/>
        <v>0</v>
      </c>
      <c r="AC858" s="815">
        <f t="shared" si="2572"/>
        <v>0</v>
      </c>
      <c r="AD858" s="815">
        <f t="shared" si="2572"/>
        <v>0</v>
      </c>
      <c r="AE858" s="815">
        <f t="shared" si="2572"/>
        <v>0</v>
      </c>
      <c r="AF858" s="815">
        <f t="shared" si="2572"/>
        <v>0</v>
      </c>
      <c r="AG858" s="815">
        <f t="shared" si="2572"/>
        <v>0</v>
      </c>
      <c r="AH858" s="815">
        <f t="shared" si="2572"/>
        <v>0</v>
      </c>
      <c r="AI858" s="815">
        <f t="shared" si="2572"/>
        <v>0</v>
      </c>
      <c r="AJ858" s="815">
        <f t="shared" si="2572"/>
        <v>0</v>
      </c>
      <c r="AK858" s="814"/>
      <c r="AL858" s="815">
        <f>SUM(AL454)</f>
        <v>0</v>
      </c>
      <c r="AM858" s="815">
        <f t="shared" ref="AM858:BB858" si="2573">SUM(AM454)</f>
        <v>0</v>
      </c>
      <c r="AN858" s="815">
        <f t="shared" si="2573"/>
        <v>0</v>
      </c>
      <c r="AO858" s="815">
        <f t="shared" si="2573"/>
        <v>0</v>
      </c>
      <c r="AP858" s="815">
        <f t="shared" si="2573"/>
        <v>0</v>
      </c>
      <c r="AQ858" s="815">
        <f t="shared" si="2573"/>
        <v>0</v>
      </c>
      <c r="AR858" s="815">
        <f t="shared" si="2573"/>
        <v>0</v>
      </c>
      <c r="AS858" s="815">
        <f t="shared" si="2573"/>
        <v>0</v>
      </c>
      <c r="AT858" s="815">
        <f t="shared" si="2573"/>
        <v>0</v>
      </c>
      <c r="AU858" s="815">
        <f t="shared" si="2573"/>
        <v>0</v>
      </c>
      <c r="AV858" s="815">
        <f t="shared" si="2573"/>
        <v>0</v>
      </c>
      <c r="AW858" s="815">
        <f t="shared" si="2573"/>
        <v>0</v>
      </c>
      <c r="AX858" s="815">
        <f t="shared" si="2573"/>
        <v>0</v>
      </c>
      <c r="AY858" s="815">
        <f t="shared" si="2573"/>
        <v>0</v>
      </c>
      <c r="AZ858" s="815">
        <f t="shared" si="2573"/>
        <v>0</v>
      </c>
      <c r="BA858" s="815">
        <f t="shared" si="2573"/>
        <v>0</v>
      </c>
      <c r="BB858" s="815">
        <f t="shared" si="2573"/>
        <v>0</v>
      </c>
      <c r="BC858" s="814"/>
      <c r="BD858" s="815">
        <f>SUM(BD454)</f>
        <v>0</v>
      </c>
      <c r="BE858" s="815">
        <f t="shared" ref="BE858:BT858" si="2574">SUM(BE454)</f>
        <v>0</v>
      </c>
      <c r="BF858" s="815">
        <f t="shared" si="2574"/>
        <v>0</v>
      </c>
      <c r="BG858" s="815">
        <f t="shared" si="2574"/>
        <v>0</v>
      </c>
      <c r="BH858" s="815">
        <f t="shared" si="2574"/>
        <v>0</v>
      </c>
      <c r="BI858" s="815">
        <f t="shared" si="2574"/>
        <v>0</v>
      </c>
      <c r="BJ858" s="815">
        <f t="shared" si="2574"/>
        <v>0</v>
      </c>
      <c r="BK858" s="815">
        <f t="shared" si="2574"/>
        <v>0</v>
      </c>
      <c r="BL858" s="815">
        <f t="shared" si="2574"/>
        <v>0</v>
      </c>
      <c r="BM858" s="815">
        <f t="shared" si="2574"/>
        <v>0</v>
      </c>
      <c r="BN858" s="815">
        <f t="shared" si="2574"/>
        <v>0</v>
      </c>
      <c r="BO858" s="815">
        <f t="shared" si="2574"/>
        <v>0</v>
      </c>
      <c r="BP858" s="815">
        <f t="shared" si="2574"/>
        <v>0</v>
      </c>
      <c r="BQ858" s="815">
        <f t="shared" si="2574"/>
        <v>0</v>
      </c>
      <c r="BR858" s="815">
        <f t="shared" si="2574"/>
        <v>0</v>
      </c>
      <c r="BS858" s="815">
        <f t="shared" si="2574"/>
        <v>0</v>
      </c>
      <c r="BT858" s="815">
        <f t="shared" si="2574"/>
        <v>0</v>
      </c>
      <c r="BU858" s="814"/>
      <c r="BV858" s="815">
        <f>SUM(BV454)</f>
        <v>8.0514397539837856E-2</v>
      </c>
      <c r="BW858" s="815">
        <f t="shared" ref="BW858:BY858" si="2575">SUM(BW454)</f>
        <v>0.12524461839530335</v>
      </c>
      <c r="BX858" s="815">
        <f t="shared" si="2575"/>
        <v>0</v>
      </c>
      <c r="BY858" s="815">
        <f t="shared" si="2575"/>
        <v>0</v>
      </c>
      <c r="BZ858" s="625">
        <f t="shared" ref="BZ858:BZ886" si="2576">IF(DL858&lt;3,"",(SUM(B858:R858)-MIN(B858:R858)-MAX(B858:R858))/(DL858-2))</f>
        <v>3.6939271383107007E-2</v>
      </c>
      <c r="CA858" s="625">
        <f t="shared" ref="CA858:CA886" si="2577">IF(DM858&lt;3,"",(SUM(T858:AJ858)-MIN(T858:AJ858)-MAX(T858:AJ858))/(DM858-2))</f>
        <v>2.1422522682796652E-2</v>
      </c>
      <c r="CB858" s="625">
        <f t="shared" ref="CB858:CB886" si="2578">IF(DN858&lt;3,"",(SUM(AL858:BB858)-MIN(AL858:BB858)-MAX(AL858:BB858))/(DN858-2))</f>
        <v>0</v>
      </c>
      <c r="CC858" s="694">
        <f t="shared" ref="CC858:CC886" si="2579">IF(DO858&lt;3,"",(SUM(BD858:BT858)-MIN(BD858:BT858)-MAX(BD858:BT858))/(DO858-2))</f>
        <v>0</v>
      </c>
      <c r="CD858" s="1342">
        <f t="shared" ref="CD858:CS873" si="258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2580"/>
        <v>0</v>
      </c>
      <c r="CF858" s="1344">
        <f t="shared" si="2580"/>
        <v>0</v>
      </c>
      <c r="CG858" s="1344">
        <f t="shared" si="2580"/>
        <v>0</v>
      </c>
      <c r="CH858" s="1344">
        <f t="shared" si="2580"/>
        <v>0</v>
      </c>
      <c r="CI858" s="1344">
        <f t="shared" si="2580"/>
        <v>0</v>
      </c>
      <c r="CJ858" s="1344">
        <f t="shared" si="2580"/>
        <v>0</v>
      </c>
      <c r="CK858" s="1345">
        <f t="shared" si="2580"/>
        <v>0</v>
      </c>
      <c r="CL858" s="1345">
        <f t="shared" si="2580"/>
        <v>0</v>
      </c>
      <c r="CM858" s="1345">
        <f t="shared" si="2580"/>
        <v>0</v>
      </c>
      <c r="CN858" s="1344">
        <f t="shared" si="2580"/>
        <v>0</v>
      </c>
      <c r="CO858" s="1344">
        <f t="shared" si="2580"/>
        <v>0</v>
      </c>
      <c r="CP858" s="1344">
        <f t="shared" si="2580"/>
        <v>0</v>
      </c>
      <c r="CQ858" s="1344">
        <f t="shared" si="2580"/>
        <v>0</v>
      </c>
      <c r="CR858" s="1344">
        <f t="shared" si="2580"/>
        <v>0</v>
      </c>
      <c r="CS858" s="1343">
        <f t="shared" si="2580"/>
        <v>0</v>
      </c>
      <c r="CT858" s="1374">
        <f t="shared" ref="CT858:CT886" si="258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3">
        <f t="shared" ref="CU858:DJ873" si="258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2582"/>
        <v>0</v>
      </c>
      <c r="CW858" s="1358">
        <f t="shared" si="2582"/>
        <v>0</v>
      </c>
      <c r="CX858" s="1358">
        <f t="shared" si="2582"/>
        <v>0</v>
      </c>
      <c r="CY858" s="1358">
        <f t="shared" si="2582"/>
        <v>0</v>
      </c>
      <c r="CZ858" s="1358">
        <f t="shared" si="2582"/>
        <v>0</v>
      </c>
      <c r="DA858" s="1358">
        <f t="shared" si="2582"/>
        <v>0</v>
      </c>
      <c r="DB858" s="1359">
        <f t="shared" si="2582"/>
        <v>0</v>
      </c>
      <c r="DC858" s="1359">
        <f t="shared" si="2582"/>
        <v>0</v>
      </c>
      <c r="DD858" s="1359">
        <f t="shared" si="2582"/>
        <v>0</v>
      </c>
      <c r="DE858" s="1358">
        <f t="shared" si="2582"/>
        <v>0</v>
      </c>
      <c r="DF858" s="1358">
        <f t="shared" si="2582"/>
        <v>0</v>
      </c>
      <c r="DG858" s="1358">
        <f t="shared" si="2582"/>
        <v>0</v>
      </c>
      <c r="DH858" s="1358">
        <f t="shared" si="2582"/>
        <v>0</v>
      </c>
      <c r="DI858" s="1358">
        <f t="shared" si="2582"/>
        <v>0</v>
      </c>
      <c r="DJ858" s="1357">
        <f t="shared" si="2582"/>
        <v>0</v>
      </c>
      <c r="DK858" s="1423">
        <f t="shared" ref="DK858:DK886" si="258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84">COUNT(B858:R858)</f>
        <v>17</v>
      </c>
      <c r="DM858" s="106">
        <f t="shared" ref="DM858:DM886" si="2585">COUNT(T858:AJ858)</f>
        <v>17</v>
      </c>
      <c r="DN858" s="106">
        <f t="shared" ref="DN858:DN886" si="2586">COUNT(AL858:BB858)</f>
        <v>17</v>
      </c>
      <c r="DO858" s="106">
        <f t="shared" ref="DO858:DO886" si="2587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7"/>
      <c r="DY858" s="487"/>
    </row>
    <row r="859" spans="1:129" s="489" customFormat="1" ht="15.75" customHeight="1">
      <c r="A859" s="43" t="str">
        <f>$A$457</f>
        <v>Maize meal purchase</v>
      </c>
      <c r="B859" s="815">
        <f>SUM(B463)</f>
        <v>0</v>
      </c>
      <c r="C859" s="815">
        <f t="shared" ref="C859:R859" si="2588">SUM(C463)</f>
        <v>0</v>
      </c>
      <c r="D859" s="815">
        <f t="shared" si="2588"/>
        <v>0</v>
      </c>
      <c r="E859" s="815">
        <f t="shared" si="2588"/>
        <v>0</v>
      </c>
      <c r="F859" s="815">
        <f t="shared" si="2588"/>
        <v>0</v>
      </c>
      <c r="G859" s="815">
        <f t="shared" si="2588"/>
        <v>0</v>
      </c>
      <c r="H859" s="815">
        <f t="shared" si="2588"/>
        <v>0</v>
      </c>
      <c r="I859" s="815">
        <f t="shared" si="2588"/>
        <v>0</v>
      </c>
      <c r="J859" s="815">
        <f t="shared" si="2588"/>
        <v>0</v>
      </c>
      <c r="K859" s="815">
        <f t="shared" si="2588"/>
        <v>0</v>
      </c>
      <c r="L859" s="815">
        <f t="shared" si="2588"/>
        <v>0</v>
      </c>
      <c r="M859" s="815">
        <f t="shared" si="2588"/>
        <v>0</v>
      </c>
      <c r="N859" s="815">
        <f t="shared" si="2588"/>
        <v>0</v>
      </c>
      <c r="O859" s="815">
        <f t="shared" si="2588"/>
        <v>0</v>
      </c>
      <c r="P859" s="815">
        <f t="shared" si="2588"/>
        <v>0</v>
      </c>
      <c r="Q859" s="815">
        <f t="shared" si="2588"/>
        <v>0</v>
      </c>
      <c r="R859" s="815">
        <f t="shared" si="2588"/>
        <v>0</v>
      </c>
      <c r="S859" s="814"/>
      <c r="T859" s="815">
        <f t="shared" ref="T859:AJ859" si="2589">SUM(T463)</f>
        <v>0</v>
      </c>
      <c r="U859" s="815">
        <f t="shared" si="2589"/>
        <v>0</v>
      </c>
      <c r="V859" s="815">
        <f t="shared" si="2589"/>
        <v>0</v>
      </c>
      <c r="W859" s="815">
        <f t="shared" si="2589"/>
        <v>0</v>
      </c>
      <c r="X859" s="815">
        <f t="shared" si="2589"/>
        <v>0</v>
      </c>
      <c r="Y859" s="815">
        <f t="shared" si="2589"/>
        <v>0</v>
      </c>
      <c r="Z859" s="815">
        <f t="shared" si="2589"/>
        <v>0</v>
      </c>
      <c r="AA859" s="815">
        <f t="shared" si="2589"/>
        <v>0</v>
      </c>
      <c r="AB859" s="815">
        <f t="shared" si="2589"/>
        <v>0</v>
      </c>
      <c r="AC859" s="815">
        <f t="shared" si="2589"/>
        <v>0</v>
      </c>
      <c r="AD859" s="815">
        <f t="shared" si="2589"/>
        <v>0</v>
      </c>
      <c r="AE859" s="815">
        <f t="shared" si="2589"/>
        <v>0</v>
      </c>
      <c r="AF859" s="815">
        <f t="shared" si="2589"/>
        <v>0</v>
      </c>
      <c r="AG859" s="815">
        <f t="shared" si="2589"/>
        <v>0</v>
      </c>
      <c r="AH859" s="815">
        <f t="shared" si="2589"/>
        <v>0</v>
      </c>
      <c r="AI859" s="815">
        <f t="shared" si="2589"/>
        <v>0</v>
      </c>
      <c r="AJ859" s="815">
        <f t="shared" si="2589"/>
        <v>0</v>
      </c>
      <c r="AK859" s="814"/>
      <c r="AL859" s="815">
        <f t="shared" ref="AL859:BB859" si="2590">SUM(AL463)</f>
        <v>0</v>
      </c>
      <c r="AM859" s="815">
        <f t="shared" si="2590"/>
        <v>0</v>
      </c>
      <c r="AN859" s="815">
        <f t="shared" si="2590"/>
        <v>0</v>
      </c>
      <c r="AO859" s="815">
        <f t="shared" si="2590"/>
        <v>0</v>
      </c>
      <c r="AP859" s="815">
        <f t="shared" si="2590"/>
        <v>0</v>
      </c>
      <c r="AQ859" s="815">
        <f t="shared" si="2590"/>
        <v>0</v>
      </c>
      <c r="AR859" s="815">
        <f t="shared" si="2590"/>
        <v>0</v>
      </c>
      <c r="AS859" s="815">
        <f t="shared" si="2590"/>
        <v>0</v>
      </c>
      <c r="AT859" s="815">
        <f t="shared" si="2590"/>
        <v>0</v>
      </c>
      <c r="AU859" s="815">
        <f t="shared" si="2590"/>
        <v>0</v>
      </c>
      <c r="AV859" s="815">
        <f t="shared" si="2590"/>
        <v>0</v>
      </c>
      <c r="AW859" s="815">
        <f t="shared" si="2590"/>
        <v>0</v>
      </c>
      <c r="AX859" s="815">
        <f t="shared" si="2590"/>
        <v>0</v>
      </c>
      <c r="AY859" s="815">
        <f t="shared" si="2590"/>
        <v>0</v>
      </c>
      <c r="AZ859" s="815">
        <f t="shared" si="2590"/>
        <v>0</v>
      </c>
      <c r="BA859" s="815">
        <f t="shared" si="2590"/>
        <v>0</v>
      </c>
      <c r="BB859" s="815">
        <f t="shared" si="2590"/>
        <v>0</v>
      </c>
      <c r="BC859" s="814"/>
      <c r="BD859" s="815">
        <f t="shared" ref="BD859:BT859" si="2591">SUM(BD463)</f>
        <v>0</v>
      </c>
      <c r="BE859" s="815">
        <f t="shared" si="2591"/>
        <v>0</v>
      </c>
      <c r="BF859" s="815">
        <f t="shared" si="2591"/>
        <v>0</v>
      </c>
      <c r="BG859" s="815">
        <f t="shared" si="2591"/>
        <v>0</v>
      </c>
      <c r="BH859" s="815">
        <f t="shared" si="2591"/>
        <v>0</v>
      </c>
      <c r="BI859" s="815">
        <f t="shared" si="2591"/>
        <v>0</v>
      </c>
      <c r="BJ859" s="815">
        <f t="shared" si="2591"/>
        <v>0</v>
      </c>
      <c r="BK859" s="815">
        <f t="shared" si="2591"/>
        <v>0</v>
      </c>
      <c r="BL859" s="815">
        <f t="shared" si="2591"/>
        <v>0</v>
      </c>
      <c r="BM859" s="815">
        <f t="shared" si="2591"/>
        <v>0</v>
      </c>
      <c r="BN859" s="815">
        <f t="shared" si="2591"/>
        <v>0</v>
      </c>
      <c r="BO859" s="815">
        <f t="shared" si="2591"/>
        <v>0</v>
      </c>
      <c r="BP859" s="815">
        <f t="shared" si="2591"/>
        <v>0</v>
      </c>
      <c r="BQ859" s="815">
        <f t="shared" si="2591"/>
        <v>0</v>
      </c>
      <c r="BR859" s="815">
        <f t="shared" si="2591"/>
        <v>0</v>
      </c>
      <c r="BS859" s="815">
        <f t="shared" si="2591"/>
        <v>0</v>
      </c>
      <c r="BT859" s="815">
        <f t="shared" si="2591"/>
        <v>0</v>
      </c>
      <c r="BU859" s="814"/>
      <c r="BV859" s="815">
        <f>SUM(BV463)</f>
        <v>0</v>
      </c>
      <c r="BW859" s="815">
        <f t="shared" ref="BW859:BY859" si="2592">SUM(BW463)</f>
        <v>0</v>
      </c>
      <c r="BX859" s="815">
        <f t="shared" si="2592"/>
        <v>0</v>
      </c>
      <c r="BY859" s="815">
        <f t="shared" si="2592"/>
        <v>0</v>
      </c>
      <c r="BZ859" s="625">
        <f t="shared" si="2576"/>
        <v>0</v>
      </c>
      <c r="CA859" s="625">
        <f t="shared" si="2577"/>
        <v>0</v>
      </c>
      <c r="CB859" s="625">
        <f t="shared" si="2578"/>
        <v>0</v>
      </c>
      <c r="CC859" s="694">
        <f t="shared" si="2579"/>
        <v>0</v>
      </c>
      <c r="CD859" s="1342">
        <f t="shared" si="2580"/>
        <v>0</v>
      </c>
      <c r="CE859" s="1343">
        <f t="shared" si="2580"/>
        <v>0</v>
      </c>
      <c r="CF859" s="1344">
        <f t="shared" si="2580"/>
        <v>0</v>
      </c>
      <c r="CG859" s="1344">
        <f t="shared" si="2580"/>
        <v>0</v>
      </c>
      <c r="CH859" s="1344">
        <f t="shared" si="2580"/>
        <v>0</v>
      </c>
      <c r="CI859" s="1344">
        <f t="shared" si="2580"/>
        <v>0</v>
      </c>
      <c r="CJ859" s="1344">
        <f t="shared" si="2580"/>
        <v>0</v>
      </c>
      <c r="CK859" s="1345">
        <f t="shared" si="2580"/>
        <v>0</v>
      </c>
      <c r="CL859" s="1345">
        <f t="shared" si="2580"/>
        <v>0</v>
      </c>
      <c r="CM859" s="1345">
        <f t="shared" si="2580"/>
        <v>0</v>
      </c>
      <c r="CN859" s="1344">
        <f t="shared" si="2580"/>
        <v>0</v>
      </c>
      <c r="CO859" s="1344">
        <f t="shared" si="2580"/>
        <v>0</v>
      </c>
      <c r="CP859" s="1344">
        <f t="shared" si="2580"/>
        <v>0</v>
      </c>
      <c r="CQ859" s="1344">
        <f t="shared" si="2580"/>
        <v>0</v>
      </c>
      <c r="CR859" s="1344">
        <f t="shared" si="2580"/>
        <v>0</v>
      </c>
      <c r="CS859" s="1343">
        <f t="shared" si="2580"/>
        <v>0</v>
      </c>
      <c r="CT859" s="1374">
        <f t="shared" si="2581"/>
        <v>0</v>
      </c>
      <c r="CU859" s="1423">
        <f t="shared" si="2582"/>
        <v>0</v>
      </c>
      <c r="CV859" s="1357">
        <f t="shared" si="2582"/>
        <v>0</v>
      </c>
      <c r="CW859" s="1358">
        <f t="shared" si="2582"/>
        <v>0</v>
      </c>
      <c r="CX859" s="1358">
        <f t="shared" si="2582"/>
        <v>0</v>
      </c>
      <c r="CY859" s="1358">
        <f t="shared" si="2582"/>
        <v>0</v>
      </c>
      <c r="CZ859" s="1358">
        <f t="shared" si="2582"/>
        <v>0</v>
      </c>
      <c r="DA859" s="1358">
        <f t="shared" si="2582"/>
        <v>0</v>
      </c>
      <c r="DB859" s="1359">
        <f t="shared" si="2582"/>
        <v>0</v>
      </c>
      <c r="DC859" s="1359">
        <f t="shared" si="2582"/>
        <v>0</v>
      </c>
      <c r="DD859" s="1359">
        <f t="shared" si="2582"/>
        <v>0</v>
      </c>
      <c r="DE859" s="1358">
        <f t="shared" si="2582"/>
        <v>0</v>
      </c>
      <c r="DF859" s="1358">
        <f t="shared" si="2582"/>
        <v>0</v>
      </c>
      <c r="DG859" s="1358">
        <f t="shared" si="2582"/>
        <v>0</v>
      </c>
      <c r="DH859" s="1358">
        <f t="shared" si="2582"/>
        <v>0</v>
      </c>
      <c r="DI859" s="1358">
        <f t="shared" si="2582"/>
        <v>0</v>
      </c>
      <c r="DJ859" s="1357">
        <f t="shared" si="2582"/>
        <v>0</v>
      </c>
      <c r="DK859" s="1423">
        <f t="shared" si="2583"/>
        <v>0</v>
      </c>
      <c r="DL859" s="656">
        <f t="shared" si="2584"/>
        <v>17</v>
      </c>
      <c r="DM859" s="106">
        <f t="shared" si="2585"/>
        <v>17</v>
      </c>
      <c r="DN859" s="106">
        <f t="shared" si="2586"/>
        <v>17</v>
      </c>
      <c r="DO859" s="106">
        <f t="shared" si="2587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7"/>
      <c r="DY859" s="487"/>
    </row>
    <row r="860" spans="1:129" s="489" customFormat="1" ht="15.75" customHeight="1">
      <c r="A860" s="43" t="str">
        <f>$A$466</f>
        <v>Rice purchase - unit</v>
      </c>
      <c r="B860" s="815">
        <f>SUM(B472)</f>
        <v>0</v>
      </c>
      <c r="C860" s="815">
        <f t="shared" ref="C860:R860" si="2593">SUM(C472)</f>
        <v>0</v>
      </c>
      <c r="D860" s="815">
        <f t="shared" si="2593"/>
        <v>0</v>
      </c>
      <c r="E860" s="815">
        <f t="shared" si="2593"/>
        <v>0</v>
      </c>
      <c r="F860" s="815">
        <f t="shared" si="2593"/>
        <v>0</v>
      </c>
      <c r="G860" s="815">
        <f t="shared" si="2593"/>
        <v>0</v>
      </c>
      <c r="H860" s="815">
        <f t="shared" si="2593"/>
        <v>0</v>
      </c>
      <c r="I860" s="815">
        <f t="shared" si="2593"/>
        <v>0</v>
      </c>
      <c r="J860" s="815">
        <f t="shared" si="2593"/>
        <v>0</v>
      </c>
      <c r="K860" s="815">
        <f t="shared" si="2593"/>
        <v>0</v>
      </c>
      <c r="L860" s="815">
        <f t="shared" si="2593"/>
        <v>0</v>
      </c>
      <c r="M860" s="815">
        <f t="shared" si="2593"/>
        <v>0</v>
      </c>
      <c r="N860" s="815">
        <f t="shared" si="2593"/>
        <v>0</v>
      </c>
      <c r="O860" s="815">
        <f t="shared" si="2593"/>
        <v>0</v>
      </c>
      <c r="P860" s="815">
        <f t="shared" si="2593"/>
        <v>0</v>
      </c>
      <c r="Q860" s="815">
        <f t="shared" si="2593"/>
        <v>0</v>
      </c>
      <c r="R860" s="815">
        <f t="shared" si="2593"/>
        <v>0</v>
      </c>
      <c r="S860" s="814"/>
      <c r="T860" s="815">
        <f>SUM(T472)</f>
        <v>0</v>
      </c>
      <c r="U860" s="815">
        <f t="shared" ref="U860:AJ860" si="2594">SUM(U472)</f>
        <v>0</v>
      </c>
      <c r="V860" s="815">
        <f t="shared" si="2594"/>
        <v>0</v>
      </c>
      <c r="W860" s="815">
        <f t="shared" si="2594"/>
        <v>0</v>
      </c>
      <c r="X860" s="815">
        <f t="shared" si="2594"/>
        <v>0</v>
      </c>
      <c r="Y860" s="815">
        <f t="shared" si="2594"/>
        <v>0</v>
      </c>
      <c r="Z860" s="815">
        <f t="shared" si="2594"/>
        <v>0</v>
      </c>
      <c r="AA860" s="815">
        <f t="shared" si="2594"/>
        <v>0</v>
      </c>
      <c r="AB860" s="815">
        <f t="shared" si="2594"/>
        <v>0</v>
      </c>
      <c r="AC860" s="815">
        <f t="shared" si="2594"/>
        <v>0</v>
      </c>
      <c r="AD860" s="815">
        <f t="shared" si="2594"/>
        <v>0</v>
      </c>
      <c r="AE860" s="815">
        <f t="shared" si="2594"/>
        <v>0</v>
      </c>
      <c r="AF860" s="815">
        <f t="shared" si="2594"/>
        <v>0</v>
      </c>
      <c r="AG860" s="815">
        <f t="shared" si="2594"/>
        <v>0</v>
      </c>
      <c r="AH860" s="815">
        <f t="shared" si="2594"/>
        <v>0</v>
      </c>
      <c r="AI860" s="815">
        <f t="shared" si="2594"/>
        <v>0</v>
      </c>
      <c r="AJ860" s="815">
        <f t="shared" si="2594"/>
        <v>0</v>
      </c>
      <c r="AK860" s="814"/>
      <c r="AL860" s="815">
        <f>SUM(AL472)</f>
        <v>0</v>
      </c>
      <c r="AM860" s="815">
        <f t="shared" ref="AM860:BB860" si="2595">SUM(AM472)</f>
        <v>0</v>
      </c>
      <c r="AN860" s="815">
        <f t="shared" si="2595"/>
        <v>0</v>
      </c>
      <c r="AO860" s="815">
        <f t="shared" si="2595"/>
        <v>6.1578604044357473E-3</v>
      </c>
      <c r="AP860" s="815">
        <f t="shared" si="2595"/>
        <v>0</v>
      </c>
      <c r="AQ860" s="815">
        <f t="shared" si="2595"/>
        <v>0</v>
      </c>
      <c r="AR860" s="815">
        <f t="shared" si="2595"/>
        <v>0.1385518590998043</v>
      </c>
      <c r="AS860" s="815">
        <f t="shared" si="2595"/>
        <v>0.11545988258317025</v>
      </c>
      <c r="AT860" s="815">
        <f t="shared" si="2595"/>
        <v>8.3131115459882596E-2</v>
      </c>
      <c r="AU860" s="815">
        <f t="shared" si="2595"/>
        <v>0</v>
      </c>
      <c r="AV860" s="815">
        <f t="shared" si="2595"/>
        <v>0</v>
      </c>
      <c r="AW860" s="815">
        <f t="shared" si="2595"/>
        <v>0</v>
      </c>
      <c r="AX860" s="815">
        <f t="shared" si="2595"/>
        <v>0</v>
      </c>
      <c r="AY860" s="815">
        <f t="shared" si="2595"/>
        <v>0</v>
      </c>
      <c r="AZ860" s="815">
        <f t="shared" si="2595"/>
        <v>0</v>
      </c>
      <c r="BA860" s="815">
        <f t="shared" si="2595"/>
        <v>0</v>
      </c>
      <c r="BB860" s="815">
        <f t="shared" si="2595"/>
        <v>0</v>
      </c>
      <c r="BC860" s="814"/>
      <c r="BD860" s="815">
        <f>SUM(BD472)</f>
        <v>2.7710371819960861E-2</v>
      </c>
      <c r="BE860" s="815">
        <f t="shared" ref="BE860:BT860" si="2596">SUM(BE472)</f>
        <v>1.385518590998043E-2</v>
      </c>
      <c r="BF860" s="815">
        <f t="shared" si="2596"/>
        <v>2.7710371819960861E-2</v>
      </c>
      <c r="BG860" s="815">
        <f t="shared" si="2596"/>
        <v>1.2828875842574474E-2</v>
      </c>
      <c r="BH860" s="815">
        <f t="shared" si="2596"/>
        <v>1.2595623554527664E-2</v>
      </c>
      <c r="BI860" s="815">
        <f t="shared" si="2596"/>
        <v>1.7318982387475538E-2</v>
      </c>
      <c r="BJ860" s="815">
        <f t="shared" si="2596"/>
        <v>5.5420743639921721E-2</v>
      </c>
      <c r="BK860" s="815">
        <f t="shared" si="2596"/>
        <v>0</v>
      </c>
      <c r="BL860" s="815">
        <f t="shared" si="2596"/>
        <v>2.7710371819960861E-2</v>
      </c>
      <c r="BM860" s="815">
        <f t="shared" si="2596"/>
        <v>0</v>
      </c>
      <c r="BN860" s="815">
        <f t="shared" si="2596"/>
        <v>0</v>
      </c>
      <c r="BO860" s="815">
        <f t="shared" si="2596"/>
        <v>0</v>
      </c>
      <c r="BP860" s="815">
        <f t="shared" si="2596"/>
        <v>0</v>
      </c>
      <c r="BQ860" s="815">
        <f t="shared" si="2596"/>
        <v>0</v>
      </c>
      <c r="BR860" s="815">
        <f t="shared" si="2596"/>
        <v>0</v>
      </c>
      <c r="BS860" s="815">
        <f t="shared" si="2596"/>
        <v>0</v>
      </c>
      <c r="BT860" s="815">
        <f t="shared" si="2596"/>
        <v>0</v>
      </c>
      <c r="BU860" s="814"/>
      <c r="BV860" s="815">
        <f>SUM(BV472)</f>
        <v>0</v>
      </c>
      <c r="BW860" s="815">
        <f t="shared" ref="BW860:BY860" si="2597">SUM(BW472)</f>
        <v>0</v>
      </c>
      <c r="BX860" s="815">
        <f t="shared" si="2597"/>
        <v>2.7710371819960861E-2</v>
      </c>
      <c r="BY860" s="815">
        <f t="shared" si="2597"/>
        <v>2.7710371819960861E-2</v>
      </c>
      <c r="BZ860" s="625">
        <f t="shared" si="2576"/>
        <v>0</v>
      </c>
      <c r="CA860" s="625">
        <f t="shared" si="2577"/>
        <v>0</v>
      </c>
      <c r="CB860" s="625">
        <f t="shared" si="2578"/>
        <v>1.3649923896499241E-2</v>
      </c>
      <c r="CC860" s="694">
        <f t="shared" si="2579"/>
        <v>9.315318876962712E-3</v>
      </c>
      <c r="CD860" s="1342">
        <f t="shared" si="2580"/>
        <v>0</v>
      </c>
      <c r="CE860" s="1343">
        <f t="shared" si="2580"/>
        <v>0</v>
      </c>
      <c r="CF860" s="1344">
        <f t="shared" si="2580"/>
        <v>0</v>
      </c>
      <c r="CG860" s="1344">
        <f t="shared" si="2580"/>
        <v>0</v>
      </c>
      <c r="CH860" s="1344">
        <f t="shared" si="2580"/>
        <v>0</v>
      </c>
      <c r="CI860" s="1344">
        <f t="shared" si="2580"/>
        <v>0</v>
      </c>
      <c r="CJ860" s="1344">
        <f t="shared" si="2580"/>
        <v>0</v>
      </c>
      <c r="CK860" s="1345">
        <f t="shared" si="2580"/>
        <v>0</v>
      </c>
      <c r="CL860" s="1345">
        <f t="shared" si="2580"/>
        <v>0</v>
      </c>
      <c r="CM860" s="1345">
        <f t="shared" si="2580"/>
        <v>0</v>
      </c>
      <c r="CN860" s="1344">
        <f t="shared" si="2580"/>
        <v>0</v>
      </c>
      <c r="CO860" s="1344">
        <f t="shared" si="2580"/>
        <v>0</v>
      </c>
      <c r="CP860" s="1344">
        <f t="shared" si="2580"/>
        <v>0</v>
      </c>
      <c r="CQ860" s="1344">
        <f t="shared" si="2580"/>
        <v>6.1578604044357473E-3</v>
      </c>
      <c r="CR860" s="1344">
        <f t="shared" si="2580"/>
        <v>8.3131115459882596E-2</v>
      </c>
      <c r="CS860" s="1343">
        <f t="shared" si="2580"/>
        <v>0.11545988258317025</v>
      </c>
      <c r="CT860" s="1374">
        <f t="shared" si="2581"/>
        <v>0.1385518590998043</v>
      </c>
      <c r="CU860" s="1423">
        <f t="shared" si="2582"/>
        <v>0</v>
      </c>
      <c r="CV860" s="1357">
        <f t="shared" si="2582"/>
        <v>0</v>
      </c>
      <c r="CW860" s="1358">
        <f t="shared" si="2582"/>
        <v>0</v>
      </c>
      <c r="CX860" s="1358">
        <f t="shared" si="2582"/>
        <v>0</v>
      </c>
      <c r="CY860" s="1358">
        <f t="shared" si="2582"/>
        <v>0</v>
      </c>
      <c r="CZ860" s="1358">
        <f t="shared" si="2582"/>
        <v>0</v>
      </c>
      <c r="DA860" s="1358">
        <f t="shared" si="2582"/>
        <v>0</v>
      </c>
      <c r="DB860" s="1359">
        <f t="shared" si="2582"/>
        <v>0</v>
      </c>
      <c r="DC860" s="1359">
        <f t="shared" si="2582"/>
        <v>0</v>
      </c>
      <c r="DD860" s="1359">
        <f t="shared" si="2582"/>
        <v>1.2595623554527664E-2</v>
      </c>
      <c r="DE860" s="1358">
        <f t="shared" si="2582"/>
        <v>1.2828875842574474E-2</v>
      </c>
      <c r="DF860" s="1358">
        <f t="shared" si="2582"/>
        <v>1.385518590998043E-2</v>
      </c>
      <c r="DG860" s="1358">
        <f t="shared" si="2582"/>
        <v>1.7318982387475538E-2</v>
      </c>
      <c r="DH860" s="1358">
        <f t="shared" si="2582"/>
        <v>2.7710371819960861E-2</v>
      </c>
      <c r="DI860" s="1358">
        <f t="shared" si="2582"/>
        <v>2.7710371819960861E-2</v>
      </c>
      <c r="DJ860" s="1357">
        <f t="shared" si="2582"/>
        <v>2.7710371819960861E-2</v>
      </c>
      <c r="DK860" s="1423">
        <f t="shared" si="2583"/>
        <v>5.5420743639921721E-2</v>
      </c>
      <c r="DL860" s="656">
        <f t="shared" si="2584"/>
        <v>17</v>
      </c>
      <c r="DM860" s="106">
        <f t="shared" si="2585"/>
        <v>17</v>
      </c>
      <c r="DN860" s="106">
        <f t="shared" si="2586"/>
        <v>17</v>
      </c>
      <c r="DO860" s="106">
        <f t="shared" si="2587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7"/>
      <c r="DY860" s="487"/>
    </row>
    <row r="861" spans="1:129" s="489" customFormat="1" ht="15.75" customHeight="1">
      <c r="A861" s="43" t="str">
        <f>$A$475</f>
        <v>Sorghum purchase - unit</v>
      </c>
      <c r="B861" s="815">
        <f>SUM(B481)</f>
        <v>0</v>
      </c>
      <c r="C861" s="815">
        <f t="shared" ref="C861:R861" si="2598">SUM(C481)</f>
        <v>0</v>
      </c>
      <c r="D861" s="815">
        <f t="shared" si="2598"/>
        <v>0</v>
      </c>
      <c r="E861" s="815">
        <f t="shared" si="2598"/>
        <v>0</v>
      </c>
      <c r="F861" s="815">
        <f t="shared" si="2598"/>
        <v>0</v>
      </c>
      <c r="G861" s="815">
        <f t="shared" si="2598"/>
        <v>0</v>
      </c>
      <c r="H861" s="815">
        <f t="shared" si="2598"/>
        <v>0</v>
      </c>
      <c r="I861" s="815">
        <f t="shared" si="2598"/>
        <v>0</v>
      </c>
      <c r="J861" s="815">
        <f t="shared" si="2598"/>
        <v>0</v>
      </c>
      <c r="K861" s="815">
        <f t="shared" si="2598"/>
        <v>0</v>
      </c>
      <c r="L861" s="815">
        <f t="shared" si="2598"/>
        <v>0</v>
      </c>
      <c r="M861" s="815">
        <f t="shared" si="2598"/>
        <v>0</v>
      </c>
      <c r="N861" s="815">
        <f t="shared" si="2598"/>
        <v>0</v>
      </c>
      <c r="O861" s="815">
        <f t="shared" si="2598"/>
        <v>0</v>
      </c>
      <c r="P861" s="815">
        <f t="shared" si="2598"/>
        <v>0</v>
      </c>
      <c r="Q861" s="815">
        <f t="shared" si="2598"/>
        <v>0</v>
      </c>
      <c r="R861" s="815">
        <f t="shared" si="2598"/>
        <v>0</v>
      </c>
      <c r="S861" s="814"/>
      <c r="T861" s="815">
        <f t="shared" ref="T861:AJ861" si="2599">SUM(T481)</f>
        <v>0</v>
      </c>
      <c r="U861" s="815">
        <f t="shared" si="2599"/>
        <v>0</v>
      </c>
      <c r="V861" s="815">
        <f t="shared" si="2599"/>
        <v>0</v>
      </c>
      <c r="W861" s="815">
        <f t="shared" si="2599"/>
        <v>0</v>
      </c>
      <c r="X861" s="815">
        <f t="shared" si="2599"/>
        <v>0</v>
      </c>
      <c r="Y861" s="815">
        <f t="shared" si="2599"/>
        <v>0</v>
      </c>
      <c r="Z861" s="815">
        <f t="shared" si="2599"/>
        <v>0</v>
      </c>
      <c r="AA861" s="815">
        <f t="shared" si="2599"/>
        <v>0</v>
      </c>
      <c r="AB861" s="815">
        <f t="shared" si="2599"/>
        <v>0</v>
      </c>
      <c r="AC861" s="815">
        <f t="shared" si="2599"/>
        <v>0</v>
      </c>
      <c r="AD861" s="815">
        <f t="shared" si="2599"/>
        <v>0</v>
      </c>
      <c r="AE861" s="815">
        <f t="shared" si="2599"/>
        <v>0</v>
      </c>
      <c r="AF861" s="815">
        <f t="shared" si="2599"/>
        <v>0</v>
      </c>
      <c r="AG861" s="815">
        <f t="shared" si="2599"/>
        <v>0</v>
      </c>
      <c r="AH861" s="815">
        <f t="shared" si="2599"/>
        <v>0</v>
      </c>
      <c r="AI861" s="815">
        <f t="shared" si="2599"/>
        <v>0</v>
      </c>
      <c r="AJ861" s="815">
        <f t="shared" si="2599"/>
        <v>0</v>
      </c>
      <c r="AK861" s="814"/>
      <c r="AL861" s="815">
        <f t="shared" ref="AL861:BB861" si="2600">SUM(AL481)</f>
        <v>0</v>
      </c>
      <c r="AM861" s="815">
        <f t="shared" si="2600"/>
        <v>0</v>
      </c>
      <c r="AN861" s="815">
        <f t="shared" si="2600"/>
        <v>0</v>
      </c>
      <c r="AO861" s="815">
        <f t="shared" si="2600"/>
        <v>0</v>
      </c>
      <c r="AP861" s="815">
        <f t="shared" si="2600"/>
        <v>0</v>
      </c>
      <c r="AQ861" s="815">
        <f t="shared" si="2600"/>
        <v>0</v>
      </c>
      <c r="AR861" s="815">
        <f t="shared" si="2600"/>
        <v>0</v>
      </c>
      <c r="AS861" s="815">
        <f t="shared" si="2600"/>
        <v>0</v>
      </c>
      <c r="AT861" s="815">
        <f t="shared" si="2600"/>
        <v>0</v>
      </c>
      <c r="AU861" s="815">
        <f t="shared" si="2600"/>
        <v>0</v>
      </c>
      <c r="AV861" s="815">
        <f t="shared" si="2600"/>
        <v>0</v>
      </c>
      <c r="AW861" s="815">
        <f t="shared" si="2600"/>
        <v>0</v>
      </c>
      <c r="AX861" s="815">
        <f t="shared" si="2600"/>
        <v>0</v>
      </c>
      <c r="AY861" s="815">
        <f t="shared" si="2600"/>
        <v>0</v>
      </c>
      <c r="AZ861" s="815">
        <f t="shared" si="2600"/>
        <v>0</v>
      </c>
      <c r="BA861" s="815">
        <f t="shared" si="2600"/>
        <v>0</v>
      </c>
      <c r="BB861" s="815">
        <f t="shared" si="2600"/>
        <v>0</v>
      </c>
      <c r="BC861" s="814"/>
      <c r="BD861" s="815">
        <f t="shared" ref="BD861:BT861" si="2601">SUM(BD481)</f>
        <v>0</v>
      </c>
      <c r="BE861" s="815">
        <f t="shared" si="2601"/>
        <v>0</v>
      </c>
      <c r="BF861" s="815">
        <f t="shared" si="2601"/>
        <v>0</v>
      </c>
      <c r="BG861" s="815">
        <f t="shared" si="2601"/>
        <v>0</v>
      </c>
      <c r="BH861" s="815">
        <f t="shared" si="2601"/>
        <v>0</v>
      </c>
      <c r="BI861" s="815">
        <f t="shared" si="2601"/>
        <v>0</v>
      </c>
      <c r="BJ861" s="815">
        <f t="shared" si="2601"/>
        <v>0</v>
      </c>
      <c r="BK861" s="815">
        <f t="shared" si="2601"/>
        <v>0</v>
      </c>
      <c r="BL861" s="815">
        <f t="shared" si="2601"/>
        <v>0</v>
      </c>
      <c r="BM861" s="815">
        <f t="shared" si="2601"/>
        <v>0</v>
      </c>
      <c r="BN861" s="815">
        <f t="shared" si="2601"/>
        <v>0</v>
      </c>
      <c r="BO861" s="815">
        <f t="shared" si="2601"/>
        <v>0</v>
      </c>
      <c r="BP861" s="815">
        <f t="shared" si="2601"/>
        <v>0</v>
      </c>
      <c r="BQ861" s="815">
        <f t="shared" si="2601"/>
        <v>0</v>
      </c>
      <c r="BR861" s="815">
        <f t="shared" si="2601"/>
        <v>0</v>
      </c>
      <c r="BS861" s="815">
        <f t="shared" si="2601"/>
        <v>0</v>
      </c>
      <c r="BT861" s="815">
        <f t="shared" si="2601"/>
        <v>0</v>
      </c>
      <c r="BU861" s="814"/>
      <c r="BV861" s="815">
        <f>SUM(BV481)</f>
        <v>0</v>
      </c>
      <c r="BW861" s="815">
        <f t="shared" ref="BW861:BY861" si="2602">SUM(BW481)</f>
        <v>0</v>
      </c>
      <c r="BX861" s="815">
        <f t="shared" si="2602"/>
        <v>0</v>
      </c>
      <c r="BY861" s="815">
        <f t="shared" si="2602"/>
        <v>0</v>
      </c>
      <c r="BZ861" s="625">
        <f t="shared" si="2576"/>
        <v>0</v>
      </c>
      <c r="CA861" s="625">
        <f t="shared" si="2577"/>
        <v>0</v>
      </c>
      <c r="CB861" s="625">
        <f t="shared" si="2578"/>
        <v>0</v>
      </c>
      <c r="CC861" s="694">
        <f t="shared" si="2579"/>
        <v>0</v>
      </c>
      <c r="CD861" s="1342">
        <f t="shared" si="2580"/>
        <v>0</v>
      </c>
      <c r="CE861" s="1343">
        <f t="shared" si="2580"/>
        <v>0</v>
      </c>
      <c r="CF861" s="1344">
        <f t="shared" si="2580"/>
        <v>0</v>
      </c>
      <c r="CG861" s="1344">
        <f t="shared" si="2580"/>
        <v>0</v>
      </c>
      <c r="CH861" s="1344">
        <f t="shared" si="2580"/>
        <v>0</v>
      </c>
      <c r="CI861" s="1344">
        <f t="shared" si="2580"/>
        <v>0</v>
      </c>
      <c r="CJ861" s="1344">
        <f t="shared" si="2580"/>
        <v>0</v>
      </c>
      <c r="CK861" s="1345">
        <f t="shared" si="2580"/>
        <v>0</v>
      </c>
      <c r="CL861" s="1345">
        <f t="shared" si="2580"/>
        <v>0</v>
      </c>
      <c r="CM861" s="1345">
        <f t="shared" si="2580"/>
        <v>0</v>
      </c>
      <c r="CN861" s="1344">
        <f t="shared" si="2580"/>
        <v>0</v>
      </c>
      <c r="CO861" s="1344">
        <f t="shared" si="2580"/>
        <v>0</v>
      </c>
      <c r="CP861" s="1344">
        <f t="shared" si="2580"/>
        <v>0</v>
      </c>
      <c r="CQ861" s="1344">
        <f t="shared" si="2580"/>
        <v>0</v>
      </c>
      <c r="CR861" s="1344">
        <f t="shared" si="2580"/>
        <v>0</v>
      </c>
      <c r="CS861" s="1343">
        <f t="shared" si="2580"/>
        <v>0</v>
      </c>
      <c r="CT861" s="1374">
        <f t="shared" si="2581"/>
        <v>0</v>
      </c>
      <c r="CU861" s="1423">
        <f t="shared" si="2582"/>
        <v>0</v>
      </c>
      <c r="CV861" s="1357">
        <f t="shared" si="2582"/>
        <v>0</v>
      </c>
      <c r="CW861" s="1358">
        <f t="shared" si="2582"/>
        <v>0</v>
      </c>
      <c r="CX861" s="1358">
        <f t="shared" si="2582"/>
        <v>0</v>
      </c>
      <c r="CY861" s="1358">
        <f t="shared" si="2582"/>
        <v>0</v>
      </c>
      <c r="CZ861" s="1358">
        <f t="shared" si="2582"/>
        <v>0</v>
      </c>
      <c r="DA861" s="1358">
        <f t="shared" si="2582"/>
        <v>0</v>
      </c>
      <c r="DB861" s="1359">
        <f t="shared" si="2582"/>
        <v>0</v>
      </c>
      <c r="DC861" s="1359">
        <f t="shared" si="2582"/>
        <v>0</v>
      </c>
      <c r="DD861" s="1359">
        <f t="shared" si="2582"/>
        <v>0</v>
      </c>
      <c r="DE861" s="1358">
        <f t="shared" si="2582"/>
        <v>0</v>
      </c>
      <c r="DF861" s="1358">
        <f t="shared" si="2582"/>
        <v>0</v>
      </c>
      <c r="DG861" s="1358">
        <f t="shared" si="2582"/>
        <v>0</v>
      </c>
      <c r="DH861" s="1358">
        <f t="shared" si="2582"/>
        <v>0</v>
      </c>
      <c r="DI861" s="1358">
        <f t="shared" si="2582"/>
        <v>0</v>
      </c>
      <c r="DJ861" s="1357">
        <f t="shared" si="2582"/>
        <v>0</v>
      </c>
      <c r="DK861" s="1423">
        <f t="shared" si="2583"/>
        <v>0</v>
      </c>
      <c r="DL861" s="656">
        <f t="shared" si="2584"/>
        <v>17</v>
      </c>
      <c r="DM861" s="106">
        <f t="shared" si="2585"/>
        <v>17</v>
      </c>
      <c r="DN861" s="106">
        <f t="shared" si="2586"/>
        <v>17</v>
      </c>
      <c r="DO861" s="106">
        <f t="shared" si="2587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7"/>
      <c r="DY861" s="487"/>
    </row>
    <row r="862" spans="1:129" s="489" customFormat="1" ht="15.75" customHeight="1">
      <c r="A862" s="43" t="str">
        <f>$A$484</f>
        <v>Millet purchase - unit</v>
      </c>
      <c r="B862" s="815">
        <f>SUM(B490)</f>
        <v>0</v>
      </c>
      <c r="C862" s="815">
        <f t="shared" ref="C862:R862" si="2603">SUM(C490)</f>
        <v>0</v>
      </c>
      <c r="D862" s="815">
        <f t="shared" si="2603"/>
        <v>0</v>
      </c>
      <c r="E862" s="815">
        <f t="shared" si="2603"/>
        <v>0</v>
      </c>
      <c r="F862" s="815">
        <f t="shared" si="2603"/>
        <v>0</v>
      </c>
      <c r="G862" s="815">
        <f t="shared" si="2603"/>
        <v>0</v>
      </c>
      <c r="H862" s="815">
        <f t="shared" si="2603"/>
        <v>0</v>
      </c>
      <c r="I862" s="815">
        <f t="shared" si="2603"/>
        <v>0</v>
      </c>
      <c r="J862" s="815">
        <f t="shared" si="2603"/>
        <v>0</v>
      </c>
      <c r="K862" s="815">
        <f t="shared" si="2603"/>
        <v>0</v>
      </c>
      <c r="L862" s="815">
        <f t="shared" si="2603"/>
        <v>0</v>
      </c>
      <c r="M862" s="815">
        <f t="shared" si="2603"/>
        <v>0</v>
      </c>
      <c r="N862" s="815">
        <f t="shared" si="2603"/>
        <v>0</v>
      </c>
      <c r="O862" s="815">
        <f t="shared" si="2603"/>
        <v>0</v>
      </c>
      <c r="P862" s="815">
        <f t="shared" si="2603"/>
        <v>0</v>
      </c>
      <c r="Q862" s="815">
        <f t="shared" si="2603"/>
        <v>0</v>
      </c>
      <c r="R862" s="815">
        <f t="shared" si="2603"/>
        <v>0</v>
      </c>
      <c r="S862" s="814"/>
      <c r="T862" s="815">
        <f>SUM(T490)</f>
        <v>0</v>
      </c>
      <c r="U862" s="815">
        <f t="shared" ref="U862:AJ862" si="2604">SUM(U490)</f>
        <v>0</v>
      </c>
      <c r="V862" s="815">
        <f t="shared" si="2604"/>
        <v>0</v>
      </c>
      <c r="W862" s="815">
        <f t="shared" si="2604"/>
        <v>0</v>
      </c>
      <c r="X862" s="815">
        <f t="shared" si="2604"/>
        <v>0</v>
      </c>
      <c r="Y862" s="815">
        <f t="shared" si="2604"/>
        <v>0</v>
      </c>
      <c r="Z862" s="815">
        <f t="shared" si="2604"/>
        <v>0</v>
      </c>
      <c r="AA862" s="815">
        <f t="shared" si="2604"/>
        <v>0</v>
      </c>
      <c r="AB862" s="815">
        <f t="shared" si="2604"/>
        <v>0</v>
      </c>
      <c r="AC862" s="815">
        <f t="shared" si="2604"/>
        <v>0</v>
      </c>
      <c r="AD862" s="815">
        <f t="shared" si="2604"/>
        <v>0</v>
      </c>
      <c r="AE862" s="815">
        <f t="shared" si="2604"/>
        <v>0</v>
      </c>
      <c r="AF862" s="815">
        <f t="shared" si="2604"/>
        <v>0</v>
      </c>
      <c r="AG862" s="815">
        <f t="shared" si="2604"/>
        <v>0</v>
      </c>
      <c r="AH862" s="815">
        <f t="shared" si="2604"/>
        <v>0</v>
      </c>
      <c r="AI862" s="815">
        <f t="shared" si="2604"/>
        <v>0</v>
      </c>
      <c r="AJ862" s="815">
        <f t="shared" si="2604"/>
        <v>0</v>
      </c>
      <c r="AK862" s="814"/>
      <c r="AL862" s="815">
        <f>SUM(AL490)</f>
        <v>0</v>
      </c>
      <c r="AM862" s="815">
        <f t="shared" ref="AM862:BB862" si="2605">SUM(AM490)</f>
        <v>0</v>
      </c>
      <c r="AN862" s="815">
        <f t="shared" si="2605"/>
        <v>0</v>
      </c>
      <c r="AO862" s="815">
        <f t="shared" si="2605"/>
        <v>0</v>
      </c>
      <c r="AP862" s="815">
        <f t="shared" si="2605"/>
        <v>0</v>
      </c>
      <c r="AQ862" s="815">
        <f t="shared" si="2605"/>
        <v>0</v>
      </c>
      <c r="AR862" s="815">
        <f t="shared" si="2605"/>
        <v>0</v>
      </c>
      <c r="AS862" s="815">
        <f t="shared" si="2605"/>
        <v>0</v>
      </c>
      <c r="AT862" s="815">
        <f t="shared" si="2605"/>
        <v>0</v>
      </c>
      <c r="AU862" s="815">
        <f t="shared" si="2605"/>
        <v>0</v>
      </c>
      <c r="AV862" s="815">
        <f t="shared" si="2605"/>
        <v>0</v>
      </c>
      <c r="AW862" s="815">
        <f t="shared" si="2605"/>
        <v>0</v>
      </c>
      <c r="AX862" s="815">
        <f t="shared" si="2605"/>
        <v>0</v>
      </c>
      <c r="AY862" s="815">
        <f t="shared" si="2605"/>
        <v>0</v>
      </c>
      <c r="AZ862" s="815">
        <f t="shared" si="2605"/>
        <v>0</v>
      </c>
      <c r="BA862" s="815">
        <f t="shared" si="2605"/>
        <v>0</v>
      </c>
      <c r="BB862" s="815">
        <f t="shared" si="2605"/>
        <v>0</v>
      </c>
      <c r="BC862" s="814"/>
      <c r="BD862" s="815">
        <f>SUM(BD490)</f>
        <v>0</v>
      </c>
      <c r="BE862" s="815">
        <f t="shared" ref="BE862:BT862" si="2606">SUM(BE490)</f>
        <v>0</v>
      </c>
      <c r="BF862" s="815">
        <f t="shared" si="2606"/>
        <v>0</v>
      </c>
      <c r="BG862" s="815">
        <f t="shared" si="2606"/>
        <v>0</v>
      </c>
      <c r="BH862" s="815">
        <f t="shared" si="2606"/>
        <v>0</v>
      </c>
      <c r="BI862" s="815">
        <f t="shared" si="2606"/>
        <v>0</v>
      </c>
      <c r="BJ862" s="815">
        <f t="shared" si="2606"/>
        <v>0</v>
      </c>
      <c r="BK862" s="815">
        <f t="shared" si="2606"/>
        <v>0</v>
      </c>
      <c r="BL862" s="815">
        <f t="shared" si="2606"/>
        <v>0</v>
      </c>
      <c r="BM862" s="815">
        <f t="shared" si="2606"/>
        <v>0</v>
      </c>
      <c r="BN862" s="815">
        <f t="shared" si="2606"/>
        <v>0</v>
      </c>
      <c r="BO862" s="815">
        <f t="shared" si="2606"/>
        <v>0</v>
      </c>
      <c r="BP862" s="815">
        <f t="shared" si="2606"/>
        <v>0</v>
      </c>
      <c r="BQ862" s="815">
        <f t="shared" si="2606"/>
        <v>0</v>
      </c>
      <c r="BR862" s="815">
        <f t="shared" si="2606"/>
        <v>0</v>
      </c>
      <c r="BS862" s="815">
        <f t="shared" si="2606"/>
        <v>0</v>
      </c>
      <c r="BT862" s="815">
        <f t="shared" si="2606"/>
        <v>0</v>
      </c>
      <c r="BU862" s="814"/>
      <c r="BV862" s="815">
        <f>SUM(BV490)</f>
        <v>0</v>
      </c>
      <c r="BW862" s="815">
        <f t="shared" ref="BW862:BY862" si="2607">SUM(BW490)</f>
        <v>0</v>
      </c>
      <c r="BX862" s="815">
        <f t="shared" si="2607"/>
        <v>0</v>
      </c>
      <c r="BY862" s="815">
        <f t="shared" si="2607"/>
        <v>0</v>
      </c>
      <c r="BZ862" s="625">
        <f t="shared" si="2576"/>
        <v>0</v>
      </c>
      <c r="CA862" s="625">
        <f t="shared" si="2577"/>
        <v>0</v>
      </c>
      <c r="CB862" s="625">
        <f t="shared" si="2578"/>
        <v>0</v>
      </c>
      <c r="CC862" s="694">
        <f t="shared" si="2579"/>
        <v>0</v>
      </c>
      <c r="CD862" s="1342">
        <f t="shared" si="2580"/>
        <v>0</v>
      </c>
      <c r="CE862" s="1343">
        <f t="shared" si="2580"/>
        <v>0</v>
      </c>
      <c r="CF862" s="1344">
        <f t="shared" si="2580"/>
        <v>0</v>
      </c>
      <c r="CG862" s="1344">
        <f t="shared" si="2580"/>
        <v>0</v>
      </c>
      <c r="CH862" s="1344">
        <f t="shared" si="2580"/>
        <v>0</v>
      </c>
      <c r="CI862" s="1344">
        <f t="shared" si="2580"/>
        <v>0</v>
      </c>
      <c r="CJ862" s="1344">
        <f t="shared" si="2580"/>
        <v>0</v>
      </c>
      <c r="CK862" s="1345">
        <f t="shared" si="2580"/>
        <v>0</v>
      </c>
      <c r="CL862" s="1345">
        <f t="shared" si="2580"/>
        <v>0</v>
      </c>
      <c r="CM862" s="1345">
        <f t="shared" si="2580"/>
        <v>0</v>
      </c>
      <c r="CN862" s="1344">
        <f t="shared" si="2580"/>
        <v>0</v>
      </c>
      <c r="CO862" s="1344">
        <f t="shared" si="2580"/>
        <v>0</v>
      </c>
      <c r="CP862" s="1344">
        <f t="shared" si="2580"/>
        <v>0</v>
      </c>
      <c r="CQ862" s="1344">
        <f t="shared" si="2580"/>
        <v>0</v>
      </c>
      <c r="CR862" s="1344">
        <f t="shared" si="2580"/>
        <v>0</v>
      </c>
      <c r="CS862" s="1343">
        <f t="shared" si="2580"/>
        <v>0</v>
      </c>
      <c r="CT862" s="1374">
        <f t="shared" si="2581"/>
        <v>0</v>
      </c>
      <c r="CU862" s="1423">
        <f t="shared" si="2582"/>
        <v>0</v>
      </c>
      <c r="CV862" s="1357">
        <f t="shared" si="2582"/>
        <v>0</v>
      </c>
      <c r="CW862" s="1358">
        <f t="shared" si="2582"/>
        <v>0</v>
      </c>
      <c r="CX862" s="1358">
        <f t="shared" si="2582"/>
        <v>0</v>
      </c>
      <c r="CY862" s="1358">
        <f t="shared" si="2582"/>
        <v>0</v>
      </c>
      <c r="CZ862" s="1358">
        <f t="shared" si="2582"/>
        <v>0</v>
      </c>
      <c r="DA862" s="1358">
        <f t="shared" si="2582"/>
        <v>0</v>
      </c>
      <c r="DB862" s="1359">
        <f t="shared" si="2582"/>
        <v>0</v>
      </c>
      <c r="DC862" s="1359">
        <f t="shared" si="2582"/>
        <v>0</v>
      </c>
      <c r="DD862" s="1359">
        <f t="shared" si="2582"/>
        <v>0</v>
      </c>
      <c r="DE862" s="1358">
        <f t="shared" si="2582"/>
        <v>0</v>
      </c>
      <c r="DF862" s="1358">
        <f t="shared" si="2582"/>
        <v>0</v>
      </c>
      <c r="DG862" s="1358">
        <f t="shared" si="2582"/>
        <v>0</v>
      </c>
      <c r="DH862" s="1358">
        <f t="shared" si="2582"/>
        <v>0</v>
      </c>
      <c r="DI862" s="1358">
        <f t="shared" si="2582"/>
        <v>0</v>
      </c>
      <c r="DJ862" s="1357">
        <f t="shared" si="2582"/>
        <v>0</v>
      </c>
      <c r="DK862" s="1423">
        <f t="shared" si="2583"/>
        <v>0</v>
      </c>
      <c r="DL862" s="656">
        <f t="shared" si="2584"/>
        <v>17</v>
      </c>
      <c r="DM862" s="106">
        <f t="shared" si="2585"/>
        <v>17</v>
      </c>
      <c r="DN862" s="106">
        <f t="shared" si="2586"/>
        <v>17</v>
      </c>
      <c r="DO862" s="106">
        <f t="shared" si="2587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7"/>
      <c r="DY862" s="487"/>
    </row>
    <row r="863" spans="1:129" s="489" customFormat="1" ht="15.75" customHeight="1">
      <c r="A863" s="43" t="str">
        <f>$A$493</f>
        <v>Bread purchase - unit</v>
      </c>
      <c r="B863" s="815">
        <f>SUM(B499)</f>
        <v>0</v>
      </c>
      <c r="C863" s="815">
        <f t="shared" ref="C863:R863" si="2608">SUM(C499)</f>
        <v>0</v>
      </c>
      <c r="D863" s="815">
        <f t="shared" si="2608"/>
        <v>0</v>
      </c>
      <c r="E863" s="815">
        <f t="shared" si="2608"/>
        <v>0</v>
      </c>
      <c r="F863" s="815">
        <f t="shared" si="2608"/>
        <v>0</v>
      </c>
      <c r="G863" s="815">
        <f t="shared" si="2608"/>
        <v>0</v>
      </c>
      <c r="H863" s="815">
        <f t="shared" si="2608"/>
        <v>0</v>
      </c>
      <c r="I863" s="815">
        <f t="shared" si="2608"/>
        <v>0</v>
      </c>
      <c r="J863" s="815">
        <f t="shared" si="2608"/>
        <v>0</v>
      </c>
      <c r="K863" s="815">
        <f t="shared" si="2608"/>
        <v>0</v>
      </c>
      <c r="L863" s="815">
        <f t="shared" si="2608"/>
        <v>0</v>
      </c>
      <c r="M863" s="815">
        <f t="shared" si="2608"/>
        <v>0</v>
      </c>
      <c r="N863" s="815">
        <f t="shared" si="2608"/>
        <v>0</v>
      </c>
      <c r="O863" s="815">
        <f t="shared" si="2608"/>
        <v>0</v>
      </c>
      <c r="P863" s="815">
        <f t="shared" si="2608"/>
        <v>0</v>
      </c>
      <c r="Q863" s="815">
        <f t="shared" si="2608"/>
        <v>0</v>
      </c>
      <c r="R863" s="815">
        <f t="shared" si="2608"/>
        <v>0</v>
      </c>
      <c r="S863" s="814"/>
      <c r="T863" s="815">
        <f t="shared" ref="T863:AJ863" si="2609">SUM(T499)</f>
        <v>0</v>
      </c>
      <c r="U863" s="815">
        <f t="shared" si="2609"/>
        <v>0</v>
      </c>
      <c r="V863" s="815">
        <f t="shared" si="2609"/>
        <v>0</v>
      </c>
      <c r="W863" s="815">
        <f t="shared" si="2609"/>
        <v>0</v>
      </c>
      <c r="X863" s="815">
        <f t="shared" si="2609"/>
        <v>0</v>
      </c>
      <c r="Y863" s="815">
        <f t="shared" si="2609"/>
        <v>1.6532289628180042E-3</v>
      </c>
      <c r="Z863" s="815">
        <f t="shared" si="2609"/>
        <v>0</v>
      </c>
      <c r="AA863" s="815">
        <f t="shared" si="2609"/>
        <v>0</v>
      </c>
      <c r="AB863" s="815">
        <f t="shared" si="2609"/>
        <v>2.361755661168577E-3</v>
      </c>
      <c r="AC863" s="815">
        <f t="shared" si="2609"/>
        <v>0</v>
      </c>
      <c r="AD863" s="815">
        <f t="shared" si="2609"/>
        <v>0</v>
      </c>
      <c r="AE863" s="815">
        <f t="shared" si="2609"/>
        <v>0</v>
      </c>
      <c r="AF863" s="815">
        <f t="shared" si="2609"/>
        <v>0</v>
      </c>
      <c r="AG863" s="815">
        <f t="shared" si="2609"/>
        <v>0</v>
      </c>
      <c r="AH863" s="815">
        <f t="shared" si="2609"/>
        <v>0</v>
      </c>
      <c r="AI863" s="815">
        <f t="shared" si="2609"/>
        <v>0</v>
      </c>
      <c r="AJ863" s="815">
        <f t="shared" si="2609"/>
        <v>0</v>
      </c>
      <c r="AK863" s="814"/>
      <c r="AL863" s="815">
        <f t="shared" ref="AL863:BB863" si="2610">SUM(AL499)</f>
        <v>0</v>
      </c>
      <c r="AM863" s="815">
        <f t="shared" si="2610"/>
        <v>0</v>
      </c>
      <c r="AN863" s="815">
        <f t="shared" si="2610"/>
        <v>0</v>
      </c>
      <c r="AO863" s="815">
        <f t="shared" si="2610"/>
        <v>1.1021526418786693E-2</v>
      </c>
      <c r="AP863" s="815">
        <f t="shared" si="2610"/>
        <v>0</v>
      </c>
      <c r="AQ863" s="815">
        <f t="shared" si="2610"/>
        <v>0</v>
      </c>
      <c r="AR863" s="815">
        <f t="shared" si="2610"/>
        <v>0</v>
      </c>
      <c r="AS863" s="815">
        <f t="shared" si="2610"/>
        <v>1.6532289628180041E-2</v>
      </c>
      <c r="AT863" s="815">
        <f t="shared" si="2610"/>
        <v>0</v>
      </c>
      <c r="AU863" s="815">
        <f t="shared" si="2610"/>
        <v>0</v>
      </c>
      <c r="AV863" s="815">
        <f t="shared" si="2610"/>
        <v>0</v>
      </c>
      <c r="AW863" s="815">
        <f t="shared" si="2610"/>
        <v>0</v>
      </c>
      <c r="AX863" s="815">
        <f t="shared" si="2610"/>
        <v>0</v>
      </c>
      <c r="AY863" s="815">
        <f t="shared" si="2610"/>
        <v>0</v>
      </c>
      <c r="AZ863" s="815">
        <f t="shared" si="2610"/>
        <v>0</v>
      </c>
      <c r="BA863" s="815">
        <f t="shared" si="2610"/>
        <v>0</v>
      </c>
      <c r="BB863" s="815">
        <f t="shared" si="2610"/>
        <v>0</v>
      </c>
      <c r="BC863" s="814"/>
      <c r="BD863" s="815">
        <f t="shared" ref="BD863:BT863" si="2611">SUM(BD499)</f>
        <v>5.2903326810176135E-2</v>
      </c>
      <c r="BE863" s="815">
        <f t="shared" si="2611"/>
        <v>0</v>
      </c>
      <c r="BF863" s="815">
        <f t="shared" si="2611"/>
        <v>8.6794520547945203E-2</v>
      </c>
      <c r="BG863" s="815">
        <f t="shared" si="2611"/>
        <v>0.2387974429223744</v>
      </c>
      <c r="BH863" s="815">
        <f t="shared" si="2611"/>
        <v>1.5029354207436398E-2</v>
      </c>
      <c r="BI863" s="815">
        <f t="shared" si="2611"/>
        <v>0.14465753424657535</v>
      </c>
      <c r="BJ863" s="815">
        <f t="shared" si="2611"/>
        <v>0.2380649706457926</v>
      </c>
      <c r="BK863" s="815">
        <f t="shared" si="2611"/>
        <v>8.2661448140900207E-3</v>
      </c>
      <c r="BL863" s="815">
        <f t="shared" si="2611"/>
        <v>1.4316962818003915E-2</v>
      </c>
      <c r="BM863" s="815">
        <f t="shared" si="2611"/>
        <v>0</v>
      </c>
      <c r="BN863" s="815">
        <f t="shared" si="2611"/>
        <v>0</v>
      </c>
      <c r="BO863" s="815">
        <f t="shared" si="2611"/>
        <v>0</v>
      </c>
      <c r="BP863" s="815">
        <f t="shared" si="2611"/>
        <v>0</v>
      </c>
      <c r="BQ863" s="815">
        <f t="shared" si="2611"/>
        <v>0</v>
      </c>
      <c r="BR863" s="815">
        <f t="shared" si="2611"/>
        <v>0</v>
      </c>
      <c r="BS863" s="815">
        <f t="shared" si="2611"/>
        <v>0</v>
      </c>
      <c r="BT863" s="815">
        <f t="shared" si="2611"/>
        <v>0</v>
      </c>
      <c r="BU863" s="814"/>
      <c r="BV863" s="815">
        <f>SUM(BV499)</f>
        <v>0</v>
      </c>
      <c r="BW863" s="815">
        <f t="shared" ref="BW863:BY863" si="2612">SUM(BW499)</f>
        <v>0</v>
      </c>
      <c r="BX863" s="815">
        <f t="shared" si="2612"/>
        <v>8.2661448140900189E-3</v>
      </c>
      <c r="BY863" s="815">
        <f t="shared" si="2612"/>
        <v>4.1330724070450103E-2</v>
      </c>
      <c r="BZ863" s="625">
        <f t="shared" si="2576"/>
        <v>0</v>
      </c>
      <c r="CA863" s="625">
        <f t="shared" si="2577"/>
        <v>1.1021526418786695E-4</v>
      </c>
      <c r="CB863" s="625">
        <f t="shared" si="2578"/>
        <v>7.3476842791911291E-4</v>
      </c>
      <c r="CC863" s="694">
        <f t="shared" si="2579"/>
        <v>3.7335520939334649E-2</v>
      </c>
      <c r="CD863" s="1342">
        <f t="shared" si="2580"/>
        <v>0</v>
      </c>
      <c r="CE863" s="1343">
        <f t="shared" si="2580"/>
        <v>0</v>
      </c>
      <c r="CF863" s="1344">
        <f t="shared" si="2580"/>
        <v>0</v>
      </c>
      <c r="CG863" s="1344">
        <f t="shared" si="2580"/>
        <v>0</v>
      </c>
      <c r="CH863" s="1344">
        <f t="shared" si="2580"/>
        <v>0</v>
      </c>
      <c r="CI863" s="1344">
        <f t="shared" si="2580"/>
        <v>0</v>
      </c>
      <c r="CJ863" s="1344">
        <f t="shared" si="2580"/>
        <v>0</v>
      </c>
      <c r="CK863" s="1345">
        <f t="shared" si="2580"/>
        <v>0</v>
      </c>
      <c r="CL863" s="1345">
        <f t="shared" si="2580"/>
        <v>0</v>
      </c>
      <c r="CM863" s="1345">
        <f t="shared" si="2580"/>
        <v>0</v>
      </c>
      <c r="CN863" s="1344">
        <f t="shared" si="2580"/>
        <v>0</v>
      </c>
      <c r="CO863" s="1344">
        <f t="shared" si="2580"/>
        <v>0</v>
      </c>
      <c r="CP863" s="1344">
        <f t="shared" si="2580"/>
        <v>0</v>
      </c>
      <c r="CQ863" s="1344">
        <f t="shared" si="2580"/>
        <v>0</v>
      </c>
      <c r="CR863" s="1344">
        <f t="shared" si="2580"/>
        <v>0</v>
      </c>
      <c r="CS863" s="1343">
        <f t="shared" si="2580"/>
        <v>1.1021526418786693E-2</v>
      </c>
      <c r="CT863" s="1374">
        <f t="shared" si="2581"/>
        <v>1.6532289628180041E-2</v>
      </c>
      <c r="CU863" s="1423">
        <f t="shared" si="2582"/>
        <v>0</v>
      </c>
      <c r="CV863" s="1357">
        <f t="shared" si="2582"/>
        <v>0</v>
      </c>
      <c r="CW863" s="1358">
        <f t="shared" si="2582"/>
        <v>0</v>
      </c>
      <c r="CX863" s="1358">
        <f t="shared" si="2582"/>
        <v>0</v>
      </c>
      <c r="CY863" s="1358">
        <f t="shared" si="2582"/>
        <v>0</v>
      </c>
      <c r="CZ863" s="1358">
        <f t="shared" si="2582"/>
        <v>0</v>
      </c>
      <c r="DA863" s="1358">
        <f t="shared" si="2582"/>
        <v>0</v>
      </c>
      <c r="DB863" s="1359">
        <f t="shared" si="2582"/>
        <v>0</v>
      </c>
      <c r="DC863" s="1359">
        <f t="shared" si="2582"/>
        <v>0</v>
      </c>
      <c r="DD863" s="1359">
        <f t="shared" si="2582"/>
        <v>8.2661448140900207E-3</v>
      </c>
      <c r="DE863" s="1358">
        <f t="shared" si="2582"/>
        <v>1.4316962818003915E-2</v>
      </c>
      <c r="DF863" s="1358">
        <f t="shared" si="2582"/>
        <v>1.5029354207436398E-2</v>
      </c>
      <c r="DG863" s="1358">
        <f t="shared" si="2582"/>
        <v>5.2903326810176135E-2</v>
      </c>
      <c r="DH863" s="1358">
        <f t="shared" si="2582"/>
        <v>8.6794520547945203E-2</v>
      </c>
      <c r="DI863" s="1358">
        <f t="shared" si="2582"/>
        <v>0.14465753424657535</v>
      </c>
      <c r="DJ863" s="1357">
        <f t="shared" si="2582"/>
        <v>0.2380649706457926</v>
      </c>
      <c r="DK863" s="1423">
        <f t="shared" si="2583"/>
        <v>0.2387974429223744</v>
      </c>
      <c r="DL863" s="656">
        <f t="shared" si="2584"/>
        <v>17</v>
      </c>
      <c r="DM863" s="106">
        <f t="shared" si="2585"/>
        <v>17</v>
      </c>
      <c r="DN863" s="106">
        <f t="shared" si="2586"/>
        <v>17</v>
      </c>
      <c r="DO863" s="106">
        <f t="shared" si="2587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7"/>
      <c r="DY863" s="487"/>
    </row>
    <row r="864" spans="1:129" s="489" customFormat="1" ht="15.75" customHeight="1">
      <c r="A864" s="43" t="str">
        <f>$A$502</f>
        <v>Sweet potatoes purchase - qty</v>
      </c>
      <c r="B864" s="815">
        <f>SUM(B505)</f>
        <v>0</v>
      </c>
      <c r="C864" s="815">
        <f t="shared" ref="C864:R864" si="2613">SUM(C505)</f>
        <v>0</v>
      </c>
      <c r="D864" s="815">
        <f t="shared" si="2613"/>
        <v>0</v>
      </c>
      <c r="E864" s="815">
        <f t="shared" si="2613"/>
        <v>1.9830397912589694E-2</v>
      </c>
      <c r="F864" s="815">
        <f t="shared" si="2613"/>
        <v>0</v>
      </c>
      <c r="G864" s="815">
        <f t="shared" si="2613"/>
        <v>0</v>
      </c>
      <c r="H864" s="815">
        <f t="shared" si="2613"/>
        <v>0</v>
      </c>
      <c r="I864" s="815">
        <f t="shared" si="2613"/>
        <v>0</v>
      </c>
      <c r="J864" s="815">
        <f t="shared" si="2613"/>
        <v>0</v>
      </c>
      <c r="K864" s="815">
        <f t="shared" si="2613"/>
        <v>0</v>
      </c>
      <c r="L864" s="815">
        <f t="shared" si="2613"/>
        <v>0</v>
      </c>
      <c r="M864" s="815">
        <f t="shared" si="2613"/>
        <v>0</v>
      </c>
      <c r="N864" s="815">
        <f t="shared" si="2613"/>
        <v>0</v>
      </c>
      <c r="O864" s="815">
        <f t="shared" si="2613"/>
        <v>0</v>
      </c>
      <c r="P864" s="815">
        <f t="shared" si="2613"/>
        <v>0</v>
      </c>
      <c r="Q864" s="815">
        <f t="shared" si="2613"/>
        <v>0</v>
      </c>
      <c r="R864" s="815">
        <f t="shared" si="2613"/>
        <v>0</v>
      </c>
      <c r="S864" s="814"/>
      <c r="T864" s="815">
        <f>SUM(T505)</f>
        <v>0</v>
      </c>
      <c r="U864" s="815">
        <f t="shared" ref="U864:AJ864" si="2614">SUM(U505)</f>
        <v>8.923679060665362E-3</v>
      </c>
      <c r="V864" s="815">
        <f t="shared" si="2614"/>
        <v>1.3519373776908022E-2</v>
      </c>
      <c r="W864" s="815">
        <f t="shared" si="2614"/>
        <v>0</v>
      </c>
      <c r="X864" s="815">
        <f t="shared" si="2614"/>
        <v>0</v>
      </c>
      <c r="Y864" s="815">
        <f t="shared" si="2614"/>
        <v>0</v>
      </c>
      <c r="Z864" s="815">
        <f t="shared" si="2614"/>
        <v>0</v>
      </c>
      <c r="AA864" s="815">
        <f t="shared" si="2614"/>
        <v>0</v>
      </c>
      <c r="AB864" s="815">
        <f t="shared" si="2614"/>
        <v>0</v>
      </c>
      <c r="AC864" s="815">
        <f t="shared" si="2614"/>
        <v>0</v>
      </c>
      <c r="AD864" s="815">
        <f t="shared" si="2614"/>
        <v>0</v>
      </c>
      <c r="AE864" s="815">
        <f t="shared" si="2614"/>
        <v>0</v>
      </c>
      <c r="AF864" s="815">
        <f t="shared" si="2614"/>
        <v>0</v>
      </c>
      <c r="AG864" s="815">
        <f t="shared" si="2614"/>
        <v>0</v>
      </c>
      <c r="AH864" s="815">
        <f t="shared" si="2614"/>
        <v>0</v>
      </c>
      <c r="AI864" s="815">
        <f t="shared" si="2614"/>
        <v>0</v>
      </c>
      <c r="AJ864" s="815">
        <f t="shared" si="2614"/>
        <v>0</v>
      </c>
      <c r="AK864" s="814"/>
      <c r="AL864" s="815">
        <f>SUM(AL505)</f>
        <v>0</v>
      </c>
      <c r="AM864" s="815">
        <f t="shared" ref="AM864:BB864" si="2615">SUM(AM505)</f>
        <v>4.0156555772994131E-2</v>
      </c>
      <c r="AN864" s="815">
        <f t="shared" si="2615"/>
        <v>0</v>
      </c>
      <c r="AO864" s="815">
        <f t="shared" si="2615"/>
        <v>0</v>
      </c>
      <c r="AP864" s="815">
        <f t="shared" si="2615"/>
        <v>0</v>
      </c>
      <c r="AQ864" s="815">
        <f t="shared" si="2615"/>
        <v>0</v>
      </c>
      <c r="AR864" s="815">
        <f t="shared" si="2615"/>
        <v>0</v>
      </c>
      <c r="AS864" s="815">
        <f t="shared" si="2615"/>
        <v>0</v>
      </c>
      <c r="AT864" s="815">
        <f t="shared" si="2615"/>
        <v>4.4618395303326806E-2</v>
      </c>
      <c r="AU864" s="815">
        <f t="shared" si="2615"/>
        <v>0</v>
      </c>
      <c r="AV864" s="815">
        <f t="shared" si="2615"/>
        <v>0</v>
      </c>
      <c r="AW864" s="815">
        <f t="shared" si="2615"/>
        <v>0</v>
      </c>
      <c r="AX864" s="815">
        <f t="shared" si="2615"/>
        <v>0</v>
      </c>
      <c r="AY864" s="815">
        <f t="shared" si="2615"/>
        <v>0</v>
      </c>
      <c r="AZ864" s="815">
        <f t="shared" si="2615"/>
        <v>0</v>
      </c>
      <c r="BA864" s="815">
        <f t="shared" si="2615"/>
        <v>0</v>
      </c>
      <c r="BB864" s="815">
        <f t="shared" si="2615"/>
        <v>0</v>
      </c>
      <c r="BC864" s="814"/>
      <c r="BD864" s="815">
        <f>SUM(BD505)</f>
        <v>0</v>
      </c>
      <c r="BE864" s="815">
        <f t="shared" ref="BE864:BT864" si="2616">SUM(BE505)</f>
        <v>0</v>
      </c>
      <c r="BF864" s="815">
        <f t="shared" si="2616"/>
        <v>3.346379647749511E-2</v>
      </c>
      <c r="BG864" s="815">
        <f t="shared" si="2616"/>
        <v>0</v>
      </c>
      <c r="BH864" s="815">
        <f t="shared" si="2616"/>
        <v>0</v>
      </c>
      <c r="BI864" s="815">
        <f t="shared" si="2616"/>
        <v>0</v>
      </c>
      <c r="BJ864" s="815">
        <f t="shared" si="2616"/>
        <v>0</v>
      </c>
      <c r="BK864" s="815">
        <f t="shared" si="2616"/>
        <v>0</v>
      </c>
      <c r="BL864" s="815">
        <f t="shared" si="2616"/>
        <v>0</v>
      </c>
      <c r="BM864" s="815">
        <f t="shared" si="2616"/>
        <v>0</v>
      </c>
      <c r="BN864" s="815">
        <f t="shared" si="2616"/>
        <v>0</v>
      </c>
      <c r="BO864" s="815">
        <f t="shared" si="2616"/>
        <v>0</v>
      </c>
      <c r="BP864" s="815">
        <f t="shared" si="2616"/>
        <v>0</v>
      </c>
      <c r="BQ864" s="815">
        <f t="shared" si="2616"/>
        <v>0</v>
      </c>
      <c r="BR864" s="815">
        <f t="shared" si="2616"/>
        <v>0</v>
      </c>
      <c r="BS864" s="815">
        <f t="shared" si="2616"/>
        <v>0</v>
      </c>
      <c r="BT864" s="815">
        <f t="shared" si="2616"/>
        <v>0</v>
      </c>
      <c r="BU864" s="814"/>
      <c r="BV864" s="815">
        <f>SUM(BV505)</f>
        <v>2.5496225887615318E-3</v>
      </c>
      <c r="BW864" s="815">
        <f t="shared" ref="BW864:BY864" si="2617">SUM(BW505)</f>
        <v>5.949119373776908E-3</v>
      </c>
      <c r="BX864" s="815">
        <f t="shared" si="2617"/>
        <v>3.2125244618395304E-2</v>
      </c>
      <c r="BY864" s="815">
        <f t="shared" si="2617"/>
        <v>0</v>
      </c>
      <c r="BZ864" s="625">
        <f t="shared" si="2576"/>
        <v>0</v>
      </c>
      <c r="CA864" s="625">
        <f t="shared" si="2577"/>
        <v>5.9491193737769082E-4</v>
      </c>
      <c r="CB864" s="625">
        <f t="shared" si="2578"/>
        <v>2.6771037181996088E-3</v>
      </c>
      <c r="CC864" s="694">
        <f t="shared" si="2579"/>
        <v>0</v>
      </c>
      <c r="CD864" s="1342">
        <f t="shared" si="2580"/>
        <v>0</v>
      </c>
      <c r="CE864" s="1343">
        <f t="shared" si="2580"/>
        <v>0</v>
      </c>
      <c r="CF864" s="1344">
        <f t="shared" si="2580"/>
        <v>0</v>
      </c>
      <c r="CG864" s="1344">
        <f t="shared" si="2580"/>
        <v>0</v>
      </c>
      <c r="CH864" s="1344">
        <f t="shared" si="2580"/>
        <v>0</v>
      </c>
      <c r="CI864" s="1344">
        <f t="shared" si="2580"/>
        <v>0</v>
      </c>
      <c r="CJ864" s="1344">
        <f t="shared" si="2580"/>
        <v>0</v>
      </c>
      <c r="CK864" s="1345">
        <f t="shared" si="2580"/>
        <v>0</v>
      </c>
      <c r="CL864" s="1345">
        <f t="shared" si="2580"/>
        <v>0</v>
      </c>
      <c r="CM864" s="1345">
        <f t="shared" si="2580"/>
        <v>0</v>
      </c>
      <c r="CN864" s="1344">
        <f t="shared" si="2580"/>
        <v>0</v>
      </c>
      <c r="CO864" s="1344">
        <f t="shared" si="2580"/>
        <v>0</v>
      </c>
      <c r="CP864" s="1344">
        <f t="shared" si="2580"/>
        <v>0</v>
      </c>
      <c r="CQ864" s="1344">
        <f t="shared" si="2580"/>
        <v>0</v>
      </c>
      <c r="CR864" s="1344">
        <f t="shared" si="2580"/>
        <v>0</v>
      </c>
      <c r="CS864" s="1343">
        <f t="shared" si="2580"/>
        <v>4.0156555772994131E-2</v>
      </c>
      <c r="CT864" s="1374">
        <f t="shared" si="2581"/>
        <v>4.4618395303326806E-2</v>
      </c>
      <c r="CU864" s="1423">
        <f t="shared" si="2582"/>
        <v>0</v>
      </c>
      <c r="CV864" s="1357">
        <f t="shared" si="2582"/>
        <v>0</v>
      </c>
      <c r="CW864" s="1358">
        <f t="shared" si="2582"/>
        <v>0</v>
      </c>
      <c r="CX864" s="1358">
        <f t="shared" si="2582"/>
        <v>0</v>
      </c>
      <c r="CY864" s="1358">
        <f t="shared" si="2582"/>
        <v>0</v>
      </c>
      <c r="CZ864" s="1358">
        <f t="shared" si="2582"/>
        <v>0</v>
      </c>
      <c r="DA864" s="1358">
        <f t="shared" si="2582"/>
        <v>0</v>
      </c>
      <c r="DB864" s="1359">
        <f t="shared" si="2582"/>
        <v>0</v>
      </c>
      <c r="DC864" s="1359">
        <f t="shared" si="2582"/>
        <v>0</v>
      </c>
      <c r="DD864" s="1359">
        <f t="shared" si="2582"/>
        <v>0</v>
      </c>
      <c r="DE864" s="1358">
        <f t="shared" si="2582"/>
        <v>0</v>
      </c>
      <c r="DF864" s="1358">
        <f t="shared" si="2582"/>
        <v>0</v>
      </c>
      <c r="DG864" s="1358">
        <f t="shared" si="2582"/>
        <v>0</v>
      </c>
      <c r="DH864" s="1358">
        <f t="shared" si="2582"/>
        <v>0</v>
      </c>
      <c r="DI864" s="1358">
        <f t="shared" si="2582"/>
        <v>0</v>
      </c>
      <c r="DJ864" s="1357">
        <f t="shared" si="2582"/>
        <v>0</v>
      </c>
      <c r="DK864" s="1423">
        <f t="shared" si="2583"/>
        <v>3.346379647749511E-2</v>
      </c>
      <c r="DL864" s="656">
        <f t="shared" si="2584"/>
        <v>17</v>
      </c>
      <c r="DM864" s="106">
        <f t="shared" si="2585"/>
        <v>17</v>
      </c>
      <c r="DN864" s="106">
        <f t="shared" si="2586"/>
        <v>17</v>
      </c>
      <c r="DO864" s="106">
        <f t="shared" si="2587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7"/>
      <c r="DY864" s="487"/>
    </row>
    <row r="865" spans="1:129" s="489" customFormat="1" ht="15.75" customHeight="1">
      <c r="A865" s="43" t="str">
        <f>$A$508</f>
        <v>Sugar purchase - qty</v>
      </c>
      <c r="B865" s="815">
        <f>SUM(B511)</f>
        <v>0</v>
      </c>
      <c r="C865" s="815">
        <f t="shared" ref="C865:R865" si="2618">SUM(C511)</f>
        <v>0</v>
      </c>
      <c r="D865" s="815">
        <f t="shared" si="2618"/>
        <v>0</v>
      </c>
      <c r="E865" s="815">
        <f t="shared" si="2618"/>
        <v>6.9580343552946289E-3</v>
      </c>
      <c r="F865" s="815">
        <f t="shared" si="2618"/>
        <v>6.2622309197651656E-3</v>
      </c>
      <c r="G865" s="815">
        <f t="shared" si="2618"/>
        <v>9.3933463796477493E-3</v>
      </c>
      <c r="H865" s="815">
        <f t="shared" si="2618"/>
        <v>0</v>
      </c>
      <c r="I865" s="815">
        <f t="shared" si="2618"/>
        <v>0</v>
      </c>
      <c r="J865" s="815">
        <f t="shared" si="2618"/>
        <v>7.4550368092442462E-3</v>
      </c>
      <c r="K865" s="815">
        <f t="shared" si="2618"/>
        <v>0</v>
      </c>
      <c r="L865" s="815">
        <f t="shared" si="2618"/>
        <v>0</v>
      </c>
      <c r="M865" s="815">
        <f t="shared" si="2618"/>
        <v>0</v>
      </c>
      <c r="N865" s="815">
        <f t="shared" si="2618"/>
        <v>0</v>
      </c>
      <c r="O865" s="815">
        <f t="shared" si="2618"/>
        <v>0</v>
      </c>
      <c r="P865" s="815">
        <f t="shared" si="2618"/>
        <v>0</v>
      </c>
      <c r="Q865" s="815">
        <f t="shared" si="2618"/>
        <v>0</v>
      </c>
      <c r="R865" s="815">
        <f t="shared" si="2618"/>
        <v>0</v>
      </c>
      <c r="S865" s="814"/>
      <c r="T865" s="815">
        <f t="shared" ref="T865:AJ865" si="2619">SUM(T511)</f>
        <v>0</v>
      </c>
      <c r="U865" s="815">
        <f t="shared" si="2619"/>
        <v>0</v>
      </c>
      <c r="V865" s="815">
        <f t="shared" si="2619"/>
        <v>5.6929371997865158E-3</v>
      </c>
      <c r="W865" s="815">
        <f t="shared" si="2619"/>
        <v>0</v>
      </c>
      <c r="X865" s="815">
        <f t="shared" si="2619"/>
        <v>0</v>
      </c>
      <c r="Y865" s="815">
        <f t="shared" si="2619"/>
        <v>0</v>
      </c>
      <c r="Z865" s="815">
        <f t="shared" si="2619"/>
        <v>3.1311154598825828E-3</v>
      </c>
      <c r="AA865" s="815">
        <f t="shared" si="2619"/>
        <v>0</v>
      </c>
      <c r="AB865" s="815">
        <f t="shared" si="2619"/>
        <v>1.789208834218619E-2</v>
      </c>
      <c r="AC865" s="815">
        <f t="shared" si="2619"/>
        <v>0</v>
      </c>
      <c r="AD865" s="815">
        <f t="shared" si="2619"/>
        <v>0</v>
      </c>
      <c r="AE865" s="815">
        <f t="shared" si="2619"/>
        <v>0</v>
      </c>
      <c r="AF865" s="815">
        <f t="shared" si="2619"/>
        <v>0</v>
      </c>
      <c r="AG865" s="815">
        <f t="shared" si="2619"/>
        <v>0</v>
      </c>
      <c r="AH865" s="815">
        <f t="shared" si="2619"/>
        <v>0</v>
      </c>
      <c r="AI865" s="815">
        <f t="shared" si="2619"/>
        <v>0</v>
      </c>
      <c r="AJ865" s="815">
        <f t="shared" si="2619"/>
        <v>0</v>
      </c>
      <c r="AK865" s="814"/>
      <c r="AL865" s="815">
        <f t="shared" ref="AL865:BB865" si="2620">SUM(AL511)</f>
        <v>1.0437051532941943E-2</v>
      </c>
      <c r="AM865" s="815">
        <f t="shared" si="2620"/>
        <v>0</v>
      </c>
      <c r="AN865" s="815">
        <f t="shared" si="2620"/>
        <v>0</v>
      </c>
      <c r="AO865" s="815">
        <f t="shared" si="2620"/>
        <v>1.6699282452707111E-2</v>
      </c>
      <c r="AP865" s="815">
        <f t="shared" si="2620"/>
        <v>2.5048923679060663E-2</v>
      </c>
      <c r="AQ865" s="815">
        <f t="shared" si="2620"/>
        <v>2.6092628832354858E-2</v>
      </c>
      <c r="AR865" s="815">
        <f t="shared" si="2620"/>
        <v>6.2622309197651656E-3</v>
      </c>
      <c r="AS865" s="815">
        <f t="shared" si="2620"/>
        <v>0</v>
      </c>
      <c r="AT865" s="815">
        <f t="shared" si="2620"/>
        <v>1.2524461839530331E-2</v>
      </c>
      <c r="AU865" s="815">
        <f t="shared" si="2620"/>
        <v>0</v>
      </c>
      <c r="AV865" s="815">
        <f t="shared" si="2620"/>
        <v>0</v>
      </c>
      <c r="AW865" s="815">
        <f t="shared" si="2620"/>
        <v>0</v>
      </c>
      <c r="AX865" s="815">
        <f t="shared" si="2620"/>
        <v>0</v>
      </c>
      <c r="AY865" s="815">
        <f t="shared" si="2620"/>
        <v>0</v>
      </c>
      <c r="AZ865" s="815">
        <f t="shared" si="2620"/>
        <v>0</v>
      </c>
      <c r="BA865" s="815">
        <f t="shared" si="2620"/>
        <v>0</v>
      </c>
      <c r="BB865" s="815">
        <f t="shared" si="2620"/>
        <v>0</v>
      </c>
      <c r="BC865" s="814"/>
      <c r="BD865" s="815">
        <f t="shared" ref="BD865:BT865" si="2621">SUM(BD511)</f>
        <v>2.5048923679060663E-2</v>
      </c>
      <c r="BE865" s="815">
        <f t="shared" si="2621"/>
        <v>3.1311154598825828E-3</v>
      </c>
      <c r="BF865" s="815">
        <f t="shared" si="2621"/>
        <v>1.5655577299412918E-2</v>
      </c>
      <c r="BG865" s="815">
        <f t="shared" si="2621"/>
        <v>6.9580343552946289E-2</v>
      </c>
      <c r="BH865" s="815">
        <f t="shared" si="2621"/>
        <v>2.466749688667497E-2</v>
      </c>
      <c r="BI865" s="815">
        <f t="shared" si="2621"/>
        <v>3.9138943248532296E-3</v>
      </c>
      <c r="BJ865" s="815">
        <f t="shared" si="2621"/>
        <v>2.5048923679060663E-2</v>
      </c>
      <c r="BK865" s="815">
        <f t="shared" si="2621"/>
        <v>2.0874103065883887E-2</v>
      </c>
      <c r="BL865" s="815">
        <f t="shared" si="2621"/>
        <v>2.7136333985649054E-2</v>
      </c>
      <c r="BM865" s="815">
        <f t="shared" si="2621"/>
        <v>0</v>
      </c>
      <c r="BN865" s="815">
        <f t="shared" si="2621"/>
        <v>0</v>
      </c>
      <c r="BO865" s="815">
        <f t="shared" si="2621"/>
        <v>0</v>
      </c>
      <c r="BP865" s="815">
        <f t="shared" si="2621"/>
        <v>0</v>
      </c>
      <c r="BQ865" s="815">
        <f t="shared" si="2621"/>
        <v>0</v>
      </c>
      <c r="BR865" s="815">
        <f t="shared" si="2621"/>
        <v>0</v>
      </c>
      <c r="BS865" s="815">
        <f t="shared" si="2621"/>
        <v>0</v>
      </c>
      <c r="BT865" s="815">
        <f t="shared" si="2621"/>
        <v>0</v>
      </c>
      <c r="BU865" s="814"/>
      <c r="BV865" s="815">
        <f>SUM(BV511)</f>
        <v>8.9460441710930948E-3</v>
      </c>
      <c r="BW865" s="815">
        <f t="shared" ref="BW865:BY865" si="2622">SUM(BW511)</f>
        <v>6.9580343552946289E-3</v>
      </c>
      <c r="BX865" s="815">
        <f t="shared" si="2622"/>
        <v>1.2524461839530331E-2</v>
      </c>
      <c r="BY865" s="815">
        <f t="shared" si="2622"/>
        <v>2.5048923679060663E-2</v>
      </c>
      <c r="BZ865" s="625">
        <f t="shared" si="2576"/>
        <v>1.3783534722869363E-3</v>
      </c>
      <c r="CA865" s="625">
        <f t="shared" si="2577"/>
        <v>5.8827017731127331E-4</v>
      </c>
      <c r="CB865" s="625">
        <f t="shared" si="2578"/>
        <v>4.7314633616003477E-3</v>
      </c>
      <c r="CC865" s="694">
        <f t="shared" si="2579"/>
        <v>9.6984245586985325E-3</v>
      </c>
      <c r="CD865" s="1342">
        <f t="shared" si="2580"/>
        <v>0</v>
      </c>
      <c r="CE865" s="1343">
        <f t="shared" si="2580"/>
        <v>0</v>
      </c>
      <c r="CF865" s="1344">
        <f t="shared" si="2580"/>
        <v>0</v>
      </c>
      <c r="CG865" s="1344">
        <f t="shared" si="2580"/>
        <v>0</v>
      </c>
      <c r="CH865" s="1344">
        <f t="shared" si="2580"/>
        <v>0</v>
      </c>
      <c r="CI865" s="1344">
        <f t="shared" si="2580"/>
        <v>0</v>
      </c>
      <c r="CJ865" s="1344">
        <f t="shared" si="2580"/>
        <v>0</v>
      </c>
      <c r="CK865" s="1345">
        <f t="shared" si="2580"/>
        <v>0</v>
      </c>
      <c r="CL865" s="1345">
        <f t="shared" si="2580"/>
        <v>0</v>
      </c>
      <c r="CM865" s="1345">
        <f t="shared" si="2580"/>
        <v>0</v>
      </c>
      <c r="CN865" s="1344">
        <f t="shared" si="2580"/>
        <v>0</v>
      </c>
      <c r="CO865" s="1344">
        <f t="shared" si="2580"/>
        <v>6.2622309197651656E-3</v>
      </c>
      <c r="CP865" s="1344">
        <f t="shared" si="2580"/>
        <v>1.0437051532941943E-2</v>
      </c>
      <c r="CQ865" s="1344">
        <f t="shared" si="2580"/>
        <v>1.2524461839530331E-2</v>
      </c>
      <c r="CR865" s="1344">
        <f t="shared" si="2580"/>
        <v>1.6699282452707111E-2</v>
      </c>
      <c r="CS865" s="1343">
        <f t="shared" si="2580"/>
        <v>2.5048923679060663E-2</v>
      </c>
      <c r="CT865" s="1374">
        <f t="shared" si="2581"/>
        <v>2.6092628832354858E-2</v>
      </c>
      <c r="CU865" s="1423">
        <f t="shared" si="2582"/>
        <v>0</v>
      </c>
      <c r="CV865" s="1357">
        <f t="shared" si="2582"/>
        <v>0</v>
      </c>
      <c r="CW865" s="1358">
        <f t="shared" si="2582"/>
        <v>0</v>
      </c>
      <c r="CX865" s="1358">
        <f t="shared" si="2582"/>
        <v>0</v>
      </c>
      <c r="CY865" s="1358">
        <f t="shared" si="2582"/>
        <v>0</v>
      </c>
      <c r="CZ865" s="1358">
        <f t="shared" si="2582"/>
        <v>0</v>
      </c>
      <c r="DA865" s="1358">
        <f t="shared" si="2582"/>
        <v>0</v>
      </c>
      <c r="DB865" s="1359">
        <f t="shared" si="2582"/>
        <v>0</v>
      </c>
      <c r="DC865" s="1359">
        <f t="shared" si="2582"/>
        <v>3.1311154598825828E-3</v>
      </c>
      <c r="DD865" s="1359">
        <f t="shared" si="2582"/>
        <v>3.9138943248532296E-3</v>
      </c>
      <c r="DE865" s="1358">
        <f t="shared" si="2582"/>
        <v>1.5655577299412918E-2</v>
      </c>
      <c r="DF865" s="1358">
        <f t="shared" si="2582"/>
        <v>2.0874103065883887E-2</v>
      </c>
      <c r="DG865" s="1358">
        <f t="shared" si="2582"/>
        <v>2.466749688667497E-2</v>
      </c>
      <c r="DH865" s="1358">
        <f t="shared" si="2582"/>
        <v>2.5048923679060663E-2</v>
      </c>
      <c r="DI865" s="1358">
        <f t="shared" si="2582"/>
        <v>2.5048923679060663E-2</v>
      </c>
      <c r="DJ865" s="1357">
        <f t="shared" si="2582"/>
        <v>2.7136333985649054E-2</v>
      </c>
      <c r="DK865" s="1423">
        <f t="shared" si="2583"/>
        <v>6.9580343552946289E-2</v>
      </c>
      <c r="DL865" s="656">
        <f t="shared" si="2584"/>
        <v>17</v>
      </c>
      <c r="DM865" s="106">
        <f t="shared" si="2585"/>
        <v>17</v>
      </c>
      <c r="DN865" s="106">
        <f t="shared" si="2586"/>
        <v>17</v>
      </c>
      <c r="DO865" s="106">
        <f t="shared" si="2587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7"/>
      <c r="DY865" s="487"/>
    </row>
    <row r="866" spans="1:129" s="489" customFormat="1" ht="15.75" customHeight="1">
      <c r="A866" s="43" t="str">
        <f>$A$514</f>
        <v>Oil purchase: quantity (kg)</v>
      </c>
      <c r="B866" s="815">
        <f>SUM(B517)</f>
        <v>0</v>
      </c>
      <c r="C866" s="815">
        <f t="shared" ref="C866:R866" si="2623">SUM(C517)</f>
        <v>3.5225048923679062E-3</v>
      </c>
      <c r="D866" s="815">
        <f t="shared" si="2623"/>
        <v>1.4090019569471627E-2</v>
      </c>
      <c r="E866" s="815">
        <f t="shared" si="2623"/>
        <v>1.2524461839530335E-2</v>
      </c>
      <c r="F866" s="815">
        <f t="shared" si="2623"/>
        <v>9.7690802348336589E-2</v>
      </c>
      <c r="G866" s="815">
        <f t="shared" si="2623"/>
        <v>0</v>
      </c>
      <c r="H866" s="815">
        <f t="shared" si="2623"/>
        <v>0</v>
      </c>
      <c r="I866" s="815">
        <f t="shared" si="2623"/>
        <v>0</v>
      </c>
      <c r="J866" s="815">
        <f t="shared" si="2623"/>
        <v>1.0064299692479732E-2</v>
      </c>
      <c r="K866" s="815">
        <f t="shared" si="2623"/>
        <v>0</v>
      </c>
      <c r="L866" s="815">
        <f t="shared" si="2623"/>
        <v>0</v>
      </c>
      <c r="M866" s="815">
        <f t="shared" si="2623"/>
        <v>0</v>
      </c>
      <c r="N866" s="815">
        <f t="shared" si="2623"/>
        <v>0</v>
      </c>
      <c r="O866" s="815">
        <f t="shared" si="2623"/>
        <v>0</v>
      </c>
      <c r="P866" s="815">
        <f t="shared" si="2623"/>
        <v>0</v>
      </c>
      <c r="Q866" s="815">
        <f t="shared" si="2623"/>
        <v>0</v>
      </c>
      <c r="R866" s="815">
        <f t="shared" si="2623"/>
        <v>0</v>
      </c>
      <c r="S866" s="814"/>
      <c r="T866" s="815">
        <f>SUM(T517)</f>
        <v>3.6634050880626226E-2</v>
      </c>
      <c r="U866" s="815">
        <f t="shared" ref="U866:AJ866" si="2624">SUM(U517)</f>
        <v>0</v>
      </c>
      <c r="V866" s="815">
        <f t="shared" si="2624"/>
        <v>8.8809820316669633E-2</v>
      </c>
      <c r="W866" s="815">
        <f t="shared" si="2624"/>
        <v>0</v>
      </c>
      <c r="X866" s="815">
        <f t="shared" si="2624"/>
        <v>0</v>
      </c>
      <c r="Y866" s="815">
        <f t="shared" si="2624"/>
        <v>2.1135029354207437E-2</v>
      </c>
      <c r="Z866" s="815">
        <f t="shared" si="2624"/>
        <v>1.0567514677103719E-2</v>
      </c>
      <c r="AA866" s="815">
        <f t="shared" si="2624"/>
        <v>0</v>
      </c>
      <c r="AB866" s="815">
        <f t="shared" si="2624"/>
        <v>0</v>
      </c>
      <c r="AC866" s="815">
        <f t="shared" si="2624"/>
        <v>0</v>
      </c>
      <c r="AD866" s="815">
        <f t="shared" si="2624"/>
        <v>0</v>
      </c>
      <c r="AE866" s="815">
        <f t="shared" si="2624"/>
        <v>0</v>
      </c>
      <c r="AF866" s="815">
        <f t="shared" si="2624"/>
        <v>0</v>
      </c>
      <c r="AG866" s="815">
        <f t="shared" si="2624"/>
        <v>0</v>
      </c>
      <c r="AH866" s="815">
        <f t="shared" si="2624"/>
        <v>0</v>
      </c>
      <c r="AI866" s="815">
        <f t="shared" si="2624"/>
        <v>0</v>
      </c>
      <c r="AJ866" s="815">
        <f t="shared" si="2624"/>
        <v>0</v>
      </c>
      <c r="AK866" s="814"/>
      <c r="AL866" s="815">
        <f>SUM(AL517)</f>
        <v>2.3483365949119372E-2</v>
      </c>
      <c r="AM866" s="815">
        <f t="shared" ref="AM866:BB866" si="2625">SUM(AM517)</f>
        <v>4.2270058708414875E-2</v>
      </c>
      <c r="AN866" s="815">
        <f t="shared" si="2625"/>
        <v>2.6092628832354858E-3</v>
      </c>
      <c r="AO866" s="815">
        <f t="shared" si="2625"/>
        <v>0</v>
      </c>
      <c r="AP866" s="815">
        <f t="shared" si="2625"/>
        <v>2.289628180039139E-2</v>
      </c>
      <c r="AQ866" s="815">
        <f t="shared" si="2625"/>
        <v>1.7612524461839529E-2</v>
      </c>
      <c r="AR866" s="815">
        <f t="shared" si="2625"/>
        <v>5.6360078277886499E-2</v>
      </c>
      <c r="AS866" s="815">
        <f t="shared" si="2625"/>
        <v>0</v>
      </c>
      <c r="AT866" s="815">
        <f t="shared" si="2625"/>
        <v>1.0567514677103719E-2</v>
      </c>
      <c r="AU866" s="815">
        <f t="shared" si="2625"/>
        <v>0</v>
      </c>
      <c r="AV866" s="815">
        <f t="shared" si="2625"/>
        <v>0</v>
      </c>
      <c r="AW866" s="815">
        <f t="shared" si="2625"/>
        <v>0</v>
      </c>
      <c r="AX866" s="815">
        <f t="shared" si="2625"/>
        <v>0</v>
      </c>
      <c r="AY866" s="815">
        <f t="shared" si="2625"/>
        <v>0</v>
      </c>
      <c r="AZ866" s="815">
        <f t="shared" si="2625"/>
        <v>0</v>
      </c>
      <c r="BA866" s="815">
        <f t="shared" si="2625"/>
        <v>0</v>
      </c>
      <c r="BB866" s="815">
        <f t="shared" si="2625"/>
        <v>0</v>
      </c>
      <c r="BC866" s="814"/>
      <c r="BD866" s="815">
        <f>SUM(BD517)</f>
        <v>1.4090019569471625E-2</v>
      </c>
      <c r="BE866" s="815">
        <f t="shared" ref="BE866:BT866" si="2626">SUM(BE517)</f>
        <v>7.0450097847358124E-3</v>
      </c>
      <c r="BF866" s="815">
        <f t="shared" si="2626"/>
        <v>3.5225048923679059E-2</v>
      </c>
      <c r="BG866" s="815">
        <f t="shared" si="2626"/>
        <v>0.15655577299412915</v>
      </c>
      <c r="BH866" s="815">
        <f t="shared" si="2626"/>
        <v>6.4045543497598278E-2</v>
      </c>
      <c r="BI866" s="815">
        <f t="shared" si="2626"/>
        <v>8.8062622309197647E-2</v>
      </c>
      <c r="BJ866" s="815">
        <f t="shared" si="2626"/>
        <v>7.0450097847358117E-2</v>
      </c>
      <c r="BK866" s="815">
        <f t="shared" si="2626"/>
        <v>2.9354207436399219E-2</v>
      </c>
      <c r="BL866" s="815">
        <f t="shared" si="2626"/>
        <v>2.289628180039139E-2</v>
      </c>
      <c r="BM866" s="815">
        <f t="shared" si="2626"/>
        <v>0</v>
      </c>
      <c r="BN866" s="815">
        <f t="shared" si="2626"/>
        <v>0</v>
      </c>
      <c r="BO866" s="815">
        <f t="shared" si="2626"/>
        <v>0</v>
      </c>
      <c r="BP866" s="815">
        <f t="shared" si="2626"/>
        <v>0</v>
      </c>
      <c r="BQ866" s="815">
        <f t="shared" si="2626"/>
        <v>0</v>
      </c>
      <c r="BR866" s="815">
        <f t="shared" si="2626"/>
        <v>0</v>
      </c>
      <c r="BS866" s="815">
        <f t="shared" si="2626"/>
        <v>0</v>
      </c>
      <c r="BT866" s="815">
        <f t="shared" si="2626"/>
        <v>0</v>
      </c>
      <c r="BU866" s="814"/>
      <c r="BV866" s="815">
        <f>SUM(BV517)</f>
        <v>2.0128599384959464E-2</v>
      </c>
      <c r="BW866" s="815">
        <f t="shared" ref="BW866:BY866" si="2627">SUM(BW517)</f>
        <v>1.5655577299412918E-2</v>
      </c>
      <c r="BX866" s="815">
        <f t="shared" si="2627"/>
        <v>2.818003913894325E-2</v>
      </c>
      <c r="BY866" s="815">
        <f t="shared" si="2627"/>
        <v>7.0450097847358117E-2</v>
      </c>
      <c r="BZ866" s="625">
        <f t="shared" si="2576"/>
        <v>2.6800857329233067E-3</v>
      </c>
      <c r="CA866" s="625">
        <f t="shared" si="2577"/>
        <v>4.5557729941291579E-3</v>
      </c>
      <c r="CB866" s="625">
        <f t="shared" si="2578"/>
        <v>7.9626005653402904E-3</v>
      </c>
      <c r="CC866" s="694">
        <f t="shared" si="2579"/>
        <v>2.2077922077922075E-2</v>
      </c>
      <c r="CD866" s="1342">
        <f t="shared" si="2580"/>
        <v>0</v>
      </c>
      <c r="CE866" s="1343">
        <f t="shared" si="2580"/>
        <v>0</v>
      </c>
      <c r="CF866" s="1344">
        <f t="shared" si="2580"/>
        <v>0</v>
      </c>
      <c r="CG866" s="1344">
        <f t="shared" si="2580"/>
        <v>0</v>
      </c>
      <c r="CH866" s="1344">
        <f t="shared" si="2580"/>
        <v>0</v>
      </c>
      <c r="CI866" s="1344">
        <f t="shared" si="2580"/>
        <v>0</v>
      </c>
      <c r="CJ866" s="1344">
        <f t="shared" si="2580"/>
        <v>0</v>
      </c>
      <c r="CK866" s="1345">
        <f t="shared" si="2580"/>
        <v>0</v>
      </c>
      <c r="CL866" s="1345">
        <f t="shared" si="2580"/>
        <v>0</v>
      </c>
      <c r="CM866" s="1345">
        <f t="shared" si="2580"/>
        <v>0</v>
      </c>
      <c r="CN866" s="1344">
        <f t="shared" si="2580"/>
        <v>2.6092628832354858E-3</v>
      </c>
      <c r="CO866" s="1344">
        <f t="shared" si="2580"/>
        <v>1.0567514677103719E-2</v>
      </c>
      <c r="CP866" s="1344">
        <f t="shared" si="2580"/>
        <v>1.7612524461839529E-2</v>
      </c>
      <c r="CQ866" s="1344">
        <f t="shared" si="2580"/>
        <v>2.289628180039139E-2</v>
      </c>
      <c r="CR866" s="1344">
        <f t="shared" si="2580"/>
        <v>2.3483365949119372E-2</v>
      </c>
      <c r="CS866" s="1343">
        <f t="shared" si="2580"/>
        <v>4.2270058708414875E-2</v>
      </c>
      <c r="CT866" s="1374">
        <f t="shared" si="2581"/>
        <v>5.6360078277886499E-2</v>
      </c>
      <c r="CU866" s="1423">
        <f t="shared" si="2582"/>
        <v>0</v>
      </c>
      <c r="CV866" s="1357">
        <f t="shared" si="2582"/>
        <v>0</v>
      </c>
      <c r="CW866" s="1358">
        <f t="shared" si="2582"/>
        <v>0</v>
      </c>
      <c r="CX866" s="1358">
        <f t="shared" si="2582"/>
        <v>0</v>
      </c>
      <c r="CY866" s="1358">
        <f t="shared" si="2582"/>
        <v>0</v>
      </c>
      <c r="CZ866" s="1358">
        <f t="shared" si="2582"/>
        <v>0</v>
      </c>
      <c r="DA866" s="1358">
        <f t="shared" si="2582"/>
        <v>0</v>
      </c>
      <c r="DB866" s="1359">
        <f t="shared" si="2582"/>
        <v>0</v>
      </c>
      <c r="DC866" s="1359">
        <f t="shared" si="2582"/>
        <v>7.0450097847358124E-3</v>
      </c>
      <c r="DD866" s="1359">
        <f t="shared" si="2582"/>
        <v>1.4090019569471625E-2</v>
      </c>
      <c r="DE866" s="1358">
        <f t="shared" si="2582"/>
        <v>2.289628180039139E-2</v>
      </c>
      <c r="DF866" s="1358">
        <f t="shared" si="2582"/>
        <v>2.9354207436399219E-2</v>
      </c>
      <c r="DG866" s="1358">
        <f t="shared" si="2582"/>
        <v>3.5225048923679059E-2</v>
      </c>
      <c r="DH866" s="1358">
        <f t="shared" si="2582"/>
        <v>6.4045543497598278E-2</v>
      </c>
      <c r="DI866" s="1358">
        <f t="shared" si="2582"/>
        <v>7.0450097847358117E-2</v>
      </c>
      <c r="DJ866" s="1357">
        <f t="shared" si="2582"/>
        <v>8.8062622309197647E-2</v>
      </c>
      <c r="DK866" s="1423">
        <f t="shared" si="2583"/>
        <v>0.15655577299412915</v>
      </c>
      <c r="DL866" s="656">
        <f t="shared" si="2584"/>
        <v>17</v>
      </c>
      <c r="DM866" s="106">
        <f t="shared" si="2585"/>
        <v>17</v>
      </c>
      <c r="DN866" s="106">
        <f t="shared" si="2586"/>
        <v>17</v>
      </c>
      <c r="DO866" s="106">
        <f t="shared" si="2587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7"/>
      <c r="DY866" s="487"/>
    </row>
    <row r="867" spans="1:129" s="489" customFormat="1" ht="15.75" customHeight="1">
      <c r="A867" s="43" t="str">
        <f>$A$520</f>
        <v>Milk purchase: quantity (kg)</v>
      </c>
      <c r="B867" s="815">
        <f>SUM(B523)</f>
        <v>0</v>
      </c>
      <c r="C867" s="815">
        <f t="shared" ref="C867:R867" si="2628">SUM(C523)</f>
        <v>0</v>
      </c>
      <c r="D867" s="815">
        <f t="shared" si="2628"/>
        <v>0</v>
      </c>
      <c r="E867" s="815">
        <f t="shared" si="2628"/>
        <v>0</v>
      </c>
      <c r="F867" s="815">
        <f t="shared" si="2628"/>
        <v>0</v>
      </c>
      <c r="G867" s="815">
        <f t="shared" si="2628"/>
        <v>0</v>
      </c>
      <c r="H867" s="815">
        <f t="shared" si="2628"/>
        <v>0</v>
      </c>
      <c r="I867" s="815">
        <f t="shared" si="2628"/>
        <v>0</v>
      </c>
      <c r="J867" s="815">
        <f t="shared" si="2628"/>
        <v>0</v>
      </c>
      <c r="K867" s="815">
        <f t="shared" si="2628"/>
        <v>0</v>
      </c>
      <c r="L867" s="815">
        <f t="shared" si="2628"/>
        <v>0</v>
      </c>
      <c r="M867" s="815">
        <f t="shared" si="2628"/>
        <v>0</v>
      </c>
      <c r="N867" s="815">
        <f t="shared" si="2628"/>
        <v>0</v>
      </c>
      <c r="O867" s="815">
        <f t="shared" si="2628"/>
        <v>0</v>
      </c>
      <c r="P867" s="815">
        <f t="shared" si="2628"/>
        <v>0</v>
      </c>
      <c r="Q867" s="815">
        <f t="shared" si="2628"/>
        <v>0</v>
      </c>
      <c r="R867" s="815">
        <f t="shared" si="2628"/>
        <v>0</v>
      </c>
      <c r="S867" s="814"/>
      <c r="T867" s="815">
        <f t="shared" ref="T867:AJ867" si="2629">SUM(T523)</f>
        <v>0</v>
      </c>
      <c r="U867" s="815">
        <f t="shared" si="2629"/>
        <v>0</v>
      </c>
      <c r="V867" s="815">
        <f t="shared" si="2629"/>
        <v>0</v>
      </c>
      <c r="W867" s="815">
        <f t="shared" si="2629"/>
        <v>0</v>
      </c>
      <c r="X867" s="815">
        <f t="shared" si="2629"/>
        <v>0</v>
      </c>
      <c r="Y867" s="815">
        <f t="shared" si="2629"/>
        <v>0</v>
      </c>
      <c r="Z867" s="815">
        <f t="shared" si="2629"/>
        <v>0</v>
      </c>
      <c r="AA867" s="815">
        <f t="shared" si="2629"/>
        <v>1.0436634050880626E-2</v>
      </c>
      <c r="AB867" s="815">
        <f t="shared" si="2629"/>
        <v>0</v>
      </c>
      <c r="AC867" s="815">
        <f t="shared" si="2629"/>
        <v>0</v>
      </c>
      <c r="AD867" s="815">
        <f t="shared" si="2629"/>
        <v>0</v>
      </c>
      <c r="AE867" s="815">
        <f t="shared" si="2629"/>
        <v>0</v>
      </c>
      <c r="AF867" s="815">
        <f t="shared" si="2629"/>
        <v>0</v>
      </c>
      <c r="AG867" s="815">
        <f t="shared" si="2629"/>
        <v>0</v>
      </c>
      <c r="AH867" s="815">
        <f t="shared" si="2629"/>
        <v>0</v>
      </c>
      <c r="AI867" s="815">
        <f t="shared" si="2629"/>
        <v>0</v>
      </c>
      <c r="AJ867" s="815">
        <f t="shared" si="2629"/>
        <v>0</v>
      </c>
      <c r="AK867" s="814"/>
      <c r="AL867" s="815">
        <f t="shared" ref="AL867:BB867" si="2630">SUM(AL523)</f>
        <v>0</v>
      </c>
      <c r="AM867" s="815">
        <f t="shared" si="2630"/>
        <v>0</v>
      </c>
      <c r="AN867" s="815">
        <f t="shared" si="2630"/>
        <v>0</v>
      </c>
      <c r="AO867" s="815">
        <f t="shared" si="2630"/>
        <v>0</v>
      </c>
      <c r="AP867" s="815">
        <f t="shared" si="2630"/>
        <v>0</v>
      </c>
      <c r="AQ867" s="815">
        <f t="shared" si="2630"/>
        <v>0</v>
      </c>
      <c r="AR867" s="815">
        <f t="shared" si="2630"/>
        <v>0</v>
      </c>
      <c r="AS867" s="815">
        <f t="shared" si="2630"/>
        <v>0</v>
      </c>
      <c r="AT867" s="815">
        <f t="shared" si="2630"/>
        <v>0</v>
      </c>
      <c r="AU867" s="815">
        <f t="shared" si="2630"/>
        <v>0</v>
      </c>
      <c r="AV867" s="815">
        <f t="shared" si="2630"/>
        <v>0</v>
      </c>
      <c r="AW867" s="815">
        <f t="shared" si="2630"/>
        <v>0</v>
      </c>
      <c r="AX867" s="815">
        <f t="shared" si="2630"/>
        <v>0</v>
      </c>
      <c r="AY867" s="815">
        <f t="shared" si="2630"/>
        <v>0</v>
      </c>
      <c r="AZ867" s="815">
        <f t="shared" si="2630"/>
        <v>0</v>
      </c>
      <c r="BA867" s="815">
        <f t="shared" si="2630"/>
        <v>0</v>
      </c>
      <c r="BB867" s="815">
        <f t="shared" si="2630"/>
        <v>0</v>
      </c>
      <c r="BC867" s="814"/>
      <c r="BD867" s="815">
        <f t="shared" ref="BD867:BT867" si="2631">SUM(BD523)</f>
        <v>0</v>
      </c>
      <c r="BE867" s="815">
        <f t="shared" si="2631"/>
        <v>0</v>
      </c>
      <c r="BF867" s="815">
        <f t="shared" si="2631"/>
        <v>0</v>
      </c>
      <c r="BG867" s="815">
        <f t="shared" si="2631"/>
        <v>0</v>
      </c>
      <c r="BH867" s="815">
        <f t="shared" si="2631"/>
        <v>0</v>
      </c>
      <c r="BI867" s="815">
        <f t="shared" si="2631"/>
        <v>0</v>
      </c>
      <c r="BJ867" s="815">
        <f t="shared" si="2631"/>
        <v>0</v>
      </c>
      <c r="BK867" s="815">
        <f t="shared" si="2631"/>
        <v>0</v>
      </c>
      <c r="BL867" s="815">
        <f t="shared" si="2631"/>
        <v>0</v>
      </c>
      <c r="BM867" s="815">
        <f t="shared" si="2631"/>
        <v>0</v>
      </c>
      <c r="BN867" s="815">
        <f t="shared" si="2631"/>
        <v>0</v>
      </c>
      <c r="BO867" s="815">
        <f t="shared" si="2631"/>
        <v>0</v>
      </c>
      <c r="BP867" s="815">
        <f t="shared" si="2631"/>
        <v>0</v>
      </c>
      <c r="BQ867" s="815">
        <f t="shared" si="2631"/>
        <v>0</v>
      </c>
      <c r="BR867" s="815">
        <f t="shared" si="2631"/>
        <v>0</v>
      </c>
      <c r="BS867" s="815">
        <f t="shared" si="2631"/>
        <v>0</v>
      </c>
      <c r="BT867" s="815">
        <f t="shared" si="2631"/>
        <v>0</v>
      </c>
      <c r="BU867" s="814"/>
      <c r="BV867" s="815">
        <f>SUM(BV523)</f>
        <v>0</v>
      </c>
      <c r="BW867" s="815">
        <f t="shared" ref="BW867:BY867" si="2632">SUM(BW523)</f>
        <v>0</v>
      </c>
      <c r="BX867" s="815">
        <f t="shared" si="2632"/>
        <v>0</v>
      </c>
      <c r="BY867" s="815">
        <f t="shared" si="2632"/>
        <v>0</v>
      </c>
      <c r="BZ867" s="625">
        <f t="shared" si="2576"/>
        <v>0</v>
      </c>
      <c r="CA867" s="625">
        <f t="shared" si="2577"/>
        <v>0</v>
      </c>
      <c r="CB867" s="625">
        <f t="shared" si="2578"/>
        <v>0</v>
      </c>
      <c r="CC867" s="694">
        <f t="shared" si="2579"/>
        <v>0</v>
      </c>
      <c r="CD867" s="1342">
        <f t="shared" si="2580"/>
        <v>0</v>
      </c>
      <c r="CE867" s="1343">
        <f t="shared" si="2580"/>
        <v>0</v>
      </c>
      <c r="CF867" s="1344">
        <f t="shared" si="2580"/>
        <v>0</v>
      </c>
      <c r="CG867" s="1344">
        <f t="shared" si="2580"/>
        <v>0</v>
      </c>
      <c r="CH867" s="1344">
        <f t="shared" si="2580"/>
        <v>0</v>
      </c>
      <c r="CI867" s="1344">
        <f t="shared" si="2580"/>
        <v>0</v>
      </c>
      <c r="CJ867" s="1344">
        <f t="shared" si="2580"/>
        <v>0</v>
      </c>
      <c r="CK867" s="1345">
        <f t="shared" si="2580"/>
        <v>0</v>
      </c>
      <c r="CL867" s="1345">
        <f t="shared" si="2580"/>
        <v>0</v>
      </c>
      <c r="CM867" s="1345">
        <f t="shared" si="2580"/>
        <v>0</v>
      </c>
      <c r="CN867" s="1344">
        <f t="shared" si="2580"/>
        <v>0</v>
      </c>
      <c r="CO867" s="1344">
        <f t="shared" si="2580"/>
        <v>0</v>
      </c>
      <c r="CP867" s="1344">
        <f t="shared" si="2580"/>
        <v>0</v>
      </c>
      <c r="CQ867" s="1344">
        <f t="shared" si="2580"/>
        <v>0</v>
      </c>
      <c r="CR867" s="1344">
        <f t="shared" si="2580"/>
        <v>0</v>
      </c>
      <c r="CS867" s="1343">
        <f t="shared" si="2580"/>
        <v>0</v>
      </c>
      <c r="CT867" s="1374">
        <f t="shared" si="2581"/>
        <v>0</v>
      </c>
      <c r="CU867" s="1423">
        <f t="shared" si="2582"/>
        <v>0</v>
      </c>
      <c r="CV867" s="1357">
        <f t="shared" si="2582"/>
        <v>0</v>
      </c>
      <c r="CW867" s="1358">
        <f t="shared" si="2582"/>
        <v>0</v>
      </c>
      <c r="CX867" s="1358">
        <f t="shared" si="2582"/>
        <v>0</v>
      </c>
      <c r="CY867" s="1358">
        <f t="shared" si="2582"/>
        <v>0</v>
      </c>
      <c r="CZ867" s="1358">
        <f t="shared" si="2582"/>
        <v>0</v>
      </c>
      <c r="DA867" s="1358">
        <f t="shared" si="2582"/>
        <v>0</v>
      </c>
      <c r="DB867" s="1359">
        <f t="shared" si="2582"/>
        <v>0</v>
      </c>
      <c r="DC867" s="1359">
        <f t="shared" si="2582"/>
        <v>0</v>
      </c>
      <c r="DD867" s="1359">
        <f t="shared" si="2582"/>
        <v>0</v>
      </c>
      <c r="DE867" s="1358">
        <f t="shared" si="2582"/>
        <v>0</v>
      </c>
      <c r="DF867" s="1358">
        <f t="shared" si="2582"/>
        <v>0</v>
      </c>
      <c r="DG867" s="1358">
        <f t="shared" si="2582"/>
        <v>0</v>
      </c>
      <c r="DH867" s="1358">
        <f t="shared" si="2582"/>
        <v>0</v>
      </c>
      <c r="DI867" s="1358">
        <f t="shared" si="2582"/>
        <v>0</v>
      </c>
      <c r="DJ867" s="1357">
        <f t="shared" si="2582"/>
        <v>0</v>
      </c>
      <c r="DK867" s="1423">
        <f t="shared" si="2583"/>
        <v>0</v>
      </c>
      <c r="DL867" s="656">
        <f t="shared" si="2584"/>
        <v>17</v>
      </c>
      <c r="DM867" s="106">
        <f t="shared" si="2585"/>
        <v>17</v>
      </c>
      <c r="DN867" s="106">
        <f t="shared" si="2586"/>
        <v>17</v>
      </c>
      <c r="DO867" s="106">
        <f t="shared" si="2587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7"/>
      <c r="DY867" s="487"/>
    </row>
    <row r="868" spans="1:129" s="489" customFormat="1" ht="15.75" customHeight="1">
      <c r="A868" s="43" t="str">
        <f>$A$526</f>
        <v>Eggs purchase - unit</v>
      </c>
      <c r="B868" s="1128">
        <f>SUM(B529)</f>
        <v>0</v>
      </c>
      <c r="C868" s="1128">
        <f>SUM(C529)</f>
        <v>0</v>
      </c>
      <c r="D868" s="1128">
        <f t="shared" ref="D868:R868" si="2633">SUM(D529)</f>
        <v>0</v>
      </c>
      <c r="E868" s="1128">
        <f t="shared" si="2633"/>
        <v>0</v>
      </c>
      <c r="F868" s="1128">
        <f t="shared" si="2633"/>
        <v>0</v>
      </c>
      <c r="G868" s="1128">
        <f t="shared" si="2633"/>
        <v>0</v>
      </c>
      <c r="H868" s="1128">
        <f t="shared" si="2633"/>
        <v>0</v>
      </c>
      <c r="I868" s="1128">
        <f t="shared" si="2633"/>
        <v>0</v>
      </c>
      <c r="J868" s="1128">
        <f t="shared" si="2633"/>
        <v>0</v>
      </c>
      <c r="K868" s="1128">
        <f t="shared" si="2633"/>
        <v>0</v>
      </c>
      <c r="L868" s="1128">
        <f t="shared" si="2633"/>
        <v>0</v>
      </c>
      <c r="M868" s="1128">
        <f t="shared" si="2633"/>
        <v>0</v>
      </c>
      <c r="N868" s="1128">
        <f t="shared" si="2633"/>
        <v>0</v>
      </c>
      <c r="O868" s="1128">
        <f t="shared" si="2633"/>
        <v>0</v>
      </c>
      <c r="P868" s="1128">
        <f t="shared" si="2633"/>
        <v>0</v>
      </c>
      <c r="Q868" s="1128">
        <f t="shared" si="2633"/>
        <v>0</v>
      </c>
      <c r="R868" s="1128">
        <f t="shared" si="2633"/>
        <v>0</v>
      </c>
      <c r="S868" s="814"/>
      <c r="T868" s="1128">
        <f>SUM(T529)</f>
        <v>0</v>
      </c>
      <c r="U868" s="1128">
        <f>SUM(U529)</f>
        <v>1.2972559252011307E-3</v>
      </c>
      <c r="V868" s="1128">
        <f t="shared" ref="V868:AJ868" si="2634">SUM(V529)</f>
        <v>0</v>
      </c>
      <c r="W868" s="1128">
        <f t="shared" si="2634"/>
        <v>0</v>
      </c>
      <c r="X868" s="1128">
        <f t="shared" si="2634"/>
        <v>0</v>
      </c>
      <c r="Y868" s="1128">
        <f t="shared" si="2634"/>
        <v>0</v>
      </c>
      <c r="Z868" s="1128">
        <f t="shared" si="2634"/>
        <v>0</v>
      </c>
      <c r="AA868" s="1128">
        <f t="shared" si="2634"/>
        <v>0</v>
      </c>
      <c r="AB868" s="1128">
        <f t="shared" si="2634"/>
        <v>0</v>
      </c>
      <c r="AC868" s="1128">
        <f t="shared" si="2634"/>
        <v>0</v>
      </c>
      <c r="AD868" s="1128">
        <f t="shared" si="2634"/>
        <v>0</v>
      </c>
      <c r="AE868" s="1128">
        <f t="shared" si="2634"/>
        <v>0</v>
      </c>
      <c r="AF868" s="1128">
        <f t="shared" si="2634"/>
        <v>0</v>
      </c>
      <c r="AG868" s="1128">
        <f t="shared" si="2634"/>
        <v>0</v>
      </c>
      <c r="AH868" s="1128">
        <f t="shared" si="2634"/>
        <v>0</v>
      </c>
      <c r="AI868" s="1128">
        <f t="shared" si="2634"/>
        <v>0</v>
      </c>
      <c r="AJ868" s="1128">
        <f t="shared" si="2634"/>
        <v>0</v>
      </c>
      <c r="AK868" s="814"/>
      <c r="AL868" s="1128">
        <f>SUM(AL529)</f>
        <v>0</v>
      </c>
      <c r="AM868" s="1128">
        <f>SUM(AM529)</f>
        <v>1.030658838878017E-3</v>
      </c>
      <c r="AN868" s="1128">
        <f t="shared" ref="AN868:BB868" si="2635">SUM(AN529)</f>
        <v>0</v>
      </c>
      <c r="AO868" s="1128">
        <f t="shared" si="2635"/>
        <v>0</v>
      </c>
      <c r="AP868" s="1128">
        <f t="shared" si="2635"/>
        <v>0</v>
      </c>
      <c r="AQ868" s="1128">
        <f t="shared" si="2635"/>
        <v>0</v>
      </c>
      <c r="AR868" s="1128">
        <f t="shared" si="2635"/>
        <v>0</v>
      </c>
      <c r="AS868" s="1128">
        <f t="shared" si="2635"/>
        <v>0</v>
      </c>
      <c r="AT868" s="1128">
        <f t="shared" si="2635"/>
        <v>0</v>
      </c>
      <c r="AU868" s="1128">
        <f t="shared" si="2635"/>
        <v>0</v>
      </c>
      <c r="AV868" s="1128">
        <f t="shared" si="2635"/>
        <v>0</v>
      </c>
      <c r="AW868" s="1128">
        <f t="shared" si="2635"/>
        <v>0</v>
      </c>
      <c r="AX868" s="1128">
        <f t="shared" si="2635"/>
        <v>0</v>
      </c>
      <c r="AY868" s="1128">
        <f t="shared" si="2635"/>
        <v>0</v>
      </c>
      <c r="AZ868" s="1128">
        <f t="shared" si="2635"/>
        <v>0</v>
      </c>
      <c r="BA868" s="1128">
        <f t="shared" si="2635"/>
        <v>0</v>
      </c>
      <c r="BB868" s="1128">
        <f t="shared" si="2635"/>
        <v>0</v>
      </c>
      <c r="BC868" s="814"/>
      <c r="BD868" s="1128">
        <f>SUM(BD529)</f>
        <v>2.4735812133072407E-3</v>
      </c>
      <c r="BE868" s="1128">
        <f>SUM(BE529)</f>
        <v>0</v>
      </c>
      <c r="BF868" s="1128">
        <f t="shared" ref="BF868:BT868" si="2636">SUM(BF529)</f>
        <v>0</v>
      </c>
      <c r="BG868" s="1128">
        <f t="shared" si="2636"/>
        <v>0</v>
      </c>
      <c r="BH868" s="1128">
        <f t="shared" si="2636"/>
        <v>0</v>
      </c>
      <c r="BI868" s="1128">
        <f t="shared" si="2636"/>
        <v>0</v>
      </c>
      <c r="BJ868" s="1128">
        <f t="shared" si="2636"/>
        <v>0</v>
      </c>
      <c r="BK868" s="1128">
        <f t="shared" si="2636"/>
        <v>0</v>
      </c>
      <c r="BL868" s="1128">
        <f t="shared" si="2636"/>
        <v>0</v>
      </c>
      <c r="BM868" s="1128">
        <f t="shared" si="2636"/>
        <v>0</v>
      </c>
      <c r="BN868" s="1128">
        <f t="shared" si="2636"/>
        <v>0</v>
      </c>
      <c r="BO868" s="1128">
        <f t="shared" si="2636"/>
        <v>0</v>
      </c>
      <c r="BP868" s="1128">
        <f t="shared" si="2636"/>
        <v>0</v>
      </c>
      <c r="BQ868" s="1128">
        <f t="shared" si="2636"/>
        <v>0</v>
      </c>
      <c r="BR868" s="1128">
        <f t="shared" si="2636"/>
        <v>0</v>
      </c>
      <c r="BS868" s="1128">
        <f t="shared" si="2636"/>
        <v>0</v>
      </c>
      <c r="BT868" s="1128">
        <f t="shared" si="2636"/>
        <v>0</v>
      </c>
      <c r="BU868" s="814"/>
      <c r="BV868" s="1128">
        <f t="shared" ref="BV868" si="2637">SUM(BV529)</f>
        <v>0</v>
      </c>
      <c r="BW868" s="1128">
        <f t="shared" ref="BW868:BY868" si="2638">SUM(BW529)</f>
        <v>0</v>
      </c>
      <c r="BX868" s="1128">
        <f t="shared" si="2638"/>
        <v>0</v>
      </c>
      <c r="BY868" s="1128">
        <f t="shared" si="2638"/>
        <v>0</v>
      </c>
      <c r="BZ868" s="625">
        <f t="shared" si="2576"/>
        <v>0</v>
      </c>
      <c r="CA868" s="625">
        <f t="shared" si="2577"/>
        <v>0</v>
      </c>
      <c r="CB868" s="625">
        <f t="shared" si="2578"/>
        <v>0</v>
      </c>
      <c r="CC868" s="694">
        <f t="shared" si="2579"/>
        <v>0</v>
      </c>
      <c r="CD868" s="1342">
        <f t="shared" si="2580"/>
        <v>0</v>
      </c>
      <c r="CE868" s="1343">
        <f t="shared" si="2580"/>
        <v>0</v>
      </c>
      <c r="CF868" s="1344">
        <f t="shared" si="2580"/>
        <v>0</v>
      </c>
      <c r="CG868" s="1344">
        <f t="shared" si="2580"/>
        <v>0</v>
      </c>
      <c r="CH868" s="1344">
        <f t="shared" si="2580"/>
        <v>0</v>
      </c>
      <c r="CI868" s="1344">
        <f t="shared" si="2580"/>
        <v>0</v>
      </c>
      <c r="CJ868" s="1344">
        <f t="shared" si="2580"/>
        <v>0</v>
      </c>
      <c r="CK868" s="1345">
        <f t="shared" si="2580"/>
        <v>0</v>
      </c>
      <c r="CL868" s="1345">
        <f t="shared" si="2580"/>
        <v>0</v>
      </c>
      <c r="CM868" s="1345">
        <f t="shared" si="2580"/>
        <v>0</v>
      </c>
      <c r="CN868" s="1344">
        <f t="shared" si="2580"/>
        <v>0</v>
      </c>
      <c r="CO868" s="1344">
        <f t="shared" si="2580"/>
        <v>0</v>
      </c>
      <c r="CP868" s="1344">
        <f t="shared" si="2580"/>
        <v>0</v>
      </c>
      <c r="CQ868" s="1344">
        <f t="shared" si="2580"/>
        <v>0</v>
      </c>
      <c r="CR868" s="1344">
        <f t="shared" si="2580"/>
        <v>0</v>
      </c>
      <c r="CS868" s="1343">
        <f t="shared" si="2580"/>
        <v>0</v>
      </c>
      <c r="CT868" s="1374">
        <f t="shared" si="2581"/>
        <v>1.030658838878017E-3</v>
      </c>
      <c r="CU868" s="1423">
        <f t="shared" si="2582"/>
        <v>0</v>
      </c>
      <c r="CV868" s="1357">
        <f t="shared" si="2582"/>
        <v>0</v>
      </c>
      <c r="CW868" s="1358">
        <f t="shared" si="2582"/>
        <v>0</v>
      </c>
      <c r="CX868" s="1358">
        <f t="shared" si="2582"/>
        <v>0</v>
      </c>
      <c r="CY868" s="1358">
        <f t="shared" si="2582"/>
        <v>0</v>
      </c>
      <c r="CZ868" s="1358">
        <f t="shared" si="2582"/>
        <v>0</v>
      </c>
      <c r="DA868" s="1358">
        <f t="shared" si="2582"/>
        <v>0</v>
      </c>
      <c r="DB868" s="1359">
        <f t="shared" si="2582"/>
        <v>0</v>
      </c>
      <c r="DC868" s="1359">
        <f t="shared" si="2582"/>
        <v>0</v>
      </c>
      <c r="DD868" s="1359">
        <f t="shared" si="2582"/>
        <v>0</v>
      </c>
      <c r="DE868" s="1358">
        <f t="shared" si="2582"/>
        <v>0</v>
      </c>
      <c r="DF868" s="1358">
        <f t="shared" si="2582"/>
        <v>0</v>
      </c>
      <c r="DG868" s="1358">
        <f t="shared" si="2582"/>
        <v>0</v>
      </c>
      <c r="DH868" s="1358">
        <f t="shared" si="2582"/>
        <v>0</v>
      </c>
      <c r="DI868" s="1358">
        <f t="shared" si="2582"/>
        <v>0</v>
      </c>
      <c r="DJ868" s="1357">
        <f t="shared" si="2582"/>
        <v>0</v>
      </c>
      <c r="DK868" s="1423">
        <f t="shared" si="2583"/>
        <v>2.4735812133072407E-3</v>
      </c>
      <c r="DL868" s="656">
        <f t="shared" si="2584"/>
        <v>17</v>
      </c>
      <c r="DM868" s="106">
        <f t="shared" si="2585"/>
        <v>17</v>
      </c>
      <c r="DN868" s="106">
        <f t="shared" si="2586"/>
        <v>17</v>
      </c>
      <c r="DO868" s="106">
        <f t="shared" si="2587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7"/>
      <c r="DY868" s="487"/>
    </row>
    <row r="869" spans="1:129" s="489" customFormat="1" ht="15.75" customHeight="1">
      <c r="A869" s="43" t="str">
        <f>$A$532</f>
        <v>Poultry (incl feet) purchase - unit</v>
      </c>
      <c r="B869" s="1128">
        <f>SUM(B535)</f>
        <v>0</v>
      </c>
      <c r="C869" s="1128">
        <f>SUM(C535)</f>
        <v>0</v>
      </c>
      <c r="D869" s="1128">
        <f t="shared" ref="D869:R869" si="2639">SUM(D535)</f>
        <v>0</v>
      </c>
      <c r="E869" s="1128">
        <f t="shared" si="2639"/>
        <v>0</v>
      </c>
      <c r="F869" s="1128">
        <f t="shared" si="2639"/>
        <v>0</v>
      </c>
      <c r="G869" s="1128">
        <f t="shared" si="2639"/>
        <v>0</v>
      </c>
      <c r="H869" s="1128">
        <f t="shared" si="2639"/>
        <v>0</v>
      </c>
      <c r="I869" s="1128">
        <f t="shared" si="2639"/>
        <v>0</v>
      </c>
      <c r="J869" s="1128">
        <f t="shared" si="2639"/>
        <v>0</v>
      </c>
      <c r="K869" s="1128">
        <f t="shared" si="2639"/>
        <v>0</v>
      </c>
      <c r="L869" s="1128">
        <f t="shared" si="2639"/>
        <v>0</v>
      </c>
      <c r="M869" s="1128">
        <f t="shared" si="2639"/>
        <v>0</v>
      </c>
      <c r="N869" s="1128">
        <f t="shared" si="2639"/>
        <v>0</v>
      </c>
      <c r="O869" s="1128">
        <f t="shared" si="2639"/>
        <v>0</v>
      </c>
      <c r="P869" s="1128">
        <f t="shared" si="2639"/>
        <v>0</v>
      </c>
      <c r="Q869" s="1128">
        <f t="shared" si="2639"/>
        <v>0</v>
      </c>
      <c r="R869" s="1128">
        <f t="shared" si="2639"/>
        <v>0</v>
      </c>
      <c r="S869" s="814"/>
      <c r="T869" s="1128">
        <f>SUM(T535)</f>
        <v>0</v>
      </c>
      <c r="U869" s="1128">
        <f>SUM(U535)</f>
        <v>0</v>
      </c>
      <c r="V869" s="1128">
        <f t="shared" ref="V869:AJ869" si="2640">SUM(V535)</f>
        <v>1.1448140900195696E-3</v>
      </c>
      <c r="W869" s="1128">
        <f t="shared" si="2640"/>
        <v>0</v>
      </c>
      <c r="X869" s="1128">
        <f t="shared" si="2640"/>
        <v>0</v>
      </c>
      <c r="Y869" s="1128">
        <f t="shared" si="2640"/>
        <v>1.0913894324853228E-3</v>
      </c>
      <c r="Z869" s="1128">
        <f t="shared" si="2640"/>
        <v>0</v>
      </c>
      <c r="AA869" s="1128">
        <f t="shared" si="2640"/>
        <v>0</v>
      </c>
      <c r="AB869" s="1128">
        <f t="shared" si="2640"/>
        <v>0</v>
      </c>
      <c r="AC869" s="1128">
        <f t="shared" si="2640"/>
        <v>0</v>
      </c>
      <c r="AD869" s="1128">
        <f t="shared" si="2640"/>
        <v>0</v>
      </c>
      <c r="AE869" s="1128">
        <f t="shared" si="2640"/>
        <v>0</v>
      </c>
      <c r="AF869" s="1128">
        <f t="shared" si="2640"/>
        <v>0</v>
      </c>
      <c r="AG869" s="1128">
        <f t="shared" si="2640"/>
        <v>0</v>
      </c>
      <c r="AH869" s="1128">
        <f t="shared" si="2640"/>
        <v>0</v>
      </c>
      <c r="AI869" s="1128">
        <f t="shared" si="2640"/>
        <v>0</v>
      </c>
      <c r="AJ869" s="1128">
        <f t="shared" si="2640"/>
        <v>0</v>
      </c>
      <c r="AK869" s="814"/>
      <c r="AL869" s="1128">
        <f>SUM(AL535)</f>
        <v>0</v>
      </c>
      <c r="AM869" s="1128">
        <f>SUM(AM535)</f>
        <v>4.3655577299412914E-3</v>
      </c>
      <c r="AN869" s="1128">
        <f t="shared" ref="AN869:BB869" si="2641">SUM(AN535)</f>
        <v>0</v>
      </c>
      <c r="AO869" s="1128">
        <f t="shared" si="2641"/>
        <v>0</v>
      </c>
      <c r="AP869" s="1128">
        <f t="shared" si="2641"/>
        <v>0</v>
      </c>
      <c r="AQ869" s="1128">
        <f t="shared" si="2641"/>
        <v>0</v>
      </c>
      <c r="AR869" s="1128">
        <f t="shared" si="2641"/>
        <v>2.518590998043053E-3</v>
      </c>
      <c r="AS869" s="1128">
        <f t="shared" si="2641"/>
        <v>2.7984344422700585E-3</v>
      </c>
      <c r="AT869" s="1128">
        <f t="shared" si="2641"/>
        <v>0</v>
      </c>
      <c r="AU869" s="1128">
        <f t="shared" si="2641"/>
        <v>0</v>
      </c>
      <c r="AV869" s="1128">
        <f t="shared" si="2641"/>
        <v>0</v>
      </c>
      <c r="AW869" s="1128">
        <f t="shared" si="2641"/>
        <v>0</v>
      </c>
      <c r="AX869" s="1128">
        <f t="shared" si="2641"/>
        <v>0</v>
      </c>
      <c r="AY869" s="1128">
        <f t="shared" si="2641"/>
        <v>0</v>
      </c>
      <c r="AZ869" s="1128">
        <f t="shared" si="2641"/>
        <v>0</v>
      </c>
      <c r="BA869" s="1128">
        <f t="shared" si="2641"/>
        <v>0</v>
      </c>
      <c r="BB869" s="1128">
        <f t="shared" si="2641"/>
        <v>0</v>
      </c>
      <c r="BC869" s="814"/>
      <c r="BD869" s="1128">
        <f>SUM(BD535)</f>
        <v>0</v>
      </c>
      <c r="BE869" s="1128">
        <f>SUM(BE535)</f>
        <v>0</v>
      </c>
      <c r="BF869" s="1128">
        <f t="shared" ref="BF869:BT869" si="2642">SUM(BF535)</f>
        <v>0</v>
      </c>
      <c r="BG869" s="1128">
        <f t="shared" si="2642"/>
        <v>0</v>
      </c>
      <c r="BH869" s="1128">
        <f t="shared" si="2642"/>
        <v>0</v>
      </c>
      <c r="BI869" s="1128">
        <f t="shared" si="2642"/>
        <v>0</v>
      </c>
      <c r="BJ869" s="1128">
        <f t="shared" si="2642"/>
        <v>0</v>
      </c>
      <c r="BK869" s="1128">
        <f t="shared" si="2642"/>
        <v>0</v>
      </c>
      <c r="BL869" s="1128">
        <f t="shared" si="2642"/>
        <v>1.0074363992172212E-2</v>
      </c>
      <c r="BM869" s="1128">
        <f t="shared" si="2642"/>
        <v>0</v>
      </c>
      <c r="BN869" s="1128">
        <f t="shared" si="2642"/>
        <v>0</v>
      </c>
      <c r="BO869" s="1128">
        <f t="shared" si="2642"/>
        <v>0</v>
      </c>
      <c r="BP869" s="1128">
        <f t="shared" si="2642"/>
        <v>0</v>
      </c>
      <c r="BQ869" s="1128">
        <f t="shared" si="2642"/>
        <v>0</v>
      </c>
      <c r="BR869" s="1128">
        <f t="shared" si="2642"/>
        <v>0</v>
      </c>
      <c r="BS869" s="1128">
        <f t="shared" si="2642"/>
        <v>0</v>
      </c>
      <c r="BT869" s="1128">
        <f t="shared" si="2642"/>
        <v>0</v>
      </c>
      <c r="BU869" s="814"/>
      <c r="BV869" s="1128">
        <f t="shared" ref="BV869" si="2643">SUM(BV535)</f>
        <v>0</v>
      </c>
      <c r="BW869" s="1128">
        <f t="shared" ref="BW869:BY869" si="2644">SUM(BW535)</f>
        <v>0</v>
      </c>
      <c r="BX869" s="1128">
        <f t="shared" si="2644"/>
        <v>3.3581213307240705E-3</v>
      </c>
      <c r="BY869" s="1128">
        <f t="shared" si="2644"/>
        <v>1.0074363992172212E-2</v>
      </c>
      <c r="BZ869" s="625">
        <f t="shared" si="2576"/>
        <v>0</v>
      </c>
      <c r="CA869" s="625">
        <f t="shared" si="2577"/>
        <v>7.2759295499021532E-5</v>
      </c>
      <c r="CB869" s="625">
        <f t="shared" si="2578"/>
        <v>3.5446836268754073E-4</v>
      </c>
      <c r="CC869" s="694">
        <f t="shared" si="2579"/>
        <v>0</v>
      </c>
      <c r="CD869" s="1342">
        <f t="shared" si="2580"/>
        <v>0</v>
      </c>
      <c r="CE869" s="1343">
        <f t="shared" si="2580"/>
        <v>0</v>
      </c>
      <c r="CF869" s="1344">
        <f t="shared" si="2580"/>
        <v>0</v>
      </c>
      <c r="CG869" s="1344">
        <f t="shared" si="2580"/>
        <v>0</v>
      </c>
      <c r="CH869" s="1344">
        <f t="shared" si="2580"/>
        <v>0</v>
      </c>
      <c r="CI869" s="1344">
        <f t="shared" si="2580"/>
        <v>0</v>
      </c>
      <c r="CJ869" s="1344">
        <f t="shared" si="2580"/>
        <v>0</v>
      </c>
      <c r="CK869" s="1345">
        <f t="shared" si="2580"/>
        <v>0</v>
      </c>
      <c r="CL869" s="1345">
        <f t="shared" si="2580"/>
        <v>0</v>
      </c>
      <c r="CM869" s="1345">
        <f t="shared" si="2580"/>
        <v>0</v>
      </c>
      <c r="CN869" s="1344">
        <f t="shared" si="2580"/>
        <v>0</v>
      </c>
      <c r="CO869" s="1344">
        <f t="shared" si="2580"/>
        <v>0</v>
      </c>
      <c r="CP869" s="1344">
        <f t="shared" si="2580"/>
        <v>0</v>
      </c>
      <c r="CQ869" s="1344">
        <f t="shared" si="2580"/>
        <v>0</v>
      </c>
      <c r="CR869" s="1344">
        <f t="shared" si="2580"/>
        <v>2.518590998043053E-3</v>
      </c>
      <c r="CS869" s="1343">
        <f t="shared" si="2580"/>
        <v>2.7984344422700585E-3</v>
      </c>
      <c r="CT869" s="1374">
        <f t="shared" si="2581"/>
        <v>4.3655577299412914E-3</v>
      </c>
      <c r="CU869" s="1423">
        <f t="shared" si="2582"/>
        <v>0</v>
      </c>
      <c r="CV869" s="1357">
        <f t="shared" si="2582"/>
        <v>0</v>
      </c>
      <c r="CW869" s="1358">
        <f t="shared" si="2582"/>
        <v>0</v>
      </c>
      <c r="CX869" s="1358">
        <f t="shared" si="2582"/>
        <v>0</v>
      </c>
      <c r="CY869" s="1358">
        <f t="shared" si="2582"/>
        <v>0</v>
      </c>
      <c r="CZ869" s="1358">
        <f t="shared" si="2582"/>
        <v>0</v>
      </c>
      <c r="DA869" s="1358">
        <f t="shared" si="2582"/>
        <v>0</v>
      </c>
      <c r="DB869" s="1359">
        <f t="shared" si="2582"/>
        <v>0</v>
      </c>
      <c r="DC869" s="1359">
        <f t="shared" si="2582"/>
        <v>0</v>
      </c>
      <c r="DD869" s="1359">
        <f t="shared" si="2582"/>
        <v>0</v>
      </c>
      <c r="DE869" s="1358">
        <f t="shared" si="2582"/>
        <v>0</v>
      </c>
      <c r="DF869" s="1358">
        <f t="shared" si="2582"/>
        <v>0</v>
      </c>
      <c r="DG869" s="1358">
        <f t="shared" si="2582"/>
        <v>0</v>
      </c>
      <c r="DH869" s="1358">
        <f t="shared" si="2582"/>
        <v>0</v>
      </c>
      <c r="DI869" s="1358">
        <f t="shared" si="2582"/>
        <v>0</v>
      </c>
      <c r="DJ869" s="1357">
        <f t="shared" si="2582"/>
        <v>0</v>
      </c>
      <c r="DK869" s="1423">
        <f t="shared" si="2583"/>
        <v>1.0074363992172212E-2</v>
      </c>
      <c r="DL869" s="656">
        <f t="shared" si="2584"/>
        <v>17</v>
      </c>
      <c r="DM869" s="106">
        <f t="shared" si="2585"/>
        <v>17</v>
      </c>
      <c r="DN869" s="106">
        <f t="shared" si="2586"/>
        <v>17</v>
      </c>
      <c r="DO869" s="106">
        <f t="shared" si="2587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7"/>
      <c r="DY869" s="487"/>
    </row>
    <row r="870" spans="1:129" s="489" customFormat="1" ht="15.75" customHeight="1">
      <c r="A870" s="43" t="str">
        <f>$A$538</f>
        <v>Beef purchase - qty</v>
      </c>
      <c r="B870" s="1128">
        <f>SUM(B541)</f>
        <v>0</v>
      </c>
      <c r="C870" s="1128">
        <f>SUM(C541)</f>
        <v>0</v>
      </c>
      <c r="D870" s="1128">
        <f t="shared" ref="D870:R870" si="2645">SUM(D541)</f>
        <v>0</v>
      </c>
      <c r="E870" s="1128">
        <f t="shared" si="2645"/>
        <v>0</v>
      </c>
      <c r="F870" s="1128">
        <f t="shared" si="2645"/>
        <v>1.2263535551206785E-3</v>
      </c>
      <c r="G870" s="1128">
        <f t="shared" si="2645"/>
        <v>0</v>
      </c>
      <c r="H870" s="1128">
        <f t="shared" si="2645"/>
        <v>0</v>
      </c>
      <c r="I870" s="1128">
        <f t="shared" si="2645"/>
        <v>0</v>
      </c>
      <c r="J870" s="1128">
        <f t="shared" si="2645"/>
        <v>0</v>
      </c>
      <c r="K870" s="1128">
        <f t="shared" si="2645"/>
        <v>0</v>
      </c>
      <c r="L870" s="1128">
        <f t="shared" si="2645"/>
        <v>0</v>
      </c>
      <c r="M870" s="1128">
        <f t="shared" si="2645"/>
        <v>0</v>
      </c>
      <c r="N870" s="1128">
        <f t="shared" si="2645"/>
        <v>0</v>
      </c>
      <c r="O870" s="1128">
        <f t="shared" si="2645"/>
        <v>0</v>
      </c>
      <c r="P870" s="1128">
        <f t="shared" si="2645"/>
        <v>0</v>
      </c>
      <c r="Q870" s="1128">
        <f t="shared" si="2645"/>
        <v>0</v>
      </c>
      <c r="R870" s="1128">
        <f t="shared" si="2645"/>
        <v>0</v>
      </c>
      <c r="S870" s="814"/>
      <c r="T870" s="1128">
        <f>SUM(T541)</f>
        <v>0</v>
      </c>
      <c r="U870" s="1128">
        <f>SUM(U541)</f>
        <v>0</v>
      </c>
      <c r="V870" s="1128">
        <f t="shared" ref="V870:AJ870" si="2646">SUM(V541)</f>
        <v>0</v>
      </c>
      <c r="W870" s="1128">
        <f t="shared" si="2646"/>
        <v>0</v>
      </c>
      <c r="X870" s="1128">
        <f t="shared" si="2646"/>
        <v>0</v>
      </c>
      <c r="Y870" s="1128">
        <f t="shared" si="2646"/>
        <v>0</v>
      </c>
      <c r="Z870" s="1128">
        <f t="shared" si="2646"/>
        <v>0</v>
      </c>
      <c r="AA870" s="1128">
        <f t="shared" si="2646"/>
        <v>0</v>
      </c>
      <c r="AB870" s="1128">
        <f t="shared" si="2646"/>
        <v>0</v>
      </c>
      <c r="AC870" s="1128">
        <f t="shared" si="2646"/>
        <v>0</v>
      </c>
      <c r="AD870" s="1128">
        <f t="shared" si="2646"/>
        <v>0</v>
      </c>
      <c r="AE870" s="1128">
        <f t="shared" si="2646"/>
        <v>0</v>
      </c>
      <c r="AF870" s="1128">
        <f t="shared" si="2646"/>
        <v>0</v>
      </c>
      <c r="AG870" s="1128">
        <f t="shared" si="2646"/>
        <v>0</v>
      </c>
      <c r="AH870" s="1128">
        <f t="shared" si="2646"/>
        <v>0</v>
      </c>
      <c r="AI870" s="1128">
        <f t="shared" si="2646"/>
        <v>0</v>
      </c>
      <c r="AJ870" s="1128">
        <f t="shared" si="2646"/>
        <v>0</v>
      </c>
      <c r="AK870" s="814"/>
      <c r="AL870" s="1128">
        <f>SUM(AL541)</f>
        <v>0</v>
      </c>
      <c r="AM870" s="1128">
        <f>SUM(AM541)</f>
        <v>0</v>
      </c>
      <c r="AN870" s="1128">
        <f t="shared" ref="AN870:BB870" si="2647">SUM(AN541)</f>
        <v>0</v>
      </c>
      <c r="AO870" s="1128">
        <f t="shared" si="2647"/>
        <v>0</v>
      </c>
      <c r="AP870" s="1128">
        <f t="shared" si="2647"/>
        <v>0</v>
      </c>
      <c r="AQ870" s="1128">
        <f t="shared" si="2647"/>
        <v>0</v>
      </c>
      <c r="AR870" s="1128">
        <f t="shared" si="2647"/>
        <v>0</v>
      </c>
      <c r="AS870" s="1128">
        <f t="shared" si="2647"/>
        <v>3.0658838878016962E-2</v>
      </c>
      <c r="AT870" s="1128">
        <f t="shared" si="2647"/>
        <v>7.3581213307240712E-2</v>
      </c>
      <c r="AU870" s="1128">
        <f t="shared" si="2647"/>
        <v>0</v>
      </c>
      <c r="AV870" s="1128">
        <f t="shared" si="2647"/>
        <v>0</v>
      </c>
      <c r="AW870" s="1128">
        <f t="shared" si="2647"/>
        <v>0</v>
      </c>
      <c r="AX870" s="1128">
        <f t="shared" si="2647"/>
        <v>0</v>
      </c>
      <c r="AY870" s="1128">
        <f t="shared" si="2647"/>
        <v>0</v>
      </c>
      <c r="AZ870" s="1128">
        <f t="shared" si="2647"/>
        <v>0</v>
      </c>
      <c r="BA870" s="1128">
        <f t="shared" si="2647"/>
        <v>0</v>
      </c>
      <c r="BB870" s="1128">
        <f t="shared" si="2647"/>
        <v>0</v>
      </c>
      <c r="BC870" s="814"/>
      <c r="BD870" s="1128">
        <f>SUM(BD541)</f>
        <v>0</v>
      </c>
      <c r="BE870" s="1128">
        <f>SUM(BE541)</f>
        <v>3.0658838878016962E-4</v>
      </c>
      <c r="BF870" s="1128">
        <f t="shared" ref="BF870:BT870" si="2648">SUM(BF541)</f>
        <v>0</v>
      </c>
      <c r="BG870" s="1128">
        <f t="shared" si="2648"/>
        <v>0</v>
      </c>
      <c r="BH870" s="1128">
        <f t="shared" si="2648"/>
        <v>0</v>
      </c>
      <c r="BI870" s="1128">
        <f t="shared" si="2648"/>
        <v>2.2994129158512722E-3</v>
      </c>
      <c r="BJ870" s="1128">
        <f t="shared" si="2648"/>
        <v>7.3581213307240712E-2</v>
      </c>
      <c r="BK870" s="1128">
        <f t="shared" si="2648"/>
        <v>9.1976516634050889E-3</v>
      </c>
      <c r="BL870" s="1128">
        <f t="shared" si="2648"/>
        <v>3.1882739726027398E-2</v>
      </c>
      <c r="BM870" s="1128">
        <f t="shared" si="2648"/>
        <v>0</v>
      </c>
      <c r="BN870" s="1128">
        <f t="shared" si="2648"/>
        <v>0</v>
      </c>
      <c r="BO870" s="1128">
        <f t="shared" si="2648"/>
        <v>0</v>
      </c>
      <c r="BP870" s="1128">
        <f t="shared" si="2648"/>
        <v>0</v>
      </c>
      <c r="BQ870" s="1128">
        <f t="shared" si="2648"/>
        <v>0</v>
      </c>
      <c r="BR870" s="1128">
        <f t="shared" si="2648"/>
        <v>0</v>
      </c>
      <c r="BS870" s="1128">
        <f t="shared" si="2648"/>
        <v>0</v>
      </c>
      <c r="BT870" s="1128">
        <f t="shared" si="2648"/>
        <v>0</v>
      </c>
      <c r="BU870" s="814"/>
      <c r="BV870" s="1128">
        <f t="shared" ref="BV870" si="2649">SUM(BV541)</f>
        <v>0</v>
      </c>
      <c r="BW870" s="1128">
        <f t="shared" ref="BW870:BY870" si="2650">SUM(BW541)</f>
        <v>0</v>
      </c>
      <c r="BX870" s="1128">
        <f t="shared" si="2650"/>
        <v>0</v>
      </c>
      <c r="BY870" s="1128">
        <f t="shared" si="2650"/>
        <v>1.1037181996086104E-2</v>
      </c>
      <c r="BZ870" s="625">
        <f t="shared" si="2576"/>
        <v>0</v>
      </c>
      <c r="CA870" s="625">
        <f t="shared" si="2577"/>
        <v>0</v>
      </c>
      <c r="CB870" s="625">
        <f t="shared" si="2578"/>
        <v>2.0439225918677971E-3</v>
      </c>
      <c r="CC870" s="694">
        <f t="shared" si="2579"/>
        <v>2.9124261796042625E-3</v>
      </c>
      <c r="CD870" s="1342">
        <f t="shared" si="2580"/>
        <v>0</v>
      </c>
      <c r="CE870" s="1343">
        <f t="shared" si="2580"/>
        <v>0</v>
      </c>
      <c r="CF870" s="1344">
        <f t="shared" si="2580"/>
        <v>0</v>
      </c>
      <c r="CG870" s="1344">
        <f t="shared" si="2580"/>
        <v>0</v>
      </c>
      <c r="CH870" s="1344">
        <f t="shared" si="2580"/>
        <v>0</v>
      </c>
      <c r="CI870" s="1344">
        <f t="shared" si="2580"/>
        <v>0</v>
      </c>
      <c r="CJ870" s="1344">
        <f t="shared" si="2580"/>
        <v>0</v>
      </c>
      <c r="CK870" s="1345">
        <f t="shared" si="2580"/>
        <v>0</v>
      </c>
      <c r="CL870" s="1345">
        <f t="shared" si="2580"/>
        <v>0</v>
      </c>
      <c r="CM870" s="1345">
        <f t="shared" si="2580"/>
        <v>0</v>
      </c>
      <c r="CN870" s="1344">
        <f t="shared" si="2580"/>
        <v>0</v>
      </c>
      <c r="CO870" s="1344">
        <f t="shared" si="2580"/>
        <v>0</v>
      </c>
      <c r="CP870" s="1344">
        <f t="shared" si="2580"/>
        <v>0</v>
      </c>
      <c r="CQ870" s="1344">
        <f t="shared" si="2580"/>
        <v>0</v>
      </c>
      <c r="CR870" s="1344">
        <f t="shared" si="2580"/>
        <v>0</v>
      </c>
      <c r="CS870" s="1343">
        <f t="shared" si="2580"/>
        <v>3.0658838878016962E-2</v>
      </c>
      <c r="CT870" s="1374">
        <f t="shared" si="2581"/>
        <v>7.3581213307240712E-2</v>
      </c>
      <c r="CU870" s="1423">
        <f t="shared" si="2582"/>
        <v>0</v>
      </c>
      <c r="CV870" s="1357">
        <f t="shared" si="2582"/>
        <v>0</v>
      </c>
      <c r="CW870" s="1358">
        <f t="shared" si="2582"/>
        <v>0</v>
      </c>
      <c r="CX870" s="1358">
        <f t="shared" si="2582"/>
        <v>0</v>
      </c>
      <c r="CY870" s="1358">
        <f t="shared" si="2582"/>
        <v>0</v>
      </c>
      <c r="CZ870" s="1358">
        <f t="shared" si="2582"/>
        <v>0</v>
      </c>
      <c r="DA870" s="1358">
        <f t="shared" si="2582"/>
        <v>0</v>
      </c>
      <c r="DB870" s="1359">
        <f t="shared" si="2582"/>
        <v>0</v>
      </c>
      <c r="DC870" s="1359">
        <f t="shared" si="2582"/>
        <v>0</v>
      </c>
      <c r="DD870" s="1359">
        <f t="shared" si="2582"/>
        <v>0</v>
      </c>
      <c r="DE870" s="1358">
        <f t="shared" si="2582"/>
        <v>0</v>
      </c>
      <c r="DF870" s="1358">
        <f t="shared" si="2582"/>
        <v>0</v>
      </c>
      <c r="DG870" s="1358">
        <f t="shared" si="2582"/>
        <v>3.0658838878016962E-4</v>
      </c>
      <c r="DH870" s="1358">
        <f t="shared" si="2582"/>
        <v>2.2994129158512722E-3</v>
      </c>
      <c r="DI870" s="1358">
        <f t="shared" si="2582"/>
        <v>9.1976516634050889E-3</v>
      </c>
      <c r="DJ870" s="1357">
        <f t="shared" si="2582"/>
        <v>3.1882739726027398E-2</v>
      </c>
      <c r="DK870" s="1423">
        <f t="shared" si="2583"/>
        <v>7.3581213307240712E-2</v>
      </c>
      <c r="DL870" s="656">
        <f t="shared" si="2584"/>
        <v>17</v>
      </c>
      <c r="DM870" s="106">
        <f t="shared" si="2585"/>
        <v>17</v>
      </c>
      <c r="DN870" s="106">
        <f t="shared" si="2586"/>
        <v>17</v>
      </c>
      <c r="DO870" s="106">
        <f t="shared" si="2587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7"/>
      <c r="DY870" s="487"/>
    </row>
    <row r="871" spans="1:129" s="489" customFormat="1" ht="15.75" customHeight="1">
      <c r="A871" s="43" t="str">
        <f>$A$544</f>
        <v>Game meat purchase - unit</v>
      </c>
      <c r="B871" s="1128">
        <f>SUM(B547)</f>
        <v>0</v>
      </c>
      <c r="C871" s="1128">
        <f>SUM(C547)</f>
        <v>0</v>
      </c>
      <c r="D871" s="1128">
        <f t="shared" ref="D871:R871" si="2651">SUM(D547)</f>
        <v>0</v>
      </c>
      <c r="E871" s="1128">
        <f t="shared" si="2651"/>
        <v>0</v>
      </c>
      <c r="F871" s="1128">
        <f t="shared" si="2651"/>
        <v>0</v>
      </c>
      <c r="G871" s="1128">
        <f t="shared" si="2651"/>
        <v>0</v>
      </c>
      <c r="H871" s="1128">
        <f t="shared" si="2651"/>
        <v>0</v>
      </c>
      <c r="I871" s="1128">
        <f t="shared" si="2651"/>
        <v>0</v>
      </c>
      <c r="J871" s="1128">
        <f t="shared" si="2651"/>
        <v>0</v>
      </c>
      <c r="K871" s="1128">
        <f t="shared" si="2651"/>
        <v>0</v>
      </c>
      <c r="L871" s="1128">
        <f t="shared" si="2651"/>
        <v>0</v>
      </c>
      <c r="M871" s="1128">
        <f t="shared" si="2651"/>
        <v>0</v>
      </c>
      <c r="N871" s="1128">
        <f t="shared" si="2651"/>
        <v>0</v>
      </c>
      <c r="O871" s="1128">
        <f t="shared" si="2651"/>
        <v>0</v>
      </c>
      <c r="P871" s="1128">
        <f t="shared" si="2651"/>
        <v>0</v>
      </c>
      <c r="Q871" s="1128">
        <f t="shared" si="2651"/>
        <v>0</v>
      </c>
      <c r="R871" s="1128">
        <f t="shared" si="2651"/>
        <v>0</v>
      </c>
      <c r="S871" s="814"/>
      <c r="T871" s="1128">
        <f>SUM(T547)</f>
        <v>0</v>
      </c>
      <c r="U871" s="1128">
        <f>SUM(U547)</f>
        <v>0</v>
      </c>
      <c r="V871" s="1128">
        <f t="shared" ref="V871:AJ871" si="2652">SUM(V547)</f>
        <v>0</v>
      </c>
      <c r="W871" s="1128">
        <f t="shared" si="2652"/>
        <v>0</v>
      </c>
      <c r="X871" s="1128">
        <f t="shared" si="2652"/>
        <v>0</v>
      </c>
      <c r="Y871" s="1128">
        <f t="shared" si="2652"/>
        <v>0</v>
      </c>
      <c r="Z871" s="1128">
        <f t="shared" si="2652"/>
        <v>0</v>
      </c>
      <c r="AA871" s="1128">
        <f t="shared" si="2652"/>
        <v>0</v>
      </c>
      <c r="AB871" s="1128">
        <f t="shared" si="2652"/>
        <v>0</v>
      </c>
      <c r="AC871" s="1128">
        <f t="shared" si="2652"/>
        <v>0</v>
      </c>
      <c r="AD871" s="1128">
        <f t="shared" si="2652"/>
        <v>0</v>
      </c>
      <c r="AE871" s="1128">
        <f t="shared" si="2652"/>
        <v>0</v>
      </c>
      <c r="AF871" s="1128">
        <f t="shared" si="2652"/>
        <v>0</v>
      </c>
      <c r="AG871" s="1128">
        <f t="shared" si="2652"/>
        <v>0</v>
      </c>
      <c r="AH871" s="1128">
        <f t="shared" si="2652"/>
        <v>0</v>
      </c>
      <c r="AI871" s="1128">
        <f t="shared" si="2652"/>
        <v>0</v>
      </c>
      <c r="AJ871" s="1128">
        <f t="shared" si="2652"/>
        <v>0</v>
      </c>
      <c r="AK871" s="814"/>
      <c r="AL871" s="1128">
        <f>SUM(AL547)</f>
        <v>0</v>
      </c>
      <c r="AM871" s="1128">
        <f>SUM(AM547)</f>
        <v>0</v>
      </c>
      <c r="AN871" s="1128">
        <f t="shared" ref="AN871:BB871" si="2653">SUM(AN547)</f>
        <v>0</v>
      </c>
      <c r="AO871" s="1128">
        <f t="shared" si="2653"/>
        <v>0</v>
      </c>
      <c r="AP871" s="1128">
        <f t="shared" si="2653"/>
        <v>0</v>
      </c>
      <c r="AQ871" s="1128">
        <f t="shared" si="2653"/>
        <v>0</v>
      </c>
      <c r="AR871" s="1128">
        <f t="shared" si="2653"/>
        <v>0</v>
      </c>
      <c r="AS871" s="1128">
        <f t="shared" si="2653"/>
        <v>0</v>
      </c>
      <c r="AT871" s="1128">
        <f t="shared" si="2653"/>
        <v>0</v>
      </c>
      <c r="AU871" s="1128">
        <f t="shared" si="2653"/>
        <v>0</v>
      </c>
      <c r="AV871" s="1128">
        <f t="shared" si="2653"/>
        <v>0</v>
      </c>
      <c r="AW871" s="1128">
        <f t="shared" si="2653"/>
        <v>0</v>
      </c>
      <c r="AX871" s="1128">
        <f t="shared" si="2653"/>
        <v>0</v>
      </c>
      <c r="AY871" s="1128">
        <f t="shared" si="2653"/>
        <v>0</v>
      </c>
      <c r="AZ871" s="1128">
        <f t="shared" si="2653"/>
        <v>0</v>
      </c>
      <c r="BA871" s="1128">
        <f t="shared" si="2653"/>
        <v>0</v>
      </c>
      <c r="BB871" s="1128">
        <f t="shared" si="2653"/>
        <v>0</v>
      </c>
      <c r="BC871" s="814"/>
      <c r="BD871" s="1128">
        <f>SUM(BD547)</f>
        <v>0</v>
      </c>
      <c r="BE871" s="1128">
        <f>SUM(BE547)</f>
        <v>0</v>
      </c>
      <c r="BF871" s="1128">
        <f t="shared" ref="BF871:BT871" si="2654">SUM(BF547)</f>
        <v>0</v>
      </c>
      <c r="BG871" s="1128">
        <f t="shared" si="2654"/>
        <v>0</v>
      </c>
      <c r="BH871" s="1128">
        <f t="shared" si="2654"/>
        <v>0</v>
      </c>
      <c r="BI871" s="1128">
        <f t="shared" si="2654"/>
        <v>0</v>
      </c>
      <c r="BJ871" s="1128">
        <f t="shared" si="2654"/>
        <v>0</v>
      </c>
      <c r="BK871" s="1128">
        <f t="shared" si="2654"/>
        <v>0</v>
      </c>
      <c r="BL871" s="1128">
        <f t="shared" si="2654"/>
        <v>0</v>
      </c>
      <c r="BM871" s="1128">
        <f t="shared" si="2654"/>
        <v>0</v>
      </c>
      <c r="BN871" s="1128">
        <f t="shared" si="2654"/>
        <v>0</v>
      </c>
      <c r="BO871" s="1128">
        <f t="shared" si="2654"/>
        <v>0</v>
      </c>
      <c r="BP871" s="1128">
        <f t="shared" si="2654"/>
        <v>0</v>
      </c>
      <c r="BQ871" s="1128">
        <f t="shared" si="2654"/>
        <v>0</v>
      </c>
      <c r="BR871" s="1128">
        <f t="shared" si="2654"/>
        <v>0</v>
      </c>
      <c r="BS871" s="1128">
        <f t="shared" si="2654"/>
        <v>0</v>
      </c>
      <c r="BT871" s="1128">
        <f t="shared" si="2654"/>
        <v>0</v>
      </c>
      <c r="BU871" s="814"/>
      <c r="BV871" s="1128">
        <f t="shared" ref="BV871" si="2655">SUM(BV547)</f>
        <v>0</v>
      </c>
      <c r="BW871" s="1128">
        <f t="shared" ref="BW871:BY871" si="2656">SUM(BW547)</f>
        <v>0</v>
      </c>
      <c r="BX871" s="1128">
        <f t="shared" si="2656"/>
        <v>0</v>
      </c>
      <c r="BY871" s="1128">
        <f t="shared" si="2656"/>
        <v>0</v>
      </c>
      <c r="BZ871" s="625">
        <f t="shared" si="2576"/>
        <v>0</v>
      </c>
      <c r="CA871" s="625">
        <f t="shared" si="2577"/>
        <v>0</v>
      </c>
      <c r="CB871" s="625">
        <f t="shared" si="2578"/>
        <v>0</v>
      </c>
      <c r="CC871" s="694">
        <f t="shared" si="2579"/>
        <v>0</v>
      </c>
      <c r="CD871" s="1342">
        <f t="shared" si="2580"/>
        <v>0</v>
      </c>
      <c r="CE871" s="1343">
        <f t="shared" si="2580"/>
        <v>0</v>
      </c>
      <c r="CF871" s="1344">
        <f t="shared" si="2580"/>
        <v>0</v>
      </c>
      <c r="CG871" s="1344">
        <f t="shared" si="2580"/>
        <v>0</v>
      </c>
      <c r="CH871" s="1344">
        <f t="shared" si="2580"/>
        <v>0</v>
      </c>
      <c r="CI871" s="1344">
        <f t="shared" si="2580"/>
        <v>0</v>
      </c>
      <c r="CJ871" s="1344">
        <f t="shared" si="2580"/>
        <v>0</v>
      </c>
      <c r="CK871" s="1345">
        <f t="shared" si="2580"/>
        <v>0</v>
      </c>
      <c r="CL871" s="1345">
        <f t="shared" si="2580"/>
        <v>0</v>
      </c>
      <c r="CM871" s="1345">
        <f t="shared" si="2580"/>
        <v>0</v>
      </c>
      <c r="CN871" s="1344">
        <f t="shared" si="2580"/>
        <v>0</v>
      </c>
      <c r="CO871" s="1344">
        <f t="shared" si="2580"/>
        <v>0</v>
      </c>
      <c r="CP871" s="1344">
        <f t="shared" si="2580"/>
        <v>0</v>
      </c>
      <c r="CQ871" s="1344">
        <f t="shared" si="2580"/>
        <v>0</v>
      </c>
      <c r="CR871" s="1344">
        <f t="shared" si="2580"/>
        <v>0</v>
      </c>
      <c r="CS871" s="1343">
        <f t="shared" si="2580"/>
        <v>0</v>
      </c>
      <c r="CT871" s="1374">
        <f t="shared" si="2581"/>
        <v>0</v>
      </c>
      <c r="CU871" s="1423">
        <f t="shared" si="2582"/>
        <v>0</v>
      </c>
      <c r="CV871" s="1357">
        <f t="shared" si="2582"/>
        <v>0</v>
      </c>
      <c r="CW871" s="1358">
        <f t="shared" si="2582"/>
        <v>0</v>
      </c>
      <c r="CX871" s="1358">
        <f t="shared" si="2582"/>
        <v>0</v>
      </c>
      <c r="CY871" s="1358">
        <f t="shared" si="2582"/>
        <v>0</v>
      </c>
      <c r="CZ871" s="1358">
        <f t="shared" si="2582"/>
        <v>0</v>
      </c>
      <c r="DA871" s="1358">
        <f t="shared" si="2582"/>
        <v>0</v>
      </c>
      <c r="DB871" s="1359">
        <f t="shared" si="2582"/>
        <v>0</v>
      </c>
      <c r="DC871" s="1359">
        <f t="shared" si="2582"/>
        <v>0</v>
      </c>
      <c r="DD871" s="1359">
        <f t="shared" si="2582"/>
        <v>0</v>
      </c>
      <c r="DE871" s="1358">
        <f t="shared" si="2582"/>
        <v>0</v>
      </c>
      <c r="DF871" s="1358">
        <f t="shared" si="2582"/>
        <v>0</v>
      </c>
      <c r="DG871" s="1358">
        <f t="shared" si="2582"/>
        <v>0</v>
      </c>
      <c r="DH871" s="1358">
        <f t="shared" si="2582"/>
        <v>0</v>
      </c>
      <c r="DI871" s="1358">
        <f t="shared" si="2582"/>
        <v>0</v>
      </c>
      <c r="DJ871" s="1357">
        <f t="shared" si="2582"/>
        <v>0</v>
      </c>
      <c r="DK871" s="1423">
        <f t="shared" si="2583"/>
        <v>0</v>
      </c>
      <c r="DL871" s="656">
        <f t="shared" si="2584"/>
        <v>17</v>
      </c>
      <c r="DM871" s="106">
        <f t="shared" si="2585"/>
        <v>17</v>
      </c>
      <c r="DN871" s="106">
        <f t="shared" si="2586"/>
        <v>17</v>
      </c>
      <c r="DO871" s="106">
        <f t="shared" si="2587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7"/>
      <c r="DY871" s="487"/>
    </row>
    <row r="872" spans="1:129" s="489" customFormat="1" ht="15.75" customHeight="1">
      <c r="A872" s="43" t="str">
        <f>$A$550</f>
        <v>Mango purchase - unit</v>
      </c>
      <c r="B872" s="1128">
        <f>SUM(B553)</f>
        <v>0</v>
      </c>
      <c r="C872" s="1128">
        <f>SUM(C553)</f>
        <v>0</v>
      </c>
      <c r="D872" s="1128">
        <f t="shared" ref="D872:R872" si="2657">SUM(D553)</f>
        <v>0</v>
      </c>
      <c r="E872" s="1128">
        <f t="shared" si="2657"/>
        <v>0</v>
      </c>
      <c r="F872" s="1128">
        <f t="shared" si="2657"/>
        <v>0</v>
      </c>
      <c r="G872" s="1128">
        <f t="shared" si="2657"/>
        <v>0</v>
      </c>
      <c r="H872" s="1128">
        <f t="shared" si="2657"/>
        <v>0</v>
      </c>
      <c r="I872" s="1128">
        <f t="shared" si="2657"/>
        <v>0</v>
      </c>
      <c r="J872" s="1128">
        <f t="shared" si="2657"/>
        <v>0</v>
      </c>
      <c r="K872" s="1128">
        <f t="shared" si="2657"/>
        <v>0</v>
      </c>
      <c r="L872" s="1128">
        <f t="shared" si="2657"/>
        <v>0</v>
      </c>
      <c r="M872" s="1128">
        <f t="shared" si="2657"/>
        <v>0</v>
      </c>
      <c r="N872" s="1128">
        <f t="shared" si="2657"/>
        <v>0</v>
      </c>
      <c r="O872" s="1128">
        <f t="shared" si="2657"/>
        <v>0</v>
      </c>
      <c r="P872" s="1128">
        <f t="shared" si="2657"/>
        <v>0</v>
      </c>
      <c r="Q872" s="1128">
        <f t="shared" si="2657"/>
        <v>0</v>
      </c>
      <c r="R872" s="1128">
        <f t="shared" si="2657"/>
        <v>0</v>
      </c>
      <c r="S872" s="814"/>
      <c r="T872" s="1128">
        <f>SUM(T553)</f>
        <v>0</v>
      </c>
      <c r="U872" s="1128">
        <f>SUM(U553)</f>
        <v>0</v>
      </c>
      <c r="V872" s="1128">
        <f t="shared" ref="V872:AJ872" si="2658">SUM(V553)</f>
        <v>0</v>
      </c>
      <c r="W872" s="1128">
        <f t="shared" si="2658"/>
        <v>0</v>
      </c>
      <c r="X872" s="1128">
        <f t="shared" si="2658"/>
        <v>0</v>
      </c>
      <c r="Y872" s="1128">
        <f t="shared" si="2658"/>
        <v>0</v>
      </c>
      <c r="Z872" s="1128">
        <f t="shared" si="2658"/>
        <v>0</v>
      </c>
      <c r="AA872" s="1128">
        <f t="shared" si="2658"/>
        <v>0</v>
      </c>
      <c r="AB872" s="1128">
        <f t="shared" si="2658"/>
        <v>0</v>
      </c>
      <c r="AC872" s="1128">
        <f t="shared" si="2658"/>
        <v>0</v>
      </c>
      <c r="AD872" s="1128">
        <f t="shared" si="2658"/>
        <v>0</v>
      </c>
      <c r="AE872" s="1128">
        <f t="shared" si="2658"/>
        <v>0</v>
      </c>
      <c r="AF872" s="1128">
        <f t="shared" si="2658"/>
        <v>0</v>
      </c>
      <c r="AG872" s="1128">
        <f t="shared" si="2658"/>
        <v>0</v>
      </c>
      <c r="AH872" s="1128">
        <f t="shared" si="2658"/>
        <v>0</v>
      </c>
      <c r="AI872" s="1128">
        <f t="shared" si="2658"/>
        <v>0</v>
      </c>
      <c r="AJ872" s="1128">
        <f t="shared" si="2658"/>
        <v>0</v>
      </c>
      <c r="AK872" s="814"/>
      <c r="AL872" s="1128">
        <f>SUM(AL553)</f>
        <v>0</v>
      </c>
      <c r="AM872" s="1128">
        <f>SUM(AM553)</f>
        <v>0</v>
      </c>
      <c r="AN872" s="1128">
        <f t="shared" ref="AN872:BB872" si="2659">SUM(AN553)</f>
        <v>0</v>
      </c>
      <c r="AO872" s="1128">
        <f t="shared" si="2659"/>
        <v>0</v>
      </c>
      <c r="AP872" s="1128">
        <f t="shared" si="2659"/>
        <v>0</v>
      </c>
      <c r="AQ872" s="1128">
        <f t="shared" si="2659"/>
        <v>0</v>
      </c>
      <c r="AR872" s="1128">
        <f t="shared" si="2659"/>
        <v>0</v>
      </c>
      <c r="AS872" s="1128">
        <f t="shared" si="2659"/>
        <v>0</v>
      </c>
      <c r="AT872" s="1128">
        <f t="shared" si="2659"/>
        <v>0</v>
      </c>
      <c r="AU872" s="1128">
        <f t="shared" si="2659"/>
        <v>0</v>
      </c>
      <c r="AV872" s="1128">
        <f t="shared" si="2659"/>
        <v>0</v>
      </c>
      <c r="AW872" s="1128">
        <f t="shared" si="2659"/>
        <v>0</v>
      </c>
      <c r="AX872" s="1128">
        <f t="shared" si="2659"/>
        <v>0</v>
      </c>
      <c r="AY872" s="1128">
        <f t="shared" si="2659"/>
        <v>0</v>
      </c>
      <c r="AZ872" s="1128">
        <f t="shared" si="2659"/>
        <v>0</v>
      </c>
      <c r="BA872" s="1128">
        <f t="shared" si="2659"/>
        <v>0</v>
      </c>
      <c r="BB872" s="1128">
        <f t="shared" si="2659"/>
        <v>0</v>
      </c>
      <c r="BC872" s="814"/>
      <c r="BD872" s="1128">
        <f>SUM(BD553)</f>
        <v>0</v>
      </c>
      <c r="BE872" s="1128">
        <f>SUM(BE553)</f>
        <v>0</v>
      </c>
      <c r="BF872" s="1128">
        <f t="shared" ref="BF872:BT872" si="2660">SUM(BF553)</f>
        <v>0</v>
      </c>
      <c r="BG872" s="1128">
        <f t="shared" si="2660"/>
        <v>0</v>
      </c>
      <c r="BH872" s="1128">
        <f t="shared" si="2660"/>
        <v>0</v>
      </c>
      <c r="BI872" s="1128">
        <f t="shared" si="2660"/>
        <v>0</v>
      </c>
      <c r="BJ872" s="1128">
        <f t="shared" si="2660"/>
        <v>0</v>
      </c>
      <c r="BK872" s="1128">
        <f t="shared" si="2660"/>
        <v>0</v>
      </c>
      <c r="BL872" s="1128">
        <f t="shared" si="2660"/>
        <v>0</v>
      </c>
      <c r="BM872" s="1128">
        <f t="shared" si="2660"/>
        <v>0</v>
      </c>
      <c r="BN872" s="1128">
        <f t="shared" si="2660"/>
        <v>0</v>
      </c>
      <c r="BO872" s="1128">
        <f t="shared" si="2660"/>
        <v>0</v>
      </c>
      <c r="BP872" s="1128">
        <f t="shared" si="2660"/>
        <v>0</v>
      </c>
      <c r="BQ872" s="1128">
        <f t="shared" si="2660"/>
        <v>0</v>
      </c>
      <c r="BR872" s="1128">
        <f t="shared" si="2660"/>
        <v>0</v>
      </c>
      <c r="BS872" s="1128">
        <f t="shared" si="2660"/>
        <v>0</v>
      </c>
      <c r="BT872" s="1128">
        <f t="shared" si="2660"/>
        <v>0</v>
      </c>
      <c r="BU872" s="814"/>
      <c r="BV872" s="1128">
        <f t="shared" ref="BV872" si="2661">SUM(BV553)</f>
        <v>0</v>
      </c>
      <c r="BW872" s="1128">
        <f t="shared" ref="BW872:BY872" si="2662">SUM(BW553)</f>
        <v>0</v>
      </c>
      <c r="BX872" s="1128">
        <f t="shared" si="2662"/>
        <v>0</v>
      </c>
      <c r="BY872" s="1128">
        <f t="shared" si="2662"/>
        <v>0</v>
      </c>
      <c r="BZ872" s="625">
        <f t="shared" si="2576"/>
        <v>0</v>
      </c>
      <c r="CA872" s="625">
        <f t="shared" si="2577"/>
        <v>0</v>
      </c>
      <c r="CB872" s="625">
        <f t="shared" si="2578"/>
        <v>0</v>
      </c>
      <c r="CC872" s="694">
        <f t="shared" si="2579"/>
        <v>0</v>
      </c>
      <c r="CD872" s="1342">
        <f t="shared" si="2580"/>
        <v>0</v>
      </c>
      <c r="CE872" s="1343">
        <f t="shared" si="2580"/>
        <v>0</v>
      </c>
      <c r="CF872" s="1344">
        <f t="shared" si="2580"/>
        <v>0</v>
      </c>
      <c r="CG872" s="1344">
        <f t="shared" si="2580"/>
        <v>0</v>
      </c>
      <c r="CH872" s="1344">
        <f t="shared" si="2580"/>
        <v>0</v>
      </c>
      <c r="CI872" s="1344">
        <f t="shared" si="2580"/>
        <v>0</v>
      </c>
      <c r="CJ872" s="1344">
        <f t="shared" si="2580"/>
        <v>0</v>
      </c>
      <c r="CK872" s="1345">
        <f t="shared" si="2580"/>
        <v>0</v>
      </c>
      <c r="CL872" s="1345">
        <f t="shared" si="2580"/>
        <v>0</v>
      </c>
      <c r="CM872" s="1345">
        <f t="shared" si="2580"/>
        <v>0</v>
      </c>
      <c r="CN872" s="1344">
        <f t="shared" si="2580"/>
        <v>0</v>
      </c>
      <c r="CO872" s="1344">
        <f t="shared" si="2580"/>
        <v>0</v>
      </c>
      <c r="CP872" s="1344">
        <f t="shared" si="2580"/>
        <v>0</v>
      </c>
      <c r="CQ872" s="1344">
        <f t="shared" si="2580"/>
        <v>0</v>
      </c>
      <c r="CR872" s="1344">
        <f t="shared" si="2580"/>
        <v>0</v>
      </c>
      <c r="CS872" s="1343">
        <f t="shared" si="2580"/>
        <v>0</v>
      </c>
      <c r="CT872" s="1374">
        <f t="shared" si="2581"/>
        <v>0</v>
      </c>
      <c r="CU872" s="1423">
        <f t="shared" si="2582"/>
        <v>0</v>
      </c>
      <c r="CV872" s="1357">
        <f t="shared" si="2582"/>
        <v>0</v>
      </c>
      <c r="CW872" s="1358">
        <f t="shared" si="2582"/>
        <v>0</v>
      </c>
      <c r="CX872" s="1358">
        <f t="shared" si="2582"/>
        <v>0</v>
      </c>
      <c r="CY872" s="1358">
        <f t="shared" si="2582"/>
        <v>0</v>
      </c>
      <c r="CZ872" s="1358">
        <f t="shared" si="2582"/>
        <v>0</v>
      </c>
      <c r="DA872" s="1358">
        <f t="shared" si="2582"/>
        <v>0</v>
      </c>
      <c r="DB872" s="1359">
        <f t="shared" si="2582"/>
        <v>0</v>
      </c>
      <c r="DC872" s="1359">
        <f t="shared" si="2582"/>
        <v>0</v>
      </c>
      <c r="DD872" s="1359">
        <f t="shared" si="2582"/>
        <v>0</v>
      </c>
      <c r="DE872" s="1358">
        <f t="shared" si="2582"/>
        <v>0</v>
      </c>
      <c r="DF872" s="1358">
        <f t="shared" si="2582"/>
        <v>0</v>
      </c>
      <c r="DG872" s="1358">
        <f t="shared" si="2582"/>
        <v>0</v>
      </c>
      <c r="DH872" s="1358">
        <f t="shared" si="2582"/>
        <v>0</v>
      </c>
      <c r="DI872" s="1358">
        <f t="shared" si="2582"/>
        <v>0</v>
      </c>
      <c r="DJ872" s="1357">
        <f t="shared" si="2582"/>
        <v>0</v>
      </c>
      <c r="DK872" s="1423">
        <f t="shared" si="2583"/>
        <v>0</v>
      </c>
      <c r="DL872" s="656">
        <f t="shared" si="2584"/>
        <v>17</v>
      </c>
      <c r="DM872" s="106">
        <f t="shared" si="2585"/>
        <v>17</v>
      </c>
      <c r="DN872" s="106">
        <f t="shared" si="2586"/>
        <v>17</v>
      </c>
      <c r="DO872" s="106">
        <f t="shared" si="2587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7"/>
      <c r="DY872" s="487"/>
    </row>
    <row r="873" spans="1:129" s="489" customFormat="1" ht="15.75" customHeight="1">
      <c r="A873" s="43" t="str">
        <f>$A$556</f>
        <v>Tomato purchase - unit</v>
      </c>
      <c r="B873" s="1128">
        <f>SUM(B559)</f>
        <v>0</v>
      </c>
      <c r="C873" s="1128">
        <f>SUM(C559)</f>
        <v>0</v>
      </c>
      <c r="D873" s="1128">
        <f t="shared" ref="D873:R873" si="2663">SUM(D559)</f>
        <v>0</v>
      </c>
      <c r="E873" s="1128">
        <f t="shared" si="2663"/>
        <v>0</v>
      </c>
      <c r="F873" s="1128">
        <f t="shared" si="2663"/>
        <v>0</v>
      </c>
      <c r="G873" s="1128">
        <f t="shared" si="2663"/>
        <v>0</v>
      </c>
      <c r="H873" s="1128">
        <f t="shared" si="2663"/>
        <v>0</v>
      </c>
      <c r="I873" s="1128">
        <f t="shared" si="2663"/>
        <v>0</v>
      </c>
      <c r="J873" s="1128">
        <f t="shared" si="2663"/>
        <v>0</v>
      </c>
      <c r="K873" s="1128">
        <f t="shared" si="2663"/>
        <v>0</v>
      </c>
      <c r="L873" s="1128">
        <f t="shared" si="2663"/>
        <v>0</v>
      </c>
      <c r="M873" s="1128">
        <f t="shared" si="2663"/>
        <v>0</v>
      </c>
      <c r="N873" s="1128">
        <f t="shared" si="2663"/>
        <v>0</v>
      </c>
      <c r="O873" s="1128">
        <f t="shared" si="2663"/>
        <v>0</v>
      </c>
      <c r="P873" s="1128">
        <f t="shared" si="2663"/>
        <v>0</v>
      </c>
      <c r="Q873" s="1128">
        <f t="shared" si="2663"/>
        <v>0</v>
      </c>
      <c r="R873" s="1128">
        <f t="shared" si="2663"/>
        <v>0</v>
      </c>
      <c r="S873" s="814"/>
      <c r="T873" s="1128">
        <f>SUM(T559)</f>
        <v>0</v>
      </c>
      <c r="U873" s="1128">
        <f>SUM(U559)</f>
        <v>0</v>
      </c>
      <c r="V873" s="1128">
        <f t="shared" ref="V873:AJ873" si="2664">SUM(V559)</f>
        <v>0</v>
      </c>
      <c r="W873" s="1128">
        <f t="shared" si="2664"/>
        <v>0</v>
      </c>
      <c r="X873" s="1128">
        <f t="shared" si="2664"/>
        <v>0</v>
      </c>
      <c r="Y873" s="1128">
        <f t="shared" si="2664"/>
        <v>0</v>
      </c>
      <c r="Z873" s="1128">
        <f t="shared" si="2664"/>
        <v>0</v>
      </c>
      <c r="AA873" s="1128">
        <f t="shared" si="2664"/>
        <v>0</v>
      </c>
      <c r="AB873" s="1128">
        <f t="shared" si="2664"/>
        <v>0</v>
      </c>
      <c r="AC873" s="1128">
        <f t="shared" si="2664"/>
        <v>0</v>
      </c>
      <c r="AD873" s="1128">
        <f t="shared" si="2664"/>
        <v>0</v>
      </c>
      <c r="AE873" s="1128">
        <f t="shared" si="2664"/>
        <v>0</v>
      </c>
      <c r="AF873" s="1128">
        <f t="shared" si="2664"/>
        <v>0</v>
      </c>
      <c r="AG873" s="1128">
        <f t="shared" si="2664"/>
        <v>0</v>
      </c>
      <c r="AH873" s="1128">
        <f t="shared" si="2664"/>
        <v>0</v>
      </c>
      <c r="AI873" s="1128">
        <f t="shared" si="2664"/>
        <v>0</v>
      </c>
      <c r="AJ873" s="1128">
        <f t="shared" si="2664"/>
        <v>0</v>
      </c>
      <c r="AK873" s="814"/>
      <c r="AL873" s="1128">
        <f>SUM(AL559)</f>
        <v>0</v>
      </c>
      <c r="AM873" s="1128">
        <f>SUM(AM559)</f>
        <v>0</v>
      </c>
      <c r="AN873" s="1128">
        <f t="shared" ref="AN873:BB873" si="2665">SUM(AN559)</f>
        <v>0</v>
      </c>
      <c r="AO873" s="1128">
        <f t="shared" si="2665"/>
        <v>1.0437051532941944E-3</v>
      </c>
      <c r="AP873" s="1128">
        <f t="shared" si="2665"/>
        <v>0</v>
      </c>
      <c r="AQ873" s="1128">
        <f t="shared" si="2665"/>
        <v>6.5231572080887146E-4</v>
      </c>
      <c r="AR873" s="1128">
        <f t="shared" si="2665"/>
        <v>0</v>
      </c>
      <c r="AS873" s="1128">
        <f t="shared" si="2665"/>
        <v>0</v>
      </c>
      <c r="AT873" s="1128">
        <f t="shared" si="2665"/>
        <v>0</v>
      </c>
      <c r="AU873" s="1128">
        <f t="shared" si="2665"/>
        <v>0</v>
      </c>
      <c r="AV873" s="1128">
        <f t="shared" si="2665"/>
        <v>0</v>
      </c>
      <c r="AW873" s="1128">
        <f t="shared" si="2665"/>
        <v>0</v>
      </c>
      <c r="AX873" s="1128">
        <f t="shared" si="2665"/>
        <v>0</v>
      </c>
      <c r="AY873" s="1128">
        <f t="shared" si="2665"/>
        <v>0</v>
      </c>
      <c r="AZ873" s="1128">
        <f t="shared" si="2665"/>
        <v>0</v>
      </c>
      <c r="BA873" s="1128">
        <f t="shared" si="2665"/>
        <v>0</v>
      </c>
      <c r="BB873" s="1128">
        <f t="shared" si="2665"/>
        <v>0</v>
      </c>
      <c r="BC873" s="814"/>
      <c r="BD873" s="1128">
        <f>SUM(BD559)</f>
        <v>0</v>
      </c>
      <c r="BE873" s="1128">
        <f>SUM(BE559)</f>
        <v>0</v>
      </c>
      <c r="BF873" s="1128">
        <f t="shared" ref="BF873:BT873" si="2666">SUM(BF559)</f>
        <v>8.4801043705153294E-4</v>
      </c>
      <c r="BG873" s="1128">
        <f t="shared" si="2666"/>
        <v>0</v>
      </c>
      <c r="BH873" s="1128">
        <f t="shared" si="2666"/>
        <v>0</v>
      </c>
      <c r="BI873" s="1128">
        <f t="shared" si="2666"/>
        <v>0</v>
      </c>
      <c r="BJ873" s="1128">
        <f t="shared" si="2666"/>
        <v>0</v>
      </c>
      <c r="BK873" s="1128">
        <f t="shared" si="2666"/>
        <v>1.5655577299412916E-4</v>
      </c>
      <c r="BL873" s="1128">
        <f t="shared" si="2666"/>
        <v>0</v>
      </c>
      <c r="BM873" s="1128">
        <f t="shared" si="2666"/>
        <v>0</v>
      </c>
      <c r="BN873" s="1128">
        <f t="shared" si="2666"/>
        <v>0</v>
      </c>
      <c r="BO873" s="1128">
        <f t="shared" si="2666"/>
        <v>0</v>
      </c>
      <c r="BP873" s="1128">
        <f t="shared" si="2666"/>
        <v>0</v>
      </c>
      <c r="BQ873" s="1128">
        <f t="shared" si="2666"/>
        <v>0</v>
      </c>
      <c r="BR873" s="1128">
        <f t="shared" si="2666"/>
        <v>0</v>
      </c>
      <c r="BS873" s="1128">
        <f t="shared" si="2666"/>
        <v>0</v>
      </c>
      <c r="BT873" s="1128">
        <f t="shared" si="2666"/>
        <v>0</v>
      </c>
      <c r="BU873" s="814"/>
      <c r="BV873" s="1128">
        <f t="shared" ref="BV873" si="2667">SUM(BV559)</f>
        <v>0</v>
      </c>
      <c r="BW873" s="1128">
        <f t="shared" ref="BW873:BY873" si="2668">SUM(BW559)</f>
        <v>0</v>
      </c>
      <c r="BX873" s="1128">
        <f t="shared" si="2668"/>
        <v>5.2185257664709721E-4</v>
      </c>
      <c r="BY873" s="1128">
        <f t="shared" si="2668"/>
        <v>1.6960208741030659E-3</v>
      </c>
      <c r="BZ873" s="625">
        <f t="shared" si="2576"/>
        <v>0</v>
      </c>
      <c r="CA873" s="625">
        <f t="shared" si="2577"/>
        <v>0</v>
      </c>
      <c r="CB873" s="625">
        <f t="shared" si="2578"/>
        <v>4.3487714720591432E-5</v>
      </c>
      <c r="CC873" s="694">
        <f t="shared" si="2579"/>
        <v>1.0437051532941937E-5</v>
      </c>
      <c r="CD873" s="1342">
        <f t="shared" si="2580"/>
        <v>0</v>
      </c>
      <c r="CE873" s="1343">
        <f t="shared" si="2580"/>
        <v>0</v>
      </c>
      <c r="CF873" s="1344">
        <f t="shared" si="2580"/>
        <v>0</v>
      </c>
      <c r="CG873" s="1344">
        <f t="shared" si="2580"/>
        <v>0</v>
      </c>
      <c r="CH873" s="1344">
        <f t="shared" si="2580"/>
        <v>0</v>
      </c>
      <c r="CI873" s="1344">
        <f t="shared" si="2580"/>
        <v>0</v>
      </c>
      <c r="CJ873" s="1344">
        <f t="shared" si="2580"/>
        <v>0</v>
      </c>
      <c r="CK873" s="1345">
        <f t="shared" si="2580"/>
        <v>0</v>
      </c>
      <c r="CL873" s="1345">
        <f t="shared" si="2580"/>
        <v>0</v>
      </c>
      <c r="CM873" s="1345">
        <f t="shared" si="2580"/>
        <v>0</v>
      </c>
      <c r="CN873" s="1344">
        <f t="shared" si="2580"/>
        <v>0</v>
      </c>
      <c r="CO873" s="1344">
        <f t="shared" si="2580"/>
        <v>0</v>
      </c>
      <c r="CP873" s="1344">
        <f t="shared" si="2580"/>
        <v>0</v>
      </c>
      <c r="CQ873" s="1344">
        <f t="shared" si="2580"/>
        <v>0</v>
      </c>
      <c r="CR873" s="1344">
        <f t="shared" si="2580"/>
        <v>0</v>
      </c>
      <c r="CS873" s="1343">
        <f t="shared" ref="CS873:CS886" si="266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6.5231572080887146E-4</v>
      </c>
      <c r="CT873" s="1374">
        <f t="shared" si="2581"/>
        <v>1.0437051532941944E-3</v>
      </c>
      <c r="CU873" s="1423">
        <f t="shared" si="2582"/>
        <v>0</v>
      </c>
      <c r="CV873" s="1357">
        <f t="shared" si="2582"/>
        <v>0</v>
      </c>
      <c r="CW873" s="1358">
        <f t="shared" si="2582"/>
        <v>0</v>
      </c>
      <c r="CX873" s="1358">
        <f t="shared" si="2582"/>
        <v>0</v>
      </c>
      <c r="CY873" s="1358">
        <f t="shared" si="2582"/>
        <v>0</v>
      </c>
      <c r="CZ873" s="1358">
        <f t="shared" si="2582"/>
        <v>0</v>
      </c>
      <c r="DA873" s="1358">
        <f t="shared" si="2582"/>
        <v>0</v>
      </c>
      <c r="DB873" s="1359">
        <f t="shared" si="2582"/>
        <v>0</v>
      </c>
      <c r="DC873" s="1359">
        <f t="shared" si="2582"/>
        <v>0</v>
      </c>
      <c r="DD873" s="1359">
        <f t="shared" si="2582"/>
        <v>0</v>
      </c>
      <c r="DE873" s="1358">
        <f t="shared" si="2582"/>
        <v>0</v>
      </c>
      <c r="DF873" s="1358">
        <f t="shared" si="2582"/>
        <v>0</v>
      </c>
      <c r="DG873" s="1358">
        <f t="shared" si="2582"/>
        <v>0</v>
      </c>
      <c r="DH873" s="1358">
        <f t="shared" si="2582"/>
        <v>0</v>
      </c>
      <c r="DI873" s="1358">
        <f t="shared" si="2582"/>
        <v>0</v>
      </c>
      <c r="DJ873" s="1357">
        <f t="shared" ref="DJ873:DJ886" si="267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1.5655577299412916E-4</v>
      </c>
      <c r="DK873" s="1423">
        <f t="shared" si="2583"/>
        <v>8.4801043705153294E-4</v>
      </c>
      <c r="DL873" s="656">
        <f t="shared" si="2584"/>
        <v>17</v>
      </c>
      <c r="DM873" s="106">
        <f t="shared" si="2585"/>
        <v>17</v>
      </c>
      <c r="DN873" s="106">
        <f t="shared" si="2586"/>
        <v>17</v>
      </c>
      <c r="DO873" s="106">
        <f t="shared" si="2587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7"/>
      <c r="DY873" s="487"/>
    </row>
    <row r="874" spans="1:129" s="489" customFormat="1" ht="15.75" customHeight="1">
      <c r="A874" s="43" t="str">
        <f>$A$562</f>
        <v>Onions purchase - unit</v>
      </c>
      <c r="B874" s="1128">
        <f>SUM(B565)</f>
        <v>0</v>
      </c>
      <c r="C874" s="1128">
        <f>SUM(C565)</f>
        <v>0</v>
      </c>
      <c r="D874" s="1128">
        <f t="shared" ref="D874:R874" si="2671">SUM(D565)</f>
        <v>0</v>
      </c>
      <c r="E874" s="1128">
        <f t="shared" si="2671"/>
        <v>0</v>
      </c>
      <c r="F874" s="1128">
        <f t="shared" si="2671"/>
        <v>0</v>
      </c>
      <c r="G874" s="1128">
        <f t="shared" si="2671"/>
        <v>0</v>
      </c>
      <c r="H874" s="1128">
        <f t="shared" si="2671"/>
        <v>0</v>
      </c>
      <c r="I874" s="1128">
        <f t="shared" si="2671"/>
        <v>0</v>
      </c>
      <c r="J874" s="1128">
        <f t="shared" si="2671"/>
        <v>0</v>
      </c>
      <c r="K874" s="1128">
        <f t="shared" si="2671"/>
        <v>0</v>
      </c>
      <c r="L874" s="1128">
        <f t="shared" si="2671"/>
        <v>0</v>
      </c>
      <c r="M874" s="1128">
        <f t="shared" si="2671"/>
        <v>0</v>
      </c>
      <c r="N874" s="1128">
        <f t="shared" si="2671"/>
        <v>0</v>
      </c>
      <c r="O874" s="1128">
        <f t="shared" si="2671"/>
        <v>0</v>
      </c>
      <c r="P874" s="1128">
        <f t="shared" si="2671"/>
        <v>0</v>
      </c>
      <c r="Q874" s="1128">
        <f t="shared" si="2671"/>
        <v>0</v>
      </c>
      <c r="R874" s="1128">
        <f t="shared" si="2671"/>
        <v>0</v>
      </c>
      <c r="S874" s="814"/>
      <c r="T874" s="1128">
        <f>SUM(T565)</f>
        <v>0</v>
      </c>
      <c r="U874" s="1128">
        <f>SUM(U565)</f>
        <v>0</v>
      </c>
      <c r="V874" s="1128">
        <f t="shared" ref="V874:AJ874" si="2672">SUM(V565)</f>
        <v>0</v>
      </c>
      <c r="W874" s="1128">
        <f t="shared" si="2672"/>
        <v>0</v>
      </c>
      <c r="X874" s="1128">
        <f t="shared" si="2672"/>
        <v>0</v>
      </c>
      <c r="Y874" s="1128">
        <f t="shared" si="2672"/>
        <v>0</v>
      </c>
      <c r="Z874" s="1128">
        <f t="shared" si="2672"/>
        <v>0</v>
      </c>
      <c r="AA874" s="1128">
        <f t="shared" si="2672"/>
        <v>0</v>
      </c>
      <c r="AB874" s="1128">
        <f t="shared" si="2672"/>
        <v>0</v>
      </c>
      <c r="AC874" s="1128">
        <f t="shared" si="2672"/>
        <v>0</v>
      </c>
      <c r="AD874" s="1128">
        <f t="shared" si="2672"/>
        <v>0</v>
      </c>
      <c r="AE874" s="1128">
        <f t="shared" si="2672"/>
        <v>0</v>
      </c>
      <c r="AF874" s="1128">
        <f t="shared" si="2672"/>
        <v>0</v>
      </c>
      <c r="AG874" s="1128">
        <f t="shared" si="2672"/>
        <v>0</v>
      </c>
      <c r="AH874" s="1128">
        <f t="shared" si="2672"/>
        <v>0</v>
      </c>
      <c r="AI874" s="1128">
        <f t="shared" si="2672"/>
        <v>0</v>
      </c>
      <c r="AJ874" s="1128">
        <f t="shared" si="2672"/>
        <v>0</v>
      </c>
      <c r="AK874" s="814"/>
      <c r="AL874" s="1128">
        <f>SUM(AL565)</f>
        <v>0</v>
      </c>
      <c r="AM874" s="1128">
        <f>SUM(AM565)</f>
        <v>0</v>
      </c>
      <c r="AN874" s="1128">
        <f t="shared" ref="AN874:BB874" si="2673">SUM(AN565)</f>
        <v>0</v>
      </c>
      <c r="AO874" s="1128">
        <f t="shared" si="2673"/>
        <v>2.0039138943248529E-3</v>
      </c>
      <c r="AP874" s="1128">
        <f t="shared" si="2673"/>
        <v>0</v>
      </c>
      <c r="AQ874" s="1128">
        <f t="shared" si="2673"/>
        <v>1.8786692759295497E-3</v>
      </c>
      <c r="AR874" s="1128">
        <f t="shared" si="2673"/>
        <v>0</v>
      </c>
      <c r="AS874" s="1128">
        <f t="shared" si="2673"/>
        <v>0</v>
      </c>
      <c r="AT874" s="1128">
        <f t="shared" si="2673"/>
        <v>0</v>
      </c>
      <c r="AU874" s="1128">
        <f t="shared" si="2673"/>
        <v>0</v>
      </c>
      <c r="AV874" s="1128">
        <f t="shared" si="2673"/>
        <v>0</v>
      </c>
      <c r="AW874" s="1128">
        <f t="shared" si="2673"/>
        <v>0</v>
      </c>
      <c r="AX874" s="1128">
        <f t="shared" si="2673"/>
        <v>0</v>
      </c>
      <c r="AY874" s="1128">
        <f t="shared" si="2673"/>
        <v>0</v>
      </c>
      <c r="AZ874" s="1128">
        <f t="shared" si="2673"/>
        <v>0</v>
      </c>
      <c r="BA874" s="1128">
        <f t="shared" si="2673"/>
        <v>0</v>
      </c>
      <c r="BB874" s="1128">
        <f t="shared" si="2673"/>
        <v>0</v>
      </c>
      <c r="BC874" s="814"/>
      <c r="BD874" s="1128">
        <f>SUM(BD565)</f>
        <v>0</v>
      </c>
      <c r="BE874" s="1128">
        <f>SUM(BE565)</f>
        <v>0</v>
      </c>
      <c r="BF874" s="1128">
        <f t="shared" ref="BF874:BT874" si="2674">SUM(BF565)</f>
        <v>2.1917808219178081E-3</v>
      </c>
      <c r="BG874" s="1128">
        <f t="shared" si="2674"/>
        <v>0</v>
      </c>
      <c r="BH874" s="1128">
        <f t="shared" si="2674"/>
        <v>0</v>
      </c>
      <c r="BI874" s="1128">
        <f t="shared" si="2674"/>
        <v>0</v>
      </c>
      <c r="BJ874" s="1128">
        <f t="shared" si="2674"/>
        <v>0</v>
      </c>
      <c r="BK874" s="1128">
        <f t="shared" si="2674"/>
        <v>3.7573385518590999E-4</v>
      </c>
      <c r="BL874" s="1128">
        <f t="shared" si="2674"/>
        <v>0</v>
      </c>
      <c r="BM874" s="1128">
        <f t="shared" si="2674"/>
        <v>0</v>
      </c>
      <c r="BN874" s="1128">
        <f t="shared" si="2674"/>
        <v>0</v>
      </c>
      <c r="BO874" s="1128">
        <f t="shared" si="2674"/>
        <v>0</v>
      </c>
      <c r="BP874" s="1128">
        <f t="shared" si="2674"/>
        <v>0</v>
      </c>
      <c r="BQ874" s="1128">
        <f t="shared" si="2674"/>
        <v>0</v>
      </c>
      <c r="BR874" s="1128">
        <f t="shared" si="2674"/>
        <v>0</v>
      </c>
      <c r="BS874" s="1128">
        <f t="shared" si="2674"/>
        <v>0</v>
      </c>
      <c r="BT874" s="1128">
        <f t="shared" si="2674"/>
        <v>0</v>
      </c>
      <c r="BU874" s="814"/>
      <c r="BV874" s="1128">
        <f t="shared" ref="BV874" si="2675">SUM(BV565)</f>
        <v>0</v>
      </c>
      <c r="BW874" s="1128">
        <f t="shared" ref="BW874:BY874" si="2676">SUM(BW565)</f>
        <v>0</v>
      </c>
      <c r="BX874" s="1128">
        <f t="shared" si="2676"/>
        <v>1.50293542074364E-3</v>
      </c>
      <c r="BY874" s="1128">
        <f t="shared" si="2676"/>
        <v>4.3835616438356161E-3</v>
      </c>
      <c r="BZ874" s="625">
        <f t="shared" si="2576"/>
        <v>0</v>
      </c>
      <c r="CA874" s="625">
        <f t="shared" si="2577"/>
        <v>0</v>
      </c>
      <c r="CB874" s="625">
        <f t="shared" si="2578"/>
        <v>1.2524461839530333E-4</v>
      </c>
      <c r="CC874" s="694">
        <f t="shared" si="2579"/>
        <v>2.5048923679060665E-5</v>
      </c>
      <c r="CD874" s="1342">
        <f t="shared" ref="CD874:CR886" si="267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2677"/>
        <v>0</v>
      </c>
      <c r="CF874" s="1344">
        <f t="shared" si="2677"/>
        <v>0</v>
      </c>
      <c r="CG874" s="1344">
        <f t="shared" si="2677"/>
        <v>0</v>
      </c>
      <c r="CH874" s="1344">
        <f t="shared" si="2677"/>
        <v>0</v>
      </c>
      <c r="CI874" s="1344">
        <f t="shared" si="2677"/>
        <v>0</v>
      </c>
      <c r="CJ874" s="1344">
        <f t="shared" si="2677"/>
        <v>0</v>
      </c>
      <c r="CK874" s="1345">
        <f t="shared" si="2677"/>
        <v>0</v>
      </c>
      <c r="CL874" s="1345">
        <f t="shared" si="2677"/>
        <v>0</v>
      </c>
      <c r="CM874" s="1345">
        <f t="shared" si="2677"/>
        <v>0</v>
      </c>
      <c r="CN874" s="1344">
        <f t="shared" si="2677"/>
        <v>0</v>
      </c>
      <c r="CO874" s="1344">
        <f t="shared" si="2677"/>
        <v>0</v>
      </c>
      <c r="CP874" s="1344">
        <f t="shared" si="2677"/>
        <v>0</v>
      </c>
      <c r="CQ874" s="1344">
        <f t="shared" si="2677"/>
        <v>0</v>
      </c>
      <c r="CR874" s="1344">
        <f t="shared" si="2677"/>
        <v>0</v>
      </c>
      <c r="CS874" s="1343">
        <f t="shared" si="2669"/>
        <v>1.8786692759295497E-3</v>
      </c>
      <c r="CT874" s="1374">
        <f t="shared" si="2581"/>
        <v>2.0039138943248529E-3</v>
      </c>
      <c r="CU874" s="1423">
        <f t="shared" ref="CU874:DI886" si="267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2678"/>
        <v>0</v>
      </c>
      <c r="CW874" s="1358">
        <f t="shared" si="2678"/>
        <v>0</v>
      </c>
      <c r="CX874" s="1358">
        <f t="shared" si="2678"/>
        <v>0</v>
      </c>
      <c r="CY874" s="1358">
        <f t="shared" si="2678"/>
        <v>0</v>
      </c>
      <c r="CZ874" s="1358">
        <f t="shared" si="2678"/>
        <v>0</v>
      </c>
      <c r="DA874" s="1358">
        <f t="shared" si="2678"/>
        <v>0</v>
      </c>
      <c r="DB874" s="1359">
        <f t="shared" si="2678"/>
        <v>0</v>
      </c>
      <c r="DC874" s="1359">
        <f t="shared" si="2678"/>
        <v>0</v>
      </c>
      <c r="DD874" s="1359">
        <f t="shared" si="2678"/>
        <v>0</v>
      </c>
      <c r="DE874" s="1358">
        <f t="shared" si="2678"/>
        <v>0</v>
      </c>
      <c r="DF874" s="1358">
        <f t="shared" si="2678"/>
        <v>0</v>
      </c>
      <c r="DG874" s="1358">
        <f t="shared" si="2678"/>
        <v>0</v>
      </c>
      <c r="DH874" s="1358">
        <f t="shared" si="2678"/>
        <v>0</v>
      </c>
      <c r="DI874" s="1358">
        <f t="shared" si="2678"/>
        <v>0</v>
      </c>
      <c r="DJ874" s="1357">
        <f t="shared" si="2670"/>
        <v>3.7573385518590999E-4</v>
      </c>
      <c r="DK874" s="1423">
        <f t="shared" si="2583"/>
        <v>2.1917808219178081E-3</v>
      </c>
      <c r="DL874" s="656">
        <f t="shared" si="2584"/>
        <v>17</v>
      </c>
      <c r="DM874" s="106">
        <f t="shared" si="2585"/>
        <v>17</v>
      </c>
      <c r="DN874" s="106">
        <f t="shared" si="2586"/>
        <v>17</v>
      </c>
      <c r="DO874" s="106">
        <f t="shared" si="2587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7"/>
      <c r="DY874" s="487"/>
    </row>
    <row r="875" spans="1:129" s="489" customFormat="1" ht="15.75" customHeight="1">
      <c r="A875" s="43" t="str">
        <f>$A$568</f>
        <v>Banana purchase - unit</v>
      </c>
      <c r="B875" s="1128">
        <f>SUM(B571)</f>
        <v>0</v>
      </c>
      <c r="C875" s="1128">
        <f>SUM(C571)</f>
        <v>0</v>
      </c>
      <c r="D875" s="1128">
        <f t="shared" ref="D875:R875" si="2679">SUM(D571)</f>
        <v>0</v>
      </c>
      <c r="E875" s="1128">
        <f t="shared" si="2679"/>
        <v>0</v>
      </c>
      <c r="F875" s="1128">
        <f t="shared" si="2679"/>
        <v>0</v>
      </c>
      <c r="G875" s="1128">
        <f t="shared" si="2679"/>
        <v>0</v>
      </c>
      <c r="H875" s="1128">
        <f t="shared" si="2679"/>
        <v>0</v>
      </c>
      <c r="I875" s="1128">
        <f t="shared" si="2679"/>
        <v>0</v>
      </c>
      <c r="J875" s="1128">
        <f t="shared" si="2679"/>
        <v>0</v>
      </c>
      <c r="K875" s="1128">
        <f t="shared" si="2679"/>
        <v>0</v>
      </c>
      <c r="L875" s="1128">
        <f t="shared" si="2679"/>
        <v>0</v>
      </c>
      <c r="M875" s="1128">
        <f t="shared" si="2679"/>
        <v>0</v>
      </c>
      <c r="N875" s="1128">
        <f t="shared" si="2679"/>
        <v>0</v>
      </c>
      <c r="O875" s="1128">
        <f t="shared" si="2679"/>
        <v>0</v>
      </c>
      <c r="P875" s="1128">
        <f t="shared" si="2679"/>
        <v>0</v>
      </c>
      <c r="Q875" s="1128">
        <f t="shared" si="2679"/>
        <v>0</v>
      </c>
      <c r="R875" s="1128">
        <f t="shared" si="2679"/>
        <v>0</v>
      </c>
      <c r="S875" s="814"/>
      <c r="T875" s="1128">
        <f>SUM(T571)</f>
        <v>0</v>
      </c>
      <c r="U875" s="1128">
        <f>SUM(U571)</f>
        <v>0</v>
      </c>
      <c r="V875" s="1128">
        <f t="shared" ref="V875:AJ875" si="2680">SUM(V571)</f>
        <v>0</v>
      </c>
      <c r="W875" s="1128">
        <f t="shared" si="2680"/>
        <v>0</v>
      </c>
      <c r="X875" s="1128">
        <f t="shared" si="2680"/>
        <v>0</v>
      </c>
      <c r="Y875" s="1128">
        <f t="shared" si="2680"/>
        <v>0</v>
      </c>
      <c r="Z875" s="1128">
        <f t="shared" si="2680"/>
        <v>0</v>
      </c>
      <c r="AA875" s="1128">
        <f t="shared" si="2680"/>
        <v>0</v>
      </c>
      <c r="AB875" s="1128">
        <f t="shared" si="2680"/>
        <v>0</v>
      </c>
      <c r="AC875" s="1128">
        <f t="shared" si="2680"/>
        <v>0</v>
      </c>
      <c r="AD875" s="1128">
        <f t="shared" si="2680"/>
        <v>0</v>
      </c>
      <c r="AE875" s="1128">
        <f t="shared" si="2680"/>
        <v>0</v>
      </c>
      <c r="AF875" s="1128">
        <f t="shared" si="2680"/>
        <v>0</v>
      </c>
      <c r="AG875" s="1128">
        <f t="shared" si="2680"/>
        <v>0</v>
      </c>
      <c r="AH875" s="1128">
        <f t="shared" si="2680"/>
        <v>0</v>
      </c>
      <c r="AI875" s="1128">
        <f t="shared" si="2680"/>
        <v>0</v>
      </c>
      <c r="AJ875" s="1128">
        <f t="shared" si="2680"/>
        <v>0</v>
      </c>
      <c r="AK875" s="814"/>
      <c r="AL875" s="1128">
        <f>SUM(AL571)</f>
        <v>0</v>
      </c>
      <c r="AM875" s="1128">
        <f>SUM(AM571)</f>
        <v>0</v>
      </c>
      <c r="AN875" s="1128">
        <f t="shared" ref="AN875:BB875" si="2681">SUM(AN571)</f>
        <v>0</v>
      </c>
      <c r="AO875" s="1128">
        <f t="shared" si="2681"/>
        <v>0</v>
      </c>
      <c r="AP875" s="1128">
        <f t="shared" si="2681"/>
        <v>0</v>
      </c>
      <c r="AQ875" s="1128">
        <f t="shared" si="2681"/>
        <v>0</v>
      </c>
      <c r="AR875" s="1128">
        <f t="shared" si="2681"/>
        <v>0</v>
      </c>
      <c r="AS875" s="1128">
        <f t="shared" si="2681"/>
        <v>0</v>
      </c>
      <c r="AT875" s="1128">
        <f t="shared" si="2681"/>
        <v>0</v>
      </c>
      <c r="AU875" s="1128">
        <f t="shared" si="2681"/>
        <v>0</v>
      </c>
      <c r="AV875" s="1128">
        <f t="shared" si="2681"/>
        <v>0</v>
      </c>
      <c r="AW875" s="1128">
        <f t="shared" si="2681"/>
        <v>0</v>
      </c>
      <c r="AX875" s="1128">
        <f t="shared" si="2681"/>
        <v>0</v>
      </c>
      <c r="AY875" s="1128">
        <f t="shared" si="2681"/>
        <v>0</v>
      </c>
      <c r="AZ875" s="1128">
        <f t="shared" si="2681"/>
        <v>0</v>
      </c>
      <c r="BA875" s="1128">
        <f t="shared" si="2681"/>
        <v>0</v>
      </c>
      <c r="BB875" s="1128">
        <f t="shared" si="2681"/>
        <v>0</v>
      </c>
      <c r="BC875" s="814"/>
      <c r="BD875" s="1128">
        <f>SUM(BD571)</f>
        <v>0</v>
      </c>
      <c r="BE875" s="1128">
        <f>SUM(BE571)</f>
        <v>0</v>
      </c>
      <c r="BF875" s="1128">
        <f t="shared" ref="BF875:BT875" si="2682">SUM(BF571)</f>
        <v>5.9021526418786691E-3</v>
      </c>
      <c r="BG875" s="1128">
        <f t="shared" si="2682"/>
        <v>0</v>
      </c>
      <c r="BH875" s="1128">
        <f t="shared" si="2682"/>
        <v>0</v>
      </c>
      <c r="BI875" s="1128">
        <f t="shared" si="2682"/>
        <v>0</v>
      </c>
      <c r="BJ875" s="1128">
        <f t="shared" si="2682"/>
        <v>0</v>
      </c>
      <c r="BK875" s="1128">
        <f t="shared" si="2682"/>
        <v>0</v>
      </c>
      <c r="BL875" s="1128">
        <f t="shared" si="2682"/>
        <v>0</v>
      </c>
      <c r="BM875" s="1128">
        <f t="shared" si="2682"/>
        <v>0</v>
      </c>
      <c r="BN875" s="1128">
        <f t="shared" si="2682"/>
        <v>0</v>
      </c>
      <c r="BO875" s="1128">
        <f t="shared" si="2682"/>
        <v>0</v>
      </c>
      <c r="BP875" s="1128">
        <f t="shared" si="2682"/>
        <v>0</v>
      </c>
      <c r="BQ875" s="1128">
        <f t="shared" si="2682"/>
        <v>0</v>
      </c>
      <c r="BR875" s="1128">
        <f t="shared" si="2682"/>
        <v>0</v>
      </c>
      <c r="BS875" s="1128">
        <f t="shared" si="2682"/>
        <v>0</v>
      </c>
      <c r="BT875" s="1128">
        <f t="shared" si="2682"/>
        <v>0</v>
      </c>
      <c r="BU875" s="814"/>
      <c r="BV875" s="1128">
        <f t="shared" ref="BV875" si="2683">SUM(BV571)</f>
        <v>0</v>
      </c>
      <c r="BW875" s="1128">
        <f t="shared" ref="BW875:BY875" si="2684">SUM(BW571)</f>
        <v>0</v>
      </c>
      <c r="BX875" s="1128">
        <f t="shared" si="2684"/>
        <v>0</v>
      </c>
      <c r="BY875" s="1128">
        <f t="shared" si="2684"/>
        <v>0</v>
      </c>
      <c r="BZ875" s="625">
        <f t="shared" si="2576"/>
        <v>0</v>
      </c>
      <c r="CA875" s="625">
        <f t="shared" si="2577"/>
        <v>0</v>
      </c>
      <c r="CB875" s="625">
        <f t="shared" si="2578"/>
        <v>0</v>
      </c>
      <c r="CC875" s="694">
        <f t="shared" si="2579"/>
        <v>0</v>
      </c>
      <c r="CD875" s="1342">
        <f t="shared" si="2677"/>
        <v>0</v>
      </c>
      <c r="CE875" s="1343">
        <f t="shared" si="2677"/>
        <v>0</v>
      </c>
      <c r="CF875" s="1344">
        <f t="shared" si="2677"/>
        <v>0</v>
      </c>
      <c r="CG875" s="1344">
        <f t="shared" si="2677"/>
        <v>0</v>
      </c>
      <c r="CH875" s="1344">
        <f t="shared" si="2677"/>
        <v>0</v>
      </c>
      <c r="CI875" s="1344">
        <f t="shared" si="2677"/>
        <v>0</v>
      </c>
      <c r="CJ875" s="1344">
        <f t="shared" si="2677"/>
        <v>0</v>
      </c>
      <c r="CK875" s="1345">
        <f t="shared" si="2677"/>
        <v>0</v>
      </c>
      <c r="CL875" s="1345">
        <f t="shared" si="2677"/>
        <v>0</v>
      </c>
      <c r="CM875" s="1345">
        <f t="shared" si="2677"/>
        <v>0</v>
      </c>
      <c r="CN875" s="1344">
        <f t="shared" si="2677"/>
        <v>0</v>
      </c>
      <c r="CO875" s="1344">
        <f t="shared" si="2677"/>
        <v>0</v>
      </c>
      <c r="CP875" s="1344">
        <f t="shared" si="2677"/>
        <v>0</v>
      </c>
      <c r="CQ875" s="1344">
        <f t="shared" si="2677"/>
        <v>0</v>
      </c>
      <c r="CR875" s="1344">
        <f t="shared" si="2677"/>
        <v>0</v>
      </c>
      <c r="CS875" s="1343">
        <f t="shared" si="2669"/>
        <v>0</v>
      </c>
      <c r="CT875" s="1374">
        <f t="shared" si="2581"/>
        <v>0</v>
      </c>
      <c r="CU875" s="1423">
        <f t="shared" si="2678"/>
        <v>0</v>
      </c>
      <c r="CV875" s="1357">
        <f t="shared" si="2678"/>
        <v>0</v>
      </c>
      <c r="CW875" s="1358">
        <f t="shared" si="2678"/>
        <v>0</v>
      </c>
      <c r="CX875" s="1358">
        <f t="shared" si="2678"/>
        <v>0</v>
      </c>
      <c r="CY875" s="1358">
        <f t="shared" si="2678"/>
        <v>0</v>
      </c>
      <c r="CZ875" s="1358">
        <f t="shared" si="2678"/>
        <v>0</v>
      </c>
      <c r="DA875" s="1358">
        <f t="shared" si="2678"/>
        <v>0</v>
      </c>
      <c r="DB875" s="1359">
        <f t="shared" si="2678"/>
        <v>0</v>
      </c>
      <c r="DC875" s="1359">
        <f t="shared" si="2678"/>
        <v>0</v>
      </c>
      <c r="DD875" s="1359">
        <f t="shared" si="2678"/>
        <v>0</v>
      </c>
      <c r="DE875" s="1358">
        <f t="shared" si="2678"/>
        <v>0</v>
      </c>
      <c r="DF875" s="1358">
        <f t="shared" si="2678"/>
        <v>0</v>
      </c>
      <c r="DG875" s="1358">
        <f t="shared" si="2678"/>
        <v>0</v>
      </c>
      <c r="DH875" s="1358">
        <f t="shared" si="2678"/>
        <v>0</v>
      </c>
      <c r="DI875" s="1358">
        <f t="shared" si="2678"/>
        <v>0</v>
      </c>
      <c r="DJ875" s="1357">
        <f t="shared" si="2670"/>
        <v>0</v>
      </c>
      <c r="DK875" s="1423">
        <f t="shared" si="2583"/>
        <v>5.9021526418786691E-3</v>
      </c>
      <c r="DL875" s="656">
        <f t="shared" si="2584"/>
        <v>17</v>
      </c>
      <c r="DM875" s="106">
        <f t="shared" si="2585"/>
        <v>17</v>
      </c>
      <c r="DN875" s="106">
        <f t="shared" si="2586"/>
        <v>17</v>
      </c>
      <c r="DO875" s="106">
        <f t="shared" si="2587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7"/>
      <c r="DY875" s="487"/>
    </row>
    <row r="876" spans="1:129" s="489" customFormat="1" ht="15.75" customHeight="1">
      <c r="A876" s="43" t="str">
        <f>$A$574</f>
        <v>Pumpkin purchase - qty</v>
      </c>
      <c r="B876" s="1128">
        <f>SUM(B577)</f>
        <v>0</v>
      </c>
      <c r="C876" s="1128">
        <f>SUM(C577)</f>
        <v>0</v>
      </c>
      <c r="D876" s="1128">
        <f t="shared" ref="D876:R876" si="2685">SUM(D577)</f>
        <v>0</v>
      </c>
      <c r="E876" s="1128">
        <f t="shared" si="2685"/>
        <v>0</v>
      </c>
      <c r="F876" s="1128">
        <f t="shared" si="2685"/>
        <v>0</v>
      </c>
      <c r="G876" s="1128">
        <f t="shared" si="2685"/>
        <v>0</v>
      </c>
      <c r="H876" s="1128">
        <f t="shared" si="2685"/>
        <v>0</v>
      </c>
      <c r="I876" s="1128">
        <f t="shared" si="2685"/>
        <v>0</v>
      </c>
      <c r="J876" s="1128">
        <f t="shared" si="2685"/>
        <v>0</v>
      </c>
      <c r="K876" s="1128">
        <f t="shared" si="2685"/>
        <v>0</v>
      </c>
      <c r="L876" s="1128">
        <f t="shared" si="2685"/>
        <v>0</v>
      </c>
      <c r="M876" s="1128">
        <f t="shared" si="2685"/>
        <v>0</v>
      </c>
      <c r="N876" s="1128">
        <f t="shared" si="2685"/>
        <v>0</v>
      </c>
      <c r="O876" s="1128">
        <f t="shared" si="2685"/>
        <v>0</v>
      </c>
      <c r="P876" s="1128">
        <f t="shared" si="2685"/>
        <v>0</v>
      </c>
      <c r="Q876" s="1128">
        <f t="shared" si="2685"/>
        <v>0</v>
      </c>
      <c r="R876" s="1128">
        <f t="shared" si="2685"/>
        <v>0</v>
      </c>
      <c r="S876" s="814"/>
      <c r="T876" s="1128">
        <f>SUM(T577)</f>
        <v>0</v>
      </c>
      <c r="U876" s="1128">
        <f>SUM(U577)</f>
        <v>0</v>
      </c>
      <c r="V876" s="1128">
        <f t="shared" ref="V876:AJ876" si="2686">SUM(V577)</f>
        <v>0</v>
      </c>
      <c r="W876" s="1128">
        <f t="shared" si="2686"/>
        <v>0</v>
      </c>
      <c r="X876" s="1128">
        <f t="shared" si="2686"/>
        <v>0</v>
      </c>
      <c r="Y876" s="1128">
        <f t="shared" si="2686"/>
        <v>0</v>
      </c>
      <c r="Z876" s="1128">
        <f t="shared" si="2686"/>
        <v>0</v>
      </c>
      <c r="AA876" s="1128">
        <f t="shared" si="2686"/>
        <v>0</v>
      </c>
      <c r="AB876" s="1128">
        <f t="shared" si="2686"/>
        <v>0</v>
      </c>
      <c r="AC876" s="1128">
        <f t="shared" si="2686"/>
        <v>0</v>
      </c>
      <c r="AD876" s="1128">
        <f t="shared" si="2686"/>
        <v>0</v>
      </c>
      <c r="AE876" s="1128">
        <f t="shared" si="2686"/>
        <v>0</v>
      </c>
      <c r="AF876" s="1128">
        <f t="shared" si="2686"/>
        <v>0</v>
      </c>
      <c r="AG876" s="1128">
        <f t="shared" si="2686"/>
        <v>0</v>
      </c>
      <c r="AH876" s="1128">
        <f t="shared" si="2686"/>
        <v>0</v>
      </c>
      <c r="AI876" s="1128">
        <f t="shared" si="2686"/>
        <v>0</v>
      </c>
      <c r="AJ876" s="1128">
        <f t="shared" si="2686"/>
        <v>0</v>
      </c>
      <c r="AK876" s="814"/>
      <c r="AL876" s="1128">
        <f>SUM(AL577)</f>
        <v>0</v>
      </c>
      <c r="AM876" s="1128">
        <f>SUM(AM577)</f>
        <v>0</v>
      </c>
      <c r="AN876" s="1128">
        <f t="shared" ref="AN876:BB876" si="2687">SUM(AN577)</f>
        <v>0</v>
      </c>
      <c r="AO876" s="1128">
        <f t="shared" si="2687"/>
        <v>0</v>
      </c>
      <c r="AP876" s="1128">
        <f t="shared" si="2687"/>
        <v>0</v>
      </c>
      <c r="AQ876" s="1128">
        <f t="shared" si="2687"/>
        <v>0</v>
      </c>
      <c r="AR876" s="1128">
        <f t="shared" si="2687"/>
        <v>0</v>
      </c>
      <c r="AS876" s="1128">
        <f t="shared" si="2687"/>
        <v>0</v>
      </c>
      <c r="AT876" s="1128">
        <f t="shared" si="2687"/>
        <v>0</v>
      </c>
      <c r="AU876" s="1128">
        <f t="shared" si="2687"/>
        <v>0</v>
      </c>
      <c r="AV876" s="1128">
        <f t="shared" si="2687"/>
        <v>0</v>
      </c>
      <c r="AW876" s="1128">
        <f t="shared" si="2687"/>
        <v>0</v>
      </c>
      <c r="AX876" s="1128">
        <f t="shared" si="2687"/>
        <v>0</v>
      </c>
      <c r="AY876" s="1128">
        <f t="shared" si="2687"/>
        <v>0</v>
      </c>
      <c r="AZ876" s="1128">
        <f t="shared" si="2687"/>
        <v>0</v>
      </c>
      <c r="BA876" s="1128">
        <f t="shared" si="2687"/>
        <v>0</v>
      </c>
      <c r="BB876" s="1128">
        <f t="shared" si="2687"/>
        <v>0</v>
      </c>
      <c r="BC876" s="814"/>
      <c r="BD876" s="1128">
        <f>SUM(BD577)</f>
        <v>0</v>
      </c>
      <c r="BE876" s="1128">
        <f>SUM(BE577)</f>
        <v>0</v>
      </c>
      <c r="BF876" s="1128">
        <f t="shared" ref="BF876:BT876" si="2688">SUM(BF577)</f>
        <v>0</v>
      </c>
      <c r="BG876" s="1128">
        <f t="shared" si="2688"/>
        <v>0</v>
      </c>
      <c r="BH876" s="1128">
        <f t="shared" si="2688"/>
        <v>0</v>
      </c>
      <c r="BI876" s="1128">
        <f t="shared" si="2688"/>
        <v>0</v>
      </c>
      <c r="BJ876" s="1128">
        <f t="shared" si="2688"/>
        <v>0</v>
      </c>
      <c r="BK876" s="1128">
        <f t="shared" si="2688"/>
        <v>0</v>
      </c>
      <c r="BL876" s="1128">
        <f t="shared" si="2688"/>
        <v>0</v>
      </c>
      <c r="BM876" s="1128">
        <f t="shared" si="2688"/>
        <v>0</v>
      </c>
      <c r="BN876" s="1128">
        <f t="shared" si="2688"/>
        <v>0</v>
      </c>
      <c r="BO876" s="1128">
        <f t="shared" si="2688"/>
        <v>0</v>
      </c>
      <c r="BP876" s="1128">
        <f t="shared" si="2688"/>
        <v>0</v>
      </c>
      <c r="BQ876" s="1128">
        <f t="shared" si="2688"/>
        <v>0</v>
      </c>
      <c r="BR876" s="1128">
        <f t="shared" si="2688"/>
        <v>0</v>
      </c>
      <c r="BS876" s="1128">
        <f t="shared" si="2688"/>
        <v>0</v>
      </c>
      <c r="BT876" s="1128">
        <f t="shared" si="2688"/>
        <v>0</v>
      </c>
      <c r="BU876" s="814"/>
      <c r="BV876" s="1128">
        <f t="shared" ref="BV876" si="2689">SUM(BV577)</f>
        <v>0</v>
      </c>
      <c r="BW876" s="1128">
        <f t="shared" ref="BW876:BY876" si="2690">SUM(BW577)</f>
        <v>0</v>
      </c>
      <c r="BX876" s="1128">
        <f t="shared" si="2690"/>
        <v>0</v>
      </c>
      <c r="BY876" s="1128">
        <f t="shared" si="2690"/>
        <v>0</v>
      </c>
      <c r="BZ876" s="625">
        <f t="shared" si="2576"/>
        <v>0</v>
      </c>
      <c r="CA876" s="625">
        <f t="shared" si="2577"/>
        <v>0</v>
      </c>
      <c r="CB876" s="625">
        <f t="shared" si="2578"/>
        <v>0</v>
      </c>
      <c r="CC876" s="694">
        <f t="shared" si="2579"/>
        <v>0</v>
      </c>
      <c r="CD876" s="1342">
        <f t="shared" si="2677"/>
        <v>0</v>
      </c>
      <c r="CE876" s="1343">
        <f t="shared" si="2677"/>
        <v>0</v>
      </c>
      <c r="CF876" s="1344">
        <f t="shared" si="2677"/>
        <v>0</v>
      </c>
      <c r="CG876" s="1344">
        <f t="shared" si="2677"/>
        <v>0</v>
      </c>
      <c r="CH876" s="1344">
        <f t="shared" si="2677"/>
        <v>0</v>
      </c>
      <c r="CI876" s="1344">
        <f t="shared" si="2677"/>
        <v>0</v>
      </c>
      <c r="CJ876" s="1344">
        <f t="shared" si="2677"/>
        <v>0</v>
      </c>
      <c r="CK876" s="1345">
        <f t="shared" si="2677"/>
        <v>0</v>
      </c>
      <c r="CL876" s="1345">
        <f t="shared" si="2677"/>
        <v>0</v>
      </c>
      <c r="CM876" s="1345">
        <f t="shared" si="2677"/>
        <v>0</v>
      </c>
      <c r="CN876" s="1344">
        <f t="shared" si="2677"/>
        <v>0</v>
      </c>
      <c r="CO876" s="1344">
        <f t="shared" si="2677"/>
        <v>0</v>
      </c>
      <c r="CP876" s="1344">
        <f t="shared" si="2677"/>
        <v>0</v>
      </c>
      <c r="CQ876" s="1344">
        <f t="shared" si="2677"/>
        <v>0</v>
      </c>
      <c r="CR876" s="1344">
        <f t="shared" si="2677"/>
        <v>0</v>
      </c>
      <c r="CS876" s="1343">
        <f t="shared" si="2669"/>
        <v>0</v>
      </c>
      <c r="CT876" s="1374">
        <f t="shared" si="2581"/>
        <v>0</v>
      </c>
      <c r="CU876" s="1423">
        <f t="shared" si="2678"/>
        <v>0</v>
      </c>
      <c r="CV876" s="1357">
        <f t="shared" si="2678"/>
        <v>0</v>
      </c>
      <c r="CW876" s="1358">
        <f t="shared" si="2678"/>
        <v>0</v>
      </c>
      <c r="CX876" s="1358">
        <f t="shared" si="2678"/>
        <v>0</v>
      </c>
      <c r="CY876" s="1358">
        <f t="shared" si="2678"/>
        <v>0</v>
      </c>
      <c r="CZ876" s="1358">
        <f t="shared" si="2678"/>
        <v>0</v>
      </c>
      <c r="DA876" s="1358">
        <f t="shared" si="2678"/>
        <v>0</v>
      </c>
      <c r="DB876" s="1359">
        <f t="shared" si="2678"/>
        <v>0</v>
      </c>
      <c r="DC876" s="1359">
        <f t="shared" si="2678"/>
        <v>0</v>
      </c>
      <c r="DD876" s="1359">
        <f t="shared" si="2678"/>
        <v>0</v>
      </c>
      <c r="DE876" s="1358">
        <f t="shared" si="2678"/>
        <v>0</v>
      </c>
      <c r="DF876" s="1358">
        <f t="shared" si="2678"/>
        <v>0</v>
      </c>
      <c r="DG876" s="1358">
        <f t="shared" si="2678"/>
        <v>0</v>
      </c>
      <c r="DH876" s="1358">
        <f t="shared" si="2678"/>
        <v>0</v>
      </c>
      <c r="DI876" s="1358">
        <f t="shared" si="2678"/>
        <v>0</v>
      </c>
      <c r="DJ876" s="1357">
        <f t="shared" si="2670"/>
        <v>0</v>
      </c>
      <c r="DK876" s="1423">
        <f t="shared" si="2583"/>
        <v>0</v>
      </c>
      <c r="DL876" s="656">
        <f t="shared" si="2584"/>
        <v>17</v>
      </c>
      <c r="DM876" s="106">
        <f t="shared" si="2585"/>
        <v>17</v>
      </c>
      <c r="DN876" s="106">
        <f t="shared" si="2586"/>
        <v>17</v>
      </c>
      <c r="DO876" s="106">
        <f t="shared" si="2587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7"/>
      <c r="DY876" s="487"/>
    </row>
    <row r="877" spans="1:129" s="489" customFormat="1" ht="15.75" customHeight="1">
      <c r="A877" s="43" t="str">
        <f>$A$580</f>
        <v>Cassava (fresh) purchase - qty</v>
      </c>
      <c r="B877" s="1128">
        <f>SUM(B583)</f>
        <v>0</v>
      </c>
      <c r="C877" s="1128">
        <f>SUM(C583)</f>
        <v>0</v>
      </c>
      <c r="D877" s="1128">
        <f t="shared" ref="D877:R877" si="2691">SUM(D583)</f>
        <v>0</v>
      </c>
      <c r="E877" s="1128">
        <f t="shared" si="2691"/>
        <v>0</v>
      </c>
      <c r="F877" s="1128">
        <f t="shared" si="2691"/>
        <v>0</v>
      </c>
      <c r="G877" s="1128">
        <f t="shared" si="2691"/>
        <v>0</v>
      </c>
      <c r="H877" s="1128">
        <f t="shared" si="2691"/>
        <v>0</v>
      </c>
      <c r="I877" s="1128">
        <f t="shared" si="2691"/>
        <v>0</v>
      </c>
      <c r="J877" s="1128">
        <f t="shared" si="2691"/>
        <v>0</v>
      </c>
      <c r="K877" s="1128">
        <f t="shared" si="2691"/>
        <v>0</v>
      </c>
      <c r="L877" s="1128">
        <f t="shared" si="2691"/>
        <v>0</v>
      </c>
      <c r="M877" s="1128">
        <f t="shared" si="2691"/>
        <v>0</v>
      </c>
      <c r="N877" s="1128">
        <f t="shared" si="2691"/>
        <v>0</v>
      </c>
      <c r="O877" s="1128">
        <f t="shared" si="2691"/>
        <v>0</v>
      </c>
      <c r="P877" s="1128">
        <f t="shared" si="2691"/>
        <v>0</v>
      </c>
      <c r="Q877" s="1128">
        <f t="shared" si="2691"/>
        <v>0</v>
      </c>
      <c r="R877" s="1128">
        <f t="shared" si="2691"/>
        <v>0</v>
      </c>
      <c r="S877" s="814"/>
      <c r="T877" s="1128">
        <f>SUM(T583)</f>
        <v>0</v>
      </c>
      <c r="U877" s="1128">
        <f>SUM(U583)</f>
        <v>0</v>
      </c>
      <c r="V877" s="1128">
        <f t="shared" ref="V877:AJ877" si="2692">SUM(V583)</f>
        <v>0</v>
      </c>
      <c r="W877" s="1128">
        <f t="shared" si="2692"/>
        <v>0</v>
      </c>
      <c r="X877" s="1128">
        <f t="shared" si="2692"/>
        <v>0</v>
      </c>
      <c r="Y877" s="1128">
        <f t="shared" si="2692"/>
        <v>0</v>
      </c>
      <c r="Z877" s="1128">
        <f t="shared" si="2692"/>
        <v>0</v>
      </c>
      <c r="AA877" s="1128">
        <f t="shared" si="2692"/>
        <v>0</v>
      </c>
      <c r="AB877" s="1128">
        <f t="shared" si="2692"/>
        <v>0</v>
      </c>
      <c r="AC877" s="1128">
        <f t="shared" si="2692"/>
        <v>0</v>
      </c>
      <c r="AD877" s="1128">
        <f t="shared" si="2692"/>
        <v>0</v>
      </c>
      <c r="AE877" s="1128">
        <f t="shared" si="2692"/>
        <v>0</v>
      </c>
      <c r="AF877" s="1128">
        <f t="shared" si="2692"/>
        <v>0</v>
      </c>
      <c r="AG877" s="1128">
        <f t="shared" si="2692"/>
        <v>0</v>
      </c>
      <c r="AH877" s="1128">
        <f t="shared" si="2692"/>
        <v>0</v>
      </c>
      <c r="AI877" s="1128">
        <f t="shared" si="2692"/>
        <v>0</v>
      </c>
      <c r="AJ877" s="1128">
        <f t="shared" si="2692"/>
        <v>0</v>
      </c>
      <c r="AK877" s="814"/>
      <c r="AL877" s="1128">
        <f>SUM(AL583)</f>
        <v>0</v>
      </c>
      <c r="AM877" s="1128">
        <f>SUM(AM583)</f>
        <v>0</v>
      </c>
      <c r="AN877" s="1128">
        <f t="shared" ref="AN877:BB877" si="2693">SUM(AN583)</f>
        <v>0</v>
      </c>
      <c r="AO877" s="1128">
        <f t="shared" si="2693"/>
        <v>0</v>
      </c>
      <c r="AP877" s="1128">
        <f t="shared" si="2693"/>
        <v>0</v>
      </c>
      <c r="AQ877" s="1128">
        <f t="shared" si="2693"/>
        <v>0</v>
      </c>
      <c r="AR877" s="1128">
        <f t="shared" si="2693"/>
        <v>0</v>
      </c>
      <c r="AS877" s="1128">
        <f t="shared" si="2693"/>
        <v>0</v>
      </c>
      <c r="AT877" s="1128">
        <f t="shared" si="2693"/>
        <v>0</v>
      </c>
      <c r="AU877" s="1128">
        <f t="shared" si="2693"/>
        <v>0</v>
      </c>
      <c r="AV877" s="1128">
        <f t="shared" si="2693"/>
        <v>0</v>
      </c>
      <c r="AW877" s="1128">
        <f t="shared" si="2693"/>
        <v>0</v>
      </c>
      <c r="AX877" s="1128">
        <f t="shared" si="2693"/>
        <v>0</v>
      </c>
      <c r="AY877" s="1128">
        <f t="shared" si="2693"/>
        <v>0</v>
      </c>
      <c r="AZ877" s="1128">
        <f t="shared" si="2693"/>
        <v>0</v>
      </c>
      <c r="BA877" s="1128">
        <f t="shared" si="2693"/>
        <v>0</v>
      </c>
      <c r="BB877" s="1128">
        <f t="shared" si="2693"/>
        <v>0</v>
      </c>
      <c r="BC877" s="814"/>
      <c r="BD877" s="1128">
        <f>SUM(BD583)</f>
        <v>0</v>
      </c>
      <c r="BE877" s="1128">
        <f>SUM(BE583)</f>
        <v>0</v>
      </c>
      <c r="BF877" s="1128">
        <f t="shared" ref="BF877:BT877" si="2694">SUM(BF583)</f>
        <v>0</v>
      </c>
      <c r="BG877" s="1128">
        <f t="shared" si="2694"/>
        <v>0</v>
      </c>
      <c r="BH877" s="1128">
        <f t="shared" si="2694"/>
        <v>0</v>
      </c>
      <c r="BI877" s="1128">
        <f t="shared" si="2694"/>
        <v>0</v>
      </c>
      <c r="BJ877" s="1128">
        <f t="shared" si="2694"/>
        <v>0</v>
      </c>
      <c r="BK877" s="1128">
        <f t="shared" si="2694"/>
        <v>0</v>
      </c>
      <c r="BL877" s="1128">
        <f t="shared" si="2694"/>
        <v>0</v>
      </c>
      <c r="BM877" s="1128">
        <f t="shared" si="2694"/>
        <v>0</v>
      </c>
      <c r="BN877" s="1128">
        <f t="shared" si="2694"/>
        <v>0</v>
      </c>
      <c r="BO877" s="1128">
        <f t="shared" si="2694"/>
        <v>0</v>
      </c>
      <c r="BP877" s="1128">
        <f t="shared" si="2694"/>
        <v>0</v>
      </c>
      <c r="BQ877" s="1128">
        <f t="shared" si="2694"/>
        <v>0</v>
      </c>
      <c r="BR877" s="1128">
        <f t="shared" si="2694"/>
        <v>0</v>
      </c>
      <c r="BS877" s="1128">
        <f t="shared" si="2694"/>
        <v>0</v>
      </c>
      <c r="BT877" s="1128">
        <f t="shared" si="2694"/>
        <v>0</v>
      </c>
      <c r="BU877" s="814"/>
      <c r="BV877" s="1128">
        <f t="shared" ref="BV877" si="2695">SUM(BV583)</f>
        <v>0</v>
      </c>
      <c r="BW877" s="1128">
        <f t="shared" ref="BW877:BY877" si="2696">SUM(BW583)</f>
        <v>0</v>
      </c>
      <c r="BX877" s="1128">
        <f t="shared" si="2696"/>
        <v>0</v>
      </c>
      <c r="BY877" s="1128">
        <f t="shared" si="2696"/>
        <v>0</v>
      </c>
      <c r="BZ877" s="625">
        <f t="shared" si="2576"/>
        <v>0</v>
      </c>
      <c r="CA877" s="625">
        <f t="shared" si="2577"/>
        <v>0</v>
      </c>
      <c r="CB877" s="625">
        <f t="shared" si="2578"/>
        <v>0</v>
      </c>
      <c r="CC877" s="694">
        <f t="shared" si="2579"/>
        <v>0</v>
      </c>
      <c r="CD877" s="1342">
        <f t="shared" si="2677"/>
        <v>0</v>
      </c>
      <c r="CE877" s="1343">
        <f t="shared" si="2677"/>
        <v>0</v>
      </c>
      <c r="CF877" s="1344">
        <f t="shared" si="2677"/>
        <v>0</v>
      </c>
      <c r="CG877" s="1344">
        <f t="shared" si="2677"/>
        <v>0</v>
      </c>
      <c r="CH877" s="1344">
        <f t="shared" si="2677"/>
        <v>0</v>
      </c>
      <c r="CI877" s="1344">
        <f t="shared" si="2677"/>
        <v>0</v>
      </c>
      <c r="CJ877" s="1344">
        <f t="shared" si="2677"/>
        <v>0</v>
      </c>
      <c r="CK877" s="1345">
        <f t="shared" si="2677"/>
        <v>0</v>
      </c>
      <c r="CL877" s="1345">
        <f t="shared" si="2677"/>
        <v>0</v>
      </c>
      <c r="CM877" s="1345">
        <f t="shared" si="2677"/>
        <v>0</v>
      </c>
      <c r="CN877" s="1344">
        <f t="shared" si="2677"/>
        <v>0</v>
      </c>
      <c r="CO877" s="1344">
        <f t="shared" si="2677"/>
        <v>0</v>
      </c>
      <c r="CP877" s="1344">
        <f t="shared" si="2677"/>
        <v>0</v>
      </c>
      <c r="CQ877" s="1344">
        <f t="shared" si="2677"/>
        <v>0</v>
      </c>
      <c r="CR877" s="1344">
        <f t="shared" si="2677"/>
        <v>0</v>
      </c>
      <c r="CS877" s="1343">
        <f t="shared" si="2669"/>
        <v>0</v>
      </c>
      <c r="CT877" s="1374">
        <f t="shared" si="2581"/>
        <v>0</v>
      </c>
      <c r="CU877" s="1423">
        <f t="shared" si="2678"/>
        <v>0</v>
      </c>
      <c r="CV877" s="1357">
        <f t="shared" si="2678"/>
        <v>0</v>
      </c>
      <c r="CW877" s="1358">
        <f t="shared" si="2678"/>
        <v>0</v>
      </c>
      <c r="CX877" s="1358">
        <f t="shared" si="2678"/>
        <v>0</v>
      </c>
      <c r="CY877" s="1358">
        <f t="shared" si="2678"/>
        <v>0</v>
      </c>
      <c r="CZ877" s="1358">
        <f t="shared" si="2678"/>
        <v>0</v>
      </c>
      <c r="DA877" s="1358">
        <f t="shared" si="2678"/>
        <v>0</v>
      </c>
      <c r="DB877" s="1359">
        <f t="shared" si="2678"/>
        <v>0</v>
      </c>
      <c r="DC877" s="1359">
        <f t="shared" si="2678"/>
        <v>0</v>
      </c>
      <c r="DD877" s="1359">
        <f t="shared" si="2678"/>
        <v>0</v>
      </c>
      <c r="DE877" s="1358">
        <f t="shared" si="2678"/>
        <v>0</v>
      </c>
      <c r="DF877" s="1358">
        <f t="shared" si="2678"/>
        <v>0</v>
      </c>
      <c r="DG877" s="1358">
        <f t="shared" si="2678"/>
        <v>0</v>
      </c>
      <c r="DH877" s="1358">
        <f t="shared" si="2678"/>
        <v>0</v>
      </c>
      <c r="DI877" s="1358">
        <f t="shared" si="2678"/>
        <v>0</v>
      </c>
      <c r="DJ877" s="1357">
        <f t="shared" si="2670"/>
        <v>0</v>
      </c>
      <c r="DK877" s="1423">
        <f t="shared" si="2583"/>
        <v>0</v>
      </c>
      <c r="DL877" s="656">
        <f t="shared" si="2584"/>
        <v>17</v>
      </c>
      <c r="DM877" s="106">
        <f t="shared" si="2585"/>
        <v>17</v>
      </c>
      <c r="DN877" s="106">
        <f t="shared" si="2586"/>
        <v>17</v>
      </c>
      <c r="DO877" s="106">
        <f t="shared" si="2587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7"/>
      <c r="DY877" s="487"/>
    </row>
    <row r="878" spans="1:129" s="489" customFormat="1" ht="15.75" customHeight="1">
      <c r="A878" s="43" t="str">
        <f>$A$586</f>
        <v>Cassava (flour) purchase - qty</v>
      </c>
      <c r="B878" s="1128">
        <f>SUM(B589)</f>
        <v>0</v>
      </c>
      <c r="C878" s="1128">
        <f>SUM(C589)</f>
        <v>0</v>
      </c>
      <c r="D878" s="1128">
        <f t="shared" ref="D878:R878" si="2697">SUM(D589)</f>
        <v>0</v>
      </c>
      <c r="E878" s="1128">
        <f t="shared" si="2697"/>
        <v>0</v>
      </c>
      <c r="F878" s="1128">
        <f t="shared" si="2697"/>
        <v>0</v>
      </c>
      <c r="G878" s="1128">
        <f t="shared" si="2697"/>
        <v>0</v>
      </c>
      <c r="H878" s="1128">
        <f t="shared" si="2697"/>
        <v>0</v>
      </c>
      <c r="I878" s="1128">
        <f t="shared" si="2697"/>
        <v>0</v>
      </c>
      <c r="J878" s="1128">
        <f t="shared" si="2697"/>
        <v>0</v>
      </c>
      <c r="K878" s="1128">
        <f t="shared" si="2697"/>
        <v>0</v>
      </c>
      <c r="L878" s="1128">
        <f t="shared" si="2697"/>
        <v>0</v>
      </c>
      <c r="M878" s="1128">
        <f t="shared" si="2697"/>
        <v>0</v>
      </c>
      <c r="N878" s="1128">
        <f t="shared" si="2697"/>
        <v>0</v>
      </c>
      <c r="O878" s="1128">
        <f t="shared" si="2697"/>
        <v>0</v>
      </c>
      <c r="P878" s="1128">
        <f t="shared" si="2697"/>
        <v>0</v>
      </c>
      <c r="Q878" s="1128">
        <f t="shared" si="2697"/>
        <v>0</v>
      </c>
      <c r="R878" s="1128">
        <f t="shared" si="2697"/>
        <v>0</v>
      </c>
      <c r="S878" s="814"/>
      <c r="T878" s="1128">
        <f>SUM(T589)</f>
        <v>0</v>
      </c>
      <c r="U878" s="1128">
        <f>SUM(U589)</f>
        <v>0</v>
      </c>
      <c r="V878" s="1128">
        <f t="shared" ref="V878:AJ878" si="2698">SUM(V589)</f>
        <v>0</v>
      </c>
      <c r="W878" s="1128">
        <f t="shared" si="2698"/>
        <v>0</v>
      </c>
      <c r="X878" s="1128">
        <f t="shared" si="2698"/>
        <v>0</v>
      </c>
      <c r="Y878" s="1128">
        <f t="shared" si="2698"/>
        <v>0</v>
      </c>
      <c r="Z878" s="1128">
        <f t="shared" si="2698"/>
        <v>0</v>
      </c>
      <c r="AA878" s="1128">
        <f t="shared" si="2698"/>
        <v>0</v>
      </c>
      <c r="AB878" s="1128">
        <f t="shared" si="2698"/>
        <v>0</v>
      </c>
      <c r="AC878" s="1128">
        <f t="shared" si="2698"/>
        <v>0</v>
      </c>
      <c r="AD878" s="1128">
        <f t="shared" si="2698"/>
        <v>0</v>
      </c>
      <c r="AE878" s="1128">
        <f t="shared" si="2698"/>
        <v>0</v>
      </c>
      <c r="AF878" s="1128">
        <f t="shared" si="2698"/>
        <v>0</v>
      </c>
      <c r="AG878" s="1128">
        <f t="shared" si="2698"/>
        <v>0</v>
      </c>
      <c r="AH878" s="1128">
        <f t="shared" si="2698"/>
        <v>0</v>
      </c>
      <c r="AI878" s="1128">
        <f t="shared" si="2698"/>
        <v>0</v>
      </c>
      <c r="AJ878" s="1128">
        <f t="shared" si="2698"/>
        <v>0</v>
      </c>
      <c r="AK878" s="814"/>
      <c r="AL878" s="1128">
        <f>SUM(AL589)</f>
        <v>0</v>
      </c>
      <c r="AM878" s="1128">
        <f>SUM(AM589)</f>
        <v>0</v>
      </c>
      <c r="AN878" s="1128">
        <f t="shared" ref="AN878:BB878" si="2699">SUM(AN589)</f>
        <v>0</v>
      </c>
      <c r="AO878" s="1128">
        <f t="shared" si="2699"/>
        <v>0</v>
      </c>
      <c r="AP878" s="1128">
        <f t="shared" si="2699"/>
        <v>0</v>
      </c>
      <c r="AQ878" s="1128">
        <f t="shared" si="2699"/>
        <v>0</v>
      </c>
      <c r="AR878" s="1128">
        <f t="shared" si="2699"/>
        <v>0</v>
      </c>
      <c r="AS878" s="1128">
        <f t="shared" si="2699"/>
        <v>0</v>
      </c>
      <c r="AT878" s="1128">
        <f t="shared" si="2699"/>
        <v>0</v>
      </c>
      <c r="AU878" s="1128">
        <f t="shared" si="2699"/>
        <v>0</v>
      </c>
      <c r="AV878" s="1128">
        <f t="shared" si="2699"/>
        <v>0</v>
      </c>
      <c r="AW878" s="1128">
        <f t="shared" si="2699"/>
        <v>0</v>
      </c>
      <c r="AX878" s="1128">
        <f t="shared" si="2699"/>
        <v>0</v>
      </c>
      <c r="AY878" s="1128">
        <f t="shared" si="2699"/>
        <v>0</v>
      </c>
      <c r="AZ878" s="1128">
        <f t="shared" si="2699"/>
        <v>0</v>
      </c>
      <c r="BA878" s="1128">
        <f t="shared" si="2699"/>
        <v>0</v>
      </c>
      <c r="BB878" s="1128">
        <f t="shared" si="2699"/>
        <v>0</v>
      </c>
      <c r="BC878" s="814"/>
      <c r="BD878" s="1128">
        <f>SUM(BD589)</f>
        <v>0</v>
      </c>
      <c r="BE878" s="1128">
        <f>SUM(BE589)</f>
        <v>0</v>
      </c>
      <c r="BF878" s="1128">
        <f t="shared" ref="BF878:BT878" si="2700">SUM(BF589)</f>
        <v>0</v>
      </c>
      <c r="BG878" s="1128">
        <f t="shared" si="2700"/>
        <v>0</v>
      </c>
      <c r="BH878" s="1128">
        <f t="shared" si="2700"/>
        <v>0</v>
      </c>
      <c r="BI878" s="1128">
        <f t="shared" si="2700"/>
        <v>0</v>
      </c>
      <c r="BJ878" s="1128">
        <f t="shared" si="2700"/>
        <v>0</v>
      </c>
      <c r="BK878" s="1128">
        <f t="shared" si="2700"/>
        <v>0</v>
      </c>
      <c r="BL878" s="1128">
        <f t="shared" si="2700"/>
        <v>0</v>
      </c>
      <c r="BM878" s="1128">
        <f t="shared" si="2700"/>
        <v>0</v>
      </c>
      <c r="BN878" s="1128">
        <f t="shared" si="2700"/>
        <v>0</v>
      </c>
      <c r="BO878" s="1128">
        <f t="shared" si="2700"/>
        <v>0</v>
      </c>
      <c r="BP878" s="1128">
        <f t="shared" si="2700"/>
        <v>0</v>
      </c>
      <c r="BQ878" s="1128">
        <f t="shared" si="2700"/>
        <v>0</v>
      </c>
      <c r="BR878" s="1128">
        <f t="shared" si="2700"/>
        <v>0</v>
      </c>
      <c r="BS878" s="1128">
        <f t="shared" si="2700"/>
        <v>0</v>
      </c>
      <c r="BT878" s="1128">
        <f t="shared" si="2700"/>
        <v>0</v>
      </c>
      <c r="BU878" s="814"/>
      <c r="BV878" s="1128">
        <f t="shared" ref="BV878" si="2701">SUM(BV589)</f>
        <v>0</v>
      </c>
      <c r="BW878" s="1128">
        <f t="shared" ref="BW878:BY878" si="2702">SUM(BW589)</f>
        <v>0</v>
      </c>
      <c r="BX878" s="1128">
        <f t="shared" si="2702"/>
        <v>0</v>
      </c>
      <c r="BY878" s="1128">
        <f t="shared" si="2702"/>
        <v>0</v>
      </c>
      <c r="BZ878" s="625">
        <f t="shared" si="2576"/>
        <v>0</v>
      </c>
      <c r="CA878" s="625">
        <f t="shared" si="2577"/>
        <v>0</v>
      </c>
      <c r="CB878" s="625">
        <f t="shared" si="2578"/>
        <v>0</v>
      </c>
      <c r="CC878" s="694">
        <f t="shared" si="2579"/>
        <v>0</v>
      </c>
      <c r="CD878" s="1342">
        <f t="shared" si="2677"/>
        <v>0</v>
      </c>
      <c r="CE878" s="1343">
        <f t="shared" si="2677"/>
        <v>0</v>
      </c>
      <c r="CF878" s="1344">
        <f t="shared" si="2677"/>
        <v>0</v>
      </c>
      <c r="CG878" s="1344">
        <f t="shared" si="2677"/>
        <v>0</v>
      </c>
      <c r="CH878" s="1344">
        <f t="shared" si="2677"/>
        <v>0</v>
      </c>
      <c r="CI878" s="1344">
        <f t="shared" si="2677"/>
        <v>0</v>
      </c>
      <c r="CJ878" s="1344">
        <f t="shared" si="2677"/>
        <v>0</v>
      </c>
      <c r="CK878" s="1345">
        <f t="shared" si="2677"/>
        <v>0</v>
      </c>
      <c r="CL878" s="1345">
        <f t="shared" si="2677"/>
        <v>0</v>
      </c>
      <c r="CM878" s="1345">
        <f t="shared" si="2677"/>
        <v>0</v>
      </c>
      <c r="CN878" s="1344">
        <f t="shared" si="2677"/>
        <v>0</v>
      </c>
      <c r="CO878" s="1344">
        <f t="shared" si="2677"/>
        <v>0</v>
      </c>
      <c r="CP878" s="1344">
        <f t="shared" si="2677"/>
        <v>0</v>
      </c>
      <c r="CQ878" s="1344">
        <f t="shared" si="2677"/>
        <v>0</v>
      </c>
      <c r="CR878" s="1344">
        <f t="shared" si="2677"/>
        <v>0</v>
      </c>
      <c r="CS878" s="1343">
        <f t="shared" si="2669"/>
        <v>0</v>
      </c>
      <c r="CT878" s="1374">
        <f t="shared" si="2581"/>
        <v>0</v>
      </c>
      <c r="CU878" s="1423">
        <f t="shared" si="2678"/>
        <v>0</v>
      </c>
      <c r="CV878" s="1357">
        <f t="shared" si="2678"/>
        <v>0</v>
      </c>
      <c r="CW878" s="1358">
        <f t="shared" si="2678"/>
        <v>0</v>
      </c>
      <c r="CX878" s="1358">
        <f t="shared" si="2678"/>
        <v>0</v>
      </c>
      <c r="CY878" s="1358">
        <f t="shared" si="2678"/>
        <v>0</v>
      </c>
      <c r="CZ878" s="1358">
        <f t="shared" si="2678"/>
        <v>0</v>
      </c>
      <c r="DA878" s="1358">
        <f t="shared" si="2678"/>
        <v>0</v>
      </c>
      <c r="DB878" s="1359">
        <f t="shared" si="2678"/>
        <v>0</v>
      </c>
      <c r="DC878" s="1359">
        <f t="shared" si="2678"/>
        <v>0</v>
      </c>
      <c r="DD878" s="1359">
        <f t="shared" si="2678"/>
        <v>0</v>
      </c>
      <c r="DE878" s="1358">
        <f t="shared" si="2678"/>
        <v>0</v>
      </c>
      <c r="DF878" s="1358">
        <f t="shared" si="2678"/>
        <v>0</v>
      </c>
      <c r="DG878" s="1358">
        <f t="shared" si="2678"/>
        <v>0</v>
      </c>
      <c r="DH878" s="1358">
        <f t="shared" si="2678"/>
        <v>0</v>
      </c>
      <c r="DI878" s="1358">
        <f t="shared" si="2678"/>
        <v>0</v>
      </c>
      <c r="DJ878" s="1357">
        <f t="shared" si="2670"/>
        <v>0</v>
      </c>
      <c r="DK878" s="1423">
        <f t="shared" si="2583"/>
        <v>0</v>
      </c>
      <c r="DL878" s="656">
        <f t="shared" si="2584"/>
        <v>17</v>
      </c>
      <c r="DM878" s="106">
        <f t="shared" si="2585"/>
        <v>17</v>
      </c>
      <c r="DN878" s="106">
        <f t="shared" si="2586"/>
        <v>17</v>
      </c>
      <c r="DO878" s="106">
        <f t="shared" si="2587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7"/>
      <c r="DY878" s="487"/>
    </row>
    <row r="879" spans="1:129" s="489" customFormat="1" ht="15.75" customHeight="1">
      <c r="A879" s="43" t="str">
        <f>$A$592</f>
        <v>Dark green veg purchase - unit</v>
      </c>
      <c r="B879" s="815">
        <f>SUM(B596)</f>
        <v>9.6868884540117425E-3</v>
      </c>
      <c r="C879" s="815">
        <f t="shared" ref="C879:R879" si="2703">SUM(C596)</f>
        <v>7.8571428571428577E-3</v>
      </c>
      <c r="D879" s="815">
        <f t="shared" si="2703"/>
        <v>5.876712328767123E-3</v>
      </c>
      <c r="E879" s="815">
        <f t="shared" si="2703"/>
        <v>0</v>
      </c>
      <c r="F879" s="815">
        <f t="shared" si="2703"/>
        <v>0</v>
      </c>
      <c r="G879" s="815">
        <f t="shared" si="2703"/>
        <v>5.1663405088062629E-3</v>
      </c>
      <c r="H879" s="815">
        <f t="shared" si="2703"/>
        <v>6.8884540117416827E-3</v>
      </c>
      <c r="I879" s="815">
        <f t="shared" si="2703"/>
        <v>8.5714285714285719E-3</v>
      </c>
      <c r="J879" s="815">
        <f t="shared" si="2703"/>
        <v>0</v>
      </c>
      <c r="K879" s="815">
        <f t="shared" si="2703"/>
        <v>0</v>
      </c>
      <c r="L879" s="815">
        <f t="shared" si="2703"/>
        <v>0</v>
      </c>
      <c r="M879" s="815">
        <f t="shared" si="2703"/>
        <v>0</v>
      </c>
      <c r="N879" s="815">
        <f t="shared" si="2703"/>
        <v>0</v>
      </c>
      <c r="O879" s="815">
        <f t="shared" si="2703"/>
        <v>0</v>
      </c>
      <c r="P879" s="815">
        <f t="shared" si="2703"/>
        <v>0</v>
      </c>
      <c r="Q879" s="815">
        <f t="shared" si="2703"/>
        <v>0</v>
      </c>
      <c r="R879" s="815">
        <f t="shared" si="2703"/>
        <v>0</v>
      </c>
      <c r="S879" s="814"/>
      <c r="T879" s="815">
        <f>SUM(T596)</f>
        <v>2.0148727984344423E-3</v>
      </c>
      <c r="U879" s="815">
        <f t="shared" ref="U879:AJ879" si="2704">SUM(U596)</f>
        <v>0</v>
      </c>
      <c r="V879" s="815">
        <f t="shared" si="2704"/>
        <v>2.4422700587084152E-3</v>
      </c>
      <c r="W879" s="815">
        <f t="shared" si="2704"/>
        <v>6.1996086105675131E-4</v>
      </c>
      <c r="X879" s="815">
        <f t="shared" si="2704"/>
        <v>0</v>
      </c>
      <c r="Y879" s="815">
        <f t="shared" si="2704"/>
        <v>1.8598825831702543E-3</v>
      </c>
      <c r="Z879" s="815">
        <f t="shared" si="2704"/>
        <v>2.5831702544031315E-3</v>
      </c>
      <c r="AA879" s="815">
        <f t="shared" si="2704"/>
        <v>3.0998043052837569E-3</v>
      </c>
      <c r="AB879" s="815">
        <f t="shared" si="2704"/>
        <v>0</v>
      </c>
      <c r="AC879" s="815">
        <f t="shared" si="2704"/>
        <v>0</v>
      </c>
      <c r="AD879" s="815">
        <f t="shared" si="2704"/>
        <v>0</v>
      </c>
      <c r="AE879" s="815">
        <f t="shared" si="2704"/>
        <v>0</v>
      </c>
      <c r="AF879" s="815">
        <f t="shared" si="2704"/>
        <v>0</v>
      </c>
      <c r="AG879" s="815">
        <f t="shared" si="2704"/>
        <v>0</v>
      </c>
      <c r="AH879" s="815">
        <f t="shared" si="2704"/>
        <v>0</v>
      </c>
      <c r="AI879" s="815">
        <f t="shared" si="2704"/>
        <v>0</v>
      </c>
      <c r="AJ879" s="815">
        <f t="shared" si="2704"/>
        <v>0</v>
      </c>
      <c r="AK879" s="814"/>
      <c r="AL879" s="815">
        <f>SUM(AL596)</f>
        <v>3.6529680365296802E-3</v>
      </c>
      <c r="AM879" s="815">
        <f t="shared" ref="AM879:BB879" si="2705">SUM(AM596)</f>
        <v>6.1996086105675131E-4</v>
      </c>
      <c r="AN879" s="815">
        <f t="shared" si="2705"/>
        <v>0</v>
      </c>
      <c r="AO879" s="815">
        <f t="shared" si="2705"/>
        <v>0</v>
      </c>
      <c r="AP879" s="815">
        <f t="shared" si="2705"/>
        <v>0</v>
      </c>
      <c r="AQ879" s="815">
        <f t="shared" si="2705"/>
        <v>0</v>
      </c>
      <c r="AR879" s="815">
        <f t="shared" si="2705"/>
        <v>0</v>
      </c>
      <c r="AS879" s="815">
        <f t="shared" si="2705"/>
        <v>0</v>
      </c>
      <c r="AT879" s="815">
        <f t="shared" si="2705"/>
        <v>1.343248532289628E-3</v>
      </c>
      <c r="AU879" s="815">
        <f t="shared" si="2705"/>
        <v>0</v>
      </c>
      <c r="AV879" s="815">
        <f t="shared" si="2705"/>
        <v>0</v>
      </c>
      <c r="AW879" s="815">
        <f t="shared" si="2705"/>
        <v>0</v>
      </c>
      <c r="AX879" s="815">
        <f t="shared" si="2705"/>
        <v>0</v>
      </c>
      <c r="AY879" s="815">
        <f t="shared" si="2705"/>
        <v>0</v>
      </c>
      <c r="AZ879" s="815">
        <f t="shared" si="2705"/>
        <v>0</v>
      </c>
      <c r="BA879" s="815">
        <f t="shared" si="2705"/>
        <v>0</v>
      </c>
      <c r="BB879" s="815">
        <f t="shared" si="2705"/>
        <v>0</v>
      </c>
      <c r="BC879" s="814"/>
      <c r="BD879" s="815">
        <f>SUM(BD596)</f>
        <v>7.7495107632093926E-3</v>
      </c>
      <c r="BE879" s="815">
        <f t="shared" ref="BE879:BT879" si="2706">SUM(BE596)</f>
        <v>6.4579256360078286E-4</v>
      </c>
      <c r="BF879" s="815">
        <f t="shared" si="2706"/>
        <v>0</v>
      </c>
      <c r="BG879" s="815">
        <f t="shared" si="2706"/>
        <v>0</v>
      </c>
      <c r="BH879" s="815">
        <f t="shared" si="2706"/>
        <v>0</v>
      </c>
      <c r="BI879" s="815">
        <f t="shared" si="2706"/>
        <v>0</v>
      </c>
      <c r="BJ879" s="815">
        <f t="shared" si="2706"/>
        <v>8.2661448140900189E-3</v>
      </c>
      <c r="BK879" s="815">
        <f t="shared" si="2706"/>
        <v>0</v>
      </c>
      <c r="BL879" s="815">
        <f t="shared" si="2706"/>
        <v>0</v>
      </c>
      <c r="BM879" s="815">
        <f t="shared" si="2706"/>
        <v>0</v>
      </c>
      <c r="BN879" s="815">
        <f t="shared" si="2706"/>
        <v>0</v>
      </c>
      <c r="BO879" s="815">
        <f t="shared" si="2706"/>
        <v>0</v>
      </c>
      <c r="BP879" s="815">
        <f t="shared" si="2706"/>
        <v>0</v>
      </c>
      <c r="BQ879" s="815">
        <f t="shared" si="2706"/>
        <v>0</v>
      </c>
      <c r="BR879" s="815">
        <f t="shared" si="2706"/>
        <v>0</v>
      </c>
      <c r="BS879" s="815">
        <f t="shared" si="2706"/>
        <v>0</v>
      </c>
      <c r="BT879" s="815">
        <f t="shared" si="2706"/>
        <v>0</v>
      </c>
      <c r="BU879" s="814"/>
      <c r="BV879" s="815">
        <f>SUM(BV596)</f>
        <v>3.1982107911657813E-3</v>
      </c>
      <c r="BW879" s="815">
        <f t="shared" ref="BW879:BY879" si="2707">SUM(BW596)</f>
        <v>2.4874972820178301E-3</v>
      </c>
      <c r="BX879" s="815">
        <f t="shared" si="2707"/>
        <v>2.5831702544031315E-3</v>
      </c>
      <c r="BY879" s="815">
        <f t="shared" si="2707"/>
        <v>8.2661448140900189E-3</v>
      </c>
      <c r="BZ879" s="625">
        <f t="shared" si="2576"/>
        <v>2.290671885192433E-3</v>
      </c>
      <c r="CA879" s="625">
        <f t="shared" si="2577"/>
        <v>6.3467710371819966E-4</v>
      </c>
      <c r="CB879" s="625">
        <f t="shared" si="2578"/>
        <v>1.3088062622309198E-4</v>
      </c>
      <c r="CC879" s="694">
        <f t="shared" si="2579"/>
        <v>5.5968688845401185E-4</v>
      </c>
      <c r="CD879" s="1342">
        <f t="shared" si="2677"/>
        <v>0</v>
      </c>
      <c r="CE879" s="1343">
        <f t="shared" si="2677"/>
        <v>0</v>
      </c>
      <c r="CF879" s="1344">
        <f t="shared" si="2677"/>
        <v>0</v>
      </c>
      <c r="CG879" s="1344">
        <f t="shared" si="2677"/>
        <v>0</v>
      </c>
      <c r="CH879" s="1344">
        <f t="shared" si="2677"/>
        <v>0</v>
      </c>
      <c r="CI879" s="1344">
        <f t="shared" si="2677"/>
        <v>0</v>
      </c>
      <c r="CJ879" s="1344">
        <f t="shared" si="2677"/>
        <v>0</v>
      </c>
      <c r="CK879" s="1345">
        <f t="shared" si="2677"/>
        <v>0</v>
      </c>
      <c r="CL879" s="1345">
        <f t="shared" si="2677"/>
        <v>0</v>
      </c>
      <c r="CM879" s="1345">
        <f t="shared" si="2677"/>
        <v>0</v>
      </c>
      <c r="CN879" s="1344">
        <f t="shared" si="2677"/>
        <v>0</v>
      </c>
      <c r="CO879" s="1344">
        <f t="shared" si="2677"/>
        <v>0</v>
      </c>
      <c r="CP879" s="1344">
        <f t="shared" si="2677"/>
        <v>0</v>
      </c>
      <c r="CQ879" s="1344">
        <f t="shared" si="2677"/>
        <v>0</v>
      </c>
      <c r="CR879" s="1344">
        <f t="shared" si="2677"/>
        <v>6.1996086105675131E-4</v>
      </c>
      <c r="CS879" s="1343">
        <f t="shared" si="2669"/>
        <v>1.343248532289628E-3</v>
      </c>
      <c r="CT879" s="1374">
        <f t="shared" si="2581"/>
        <v>3.6529680365296802E-3</v>
      </c>
      <c r="CU879" s="1423">
        <f t="shared" si="2678"/>
        <v>0</v>
      </c>
      <c r="CV879" s="1357">
        <f t="shared" si="2678"/>
        <v>0</v>
      </c>
      <c r="CW879" s="1358">
        <f t="shared" si="2678"/>
        <v>0</v>
      </c>
      <c r="CX879" s="1358">
        <f t="shared" si="2678"/>
        <v>0</v>
      </c>
      <c r="CY879" s="1358">
        <f t="shared" si="2678"/>
        <v>0</v>
      </c>
      <c r="CZ879" s="1358">
        <f t="shared" si="2678"/>
        <v>0</v>
      </c>
      <c r="DA879" s="1358">
        <f t="shared" si="2678"/>
        <v>0</v>
      </c>
      <c r="DB879" s="1359">
        <f t="shared" si="2678"/>
        <v>0</v>
      </c>
      <c r="DC879" s="1359">
        <f t="shared" si="2678"/>
        <v>0</v>
      </c>
      <c r="DD879" s="1359">
        <f t="shared" si="2678"/>
        <v>0</v>
      </c>
      <c r="DE879" s="1358">
        <f t="shared" si="2678"/>
        <v>0</v>
      </c>
      <c r="DF879" s="1358">
        <f t="shared" si="2678"/>
        <v>0</v>
      </c>
      <c r="DG879" s="1358">
        <f t="shared" si="2678"/>
        <v>0</v>
      </c>
      <c r="DH879" s="1358">
        <f t="shared" si="2678"/>
        <v>0</v>
      </c>
      <c r="DI879" s="1358">
        <f t="shared" si="2678"/>
        <v>6.4579256360078286E-4</v>
      </c>
      <c r="DJ879" s="1357">
        <f t="shared" si="2670"/>
        <v>7.7495107632093926E-3</v>
      </c>
      <c r="DK879" s="1423">
        <f t="shared" si="2583"/>
        <v>8.2661448140900189E-3</v>
      </c>
      <c r="DL879" s="656">
        <f t="shared" si="2584"/>
        <v>17</v>
      </c>
      <c r="DM879" s="106">
        <f t="shared" si="2585"/>
        <v>17</v>
      </c>
      <c r="DN879" s="106">
        <f t="shared" si="2586"/>
        <v>17</v>
      </c>
      <c r="DO879" s="106">
        <f t="shared" si="2587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7"/>
      <c r="DY879" s="487"/>
    </row>
    <row r="880" spans="1:129" s="489" customFormat="1" ht="15.75" customHeight="1">
      <c r="A880" s="43" t="str">
        <f>$A$599</f>
        <v>Fresh fish purchase - unit</v>
      </c>
      <c r="B880" s="815">
        <f>SUM(B602)</f>
        <v>0</v>
      </c>
      <c r="C880" s="815">
        <f t="shared" ref="C880:R880" si="2708">SUM(C602)</f>
        <v>0</v>
      </c>
      <c r="D880" s="815">
        <f t="shared" si="2708"/>
        <v>0</v>
      </c>
      <c r="E880" s="815">
        <f t="shared" si="2708"/>
        <v>0</v>
      </c>
      <c r="F880" s="815">
        <f t="shared" si="2708"/>
        <v>0</v>
      </c>
      <c r="G880" s="815">
        <f t="shared" si="2708"/>
        <v>0</v>
      </c>
      <c r="H880" s="815">
        <f t="shared" si="2708"/>
        <v>0</v>
      </c>
      <c r="I880" s="815">
        <f t="shared" si="2708"/>
        <v>0</v>
      </c>
      <c r="J880" s="815">
        <f t="shared" si="2708"/>
        <v>0</v>
      </c>
      <c r="K880" s="815">
        <f t="shared" si="2708"/>
        <v>0</v>
      </c>
      <c r="L880" s="815">
        <f t="shared" si="2708"/>
        <v>0</v>
      </c>
      <c r="M880" s="815">
        <f t="shared" si="2708"/>
        <v>0</v>
      </c>
      <c r="N880" s="815">
        <f t="shared" si="2708"/>
        <v>0</v>
      </c>
      <c r="O880" s="815">
        <f t="shared" si="2708"/>
        <v>0</v>
      </c>
      <c r="P880" s="815">
        <f t="shared" si="2708"/>
        <v>0</v>
      </c>
      <c r="Q880" s="815">
        <f t="shared" si="2708"/>
        <v>0</v>
      </c>
      <c r="R880" s="815">
        <f t="shared" si="2708"/>
        <v>0</v>
      </c>
      <c r="S880" s="814"/>
      <c r="T880" s="815">
        <f>SUM(T602)</f>
        <v>0</v>
      </c>
      <c r="U880" s="815">
        <f t="shared" ref="U880:AJ880" si="2709">SUM(U602)</f>
        <v>0</v>
      </c>
      <c r="V880" s="815">
        <f t="shared" si="2709"/>
        <v>0</v>
      </c>
      <c r="W880" s="815">
        <f t="shared" si="2709"/>
        <v>0</v>
      </c>
      <c r="X880" s="815">
        <f t="shared" si="2709"/>
        <v>0</v>
      </c>
      <c r="Y880" s="815">
        <f t="shared" si="2709"/>
        <v>0</v>
      </c>
      <c r="Z880" s="815">
        <f t="shared" si="2709"/>
        <v>0</v>
      </c>
      <c r="AA880" s="815">
        <f t="shared" si="2709"/>
        <v>0</v>
      </c>
      <c r="AB880" s="815">
        <f t="shared" si="2709"/>
        <v>0</v>
      </c>
      <c r="AC880" s="815">
        <f t="shared" si="2709"/>
        <v>0</v>
      </c>
      <c r="AD880" s="815">
        <f t="shared" si="2709"/>
        <v>0</v>
      </c>
      <c r="AE880" s="815">
        <f t="shared" si="2709"/>
        <v>0</v>
      </c>
      <c r="AF880" s="815">
        <f t="shared" si="2709"/>
        <v>0</v>
      </c>
      <c r="AG880" s="815">
        <f t="shared" si="2709"/>
        <v>0</v>
      </c>
      <c r="AH880" s="815">
        <f t="shared" si="2709"/>
        <v>0</v>
      </c>
      <c r="AI880" s="815">
        <f t="shared" si="2709"/>
        <v>0</v>
      </c>
      <c r="AJ880" s="815">
        <f t="shared" si="2709"/>
        <v>0</v>
      </c>
      <c r="AK880" s="814"/>
      <c r="AL880" s="815">
        <f>SUM(AL602)</f>
        <v>0</v>
      </c>
      <c r="AM880" s="815">
        <f t="shared" ref="AM880:BB880" si="2710">SUM(AM602)</f>
        <v>0</v>
      </c>
      <c r="AN880" s="815">
        <f t="shared" si="2710"/>
        <v>0</v>
      </c>
      <c r="AO880" s="815">
        <f t="shared" si="2710"/>
        <v>0</v>
      </c>
      <c r="AP880" s="815">
        <f t="shared" si="2710"/>
        <v>0</v>
      </c>
      <c r="AQ880" s="815">
        <f t="shared" si="2710"/>
        <v>0</v>
      </c>
      <c r="AR880" s="815">
        <f t="shared" si="2710"/>
        <v>0</v>
      </c>
      <c r="AS880" s="815">
        <f t="shared" si="2710"/>
        <v>0</v>
      </c>
      <c r="AT880" s="815">
        <f t="shared" si="2710"/>
        <v>0</v>
      </c>
      <c r="AU880" s="815">
        <f t="shared" si="2710"/>
        <v>0</v>
      </c>
      <c r="AV880" s="815">
        <f t="shared" si="2710"/>
        <v>0</v>
      </c>
      <c r="AW880" s="815">
        <f t="shared" si="2710"/>
        <v>0</v>
      </c>
      <c r="AX880" s="815">
        <f t="shared" si="2710"/>
        <v>0</v>
      </c>
      <c r="AY880" s="815">
        <f t="shared" si="2710"/>
        <v>0</v>
      </c>
      <c r="AZ880" s="815">
        <f t="shared" si="2710"/>
        <v>0</v>
      </c>
      <c r="BA880" s="815">
        <f t="shared" si="2710"/>
        <v>0</v>
      </c>
      <c r="BB880" s="815">
        <f t="shared" si="2710"/>
        <v>0</v>
      </c>
      <c r="BC880" s="814"/>
      <c r="BD880" s="815">
        <f>SUM(BD602)</f>
        <v>0</v>
      </c>
      <c r="BE880" s="815">
        <f t="shared" ref="BE880:BT880" si="2711">SUM(BE602)</f>
        <v>0</v>
      </c>
      <c r="BF880" s="815">
        <f t="shared" si="2711"/>
        <v>0</v>
      </c>
      <c r="BG880" s="815">
        <f t="shared" si="2711"/>
        <v>0</v>
      </c>
      <c r="BH880" s="815">
        <f t="shared" si="2711"/>
        <v>0</v>
      </c>
      <c r="BI880" s="815">
        <f t="shared" si="2711"/>
        <v>0</v>
      </c>
      <c r="BJ880" s="815">
        <f t="shared" si="2711"/>
        <v>0</v>
      </c>
      <c r="BK880" s="815">
        <f t="shared" si="2711"/>
        <v>2.7266797129810827E-3</v>
      </c>
      <c r="BL880" s="815">
        <f t="shared" si="2711"/>
        <v>0</v>
      </c>
      <c r="BM880" s="815">
        <f t="shared" si="2711"/>
        <v>0</v>
      </c>
      <c r="BN880" s="815">
        <f t="shared" si="2711"/>
        <v>0</v>
      </c>
      <c r="BO880" s="815">
        <f t="shared" si="2711"/>
        <v>0</v>
      </c>
      <c r="BP880" s="815">
        <f t="shared" si="2711"/>
        <v>0</v>
      </c>
      <c r="BQ880" s="815">
        <f t="shared" si="2711"/>
        <v>0</v>
      </c>
      <c r="BR880" s="815">
        <f t="shared" si="2711"/>
        <v>0</v>
      </c>
      <c r="BS880" s="815">
        <f t="shared" si="2711"/>
        <v>0</v>
      </c>
      <c r="BT880" s="815">
        <f t="shared" si="2711"/>
        <v>0</v>
      </c>
      <c r="BU880" s="814"/>
      <c r="BV880" s="815">
        <f>SUM(BV602)</f>
        <v>0</v>
      </c>
      <c r="BW880" s="815">
        <f t="shared" ref="BW880:BY880" si="2712">SUM(BW602)</f>
        <v>0</v>
      </c>
      <c r="BX880" s="815">
        <f t="shared" si="2712"/>
        <v>0</v>
      </c>
      <c r="BY880" s="815">
        <f t="shared" si="2712"/>
        <v>0</v>
      </c>
      <c r="BZ880" s="625">
        <f t="shared" ref="BZ880:BZ885" si="2713">IF(DL880&lt;3,"",(SUM(B880:R880)-MIN(B880:R880)-MAX(B880:R880))/(DL880-2))</f>
        <v>0</v>
      </c>
      <c r="CA880" s="625">
        <f t="shared" si="2577"/>
        <v>0</v>
      </c>
      <c r="CB880" s="625">
        <f t="shared" si="2578"/>
        <v>0</v>
      </c>
      <c r="CC880" s="694">
        <f t="shared" si="2579"/>
        <v>0</v>
      </c>
      <c r="CD880" s="1342">
        <f t="shared" si="2677"/>
        <v>0</v>
      </c>
      <c r="CE880" s="1343">
        <f t="shared" si="2677"/>
        <v>0</v>
      </c>
      <c r="CF880" s="1344">
        <f t="shared" si="2677"/>
        <v>0</v>
      </c>
      <c r="CG880" s="1344">
        <f t="shared" si="2677"/>
        <v>0</v>
      </c>
      <c r="CH880" s="1344">
        <f t="shared" si="2677"/>
        <v>0</v>
      </c>
      <c r="CI880" s="1344">
        <f t="shared" si="2677"/>
        <v>0</v>
      </c>
      <c r="CJ880" s="1344">
        <f t="shared" si="2677"/>
        <v>0</v>
      </c>
      <c r="CK880" s="1345">
        <f t="shared" si="2677"/>
        <v>0</v>
      </c>
      <c r="CL880" s="1345">
        <f t="shared" si="2677"/>
        <v>0</v>
      </c>
      <c r="CM880" s="1345">
        <f t="shared" si="2677"/>
        <v>0</v>
      </c>
      <c r="CN880" s="1344">
        <f t="shared" si="2677"/>
        <v>0</v>
      </c>
      <c r="CO880" s="1344">
        <f t="shared" si="2677"/>
        <v>0</v>
      </c>
      <c r="CP880" s="1344">
        <f t="shared" si="2677"/>
        <v>0</v>
      </c>
      <c r="CQ880" s="1344">
        <f t="shared" si="2677"/>
        <v>0</v>
      </c>
      <c r="CR880" s="1344">
        <f t="shared" si="2677"/>
        <v>0</v>
      </c>
      <c r="CS880" s="1343">
        <f t="shared" si="2669"/>
        <v>0</v>
      </c>
      <c r="CT880" s="1374">
        <f t="shared" si="2581"/>
        <v>0</v>
      </c>
      <c r="CU880" s="1423">
        <f t="shared" si="2678"/>
        <v>0</v>
      </c>
      <c r="CV880" s="1357">
        <f t="shared" si="2678"/>
        <v>0</v>
      </c>
      <c r="CW880" s="1358">
        <f t="shared" si="2678"/>
        <v>0</v>
      </c>
      <c r="CX880" s="1358">
        <f t="shared" si="2678"/>
        <v>0</v>
      </c>
      <c r="CY880" s="1358">
        <f t="shared" si="2678"/>
        <v>0</v>
      </c>
      <c r="CZ880" s="1358">
        <f t="shared" si="2678"/>
        <v>0</v>
      </c>
      <c r="DA880" s="1358">
        <f t="shared" si="2678"/>
        <v>0</v>
      </c>
      <c r="DB880" s="1359">
        <f t="shared" si="2678"/>
        <v>0</v>
      </c>
      <c r="DC880" s="1359">
        <f t="shared" si="2678"/>
        <v>0</v>
      </c>
      <c r="DD880" s="1359">
        <f t="shared" si="2678"/>
        <v>0</v>
      </c>
      <c r="DE880" s="1358">
        <f t="shared" si="2678"/>
        <v>0</v>
      </c>
      <c r="DF880" s="1358">
        <f t="shared" si="2678"/>
        <v>0</v>
      </c>
      <c r="DG880" s="1358">
        <f t="shared" si="2678"/>
        <v>0</v>
      </c>
      <c r="DH880" s="1358">
        <f t="shared" si="2678"/>
        <v>0</v>
      </c>
      <c r="DI880" s="1358">
        <f t="shared" si="2678"/>
        <v>0</v>
      </c>
      <c r="DJ880" s="1357">
        <f t="shared" si="2670"/>
        <v>0</v>
      </c>
      <c r="DK880" s="1423">
        <f t="shared" si="2583"/>
        <v>2.7266797129810827E-3</v>
      </c>
      <c r="DL880" s="656">
        <f t="shared" si="2584"/>
        <v>17</v>
      </c>
      <c r="DM880" s="106">
        <f t="shared" si="2585"/>
        <v>17</v>
      </c>
      <c r="DN880" s="106">
        <f t="shared" si="2586"/>
        <v>17</v>
      </c>
      <c r="DO880" s="106">
        <f t="shared" si="2587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7"/>
      <c r="DY880" s="487"/>
    </row>
    <row r="881" spans="1:129" s="489" customFormat="1" ht="15.75" customHeight="1">
      <c r="A881" s="43" t="str">
        <f>$A$605</f>
        <v>Dried fish purchase - unit</v>
      </c>
      <c r="B881" s="815">
        <f>SUM(B608)</f>
        <v>2.5195694716242664E-2</v>
      </c>
      <c r="C881" s="815">
        <f t="shared" ref="C881:R881" si="2714">SUM(C608)</f>
        <v>2.4187866927592953E-2</v>
      </c>
      <c r="D881" s="815">
        <f t="shared" si="2714"/>
        <v>9.0704500978473577E-3</v>
      </c>
      <c r="E881" s="815">
        <f t="shared" si="2714"/>
        <v>0</v>
      </c>
      <c r="F881" s="815">
        <f t="shared" si="2714"/>
        <v>0</v>
      </c>
      <c r="G881" s="815">
        <f t="shared" si="2714"/>
        <v>4.0313111545988253E-2</v>
      </c>
      <c r="H881" s="815">
        <f t="shared" si="2714"/>
        <v>0.20156555772994131</v>
      </c>
      <c r="I881" s="815">
        <f t="shared" si="2714"/>
        <v>3.6648283223625691E-4</v>
      </c>
      <c r="J881" s="815">
        <f t="shared" si="2714"/>
        <v>1.7277047805423539E-3</v>
      </c>
      <c r="K881" s="815">
        <f t="shared" si="2714"/>
        <v>0</v>
      </c>
      <c r="L881" s="815">
        <f t="shared" si="2714"/>
        <v>0</v>
      </c>
      <c r="M881" s="815">
        <f t="shared" si="2714"/>
        <v>0</v>
      </c>
      <c r="N881" s="815">
        <f t="shared" si="2714"/>
        <v>0</v>
      </c>
      <c r="O881" s="815">
        <f t="shared" si="2714"/>
        <v>0</v>
      </c>
      <c r="P881" s="815">
        <f t="shared" si="2714"/>
        <v>0</v>
      </c>
      <c r="Q881" s="815">
        <f t="shared" si="2714"/>
        <v>0</v>
      </c>
      <c r="R881" s="815">
        <f t="shared" si="2714"/>
        <v>0</v>
      </c>
      <c r="S881" s="814"/>
      <c r="T881" s="815">
        <f>SUM(T608)</f>
        <v>3.6281800391389433E-3</v>
      </c>
      <c r="U881" s="815">
        <f t="shared" ref="U881:AJ881" si="2715">SUM(U608)</f>
        <v>0</v>
      </c>
      <c r="V881" s="815">
        <f t="shared" si="2715"/>
        <v>1.9057107276285359E-2</v>
      </c>
      <c r="W881" s="815">
        <f t="shared" si="2715"/>
        <v>4.0313111545988253E-2</v>
      </c>
      <c r="X881" s="815">
        <f t="shared" si="2715"/>
        <v>4.3538160469667318E-2</v>
      </c>
      <c r="Y881" s="815">
        <f t="shared" si="2715"/>
        <v>0.12093933463796477</v>
      </c>
      <c r="Z881" s="815">
        <f t="shared" si="2715"/>
        <v>3.6281800391389433E-3</v>
      </c>
      <c r="AA881" s="815">
        <f t="shared" si="2715"/>
        <v>2.5195694716242664E-2</v>
      </c>
      <c r="AB881" s="815">
        <f t="shared" si="2715"/>
        <v>1.7277047805423537E-2</v>
      </c>
      <c r="AC881" s="815">
        <f t="shared" si="2715"/>
        <v>0</v>
      </c>
      <c r="AD881" s="815">
        <f t="shared" si="2715"/>
        <v>0</v>
      </c>
      <c r="AE881" s="815">
        <f t="shared" si="2715"/>
        <v>0</v>
      </c>
      <c r="AF881" s="815">
        <f t="shared" si="2715"/>
        <v>0</v>
      </c>
      <c r="AG881" s="815">
        <f t="shared" si="2715"/>
        <v>0</v>
      </c>
      <c r="AH881" s="815">
        <f t="shared" si="2715"/>
        <v>0</v>
      </c>
      <c r="AI881" s="815">
        <f t="shared" si="2715"/>
        <v>0</v>
      </c>
      <c r="AJ881" s="815">
        <f t="shared" si="2715"/>
        <v>0</v>
      </c>
      <c r="AK881" s="814"/>
      <c r="AL881" s="815">
        <f>SUM(AL608)</f>
        <v>8.0626223091976503E-3</v>
      </c>
      <c r="AM881" s="815">
        <f t="shared" ref="AM881:BB881" si="2716">SUM(AM608)</f>
        <v>0.12093933463796477</v>
      </c>
      <c r="AN881" s="815">
        <f t="shared" si="2716"/>
        <v>8.958469232441835E-3</v>
      </c>
      <c r="AO881" s="815">
        <f t="shared" si="2716"/>
        <v>8.0626223091976503E-3</v>
      </c>
      <c r="AP881" s="815">
        <f t="shared" si="2716"/>
        <v>3.6281800391389433E-3</v>
      </c>
      <c r="AQ881" s="815">
        <f t="shared" si="2716"/>
        <v>0.10078277886497065</v>
      </c>
      <c r="AR881" s="815">
        <f t="shared" si="2716"/>
        <v>6.0469667318982387E-2</v>
      </c>
      <c r="AS881" s="815">
        <f t="shared" si="2716"/>
        <v>5.0391389432485327E-2</v>
      </c>
      <c r="AT881" s="815">
        <f t="shared" si="2716"/>
        <v>0.12093933463796477</v>
      </c>
      <c r="AU881" s="815">
        <f t="shared" si="2716"/>
        <v>0</v>
      </c>
      <c r="AV881" s="815">
        <f t="shared" si="2716"/>
        <v>0</v>
      </c>
      <c r="AW881" s="815">
        <f t="shared" si="2716"/>
        <v>0</v>
      </c>
      <c r="AX881" s="815">
        <f t="shared" si="2716"/>
        <v>0</v>
      </c>
      <c r="AY881" s="815">
        <f t="shared" si="2716"/>
        <v>0</v>
      </c>
      <c r="AZ881" s="815">
        <f t="shared" si="2716"/>
        <v>0</v>
      </c>
      <c r="BA881" s="815">
        <f t="shared" si="2716"/>
        <v>0</v>
      </c>
      <c r="BB881" s="815">
        <f t="shared" si="2716"/>
        <v>0</v>
      </c>
      <c r="BC881" s="814"/>
      <c r="BD881" s="815">
        <f>SUM(BD608)</f>
        <v>9.6751467710371828E-3</v>
      </c>
      <c r="BE881" s="815">
        <f t="shared" ref="BE881:BT881" si="2717">SUM(BE608)</f>
        <v>5.0391389432485327E-2</v>
      </c>
      <c r="BF881" s="815">
        <f t="shared" si="2717"/>
        <v>0</v>
      </c>
      <c r="BG881" s="815">
        <f t="shared" si="2717"/>
        <v>1.0750163078930203E-2</v>
      </c>
      <c r="BH881" s="815">
        <f t="shared" si="2717"/>
        <v>1.8324141611812846E-2</v>
      </c>
      <c r="BI881" s="815">
        <f t="shared" si="2717"/>
        <v>1.2093933463796476E-2</v>
      </c>
      <c r="BJ881" s="815">
        <f t="shared" si="2717"/>
        <v>4.8375733855185905E-2</v>
      </c>
      <c r="BK881" s="815">
        <f t="shared" si="2717"/>
        <v>2.0156555772994127E-2</v>
      </c>
      <c r="BL881" s="815">
        <f t="shared" si="2717"/>
        <v>0</v>
      </c>
      <c r="BM881" s="815">
        <f t="shared" si="2717"/>
        <v>0</v>
      </c>
      <c r="BN881" s="815">
        <f t="shared" si="2717"/>
        <v>0</v>
      </c>
      <c r="BO881" s="815">
        <f t="shared" si="2717"/>
        <v>0</v>
      </c>
      <c r="BP881" s="815">
        <f t="shared" si="2717"/>
        <v>0</v>
      </c>
      <c r="BQ881" s="815">
        <f t="shared" si="2717"/>
        <v>0</v>
      </c>
      <c r="BR881" s="815">
        <f t="shared" si="2717"/>
        <v>0</v>
      </c>
      <c r="BS881" s="815">
        <f t="shared" si="2717"/>
        <v>0</v>
      </c>
      <c r="BT881" s="815">
        <f t="shared" si="2717"/>
        <v>0</v>
      </c>
      <c r="BU881" s="814"/>
      <c r="BV881" s="815">
        <f>SUM(BV608)</f>
        <v>1.4397539837852949E-2</v>
      </c>
      <c r="BW881" s="815">
        <f t="shared" ref="BW881:BY881" si="2718">SUM(BW608)</f>
        <v>1.3437703848662753E-2</v>
      </c>
      <c r="BX881" s="815">
        <f t="shared" si="2718"/>
        <v>1.2093933463796476E-2</v>
      </c>
      <c r="BY881" s="815">
        <f t="shared" si="2718"/>
        <v>1.9350293542074366E-2</v>
      </c>
      <c r="BZ881" s="625">
        <f t="shared" si="2713"/>
        <v>6.7240873933633264E-3</v>
      </c>
      <c r="CA881" s="625">
        <f t="shared" si="2577"/>
        <v>1.017583212612567E-2</v>
      </c>
      <c r="CB881" s="625">
        <f t="shared" si="2578"/>
        <v>2.4086337609625287E-2</v>
      </c>
      <c r="CC881" s="694">
        <f t="shared" si="2579"/>
        <v>7.9583783035837817E-3</v>
      </c>
      <c r="CD881" s="1342">
        <f t="shared" si="2677"/>
        <v>0</v>
      </c>
      <c r="CE881" s="1343">
        <f t="shared" si="2677"/>
        <v>0</v>
      </c>
      <c r="CF881" s="1344">
        <f t="shared" si="2677"/>
        <v>0</v>
      </c>
      <c r="CG881" s="1344">
        <f t="shared" si="2677"/>
        <v>0</v>
      </c>
      <c r="CH881" s="1344">
        <f t="shared" si="2677"/>
        <v>0</v>
      </c>
      <c r="CI881" s="1344">
        <f t="shared" si="2677"/>
        <v>0</v>
      </c>
      <c r="CJ881" s="1344">
        <f t="shared" si="2677"/>
        <v>0</v>
      </c>
      <c r="CK881" s="1345">
        <f t="shared" si="2677"/>
        <v>0</v>
      </c>
      <c r="CL881" s="1345">
        <f t="shared" si="2677"/>
        <v>3.6281800391389433E-3</v>
      </c>
      <c r="CM881" s="1345">
        <f t="shared" si="2677"/>
        <v>8.0626223091976503E-3</v>
      </c>
      <c r="CN881" s="1344">
        <f t="shared" si="2677"/>
        <v>8.0626223091976503E-3</v>
      </c>
      <c r="CO881" s="1344">
        <f t="shared" si="2677"/>
        <v>8.958469232441835E-3</v>
      </c>
      <c r="CP881" s="1344">
        <f t="shared" si="2677"/>
        <v>5.0391389432485327E-2</v>
      </c>
      <c r="CQ881" s="1344">
        <f t="shared" si="2677"/>
        <v>6.0469667318982387E-2</v>
      </c>
      <c r="CR881" s="1344">
        <f t="shared" si="2677"/>
        <v>0.10078277886497065</v>
      </c>
      <c r="CS881" s="1343">
        <f t="shared" si="2669"/>
        <v>0.12093933463796477</v>
      </c>
      <c r="CT881" s="1374">
        <f t="shared" si="2581"/>
        <v>0.12093933463796477</v>
      </c>
      <c r="CU881" s="1423">
        <f t="shared" si="2678"/>
        <v>0</v>
      </c>
      <c r="CV881" s="1357">
        <f t="shared" si="2678"/>
        <v>0</v>
      </c>
      <c r="CW881" s="1358">
        <f t="shared" si="2678"/>
        <v>0</v>
      </c>
      <c r="CX881" s="1358">
        <f t="shared" si="2678"/>
        <v>0</v>
      </c>
      <c r="CY881" s="1358">
        <f t="shared" si="2678"/>
        <v>0</v>
      </c>
      <c r="CZ881" s="1358">
        <f t="shared" si="2678"/>
        <v>0</v>
      </c>
      <c r="DA881" s="1358">
        <f t="shared" si="2678"/>
        <v>0</v>
      </c>
      <c r="DB881" s="1359">
        <f t="shared" si="2678"/>
        <v>0</v>
      </c>
      <c r="DC881" s="1359">
        <f t="shared" si="2678"/>
        <v>0</v>
      </c>
      <c r="DD881" s="1359">
        <f t="shared" si="2678"/>
        <v>0</v>
      </c>
      <c r="DE881" s="1358">
        <f t="shared" si="2678"/>
        <v>9.6751467710371828E-3</v>
      </c>
      <c r="DF881" s="1358">
        <f t="shared" si="2678"/>
        <v>1.0750163078930203E-2</v>
      </c>
      <c r="DG881" s="1358">
        <f t="shared" si="2678"/>
        <v>1.2093933463796476E-2</v>
      </c>
      <c r="DH881" s="1358">
        <f t="shared" si="2678"/>
        <v>1.8324141611812846E-2</v>
      </c>
      <c r="DI881" s="1358">
        <f t="shared" si="2678"/>
        <v>2.0156555772994127E-2</v>
      </c>
      <c r="DJ881" s="1357">
        <f t="shared" si="2670"/>
        <v>4.8375733855185905E-2</v>
      </c>
      <c r="DK881" s="1423">
        <f t="shared" si="2583"/>
        <v>5.0391389432485327E-2</v>
      </c>
      <c r="DL881" s="656">
        <f t="shared" si="2584"/>
        <v>17</v>
      </c>
      <c r="DM881" s="106">
        <f t="shared" si="2585"/>
        <v>17</v>
      </c>
      <c r="DN881" s="106">
        <f t="shared" si="2586"/>
        <v>17</v>
      </c>
      <c r="DO881" s="106">
        <f t="shared" si="2587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7"/>
      <c r="DY881" s="487"/>
    </row>
    <row r="882" spans="1:129" s="489" customFormat="1" ht="15.75" customHeight="1">
      <c r="A882" s="43" t="str">
        <f>$A$611</f>
        <v>Kapenta purchase - unit</v>
      </c>
      <c r="B882" s="815">
        <f>SUM(B614)</f>
        <v>0</v>
      </c>
      <c r="C882" s="815">
        <f t="shared" ref="C882:R882" si="2719">SUM(C614)</f>
        <v>0</v>
      </c>
      <c r="D882" s="815">
        <f t="shared" si="2719"/>
        <v>0</v>
      </c>
      <c r="E882" s="815">
        <f t="shared" si="2719"/>
        <v>0</v>
      </c>
      <c r="F882" s="815">
        <f t="shared" si="2719"/>
        <v>0</v>
      </c>
      <c r="G882" s="815">
        <f t="shared" si="2719"/>
        <v>9.8630136986301367E-4</v>
      </c>
      <c r="H882" s="815">
        <f t="shared" si="2719"/>
        <v>0</v>
      </c>
      <c r="I882" s="815">
        <f t="shared" si="2719"/>
        <v>0</v>
      </c>
      <c r="J882" s="815">
        <f t="shared" si="2719"/>
        <v>0</v>
      </c>
      <c r="K882" s="815">
        <f t="shared" si="2719"/>
        <v>0</v>
      </c>
      <c r="L882" s="815">
        <f t="shared" si="2719"/>
        <v>0</v>
      </c>
      <c r="M882" s="815">
        <f t="shared" si="2719"/>
        <v>0</v>
      </c>
      <c r="N882" s="815">
        <f t="shared" si="2719"/>
        <v>0</v>
      </c>
      <c r="O882" s="815">
        <f t="shared" si="2719"/>
        <v>0</v>
      </c>
      <c r="P882" s="815">
        <f t="shared" si="2719"/>
        <v>0</v>
      </c>
      <c r="Q882" s="815">
        <f t="shared" si="2719"/>
        <v>0</v>
      </c>
      <c r="R882" s="815">
        <f t="shared" si="2719"/>
        <v>0</v>
      </c>
      <c r="S882" s="814"/>
      <c r="T882" s="815">
        <f>SUM(T614)</f>
        <v>0</v>
      </c>
      <c r="U882" s="815">
        <f t="shared" ref="U882:AJ882" si="2720">SUM(U614)</f>
        <v>0</v>
      </c>
      <c r="V882" s="815">
        <f t="shared" si="2720"/>
        <v>0</v>
      </c>
      <c r="W882" s="815">
        <f t="shared" si="2720"/>
        <v>0</v>
      </c>
      <c r="X882" s="815">
        <f t="shared" si="2720"/>
        <v>0</v>
      </c>
      <c r="Y882" s="815">
        <f t="shared" si="2720"/>
        <v>1.1287671232876712E-2</v>
      </c>
      <c r="Z882" s="815">
        <f t="shared" si="2720"/>
        <v>0</v>
      </c>
      <c r="AA882" s="815">
        <f t="shared" si="2720"/>
        <v>0</v>
      </c>
      <c r="AB882" s="815">
        <f t="shared" si="2720"/>
        <v>0</v>
      </c>
      <c r="AC882" s="815">
        <f t="shared" si="2720"/>
        <v>0</v>
      </c>
      <c r="AD882" s="815">
        <f t="shared" si="2720"/>
        <v>0</v>
      </c>
      <c r="AE882" s="815">
        <f t="shared" si="2720"/>
        <v>0</v>
      </c>
      <c r="AF882" s="815">
        <f t="shared" si="2720"/>
        <v>0</v>
      </c>
      <c r="AG882" s="815">
        <f t="shared" si="2720"/>
        <v>0</v>
      </c>
      <c r="AH882" s="815">
        <f t="shared" si="2720"/>
        <v>0</v>
      </c>
      <c r="AI882" s="815">
        <f t="shared" si="2720"/>
        <v>0</v>
      </c>
      <c r="AJ882" s="815">
        <f t="shared" si="2720"/>
        <v>0</v>
      </c>
      <c r="AK882" s="814"/>
      <c r="AL882" s="815">
        <f>SUM(AL614)</f>
        <v>0</v>
      </c>
      <c r="AM882" s="815">
        <f t="shared" ref="AM882:BB882" si="2721">SUM(AM614)</f>
        <v>0</v>
      </c>
      <c r="AN882" s="815">
        <f t="shared" si="2721"/>
        <v>0</v>
      </c>
      <c r="AO882" s="815">
        <f t="shared" si="2721"/>
        <v>0</v>
      </c>
      <c r="AP882" s="815">
        <f t="shared" si="2721"/>
        <v>0</v>
      </c>
      <c r="AQ882" s="815">
        <f t="shared" si="2721"/>
        <v>0</v>
      </c>
      <c r="AR882" s="815">
        <f t="shared" si="2721"/>
        <v>0</v>
      </c>
      <c r="AS882" s="815">
        <f t="shared" si="2721"/>
        <v>0</v>
      </c>
      <c r="AT882" s="815">
        <f t="shared" si="2721"/>
        <v>0</v>
      </c>
      <c r="AU882" s="815">
        <f t="shared" si="2721"/>
        <v>0</v>
      </c>
      <c r="AV882" s="815">
        <f t="shared" si="2721"/>
        <v>0</v>
      </c>
      <c r="AW882" s="815">
        <f t="shared" si="2721"/>
        <v>0</v>
      </c>
      <c r="AX882" s="815">
        <f t="shared" si="2721"/>
        <v>0</v>
      </c>
      <c r="AY882" s="815">
        <f t="shared" si="2721"/>
        <v>0</v>
      </c>
      <c r="AZ882" s="815">
        <f t="shared" si="2721"/>
        <v>0</v>
      </c>
      <c r="BA882" s="815">
        <f t="shared" si="2721"/>
        <v>0</v>
      </c>
      <c r="BB882" s="815">
        <f t="shared" si="2721"/>
        <v>0</v>
      </c>
      <c r="BC882" s="814"/>
      <c r="BD882" s="815">
        <f>SUM(BD614)</f>
        <v>1.2093933463796476E-2</v>
      </c>
      <c r="BE882" s="815">
        <f t="shared" ref="BE882:BT882" si="2722">SUM(BE614)</f>
        <v>6.5753424657534248E-4</v>
      </c>
      <c r="BF882" s="815">
        <f t="shared" si="2722"/>
        <v>0</v>
      </c>
      <c r="BG882" s="815">
        <f t="shared" si="2722"/>
        <v>2.6875407697325507E-2</v>
      </c>
      <c r="BH882" s="815">
        <f t="shared" si="2722"/>
        <v>0</v>
      </c>
      <c r="BI882" s="815">
        <f t="shared" si="2722"/>
        <v>0</v>
      </c>
      <c r="BJ882" s="815">
        <f t="shared" si="2722"/>
        <v>0</v>
      </c>
      <c r="BK882" s="815">
        <f t="shared" si="2722"/>
        <v>6.0469667318982382E-3</v>
      </c>
      <c r="BL882" s="815">
        <f t="shared" si="2722"/>
        <v>0</v>
      </c>
      <c r="BM882" s="815">
        <f t="shared" si="2722"/>
        <v>0</v>
      </c>
      <c r="BN882" s="815">
        <f t="shared" si="2722"/>
        <v>0</v>
      </c>
      <c r="BO882" s="815">
        <f t="shared" si="2722"/>
        <v>0</v>
      </c>
      <c r="BP882" s="815">
        <f t="shared" si="2722"/>
        <v>0</v>
      </c>
      <c r="BQ882" s="815">
        <f t="shared" si="2722"/>
        <v>0</v>
      </c>
      <c r="BR882" s="815">
        <f t="shared" si="2722"/>
        <v>0</v>
      </c>
      <c r="BS882" s="815">
        <f t="shared" si="2722"/>
        <v>0</v>
      </c>
      <c r="BT882" s="815">
        <f t="shared" si="2722"/>
        <v>0</v>
      </c>
      <c r="BU882" s="814"/>
      <c r="BV882" s="815">
        <f>SUM(BV614)</f>
        <v>0</v>
      </c>
      <c r="BW882" s="815">
        <f t="shared" ref="BW882:BY882" si="2723">SUM(BW614)</f>
        <v>0</v>
      </c>
      <c r="BX882" s="815">
        <f t="shared" si="2723"/>
        <v>0</v>
      </c>
      <c r="BY882" s="815">
        <f t="shared" si="2723"/>
        <v>2.6301369863013699E-3</v>
      </c>
      <c r="BZ882" s="625">
        <f t="shared" si="2713"/>
        <v>0</v>
      </c>
      <c r="CA882" s="625">
        <f t="shared" si="2577"/>
        <v>0</v>
      </c>
      <c r="CB882" s="625">
        <f t="shared" si="2578"/>
        <v>0</v>
      </c>
      <c r="CC882" s="694">
        <f t="shared" si="2579"/>
        <v>1.2532289628180038E-3</v>
      </c>
      <c r="CD882" s="1342">
        <f t="shared" si="2677"/>
        <v>0</v>
      </c>
      <c r="CE882" s="1343">
        <f t="shared" si="2677"/>
        <v>0</v>
      </c>
      <c r="CF882" s="1344">
        <f t="shared" si="2677"/>
        <v>0</v>
      </c>
      <c r="CG882" s="1344">
        <f t="shared" si="2677"/>
        <v>0</v>
      </c>
      <c r="CH882" s="1344">
        <f t="shared" si="2677"/>
        <v>0</v>
      </c>
      <c r="CI882" s="1344">
        <f t="shared" si="2677"/>
        <v>0</v>
      </c>
      <c r="CJ882" s="1344">
        <f t="shared" si="2677"/>
        <v>0</v>
      </c>
      <c r="CK882" s="1345">
        <f t="shared" si="2677"/>
        <v>0</v>
      </c>
      <c r="CL882" s="1345">
        <f t="shared" si="2677"/>
        <v>0</v>
      </c>
      <c r="CM882" s="1345">
        <f t="shared" si="2677"/>
        <v>0</v>
      </c>
      <c r="CN882" s="1344">
        <f t="shared" si="2677"/>
        <v>0</v>
      </c>
      <c r="CO882" s="1344">
        <f t="shared" si="2677"/>
        <v>0</v>
      </c>
      <c r="CP882" s="1344">
        <f t="shared" si="2677"/>
        <v>0</v>
      </c>
      <c r="CQ882" s="1344">
        <f t="shared" si="2677"/>
        <v>0</v>
      </c>
      <c r="CR882" s="1344">
        <f t="shared" si="2677"/>
        <v>0</v>
      </c>
      <c r="CS882" s="1343">
        <f t="shared" si="2669"/>
        <v>0</v>
      </c>
      <c r="CT882" s="1374">
        <f t="shared" si="2581"/>
        <v>0</v>
      </c>
      <c r="CU882" s="1423">
        <f t="shared" si="2678"/>
        <v>0</v>
      </c>
      <c r="CV882" s="1357">
        <f t="shared" si="2678"/>
        <v>0</v>
      </c>
      <c r="CW882" s="1358">
        <f t="shared" si="2678"/>
        <v>0</v>
      </c>
      <c r="CX882" s="1358">
        <f t="shared" si="2678"/>
        <v>0</v>
      </c>
      <c r="CY882" s="1358">
        <f t="shared" si="2678"/>
        <v>0</v>
      </c>
      <c r="CZ882" s="1358">
        <f t="shared" si="2678"/>
        <v>0</v>
      </c>
      <c r="DA882" s="1358">
        <f t="shared" si="2678"/>
        <v>0</v>
      </c>
      <c r="DB882" s="1359">
        <f t="shared" si="2678"/>
        <v>0</v>
      </c>
      <c r="DC882" s="1359">
        <f t="shared" si="2678"/>
        <v>0</v>
      </c>
      <c r="DD882" s="1359">
        <f t="shared" si="2678"/>
        <v>0</v>
      </c>
      <c r="DE882" s="1358">
        <f t="shared" si="2678"/>
        <v>0</v>
      </c>
      <c r="DF882" s="1358">
        <f t="shared" si="2678"/>
        <v>0</v>
      </c>
      <c r="DG882" s="1358">
        <f t="shared" si="2678"/>
        <v>0</v>
      </c>
      <c r="DH882" s="1358">
        <f t="shared" si="2678"/>
        <v>6.5753424657534248E-4</v>
      </c>
      <c r="DI882" s="1358">
        <f t="shared" si="2678"/>
        <v>6.0469667318982382E-3</v>
      </c>
      <c r="DJ882" s="1357">
        <f t="shared" si="2670"/>
        <v>1.2093933463796476E-2</v>
      </c>
      <c r="DK882" s="1423">
        <f t="shared" si="2583"/>
        <v>2.6875407697325507E-2</v>
      </c>
      <c r="DL882" s="656">
        <f t="shared" si="2584"/>
        <v>17</v>
      </c>
      <c r="DM882" s="106">
        <f t="shared" si="2585"/>
        <v>17</v>
      </c>
      <c r="DN882" s="106">
        <f t="shared" si="2586"/>
        <v>17</v>
      </c>
      <c r="DO882" s="106">
        <f t="shared" si="2587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7"/>
      <c r="DY882" s="487"/>
    </row>
    <row r="883" spans="1:129" s="489" customFormat="1" ht="15.75" customHeight="1">
      <c r="A883" s="43" t="str">
        <f>$A$617</f>
        <v>Groundnuts (dried) purchase - unit</v>
      </c>
      <c r="B883" s="815">
        <f>SUM(B620)</f>
        <v>0</v>
      </c>
      <c r="C883" s="815">
        <f t="shared" ref="C883:R883" si="2724">SUM(C620)</f>
        <v>4.532289628180039E-2</v>
      </c>
      <c r="D883" s="815">
        <f t="shared" si="2724"/>
        <v>0</v>
      </c>
      <c r="E883" s="815">
        <f t="shared" si="2724"/>
        <v>0</v>
      </c>
      <c r="F883" s="815">
        <f t="shared" si="2724"/>
        <v>0</v>
      </c>
      <c r="G883" s="815">
        <f t="shared" si="2724"/>
        <v>0</v>
      </c>
      <c r="H883" s="815">
        <f t="shared" si="2724"/>
        <v>6.2948467058056096E-2</v>
      </c>
      <c r="I883" s="815">
        <f t="shared" si="2724"/>
        <v>0</v>
      </c>
      <c r="J883" s="815">
        <f t="shared" si="2724"/>
        <v>0</v>
      </c>
      <c r="K883" s="815">
        <f t="shared" si="2724"/>
        <v>0</v>
      </c>
      <c r="L883" s="815">
        <f t="shared" si="2724"/>
        <v>0</v>
      </c>
      <c r="M883" s="815">
        <f t="shared" si="2724"/>
        <v>0</v>
      </c>
      <c r="N883" s="815">
        <f t="shared" si="2724"/>
        <v>0</v>
      </c>
      <c r="O883" s="815">
        <f t="shared" si="2724"/>
        <v>0</v>
      </c>
      <c r="P883" s="815">
        <f t="shared" si="2724"/>
        <v>0</v>
      </c>
      <c r="Q883" s="815">
        <f t="shared" si="2724"/>
        <v>0</v>
      </c>
      <c r="R883" s="815">
        <f t="shared" si="2724"/>
        <v>0</v>
      </c>
      <c r="S883" s="814"/>
      <c r="T883" s="815">
        <f>SUM(T620)</f>
        <v>0</v>
      </c>
      <c r="U883" s="815">
        <f t="shared" ref="U883:AJ883" si="2725">SUM(U620)</f>
        <v>3.7769080234833661E-3</v>
      </c>
      <c r="V883" s="815">
        <f t="shared" si="2725"/>
        <v>3.7082369685109418E-2</v>
      </c>
      <c r="W883" s="815">
        <f t="shared" si="2725"/>
        <v>0</v>
      </c>
      <c r="X883" s="815">
        <f t="shared" si="2725"/>
        <v>0</v>
      </c>
      <c r="Y883" s="815">
        <f t="shared" si="2725"/>
        <v>0</v>
      </c>
      <c r="Z883" s="815">
        <f t="shared" si="2725"/>
        <v>0</v>
      </c>
      <c r="AA883" s="815">
        <f t="shared" si="2725"/>
        <v>0</v>
      </c>
      <c r="AB883" s="815">
        <f t="shared" si="2725"/>
        <v>0</v>
      </c>
      <c r="AC883" s="815">
        <f t="shared" si="2725"/>
        <v>0</v>
      </c>
      <c r="AD883" s="815">
        <f t="shared" si="2725"/>
        <v>0</v>
      </c>
      <c r="AE883" s="815">
        <f t="shared" si="2725"/>
        <v>0</v>
      </c>
      <c r="AF883" s="815">
        <f t="shared" si="2725"/>
        <v>0</v>
      </c>
      <c r="AG883" s="815">
        <f t="shared" si="2725"/>
        <v>0</v>
      </c>
      <c r="AH883" s="815">
        <f t="shared" si="2725"/>
        <v>0</v>
      </c>
      <c r="AI883" s="815">
        <f t="shared" si="2725"/>
        <v>0</v>
      </c>
      <c r="AJ883" s="815">
        <f t="shared" si="2725"/>
        <v>0</v>
      </c>
      <c r="AK883" s="814"/>
      <c r="AL883" s="815">
        <f>SUM(AL620)</f>
        <v>0</v>
      </c>
      <c r="AM883" s="815">
        <f t="shared" ref="AM883:BB883" si="2726">SUM(AM620)</f>
        <v>2.6438356164383562E-2</v>
      </c>
      <c r="AN883" s="815">
        <f t="shared" si="2726"/>
        <v>0</v>
      </c>
      <c r="AO883" s="815">
        <f t="shared" si="2726"/>
        <v>0</v>
      </c>
      <c r="AP883" s="815">
        <f t="shared" si="2726"/>
        <v>0</v>
      </c>
      <c r="AQ883" s="815">
        <f t="shared" si="2726"/>
        <v>3.7769080234833663E-2</v>
      </c>
      <c r="AR883" s="815">
        <f t="shared" si="2726"/>
        <v>0.15107632093933465</v>
      </c>
      <c r="AS883" s="815">
        <f t="shared" si="2726"/>
        <v>0.18884540117416829</v>
      </c>
      <c r="AT883" s="815">
        <f t="shared" si="2726"/>
        <v>6.798434442270059E-3</v>
      </c>
      <c r="AU883" s="815">
        <f t="shared" si="2726"/>
        <v>0</v>
      </c>
      <c r="AV883" s="815">
        <f t="shared" si="2726"/>
        <v>0</v>
      </c>
      <c r="AW883" s="815">
        <f t="shared" si="2726"/>
        <v>0</v>
      </c>
      <c r="AX883" s="815">
        <f t="shared" si="2726"/>
        <v>0</v>
      </c>
      <c r="AY883" s="815">
        <f t="shared" si="2726"/>
        <v>0</v>
      </c>
      <c r="AZ883" s="815">
        <f t="shared" si="2726"/>
        <v>0</v>
      </c>
      <c r="BA883" s="815">
        <f t="shared" si="2726"/>
        <v>0</v>
      </c>
      <c r="BB883" s="815">
        <f t="shared" si="2726"/>
        <v>0</v>
      </c>
      <c r="BC883" s="814"/>
      <c r="BD883" s="815">
        <f>SUM(BD620)</f>
        <v>0</v>
      </c>
      <c r="BE883" s="815">
        <f t="shared" ref="BE883:BT883" si="2727">SUM(BE620)</f>
        <v>0</v>
      </c>
      <c r="BF883" s="815">
        <f t="shared" si="2727"/>
        <v>0</v>
      </c>
      <c r="BG883" s="815">
        <f t="shared" si="2727"/>
        <v>0</v>
      </c>
      <c r="BH883" s="815">
        <f t="shared" si="2727"/>
        <v>0</v>
      </c>
      <c r="BI883" s="815">
        <f t="shared" si="2727"/>
        <v>0</v>
      </c>
      <c r="BJ883" s="815">
        <f t="shared" si="2727"/>
        <v>6.0430528375733858E-2</v>
      </c>
      <c r="BK883" s="815">
        <f t="shared" si="2727"/>
        <v>0</v>
      </c>
      <c r="BL883" s="815">
        <f t="shared" si="2727"/>
        <v>0</v>
      </c>
      <c r="BM883" s="815">
        <f t="shared" si="2727"/>
        <v>0</v>
      </c>
      <c r="BN883" s="815">
        <f t="shared" si="2727"/>
        <v>0</v>
      </c>
      <c r="BO883" s="815">
        <f t="shared" si="2727"/>
        <v>0</v>
      </c>
      <c r="BP883" s="815">
        <f t="shared" si="2727"/>
        <v>0</v>
      </c>
      <c r="BQ883" s="815">
        <f t="shared" si="2727"/>
        <v>0</v>
      </c>
      <c r="BR883" s="815">
        <f t="shared" si="2727"/>
        <v>0</v>
      </c>
      <c r="BS883" s="815">
        <f t="shared" si="2727"/>
        <v>0</v>
      </c>
      <c r="BT883" s="815">
        <f t="shared" si="2727"/>
        <v>0</v>
      </c>
      <c r="BU883" s="814"/>
      <c r="BV883" s="815">
        <f>SUM(BV620)</f>
        <v>5.3955828906905222E-2</v>
      </c>
      <c r="BW883" s="815">
        <f t="shared" ref="BW883:BY883" si="2728">SUM(BW620)</f>
        <v>2.517938682322244E-2</v>
      </c>
      <c r="BX883" s="815">
        <f t="shared" si="2728"/>
        <v>2.2661448140900195E-2</v>
      </c>
      <c r="BY883" s="815">
        <f t="shared" si="2728"/>
        <v>0</v>
      </c>
      <c r="BZ883" s="625">
        <f t="shared" si="2713"/>
        <v>3.0215264187866925E-3</v>
      </c>
      <c r="CA883" s="625">
        <f t="shared" si="2577"/>
        <v>2.5179386823222423E-4</v>
      </c>
      <c r="CB883" s="625">
        <f t="shared" si="2578"/>
        <v>1.4805479452054795E-2</v>
      </c>
      <c r="CC883" s="694">
        <f t="shared" si="2579"/>
        <v>0</v>
      </c>
      <c r="CD883" s="1342">
        <f t="shared" si="2677"/>
        <v>0</v>
      </c>
      <c r="CE883" s="1343">
        <f t="shared" si="2677"/>
        <v>0</v>
      </c>
      <c r="CF883" s="1344">
        <f t="shared" si="2677"/>
        <v>0</v>
      </c>
      <c r="CG883" s="1344">
        <f t="shared" si="2677"/>
        <v>0</v>
      </c>
      <c r="CH883" s="1344">
        <f t="shared" si="2677"/>
        <v>0</v>
      </c>
      <c r="CI883" s="1344">
        <f t="shared" si="2677"/>
        <v>0</v>
      </c>
      <c r="CJ883" s="1344">
        <f t="shared" si="2677"/>
        <v>0</v>
      </c>
      <c r="CK883" s="1345">
        <f t="shared" si="2677"/>
        <v>0</v>
      </c>
      <c r="CL883" s="1345">
        <f t="shared" si="2677"/>
        <v>0</v>
      </c>
      <c r="CM883" s="1345">
        <f t="shared" si="2677"/>
        <v>0</v>
      </c>
      <c r="CN883" s="1344">
        <f t="shared" si="2677"/>
        <v>0</v>
      </c>
      <c r="CO883" s="1344">
        <f t="shared" si="2677"/>
        <v>0</v>
      </c>
      <c r="CP883" s="1344">
        <f t="shared" si="2677"/>
        <v>6.798434442270059E-3</v>
      </c>
      <c r="CQ883" s="1344">
        <f t="shared" si="2677"/>
        <v>2.6438356164383562E-2</v>
      </c>
      <c r="CR883" s="1344">
        <f t="shared" si="2677"/>
        <v>3.7769080234833663E-2</v>
      </c>
      <c r="CS883" s="1343">
        <f t="shared" si="2669"/>
        <v>0.15107632093933465</v>
      </c>
      <c r="CT883" s="1374">
        <f t="shared" si="2581"/>
        <v>0.18884540117416829</v>
      </c>
      <c r="CU883" s="1423">
        <f t="shared" si="2678"/>
        <v>0</v>
      </c>
      <c r="CV883" s="1357">
        <f t="shared" si="2678"/>
        <v>0</v>
      </c>
      <c r="CW883" s="1358">
        <f t="shared" si="2678"/>
        <v>0</v>
      </c>
      <c r="CX883" s="1358">
        <f t="shared" si="2678"/>
        <v>0</v>
      </c>
      <c r="CY883" s="1358">
        <f t="shared" si="2678"/>
        <v>0</v>
      </c>
      <c r="CZ883" s="1358">
        <f t="shared" si="2678"/>
        <v>0</v>
      </c>
      <c r="DA883" s="1358">
        <f t="shared" si="2678"/>
        <v>0</v>
      </c>
      <c r="DB883" s="1359">
        <f t="shared" si="2678"/>
        <v>0</v>
      </c>
      <c r="DC883" s="1359">
        <f t="shared" si="2678"/>
        <v>0</v>
      </c>
      <c r="DD883" s="1359">
        <f t="shared" si="2678"/>
        <v>0</v>
      </c>
      <c r="DE883" s="1358">
        <f t="shared" si="2678"/>
        <v>0</v>
      </c>
      <c r="DF883" s="1358">
        <f t="shared" si="2678"/>
        <v>0</v>
      </c>
      <c r="DG883" s="1358">
        <f t="shared" si="2678"/>
        <v>0</v>
      </c>
      <c r="DH883" s="1358">
        <f t="shared" si="2678"/>
        <v>0</v>
      </c>
      <c r="DI883" s="1358">
        <f t="shared" si="2678"/>
        <v>0</v>
      </c>
      <c r="DJ883" s="1357">
        <f t="shared" si="2670"/>
        <v>0</v>
      </c>
      <c r="DK883" s="1423">
        <f t="shared" si="2583"/>
        <v>6.0430528375733858E-2</v>
      </c>
      <c r="DL883" s="656">
        <f t="shared" si="2584"/>
        <v>17</v>
      </c>
      <c r="DM883" s="106">
        <f t="shared" si="2585"/>
        <v>17</v>
      </c>
      <c r="DN883" s="106">
        <f t="shared" si="2586"/>
        <v>17</v>
      </c>
      <c r="DO883" s="106">
        <f t="shared" si="2587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7"/>
      <c r="DY883" s="487"/>
    </row>
    <row r="884" spans="1:129" s="489" customFormat="1" ht="15.75" customHeight="1">
      <c r="A884" s="43" t="str">
        <f>$A$623</f>
        <v>Beans purchase - unit</v>
      </c>
      <c r="B884" s="815">
        <f>SUM(B626)</f>
        <v>0</v>
      </c>
      <c r="C884" s="815">
        <f t="shared" ref="C884:R884" si="2729">SUM(C626)</f>
        <v>0</v>
      </c>
      <c r="D884" s="815">
        <f t="shared" si="2729"/>
        <v>0</v>
      </c>
      <c r="E884" s="815">
        <f t="shared" si="2729"/>
        <v>0</v>
      </c>
      <c r="F884" s="815">
        <f t="shared" si="2729"/>
        <v>0</v>
      </c>
      <c r="G884" s="815">
        <f t="shared" si="2729"/>
        <v>0</v>
      </c>
      <c r="H884" s="815">
        <f t="shared" si="2729"/>
        <v>0</v>
      </c>
      <c r="I884" s="815">
        <f t="shared" si="2729"/>
        <v>0</v>
      </c>
      <c r="J884" s="815">
        <f t="shared" si="2729"/>
        <v>5.6863293262510483E-3</v>
      </c>
      <c r="K884" s="815">
        <f t="shared" si="2729"/>
        <v>0</v>
      </c>
      <c r="L884" s="815">
        <f t="shared" si="2729"/>
        <v>0</v>
      </c>
      <c r="M884" s="815">
        <f t="shared" si="2729"/>
        <v>0</v>
      </c>
      <c r="N884" s="815">
        <f t="shared" si="2729"/>
        <v>0</v>
      </c>
      <c r="O884" s="815">
        <f t="shared" si="2729"/>
        <v>0</v>
      </c>
      <c r="P884" s="815">
        <f t="shared" si="2729"/>
        <v>0</v>
      </c>
      <c r="Q884" s="815">
        <f t="shared" si="2729"/>
        <v>0</v>
      </c>
      <c r="R884" s="815">
        <f t="shared" si="2729"/>
        <v>0</v>
      </c>
      <c r="S884" s="814"/>
      <c r="T884" s="815">
        <f>SUM(T626)</f>
        <v>0</v>
      </c>
      <c r="U884" s="815">
        <f t="shared" ref="U884:AJ884" si="2730">SUM(U626)</f>
        <v>0</v>
      </c>
      <c r="V884" s="815">
        <f t="shared" si="2730"/>
        <v>0</v>
      </c>
      <c r="W884" s="815">
        <f t="shared" si="2730"/>
        <v>0</v>
      </c>
      <c r="X884" s="815">
        <f t="shared" si="2730"/>
        <v>0</v>
      </c>
      <c r="Y884" s="815">
        <f t="shared" si="2730"/>
        <v>6.6340508806262235E-4</v>
      </c>
      <c r="Z884" s="815">
        <f t="shared" si="2730"/>
        <v>2.6536203522504891E-2</v>
      </c>
      <c r="AA884" s="815">
        <f t="shared" si="2730"/>
        <v>5.5283757338551856E-2</v>
      </c>
      <c r="AB884" s="815">
        <f t="shared" si="2730"/>
        <v>0</v>
      </c>
      <c r="AC884" s="815">
        <f t="shared" si="2730"/>
        <v>0</v>
      </c>
      <c r="AD884" s="815">
        <f t="shared" si="2730"/>
        <v>0</v>
      </c>
      <c r="AE884" s="815">
        <f t="shared" si="2730"/>
        <v>0</v>
      </c>
      <c r="AF884" s="815">
        <f t="shared" si="2730"/>
        <v>0</v>
      </c>
      <c r="AG884" s="815">
        <f t="shared" si="2730"/>
        <v>0</v>
      </c>
      <c r="AH884" s="815">
        <f t="shared" si="2730"/>
        <v>0</v>
      </c>
      <c r="AI884" s="815">
        <f t="shared" si="2730"/>
        <v>0</v>
      </c>
      <c r="AJ884" s="815">
        <f t="shared" si="2730"/>
        <v>0</v>
      </c>
      <c r="AK884" s="814"/>
      <c r="AL884" s="815">
        <f>SUM(AL626)</f>
        <v>2.2113502935420744E-2</v>
      </c>
      <c r="AM884" s="815">
        <f t="shared" ref="AM884:BB884" si="2731">SUM(AM626)</f>
        <v>0</v>
      </c>
      <c r="AN884" s="815">
        <f t="shared" si="2731"/>
        <v>9.8282235268536636E-3</v>
      </c>
      <c r="AO884" s="815">
        <f t="shared" si="2731"/>
        <v>0</v>
      </c>
      <c r="AP884" s="815">
        <f t="shared" si="2731"/>
        <v>0</v>
      </c>
      <c r="AQ884" s="815">
        <f t="shared" si="2731"/>
        <v>1.6585127201565558E-2</v>
      </c>
      <c r="AR884" s="815">
        <f t="shared" si="2731"/>
        <v>3.3170254403131114E-3</v>
      </c>
      <c r="AS884" s="815">
        <f t="shared" si="2731"/>
        <v>0</v>
      </c>
      <c r="AT884" s="815">
        <f t="shared" si="2731"/>
        <v>0</v>
      </c>
      <c r="AU884" s="815">
        <f t="shared" si="2731"/>
        <v>0</v>
      </c>
      <c r="AV884" s="815">
        <f t="shared" si="2731"/>
        <v>0</v>
      </c>
      <c r="AW884" s="815">
        <f t="shared" si="2731"/>
        <v>0</v>
      </c>
      <c r="AX884" s="815">
        <f t="shared" si="2731"/>
        <v>0</v>
      </c>
      <c r="AY884" s="815">
        <f t="shared" si="2731"/>
        <v>0</v>
      </c>
      <c r="AZ884" s="815">
        <f t="shared" si="2731"/>
        <v>0</v>
      </c>
      <c r="BA884" s="815">
        <f t="shared" si="2731"/>
        <v>0</v>
      </c>
      <c r="BB884" s="815">
        <f t="shared" si="2731"/>
        <v>0</v>
      </c>
      <c r="BC884" s="814"/>
      <c r="BD884" s="815">
        <f>SUM(BD626)</f>
        <v>3.9804305283757335E-2</v>
      </c>
      <c r="BE884" s="815">
        <f t="shared" ref="BE884:BT884" si="2732">SUM(BE626)</f>
        <v>6.6340508806262228E-3</v>
      </c>
      <c r="BF884" s="815">
        <f t="shared" si="2732"/>
        <v>3.3170254403131115E-2</v>
      </c>
      <c r="BG884" s="815">
        <f t="shared" si="2732"/>
        <v>5.8969341161121985E-2</v>
      </c>
      <c r="BH884" s="815">
        <f t="shared" si="2732"/>
        <v>6.0309553460238391E-3</v>
      </c>
      <c r="BI884" s="815">
        <f t="shared" si="2732"/>
        <v>0</v>
      </c>
      <c r="BJ884" s="815">
        <f t="shared" si="2732"/>
        <v>5.3072407045009783E-2</v>
      </c>
      <c r="BK884" s="815">
        <f t="shared" si="2732"/>
        <v>0</v>
      </c>
      <c r="BL884" s="815">
        <f t="shared" si="2732"/>
        <v>0</v>
      </c>
      <c r="BM884" s="815">
        <f t="shared" si="2732"/>
        <v>0</v>
      </c>
      <c r="BN884" s="815">
        <f t="shared" si="2732"/>
        <v>0</v>
      </c>
      <c r="BO884" s="815">
        <f t="shared" si="2732"/>
        <v>0</v>
      </c>
      <c r="BP884" s="815">
        <f t="shared" si="2732"/>
        <v>0</v>
      </c>
      <c r="BQ884" s="815">
        <f t="shared" si="2732"/>
        <v>0</v>
      </c>
      <c r="BR884" s="815">
        <f t="shared" si="2732"/>
        <v>0</v>
      </c>
      <c r="BS884" s="815">
        <f t="shared" si="2732"/>
        <v>0</v>
      </c>
      <c r="BT884" s="815">
        <f t="shared" si="2732"/>
        <v>0</v>
      </c>
      <c r="BU884" s="814"/>
      <c r="BV884" s="815">
        <f>SUM(BV626)</f>
        <v>5.6863293262510483E-3</v>
      </c>
      <c r="BW884" s="815">
        <f t="shared" ref="BW884:BY884" si="2733">SUM(BW626)</f>
        <v>2.9484670580560993E-2</v>
      </c>
      <c r="BX884" s="815">
        <f t="shared" si="2733"/>
        <v>2.6536203522504891E-2</v>
      </c>
      <c r="BY884" s="815">
        <f t="shared" si="2733"/>
        <v>2.6536203522504891E-2</v>
      </c>
      <c r="BZ884" s="625">
        <f t="shared" si="2713"/>
        <v>0</v>
      </c>
      <c r="CA884" s="625">
        <f t="shared" si="2577"/>
        <v>1.8133072407045009E-3</v>
      </c>
      <c r="CB884" s="625">
        <f t="shared" si="2578"/>
        <v>1.9820250779154888E-3</v>
      </c>
      <c r="CC884" s="694">
        <f t="shared" si="2579"/>
        <v>9.2474648639032202E-3</v>
      </c>
      <c r="CD884" s="1342">
        <f t="shared" si="2677"/>
        <v>0</v>
      </c>
      <c r="CE884" s="1343">
        <f t="shared" si="2677"/>
        <v>0</v>
      </c>
      <c r="CF884" s="1344">
        <f t="shared" si="2677"/>
        <v>0</v>
      </c>
      <c r="CG884" s="1344">
        <f t="shared" si="2677"/>
        <v>0</v>
      </c>
      <c r="CH884" s="1344">
        <f t="shared" si="2677"/>
        <v>0</v>
      </c>
      <c r="CI884" s="1344">
        <f t="shared" si="2677"/>
        <v>0</v>
      </c>
      <c r="CJ884" s="1344">
        <f t="shared" si="2677"/>
        <v>0</v>
      </c>
      <c r="CK884" s="1345">
        <f t="shared" si="2677"/>
        <v>0</v>
      </c>
      <c r="CL884" s="1345">
        <f t="shared" si="2677"/>
        <v>0</v>
      </c>
      <c r="CM884" s="1345">
        <f t="shared" si="2677"/>
        <v>0</v>
      </c>
      <c r="CN884" s="1344">
        <f t="shared" si="2677"/>
        <v>0</v>
      </c>
      <c r="CO884" s="1344">
        <f t="shared" si="2677"/>
        <v>0</v>
      </c>
      <c r="CP884" s="1344">
        <f t="shared" si="2677"/>
        <v>0</v>
      </c>
      <c r="CQ884" s="1344">
        <f t="shared" si="2677"/>
        <v>3.3170254403131114E-3</v>
      </c>
      <c r="CR884" s="1344">
        <f t="shared" si="2677"/>
        <v>9.8282235268536636E-3</v>
      </c>
      <c r="CS884" s="1343">
        <f t="shared" si="2669"/>
        <v>1.6585127201565558E-2</v>
      </c>
      <c r="CT884" s="1374">
        <f t="shared" si="2581"/>
        <v>2.2113502935420744E-2</v>
      </c>
      <c r="CU884" s="1423">
        <f t="shared" si="2678"/>
        <v>0</v>
      </c>
      <c r="CV884" s="1357">
        <f t="shared" si="2678"/>
        <v>0</v>
      </c>
      <c r="CW884" s="1358">
        <f t="shared" si="2678"/>
        <v>0</v>
      </c>
      <c r="CX884" s="1358">
        <f t="shared" si="2678"/>
        <v>0</v>
      </c>
      <c r="CY884" s="1358">
        <f t="shared" si="2678"/>
        <v>0</v>
      </c>
      <c r="CZ884" s="1358">
        <f t="shared" si="2678"/>
        <v>0</v>
      </c>
      <c r="DA884" s="1358">
        <f t="shared" si="2678"/>
        <v>0</v>
      </c>
      <c r="DB884" s="1359">
        <f t="shared" si="2678"/>
        <v>0</v>
      </c>
      <c r="DC884" s="1359">
        <f t="shared" si="2678"/>
        <v>0</v>
      </c>
      <c r="DD884" s="1359">
        <f t="shared" si="2678"/>
        <v>0</v>
      </c>
      <c r="DE884" s="1358">
        <f t="shared" si="2678"/>
        <v>0</v>
      </c>
      <c r="DF884" s="1358">
        <f t="shared" si="2678"/>
        <v>6.0309553460238391E-3</v>
      </c>
      <c r="DG884" s="1358">
        <f t="shared" si="2678"/>
        <v>6.6340508806262228E-3</v>
      </c>
      <c r="DH884" s="1358">
        <f t="shared" si="2678"/>
        <v>3.3170254403131115E-2</v>
      </c>
      <c r="DI884" s="1358">
        <f t="shared" si="2678"/>
        <v>3.9804305283757335E-2</v>
      </c>
      <c r="DJ884" s="1357">
        <f t="shared" si="2670"/>
        <v>5.3072407045009783E-2</v>
      </c>
      <c r="DK884" s="1423">
        <f t="shared" si="2583"/>
        <v>5.8969341161121985E-2</v>
      </c>
      <c r="DL884" s="656">
        <f t="shared" si="2584"/>
        <v>17</v>
      </c>
      <c r="DM884" s="106">
        <f t="shared" si="2585"/>
        <v>17</v>
      </c>
      <c r="DN884" s="106">
        <f t="shared" si="2586"/>
        <v>17</v>
      </c>
      <c r="DO884" s="106">
        <f t="shared" si="2587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7"/>
      <c r="DY884" s="487"/>
    </row>
    <row r="885" spans="1:129" s="489" customFormat="1" ht="15.75" customHeight="1">
      <c r="A885" s="43" t="str">
        <f>$A$629</f>
        <v>Loquat (masuku) purchase - unit</v>
      </c>
      <c r="B885" s="815">
        <f>SUM(B632)</f>
        <v>0</v>
      </c>
      <c r="C885" s="815">
        <f t="shared" ref="C885:R885" si="2734">SUM(C632)</f>
        <v>0</v>
      </c>
      <c r="D885" s="815">
        <f t="shared" si="2734"/>
        <v>0</v>
      </c>
      <c r="E885" s="815">
        <f t="shared" si="2734"/>
        <v>0</v>
      </c>
      <c r="F885" s="815">
        <f t="shared" si="2734"/>
        <v>0</v>
      </c>
      <c r="G885" s="815">
        <f t="shared" si="2734"/>
        <v>0</v>
      </c>
      <c r="H885" s="815">
        <f t="shared" si="2734"/>
        <v>0</v>
      </c>
      <c r="I885" s="815">
        <f t="shared" si="2734"/>
        <v>0</v>
      </c>
      <c r="J885" s="815">
        <f t="shared" si="2734"/>
        <v>0</v>
      </c>
      <c r="K885" s="815">
        <f t="shared" si="2734"/>
        <v>0</v>
      </c>
      <c r="L885" s="815">
        <f t="shared" si="2734"/>
        <v>0</v>
      </c>
      <c r="M885" s="815">
        <f t="shared" si="2734"/>
        <v>0</v>
      </c>
      <c r="N885" s="815">
        <f t="shared" si="2734"/>
        <v>0</v>
      </c>
      <c r="O885" s="815">
        <f t="shared" si="2734"/>
        <v>0</v>
      </c>
      <c r="P885" s="815">
        <f t="shared" si="2734"/>
        <v>0</v>
      </c>
      <c r="Q885" s="815">
        <f t="shared" si="2734"/>
        <v>0</v>
      </c>
      <c r="R885" s="815">
        <f t="shared" si="2734"/>
        <v>0</v>
      </c>
      <c r="S885" s="814"/>
      <c r="T885" s="815">
        <f>SUM(T632)</f>
        <v>0</v>
      </c>
      <c r="U885" s="815">
        <f t="shared" ref="U885:AJ885" si="2735">SUM(U632)</f>
        <v>0</v>
      </c>
      <c r="V885" s="815">
        <f t="shared" si="2735"/>
        <v>0</v>
      </c>
      <c r="W885" s="815">
        <f t="shared" si="2735"/>
        <v>0</v>
      </c>
      <c r="X885" s="815">
        <f t="shared" si="2735"/>
        <v>0</v>
      </c>
      <c r="Y885" s="815">
        <f t="shared" si="2735"/>
        <v>0</v>
      </c>
      <c r="Z885" s="815">
        <f t="shared" si="2735"/>
        <v>0</v>
      </c>
      <c r="AA885" s="815">
        <f t="shared" si="2735"/>
        <v>0</v>
      </c>
      <c r="AB885" s="815">
        <f t="shared" si="2735"/>
        <v>0</v>
      </c>
      <c r="AC885" s="815">
        <f t="shared" si="2735"/>
        <v>0</v>
      </c>
      <c r="AD885" s="815">
        <f t="shared" si="2735"/>
        <v>0</v>
      </c>
      <c r="AE885" s="815">
        <f t="shared" si="2735"/>
        <v>0</v>
      </c>
      <c r="AF885" s="815">
        <f t="shared" si="2735"/>
        <v>0</v>
      </c>
      <c r="AG885" s="815">
        <f t="shared" si="2735"/>
        <v>0</v>
      </c>
      <c r="AH885" s="815">
        <f t="shared" si="2735"/>
        <v>0</v>
      </c>
      <c r="AI885" s="815">
        <f t="shared" si="2735"/>
        <v>0</v>
      </c>
      <c r="AJ885" s="815">
        <f t="shared" si="2735"/>
        <v>0</v>
      </c>
      <c r="AK885" s="814"/>
      <c r="AL885" s="815">
        <f>SUM(AL632)</f>
        <v>0</v>
      </c>
      <c r="AM885" s="815">
        <f t="shared" ref="AM885:BB885" si="2736">SUM(AM632)</f>
        <v>0</v>
      </c>
      <c r="AN885" s="815">
        <f t="shared" si="2736"/>
        <v>0</v>
      </c>
      <c r="AO885" s="815">
        <f t="shared" si="2736"/>
        <v>0</v>
      </c>
      <c r="AP885" s="815">
        <f t="shared" si="2736"/>
        <v>0</v>
      </c>
      <c r="AQ885" s="815">
        <f t="shared" si="2736"/>
        <v>0</v>
      </c>
      <c r="AR885" s="815">
        <f t="shared" si="2736"/>
        <v>0</v>
      </c>
      <c r="AS885" s="815">
        <f t="shared" si="2736"/>
        <v>0</v>
      </c>
      <c r="AT885" s="815">
        <f t="shared" si="2736"/>
        <v>0</v>
      </c>
      <c r="AU885" s="815">
        <f t="shared" si="2736"/>
        <v>0</v>
      </c>
      <c r="AV885" s="815">
        <f t="shared" si="2736"/>
        <v>0</v>
      </c>
      <c r="AW885" s="815">
        <f t="shared" si="2736"/>
        <v>0</v>
      </c>
      <c r="AX885" s="815">
        <f t="shared" si="2736"/>
        <v>0</v>
      </c>
      <c r="AY885" s="815">
        <f t="shared" si="2736"/>
        <v>0</v>
      </c>
      <c r="AZ885" s="815">
        <f t="shared" si="2736"/>
        <v>0</v>
      </c>
      <c r="BA885" s="815">
        <f t="shared" si="2736"/>
        <v>0</v>
      </c>
      <c r="BB885" s="815">
        <f t="shared" si="2736"/>
        <v>0</v>
      </c>
      <c r="BC885" s="814"/>
      <c r="BD885" s="815">
        <f>SUM(BD632)</f>
        <v>0</v>
      </c>
      <c r="BE885" s="815">
        <f t="shared" ref="BE885:BT885" si="2737">SUM(BE632)</f>
        <v>0</v>
      </c>
      <c r="BF885" s="815">
        <f t="shared" si="2737"/>
        <v>0</v>
      </c>
      <c r="BG885" s="815">
        <f t="shared" si="2737"/>
        <v>0</v>
      </c>
      <c r="BH885" s="815">
        <f t="shared" si="2737"/>
        <v>0</v>
      </c>
      <c r="BI885" s="815">
        <f t="shared" si="2737"/>
        <v>0</v>
      </c>
      <c r="BJ885" s="815">
        <f t="shared" si="2737"/>
        <v>0</v>
      </c>
      <c r="BK885" s="815">
        <f t="shared" si="2737"/>
        <v>0</v>
      </c>
      <c r="BL885" s="815">
        <f t="shared" si="2737"/>
        <v>0</v>
      </c>
      <c r="BM885" s="815">
        <f t="shared" si="2737"/>
        <v>0</v>
      </c>
      <c r="BN885" s="815">
        <f t="shared" si="2737"/>
        <v>0</v>
      </c>
      <c r="BO885" s="815">
        <f t="shared" si="2737"/>
        <v>0</v>
      </c>
      <c r="BP885" s="815">
        <f t="shared" si="2737"/>
        <v>0</v>
      </c>
      <c r="BQ885" s="815">
        <f t="shared" si="2737"/>
        <v>0</v>
      </c>
      <c r="BR885" s="815">
        <f t="shared" si="2737"/>
        <v>0</v>
      </c>
      <c r="BS885" s="815">
        <f t="shared" si="2737"/>
        <v>0</v>
      </c>
      <c r="BT885" s="815">
        <f t="shared" si="2737"/>
        <v>0</v>
      </c>
      <c r="BU885" s="814"/>
      <c r="BV885" s="815">
        <f>SUM(BV632)</f>
        <v>0</v>
      </c>
      <c r="BW885" s="815">
        <f t="shared" ref="BW885:BY885" si="2738">SUM(BW632)</f>
        <v>0</v>
      </c>
      <c r="BX885" s="815">
        <f t="shared" si="2738"/>
        <v>0</v>
      </c>
      <c r="BY885" s="815">
        <f t="shared" si="2738"/>
        <v>0</v>
      </c>
      <c r="BZ885" s="625">
        <f t="shared" si="2713"/>
        <v>0</v>
      </c>
      <c r="CA885" s="625">
        <f t="shared" si="2577"/>
        <v>0</v>
      </c>
      <c r="CB885" s="625">
        <f t="shared" si="2578"/>
        <v>0</v>
      </c>
      <c r="CC885" s="694">
        <f t="shared" si="2579"/>
        <v>0</v>
      </c>
      <c r="CD885" s="1342">
        <f t="shared" si="2677"/>
        <v>0</v>
      </c>
      <c r="CE885" s="1343">
        <f t="shared" si="2677"/>
        <v>0</v>
      </c>
      <c r="CF885" s="1344">
        <f t="shared" si="2677"/>
        <v>0</v>
      </c>
      <c r="CG885" s="1344">
        <f t="shared" si="2677"/>
        <v>0</v>
      </c>
      <c r="CH885" s="1344">
        <f t="shared" si="2677"/>
        <v>0</v>
      </c>
      <c r="CI885" s="1344">
        <f t="shared" si="2677"/>
        <v>0</v>
      </c>
      <c r="CJ885" s="1344">
        <f t="shared" si="2677"/>
        <v>0</v>
      </c>
      <c r="CK885" s="1345">
        <f t="shared" si="2677"/>
        <v>0</v>
      </c>
      <c r="CL885" s="1345">
        <f t="shared" si="2677"/>
        <v>0</v>
      </c>
      <c r="CM885" s="1345">
        <f t="shared" si="2677"/>
        <v>0</v>
      </c>
      <c r="CN885" s="1344">
        <f t="shared" si="2677"/>
        <v>0</v>
      </c>
      <c r="CO885" s="1344">
        <f t="shared" si="2677"/>
        <v>0</v>
      </c>
      <c r="CP885" s="1344">
        <f t="shared" si="2677"/>
        <v>0</v>
      </c>
      <c r="CQ885" s="1344">
        <f t="shared" si="2677"/>
        <v>0</v>
      </c>
      <c r="CR885" s="1344">
        <f t="shared" si="2677"/>
        <v>0</v>
      </c>
      <c r="CS885" s="1343">
        <f t="shared" si="2669"/>
        <v>0</v>
      </c>
      <c r="CT885" s="1374">
        <f t="shared" si="2581"/>
        <v>0</v>
      </c>
      <c r="CU885" s="1423">
        <f t="shared" si="2678"/>
        <v>0</v>
      </c>
      <c r="CV885" s="1357">
        <f t="shared" si="2678"/>
        <v>0</v>
      </c>
      <c r="CW885" s="1358">
        <f t="shared" si="2678"/>
        <v>0</v>
      </c>
      <c r="CX885" s="1358">
        <f t="shared" si="2678"/>
        <v>0</v>
      </c>
      <c r="CY885" s="1358">
        <f t="shared" si="2678"/>
        <v>0</v>
      </c>
      <c r="CZ885" s="1358">
        <f t="shared" si="2678"/>
        <v>0</v>
      </c>
      <c r="DA885" s="1358">
        <f t="shared" si="2678"/>
        <v>0</v>
      </c>
      <c r="DB885" s="1359">
        <f t="shared" si="2678"/>
        <v>0</v>
      </c>
      <c r="DC885" s="1359">
        <f t="shared" si="2678"/>
        <v>0</v>
      </c>
      <c r="DD885" s="1359">
        <f t="shared" si="2678"/>
        <v>0</v>
      </c>
      <c r="DE885" s="1358">
        <f t="shared" si="2678"/>
        <v>0</v>
      </c>
      <c r="DF885" s="1358">
        <f t="shared" si="2678"/>
        <v>0</v>
      </c>
      <c r="DG885" s="1358">
        <f t="shared" si="2678"/>
        <v>0</v>
      </c>
      <c r="DH885" s="1358">
        <f t="shared" si="2678"/>
        <v>0</v>
      </c>
      <c r="DI885" s="1358">
        <f t="shared" si="2678"/>
        <v>0</v>
      </c>
      <c r="DJ885" s="1357">
        <f t="shared" si="2670"/>
        <v>0</v>
      </c>
      <c r="DK885" s="1423">
        <f t="shared" si="2583"/>
        <v>0</v>
      </c>
      <c r="DL885" s="656">
        <f t="shared" si="2584"/>
        <v>17</v>
      </c>
      <c r="DM885" s="106">
        <f t="shared" si="2585"/>
        <v>17</v>
      </c>
      <c r="DN885" s="106">
        <f t="shared" si="2586"/>
        <v>17</v>
      </c>
      <c r="DO885" s="106">
        <f t="shared" si="2587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7"/>
      <c r="DY885" s="487"/>
    </row>
    <row r="886" spans="1:129" s="489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2739">SUM(C639)</f>
        <v>8.8360078277886496E-4</v>
      </c>
      <c r="D886" s="815">
        <f t="shared" si="2739"/>
        <v>0</v>
      </c>
      <c r="E886" s="815">
        <f t="shared" si="2739"/>
        <v>2.9571646010002174E-3</v>
      </c>
      <c r="F886" s="815">
        <f t="shared" si="2739"/>
        <v>2.2178734507501629E-3</v>
      </c>
      <c r="G886" s="815">
        <f t="shared" si="2739"/>
        <v>0</v>
      </c>
      <c r="H886" s="815">
        <f t="shared" si="2739"/>
        <v>0</v>
      </c>
      <c r="I886" s="815">
        <f t="shared" si="2739"/>
        <v>0</v>
      </c>
      <c r="J886" s="815">
        <f t="shared" si="2739"/>
        <v>8.235280961699747E-3</v>
      </c>
      <c r="K886" s="815">
        <f t="shared" si="2739"/>
        <v>0</v>
      </c>
      <c r="L886" s="815">
        <f t="shared" si="2739"/>
        <v>0</v>
      </c>
      <c r="M886" s="815">
        <f t="shared" si="2739"/>
        <v>0</v>
      </c>
      <c r="N886" s="815">
        <f t="shared" si="2739"/>
        <v>0</v>
      </c>
      <c r="O886" s="815">
        <f t="shared" si="2739"/>
        <v>0</v>
      </c>
      <c r="P886" s="815">
        <f t="shared" si="2739"/>
        <v>0</v>
      </c>
      <c r="Q886" s="815">
        <f t="shared" si="2739"/>
        <v>0</v>
      </c>
      <c r="R886" s="815">
        <f t="shared" si="2739"/>
        <v>0</v>
      </c>
      <c r="S886" s="814"/>
      <c r="T886" s="815">
        <f>SUM(T639)</f>
        <v>0</v>
      </c>
      <c r="U886" s="815">
        <f t="shared" ref="U886:AJ886" si="2740">SUM(U639)</f>
        <v>0</v>
      </c>
      <c r="V886" s="815">
        <f t="shared" si="2740"/>
        <v>3.3090197473759119E-3</v>
      </c>
      <c r="W886" s="815">
        <f t="shared" si="2740"/>
        <v>2.3320026092628832E-2</v>
      </c>
      <c r="X886" s="815">
        <f t="shared" si="2740"/>
        <v>0</v>
      </c>
      <c r="Y886" s="815">
        <f t="shared" si="2740"/>
        <v>0</v>
      </c>
      <c r="Z886" s="815">
        <f t="shared" si="2740"/>
        <v>4.3835616438356166E-4</v>
      </c>
      <c r="AA886" s="815">
        <f t="shared" si="2740"/>
        <v>0</v>
      </c>
      <c r="AB886" s="815">
        <f t="shared" si="2740"/>
        <v>0</v>
      </c>
      <c r="AC886" s="815">
        <f t="shared" si="2740"/>
        <v>0</v>
      </c>
      <c r="AD886" s="815">
        <f t="shared" si="2740"/>
        <v>0</v>
      </c>
      <c r="AE886" s="815">
        <f t="shared" si="2740"/>
        <v>0</v>
      </c>
      <c r="AF886" s="815">
        <f t="shared" si="2740"/>
        <v>0</v>
      </c>
      <c r="AG886" s="815">
        <f t="shared" si="2740"/>
        <v>0</v>
      </c>
      <c r="AH886" s="815">
        <f t="shared" si="2740"/>
        <v>0</v>
      </c>
      <c r="AI886" s="815">
        <f t="shared" si="2740"/>
        <v>0</v>
      </c>
      <c r="AJ886" s="815">
        <f t="shared" si="2740"/>
        <v>0</v>
      </c>
      <c r="AK886" s="814"/>
      <c r="AL886" s="815">
        <f>SUM(AL639)</f>
        <v>0</v>
      </c>
      <c r="AM886" s="815">
        <f t="shared" ref="AM886:BB886" si="2741">SUM(AM639)</f>
        <v>1.552511415525114E-2</v>
      </c>
      <c r="AN886" s="815">
        <f t="shared" si="2741"/>
        <v>0</v>
      </c>
      <c r="AO886" s="815">
        <f t="shared" si="2741"/>
        <v>0</v>
      </c>
      <c r="AP886" s="815">
        <f t="shared" si="2741"/>
        <v>0</v>
      </c>
      <c r="AQ886" s="815">
        <f t="shared" si="2741"/>
        <v>0</v>
      </c>
      <c r="AR886" s="815">
        <f t="shared" si="2741"/>
        <v>4.892367906066537E-4</v>
      </c>
      <c r="AS886" s="815">
        <f t="shared" si="2741"/>
        <v>0</v>
      </c>
      <c r="AT886" s="815">
        <f t="shared" si="2741"/>
        <v>2.2178734507501629E-3</v>
      </c>
      <c r="AU886" s="815">
        <f t="shared" si="2741"/>
        <v>0</v>
      </c>
      <c r="AV886" s="815">
        <f t="shared" si="2741"/>
        <v>0</v>
      </c>
      <c r="AW886" s="815">
        <f t="shared" si="2741"/>
        <v>0</v>
      </c>
      <c r="AX886" s="815">
        <f t="shared" si="2741"/>
        <v>0</v>
      </c>
      <c r="AY886" s="815">
        <f t="shared" si="2741"/>
        <v>0</v>
      </c>
      <c r="AZ886" s="815">
        <f t="shared" si="2741"/>
        <v>0</v>
      </c>
      <c r="BA886" s="815">
        <f t="shared" si="2741"/>
        <v>0</v>
      </c>
      <c r="BB886" s="815">
        <f t="shared" si="2741"/>
        <v>0</v>
      </c>
      <c r="BC886" s="814"/>
      <c r="BD886" s="815">
        <f>SUM(BD639)</f>
        <v>0</v>
      </c>
      <c r="BE886" s="815">
        <f t="shared" ref="BE886:BT886" si="2742">SUM(BE639)</f>
        <v>0</v>
      </c>
      <c r="BF886" s="815">
        <f t="shared" si="2742"/>
        <v>8.8062622309197655E-4</v>
      </c>
      <c r="BG886" s="815">
        <f t="shared" si="2742"/>
        <v>0</v>
      </c>
      <c r="BH886" s="815">
        <f t="shared" si="2742"/>
        <v>0</v>
      </c>
      <c r="BI886" s="815">
        <f t="shared" si="2742"/>
        <v>1.3943248532289627E-2</v>
      </c>
      <c r="BJ886" s="815">
        <f t="shared" si="2742"/>
        <v>0</v>
      </c>
      <c r="BK886" s="815">
        <f t="shared" si="2742"/>
        <v>4.2283105022831051E-2</v>
      </c>
      <c r="BL886" s="815">
        <f t="shared" si="2742"/>
        <v>6.0798434442270066E-2</v>
      </c>
      <c r="BM886" s="815">
        <f t="shared" si="2742"/>
        <v>0</v>
      </c>
      <c r="BN886" s="815">
        <f t="shared" si="2742"/>
        <v>0</v>
      </c>
      <c r="BO886" s="815">
        <f t="shared" si="2742"/>
        <v>0</v>
      </c>
      <c r="BP886" s="815">
        <f t="shared" si="2742"/>
        <v>0</v>
      </c>
      <c r="BQ886" s="815">
        <f t="shared" si="2742"/>
        <v>0</v>
      </c>
      <c r="BR886" s="815">
        <f t="shared" si="2742"/>
        <v>0</v>
      </c>
      <c r="BS886" s="815">
        <f t="shared" si="2742"/>
        <v>0</v>
      </c>
      <c r="BT886" s="815">
        <f t="shared" si="2742"/>
        <v>0</v>
      </c>
      <c r="BU886" s="814"/>
      <c r="BV886" s="815">
        <f>SUM(BV639)</f>
        <v>7.6041375454291302E-3</v>
      </c>
      <c r="BW886" s="815">
        <f t="shared" ref="BW886:BY886" si="2743">SUM(BW639)</f>
        <v>0</v>
      </c>
      <c r="BX886" s="815">
        <f t="shared" si="2743"/>
        <v>0</v>
      </c>
      <c r="BY886" s="815">
        <f t="shared" si="2743"/>
        <v>0</v>
      </c>
      <c r="BZ886" s="625">
        <f t="shared" si="2576"/>
        <v>4.0390925563528305E-4</v>
      </c>
      <c r="CA886" s="625">
        <f t="shared" si="2577"/>
        <v>2.4982506078396495E-4</v>
      </c>
      <c r="CB886" s="625">
        <f t="shared" si="2578"/>
        <v>1.8047401609045446E-4</v>
      </c>
      <c r="CC886" s="694">
        <f t="shared" si="2579"/>
        <v>3.8071319852141777E-3</v>
      </c>
      <c r="CD886" s="1342">
        <f t="shared" si="2677"/>
        <v>0</v>
      </c>
      <c r="CE886" s="1343">
        <f t="shared" si="2677"/>
        <v>0</v>
      </c>
      <c r="CF886" s="1344">
        <f t="shared" si="2677"/>
        <v>0</v>
      </c>
      <c r="CG886" s="1344">
        <f t="shared" si="2677"/>
        <v>0</v>
      </c>
      <c r="CH886" s="1344">
        <f t="shared" si="2677"/>
        <v>0</v>
      </c>
      <c r="CI886" s="1344">
        <f t="shared" si="2677"/>
        <v>0</v>
      </c>
      <c r="CJ886" s="1344">
        <f t="shared" si="2677"/>
        <v>0</v>
      </c>
      <c r="CK886" s="1345">
        <f t="shared" si="2677"/>
        <v>0</v>
      </c>
      <c r="CL886" s="1345">
        <f t="shared" si="2677"/>
        <v>0</v>
      </c>
      <c r="CM886" s="1345">
        <f t="shared" si="2677"/>
        <v>0</v>
      </c>
      <c r="CN886" s="1344">
        <f t="shared" si="2677"/>
        <v>0</v>
      </c>
      <c r="CO886" s="1344">
        <f t="shared" si="2677"/>
        <v>0</v>
      </c>
      <c r="CP886" s="1344">
        <f t="shared" si="2677"/>
        <v>0</v>
      </c>
      <c r="CQ886" s="1344">
        <f t="shared" si="2677"/>
        <v>0</v>
      </c>
      <c r="CR886" s="1344">
        <f t="shared" si="2677"/>
        <v>4.892367906066537E-4</v>
      </c>
      <c r="CS886" s="1343">
        <f t="shared" si="2669"/>
        <v>2.2178734507501629E-3</v>
      </c>
      <c r="CT886" s="1374">
        <f t="shared" si="2581"/>
        <v>1.552511415525114E-2</v>
      </c>
      <c r="CU886" s="1423">
        <f t="shared" si="2678"/>
        <v>0</v>
      </c>
      <c r="CV886" s="1357">
        <f t="shared" si="2678"/>
        <v>0</v>
      </c>
      <c r="CW886" s="1358">
        <f t="shared" si="2678"/>
        <v>0</v>
      </c>
      <c r="CX886" s="1358">
        <f t="shared" si="2678"/>
        <v>0</v>
      </c>
      <c r="CY886" s="1358">
        <f t="shared" si="2678"/>
        <v>0</v>
      </c>
      <c r="CZ886" s="1358">
        <f t="shared" si="2678"/>
        <v>0</v>
      </c>
      <c r="DA886" s="1358">
        <f t="shared" si="2678"/>
        <v>0</v>
      </c>
      <c r="DB886" s="1359">
        <f t="shared" si="2678"/>
        <v>0</v>
      </c>
      <c r="DC886" s="1359">
        <f t="shared" si="2678"/>
        <v>0</v>
      </c>
      <c r="DD886" s="1359">
        <f t="shared" si="2678"/>
        <v>0</v>
      </c>
      <c r="DE886" s="1358">
        <f t="shared" si="2678"/>
        <v>0</v>
      </c>
      <c r="DF886" s="1358">
        <f t="shared" si="2678"/>
        <v>0</v>
      </c>
      <c r="DG886" s="1358">
        <f t="shared" si="2678"/>
        <v>0</v>
      </c>
      <c r="DH886" s="1358">
        <f t="shared" si="2678"/>
        <v>8.8062622309197655E-4</v>
      </c>
      <c r="DI886" s="1358">
        <f t="shared" si="2678"/>
        <v>1.3943248532289627E-2</v>
      </c>
      <c r="DJ886" s="1357">
        <f t="shared" si="2670"/>
        <v>4.2283105022831051E-2</v>
      </c>
      <c r="DK886" s="1423">
        <f t="shared" si="2583"/>
        <v>6.0798434442270066E-2</v>
      </c>
      <c r="DL886" s="656">
        <f t="shared" si="2584"/>
        <v>17</v>
      </c>
      <c r="DM886" s="106">
        <f t="shared" si="2585"/>
        <v>17</v>
      </c>
      <c r="DN886" s="106">
        <f t="shared" si="2586"/>
        <v>17</v>
      </c>
      <c r="DO886" s="106">
        <f t="shared" si="2587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7"/>
      <c r="DY886" s="487"/>
    </row>
    <row r="887" spans="1:129" s="489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9"/>
      <c r="DY887" s="487"/>
    </row>
    <row r="888" spans="1:129" s="489" customFormat="1" ht="15.75" customHeight="1">
      <c r="A888" s="620" t="str">
        <f>A665</f>
        <v>School feeding: no. children</v>
      </c>
      <c r="B888" s="815">
        <f t="shared" ref="B888:R888" si="2744">SUM(B666)</f>
        <v>0</v>
      </c>
      <c r="C888" s="815">
        <f t="shared" si="2744"/>
        <v>0</v>
      </c>
      <c r="D888" s="815">
        <f t="shared" si="2744"/>
        <v>0</v>
      </c>
      <c r="E888" s="815">
        <f t="shared" si="2744"/>
        <v>0</v>
      </c>
      <c r="F888" s="815">
        <f t="shared" si="2744"/>
        <v>0</v>
      </c>
      <c r="G888" s="815">
        <f t="shared" si="2744"/>
        <v>0</v>
      </c>
      <c r="H888" s="815">
        <f t="shared" si="2744"/>
        <v>0</v>
      </c>
      <c r="I888" s="815">
        <f t="shared" si="2744"/>
        <v>0</v>
      </c>
      <c r="J888" s="815">
        <f t="shared" si="2744"/>
        <v>0</v>
      </c>
      <c r="K888" s="815">
        <f t="shared" si="2744"/>
        <v>0</v>
      </c>
      <c r="L888" s="815">
        <f t="shared" si="2744"/>
        <v>0</v>
      </c>
      <c r="M888" s="815">
        <f t="shared" si="2744"/>
        <v>0</v>
      </c>
      <c r="N888" s="815">
        <f t="shared" si="2744"/>
        <v>0</v>
      </c>
      <c r="O888" s="815">
        <f t="shared" si="2744"/>
        <v>0</v>
      </c>
      <c r="P888" s="815">
        <f t="shared" si="2744"/>
        <v>0</v>
      </c>
      <c r="Q888" s="815">
        <f t="shared" si="2744"/>
        <v>0</v>
      </c>
      <c r="R888" s="815">
        <f t="shared" si="2744"/>
        <v>0</v>
      </c>
      <c r="S888" s="814"/>
      <c r="T888" s="815">
        <f t="shared" ref="T888:AJ888" si="2745">SUM(T666)</f>
        <v>0</v>
      </c>
      <c r="U888" s="815">
        <f t="shared" si="2745"/>
        <v>0</v>
      </c>
      <c r="V888" s="815">
        <f t="shared" si="2745"/>
        <v>0</v>
      </c>
      <c r="W888" s="815">
        <f t="shared" si="2745"/>
        <v>0</v>
      </c>
      <c r="X888" s="815">
        <f t="shared" si="2745"/>
        <v>0</v>
      </c>
      <c r="Y888" s="815">
        <f t="shared" si="2745"/>
        <v>0</v>
      </c>
      <c r="Z888" s="815">
        <f t="shared" si="2745"/>
        <v>0</v>
      </c>
      <c r="AA888" s="815">
        <f t="shared" si="2745"/>
        <v>0</v>
      </c>
      <c r="AB888" s="815">
        <f t="shared" si="2745"/>
        <v>0</v>
      </c>
      <c r="AC888" s="815">
        <f t="shared" si="2745"/>
        <v>0</v>
      </c>
      <c r="AD888" s="815">
        <f t="shared" si="2745"/>
        <v>0</v>
      </c>
      <c r="AE888" s="815">
        <f t="shared" si="2745"/>
        <v>0</v>
      </c>
      <c r="AF888" s="815">
        <f t="shared" si="2745"/>
        <v>0</v>
      </c>
      <c r="AG888" s="815">
        <f t="shared" si="2745"/>
        <v>0</v>
      </c>
      <c r="AH888" s="815">
        <f t="shared" si="2745"/>
        <v>0</v>
      </c>
      <c r="AI888" s="815">
        <f t="shared" si="2745"/>
        <v>0</v>
      </c>
      <c r="AJ888" s="815">
        <f t="shared" si="2745"/>
        <v>0</v>
      </c>
      <c r="AK888" s="814"/>
      <c r="AL888" s="815">
        <f t="shared" ref="AL888:BB888" si="2746">SUM(AL666)</f>
        <v>0</v>
      </c>
      <c r="AM888" s="815">
        <f t="shared" si="2746"/>
        <v>0</v>
      </c>
      <c r="AN888" s="815">
        <f t="shared" si="2746"/>
        <v>0</v>
      </c>
      <c r="AO888" s="815">
        <f t="shared" si="2746"/>
        <v>0</v>
      </c>
      <c r="AP888" s="815">
        <f t="shared" si="2746"/>
        <v>0</v>
      </c>
      <c r="AQ888" s="815">
        <f t="shared" si="2746"/>
        <v>0</v>
      </c>
      <c r="AR888" s="815">
        <f t="shared" si="2746"/>
        <v>0</v>
      </c>
      <c r="AS888" s="815">
        <f t="shared" si="2746"/>
        <v>0</v>
      </c>
      <c r="AT888" s="815">
        <f t="shared" si="2746"/>
        <v>0</v>
      </c>
      <c r="AU888" s="815">
        <f t="shared" si="2746"/>
        <v>0</v>
      </c>
      <c r="AV888" s="815">
        <f t="shared" si="2746"/>
        <v>0</v>
      </c>
      <c r="AW888" s="815">
        <f t="shared" si="2746"/>
        <v>0</v>
      </c>
      <c r="AX888" s="815">
        <f t="shared" si="2746"/>
        <v>0</v>
      </c>
      <c r="AY888" s="815">
        <f t="shared" si="2746"/>
        <v>0</v>
      </c>
      <c r="AZ888" s="815">
        <f t="shared" si="2746"/>
        <v>0</v>
      </c>
      <c r="BA888" s="815">
        <f t="shared" si="2746"/>
        <v>0</v>
      </c>
      <c r="BB888" s="815">
        <f t="shared" si="2746"/>
        <v>0</v>
      </c>
      <c r="BC888" s="814"/>
      <c r="BD888" s="815">
        <f t="shared" ref="BD888:BT888" si="2747">SUM(BD666)</f>
        <v>0</v>
      </c>
      <c r="BE888" s="815">
        <f t="shared" si="2747"/>
        <v>0</v>
      </c>
      <c r="BF888" s="815">
        <f t="shared" si="2747"/>
        <v>0</v>
      </c>
      <c r="BG888" s="815">
        <f t="shared" si="2747"/>
        <v>0</v>
      </c>
      <c r="BH888" s="815">
        <f t="shared" si="2747"/>
        <v>0</v>
      </c>
      <c r="BI888" s="815">
        <f t="shared" si="2747"/>
        <v>0</v>
      </c>
      <c r="BJ888" s="815">
        <f t="shared" si="2747"/>
        <v>0</v>
      </c>
      <c r="BK888" s="815">
        <f t="shared" si="2747"/>
        <v>0</v>
      </c>
      <c r="BL888" s="815">
        <f t="shared" si="2747"/>
        <v>0</v>
      </c>
      <c r="BM888" s="815">
        <f t="shared" si="2747"/>
        <v>0</v>
      </c>
      <c r="BN888" s="815">
        <f t="shared" si="2747"/>
        <v>0</v>
      </c>
      <c r="BO888" s="815">
        <f t="shared" si="2747"/>
        <v>0</v>
      </c>
      <c r="BP888" s="815">
        <f t="shared" si="2747"/>
        <v>0</v>
      </c>
      <c r="BQ888" s="815">
        <f t="shared" si="2747"/>
        <v>0</v>
      </c>
      <c r="BR888" s="815">
        <f t="shared" si="2747"/>
        <v>0</v>
      </c>
      <c r="BS888" s="815">
        <f t="shared" si="2747"/>
        <v>0</v>
      </c>
      <c r="BT888" s="815">
        <f t="shared" si="2747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5">
        <f t="shared" ref="BZ888:BZ893" si="2748">IF(DL888&lt;3,"",(SUM(B888:R888)-MIN(B888:R888)-MAX(B888:R888))/(DL888-2))</f>
        <v>0</v>
      </c>
      <c r="CA888" s="625">
        <f t="shared" ref="CA888:CA893" si="2749">IF(DM888&lt;3,"",(SUM(T888:AJ888)-MIN(T888:AJ888)-MAX(T888:AJ888))/(DM888-2))</f>
        <v>0</v>
      </c>
      <c r="CB888" s="625">
        <f t="shared" ref="CB888:CB893" si="2750">IF(DN888&lt;3,"",(SUM(AL888:BB888)-MIN(AL888:BB888)-MAX(AL888:BB888))/(DN888-2))</f>
        <v>0</v>
      </c>
      <c r="CC888" s="694">
        <f t="shared" ref="CC888:CC893" si="2751">IF(DO888&lt;3,"",(SUM(BD888:BT888)-MIN(BD888:BT888)-MAX(BD888:BT888))/(DO888-2))</f>
        <v>0</v>
      </c>
      <c r="CD888" s="1342">
        <f t="shared" ref="CD888:CS888" si="275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2752"/>
        <v>0</v>
      </c>
      <c r="CF888" s="1344">
        <f t="shared" si="2752"/>
        <v>0</v>
      </c>
      <c r="CG888" s="1344">
        <f t="shared" si="2752"/>
        <v>0</v>
      </c>
      <c r="CH888" s="1344">
        <f t="shared" si="2752"/>
        <v>0</v>
      </c>
      <c r="CI888" s="1344">
        <f t="shared" si="2752"/>
        <v>0</v>
      </c>
      <c r="CJ888" s="1344">
        <f t="shared" si="2752"/>
        <v>0</v>
      </c>
      <c r="CK888" s="1345">
        <f t="shared" si="2752"/>
        <v>0</v>
      </c>
      <c r="CL888" s="1345">
        <f t="shared" si="2752"/>
        <v>0</v>
      </c>
      <c r="CM888" s="1345">
        <f t="shared" si="2752"/>
        <v>0</v>
      </c>
      <c r="CN888" s="1344">
        <f t="shared" si="2752"/>
        <v>0</v>
      </c>
      <c r="CO888" s="1344">
        <f t="shared" si="2752"/>
        <v>0</v>
      </c>
      <c r="CP888" s="1344">
        <f t="shared" si="2752"/>
        <v>0</v>
      </c>
      <c r="CQ888" s="1344">
        <f t="shared" si="2752"/>
        <v>0</v>
      </c>
      <c r="CR888" s="1344">
        <f t="shared" si="2752"/>
        <v>0</v>
      </c>
      <c r="CS888" s="1343">
        <f t="shared" si="2752"/>
        <v>0</v>
      </c>
      <c r="CT888" s="1346">
        <f t="shared" ref="CE888:CT893" si="275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0">
        <f t="shared" ref="CU888:CU893" si="275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1">
        <f t="shared" ref="CV888:CV893" si="275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2">
        <f t="shared" ref="CW888:CW893" si="275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2">
        <f t="shared" ref="CX888:CX893" si="275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2">
        <f t="shared" ref="CY888:CY893" si="275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2">
        <f t="shared" ref="CZ888:CZ893" si="275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2">
        <f t="shared" ref="DA888:DA893" si="276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3">
        <f t="shared" ref="DB888:DB893" si="276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3">
        <f t="shared" ref="DC888:DC893" si="276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3">
        <f t="shared" ref="DD888:DD893" si="276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2">
        <f t="shared" ref="DE888:DE893" si="276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2">
        <f t="shared" ref="DF888:DF893" si="276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2">
        <f t="shared" ref="DG888:DG893" si="276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2">
        <f t="shared" ref="DH888:DH893" si="276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2">
        <f t="shared" ref="DI888:DI893" si="276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1">
        <f t="shared" ref="DJ888:DJ893" si="276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0">
        <f t="shared" ref="DK888:DK893" si="277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71">COUNT(B888:R888)</f>
        <v>17</v>
      </c>
      <c r="DM888" s="106">
        <f t="shared" ref="DM888:DM893" si="2772">COUNT(T888:AJ888)</f>
        <v>17</v>
      </c>
      <c r="DN888" s="106">
        <f t="shared" ref="DN888:DN893" si="2773">COUNT(AL888:BB888)</f>
        <v>17</v>
      </c>
      <c r="DO888" s="106">
        <f t="shared" ref="DO888:DO893" si="2774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7"/>
      <c r="DY888" s="487"/>
    </row>
    <row r="889" spans="1:129" s="489" customFormat="1" ht="15.75" customHeight="1">
      <c r="A889" s="620" t="str">
        <f>A667</f>
        <v>Relief - grain: quantity (kg)</v>
      </c>
      <c r="B889" s="815">
        <f t="shared" ref="B889:R889" si="2775">SUM(B669)</f>
        <v>0</v>
      </c>
      <c r="C889" s="815">
        <f t="shared" si="2775"/>
        <v>0</v>
      </c>
      <c r="D889" s="815">
        <f t="shared" si="2775"/>
        <v>0</v>
      </c>
      <c r="E889" s="815">
        <f t="shared" si="2775"/>
        <v>0</v>
      </c>
      <c r="F889" s="815">
        <f t="shared" si="2775"/>
        <v>0</v>
      </c>
      <c r="G889" s="815">
        <f t="shared" si="2775"/>
        <v>0</v>
      </c>
      <c r="H889" s="815">
        <f t="shared" si="2775"/>
        <v>0</v>
      </c>
      <c r="I889" s="815">
        <f t="shared" si="2775"/>
        <v>0</v>
      </c>
      <c r="J889" s="815">
        <f t="shared" si="2775"/>
        <v>0</v>
      </c>
      <c r="K889" s="815">
        <f t="shared" si="2775"/>
        <v>0</v>
      </c>
      <c r="L889" s="815">
        <f t="shared" si="2775"/>
        <v>0</v>
      </c>
      <c r="M889" s="815">
        <f t="shared" si="2775"/>
        <v>0</v>
      </c>
      <c r="N889" s="815">
        <f t="shared" si="2775"/>
        <v>0</v>
      </c>
      <c r="O889" s="815">
        <f t="shared" si="2775"/>
        <v>0</v>
      </c>
      <c r="P889" s="815">
        <f t="shared" si="2775"/>
        <v>0</v>
      </c>
      <c r="Q889" s="815">
        <f t="shared" si="2775"/>
        <v>0</v>
      </c>
      <c r="R889" s="815">
        <f t="shared" si="2775"/>
        <v>0</v>
      </c>
      <c r="S889" s="814"/>
      <c r="T889" s="815">
        <f t="shared" ref="T889:AJ889" si="2776">SUM(T669)</f>
        <v>0</v>
      </c>
      <c r="U889" s="815">
        <f t="shared" si="2776"/>
        <v>0</v>
      </c>
      <c r="V889" s="815">
        <f t="shared" si="2776"/>
        <v>0</v>
      </c>
      <c r="W889" s="815">
        <f t="shared" si="2776"/>
        <v>0</v>
      </c>
      <c r="X889" s="815">
        <f t="shared" si="2776"/>
        <v>0</v>
      </c>
      <c r="Y889" s="815">
        <f t="shared" si="2776"/>
        <v>0</v>
      </c>
      <c r="Z889" s="815">
        <f t="shared" si="2776"/>
        <v>0</v>
      </c>
      <c r="AA889" s="815">
        <f t="shared" si="2776"/>
        <v>0</v>
      </c>
      <c r="AB889" s="815">
        <f t="shared" si="2776"/>
        <v>0</v>
      </c>
      <c r="AC889" s="815">
        <f t="shared" si="2776"/>
        <v>0</v>
      </c>
      <c r="AD889" s="815">
        <f t="shared" si="2776"/>
        <v>0</v>
      </c>
      <c r="AE889" s="815">
        <f t="shared" si="2776"/>
        <v>0</v>
      </c>
      <c r="AF889" s="815">
        <f t="shared" si="2776"/>
        <v>0</v>
      </c>
      <c r="AG889" s="815">
        <f t="shared" si="2776"/>
        <v>0</v>
      </c>
      <c r="AH889" s="815">
        <f t="shared" si="2776"/>
        <v>0</v>
      </c>
      <c r="AI889" s="815">
        <f t="shared" si="2776"/>
        <v>0</v>
      </c>
      <c r="AJ889" s="815">
        <f t="shared" si="2776"/>
        <v>0</v>
      </c>
      <c r="AK889" s="814"/>
      <c r="AL889" s="815">
        <f t="shared" ref="AL889:BB889" si="2777">SUM(AL669)</f>
        <v>0</v>
      </c>
      <c r="AM889" s="815">
        <f t="shared" si="2777"/>
        <v>0</v>
      </c>
      <c r="AN889" s="815">
        <f t="shared" si="2777"/>
        <v>0</v>
      </c>
      <c r="AO889" s="815">
        <f t="shared" si="2777"/>
        <v>0</v>
      </c>
      <c r="AP889" s="815">
        <f t="shared" si="2777"/>
        <v>0</v>
      </c>
      <c r="AQ889" s="815">
        <f t="shared" si="2777"/>
        <v>0</v>
      </c>
      <c r="AR889" s="815">
        <f t="shared" si="2777"/>
        <v>0</v>
      </c>
      <c r="AS889" s="815">
        <f t="shared" si="2777"/>
        <v>0</v>
      </c>
      <c r="AT889" s="815">
        <f t="shared" si="2777"/>
        <v>0</v>
      </c>
      <c r="AU889" s="815">
        <f t="shared" si="2777"/>
        <v>0</v>
      </c>
      <c r="AV889" s="815">
        <f t="shared" si="2777"/>
        <v>0</v>
      </c>
      <c r="AW889" s="815">
        <f t="shared" si="2777"/>
        <v>0</v>
      </c>
      <c r="AX889" s="815">
        <f t="shared" si="2777"/>
        <v>0</v>
      </c>
      <c r="AY889" s="815">
        <f t="shared" si="2777"/>
        <v>0</v>
      </c>
      <c r="AZ889" s="815">
        <f t="shared" si="2777"/>
        <v>0</v>
      </c>
      <c r="BA889" s="815">
        <f t="shared" si="2777"/>
        <v>0</v>
      </c>
      <c r="BB889" s="815">
        <f t="shared" si="2777"/>
        <v>0</v>
      </c>
      <c r="BC889" s="814"/>
      <c r="BD889" s="815">
        <f t="shared" ref="BD889:BT889" si="2778">SUM(BD669)</f>
        <v>0</v>
      </c>
      <c r="BE889" s="815">
        <f t="shared" si="2778"/>
        <v>0</v>
      </c>
      <c r="BF889" s="815">
        <f t="shared" si="2778"/>
        <v>0</v>
      </c>
      <c r="BG889" s="815">
        <f t="shared" si="2778"/>
        <v>0</v>
      </c>
      <c r="BH889" s="815">
        <f t="shared" si="2778"/>
        <v>0</v>
      </c>
      <c r="BI889" s="815">
        <f t="shared" si="2778"/>
        <v>0</v>
      </c>
      <c r="BJ889" s="815">
        <f t="shared" si="2778"/>
        <v>0</v>
      </c>
      <c r="BK889" s="815">
        <f t="shared" si="2778"/>
        <v>0</v>
      </c>
      <c r="BL889" s="815">
        <f t="shared" si="2778"/>
        <v>0</v>
      </c>
      <c r="BM889" s="815">
        <f t="shared" si="2778"/>
        <v>0</v>
      </c>
      <c r="BN889" s="815">
        <f t="shared" si="2778"/>
        <v>0</v>
      </c>
      <c r="BO889" s="815">
        <f t="shared" si="2778"/>
        <v>0</v>
      </c>
      <c r="BP889" s="815">
        <f t="shared" si="2778"/>
        <v>0</v>
      </c>
      <c r="BQ889" s="815">
        <f t="shared" si="2778"/>
        <v>0</v>
      </c>
      <c r="BR889" s="815">
        <f t="shared" si="2778"/>
        <v>0</v>
      </c>
      <c r="BS889" s="815">
        <f t="shared" si="2778"/>
        <v>0</v>
      </c>
      <c r="BT889" s="815">
        <f t="shared" si="2778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5">
        <f t="shared" si="2748"/>
        <v>0</v>
      </c>
      <c r="CA889" s="625">
        <f t="shared" si="2749"/>
        <v>0</v>
      </c>
      <c r="CB889" s="625">
        <f t="shared" si="2750"/>
        <v>0</v>
      </c>
      <c r="CC889" s="694">
        <f t="shared" si="2751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2753"/>
        <v>0</v>
      </c>
      <c r="CF889" s="1344">
        <f t="shared" si="2753"/>
        <v>0</v>
      </c>
      <c r="CG889" s="1344">
        <f t="shared" si="2753"/>
        <v>0</v>
      </c>
      <c r="CH889" s="1344">
        <f t="shared" si="2753"/>
        <v>0</v>
      </c>
      <c r="CI889" s="1344">
        <f t="shared" si="2753"/>
        <v>0</v>
      </c>
      <c r="CJ889" s="1344">
        <f t="shared" si="2753"/>
        <v>0</v>
      </c>
      <c r="CK889" s="1345">
        <f t="shared" si="2753"/>
        <v>0</v>
      </c>
      <c r="CL889" s="1345">
        <f t="shared" si="2753"/>
        <v>0</v>
      </c>
      <c r="CM889" s="1345">
        <f t="shared" si="2753"/>
        <v>0</v>
      </c>
      <c r="CN889" s="1344">
        <f t="shared" si="2753"/>
        <v>0</v>
      </c>
      <c r="CO889" s="1344">
        <f t="shared" si="2753"/>
        <v>0</v>
      </c>
      <c r="CP889" s="1344">
        <f t="shared" si="2753"/>
        <v>0</v>
      </c>
      <c r="CQ889" s="1344">
        <f t="shared" si="2753"/>
        <v>0</v>
      </c>
      <c r="CR889" s="1344">
        <f t="shared" si="2753"/>
        <v>0</v>
      </c>
      <c r="CS889" s="1343">
        <f t="shared" si="2753"/>
        <v>0</v>
      </c>
      <c r="CT889" s="1346">
        <f t="shared" si="2753"/>
        <v>0</v>
      </c>
      <c r="CU889" s="540">
        <f t="shared" si="2754"/>
        <v>0</v>
      </c>
      <c r="CV889" s="541">
        <f t="shared" si="2755"/>
        <v>0</v>
      </c>
      <c r="CW889" s="542">
        <f t="shared" si="2756"/>
        <v>0</v>
      </c>
      <c r="CX889" s="542">
        <f t="shared" si="2757"/>
        <v>0</v>
      </c>
      <c r="CY889" s="542">
        <f t="shared" si="2758"/>
        <v>0</v>
      </c>
      <c r="CZ889" s="542">
        <f t="shared" si="2759"/>
        <v>0</v>
      </c>
      <c r="DA889" s="542">
        <f t="shared" si="2760"/>
        <v>0</v>
      </c>
      <c r="DB889" s="543">
        <f t="shared" si="2761"/>
        <v>0</v>
      </c>
      <c r="DC889" s="543">
        <f t="shared" si="2762"/>
        <v>0</v>
      </c>
      <c r="DD889" s="543">
        <f t="shared" si="2763"/>
        <v>0</v>
      </c>
      <c r="DE889" s="542">
        <f t="shared" si="2764"/>
        <v>0</v>
      </c>
      <c r="DF889" s="542">
        <f t="shared" si="2765"/>
        <v>0</v>
      </c>
      <c r="DG889" s="542">
        <f t="shared" si="2766"/>
        <v>0</v>
      </c>
      <c r="DH889" s="542">
        <f t="shared" si="2767"/>
        <v>0</v>
      </c>
      <c r="DI889" s="542">
        <f t="shared" si="2768"/>
        <v>0</v>
      </c>
      <c r="DJ889" s="541">
        <f t="shared" si="2769"/>
        <v>0</v>
      </c>
      <c r="DK889" s="540">
        <f t="shared" si="2770"/>
        <v>0</v>
      </c>
      <c r="DL889" s="656">
        <f t="shared" si="2771"/>
        <v>17</v>
      </c>
      <c r="DM889" s="106">
        <f t="shared" si="2772"/>
        <v>17</v>
      </c>
      <c r="DN889" s="106">
        <f t="shared" si="2773"/>
        <v>17</v>
      </c>
      <c r="DO889" s="106">
        <f t="shared" si="2774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7"/>
      <c r="DY889" s="487"/>
    </row>
    <row r="890" spans="1:129" s="489" customFormat="1" ht="15.75" customHeight="1">
      <c r="A890" s="620" t="str">
        <f>A670</f>
        <v>Relief - pulses: quantity (kg)</v>
      </c>
      <c r="B890" s="815">
        <f t="shared" ref="B890:R890" si="2779">SUM(B672)</f>
        <v>0</v>
      </c>
      <c r="C890" s="815">
        <f t="shared" si="2779"/>
        <v>0</v>
      </c>
      <c r="D890" s="815">
        <f t="shared" si="2779"/>
        <v>0</v>
      </c>
      <c r="E890" s="815">
        <f t="shared" si="2779"/>
        <v>0</v>
      </c>
      <c r="F890" s="815">
        <f t="shared" si="2779"/>
        <v>0</v>
      </c>
      <c r="G890" s="815">
        <f t="shared" si="2779"/>
        <v>0</v>
      </c>
      <c r="H890" s="815">
        <f t="shared" si="2779"/>
        <v>0</v>
      </c>
      <c r="I890" s="815">
        <f t="shared" si="2779"/>
        <v>0</v>
      </c>
      <c r="J890" s="815">
        <f t="shared" si="2779"/>
        <v>0</v>
      </c>
      <c r="K890" s="815">
        <f t="shared" si="2779"/>
        <v>0</v>
      </c>
      <c r="L890" s="815">
        <f t="shared" si="2779"/>
        <v>0</v>
      </c>
      <c r="M890" s="815">
        <f t="shared" si="2779"/>
        <v>0</v>
      </c>
      <c r="N890" s="815">
        <f t="shared" si="2779"/>
        <v>0</v>
      </c>
      <c r="O890" s="815">
        <f t="shared" si="2779"/>
        <v>0</v>
      </c>
      <c r="P890" s="815">
        <f t="shared" si="2779"/>
        <v>0</v>
      </c>
      <c r="Q890" s="815">
        <f t="shared" si="2779"/>
        <v>0</v>
      </c>
      <c r="R890" s="815">
        <f t="shared" si="2779"/>
        <v>0</v>
      </c>
      <c r="S890" s="814"/>
      <c r="T890" s="815">
        <f t="shared" ref="T890:AJ890" si="2780">SUM(T672)</f>
        <v>0</v>
      </c>
      <c r="U890" s="815">
        <f t="shared" si="2780"/>
        <v>0</v>
      </c>
      <c r="V890" s="815">
        <f t="shared" si="2780"/>
        <v>0</v>
      </c>
      <c r="W890" s="815">
        <f t="shared" si="2780"/>
        <v>0</v>
      </c>
      <c r="X890" s="815">
        <f t="shared" si="2780"/>
        <v>0</v>
      </c>
      <c r="Y890" s="815">
        <f t="shared" si="2780"/>
        <v>0</v>
      </c>
      <c r="Z890" s="815">
        <f t="shared" si="2780"/>
        <v>0</v>
      </c>
      <c r="AA890" s="815">
        <f t="shared" si="2780"/>
        <v>0</v>
      </c>
      <c r="AB890" s="815">
        <f t="shared" si="2780"/>
        <v>0</v>
      </c>
      <c r="AC890" s="815">
        <f t="shared" si="2780"/>
        <v>0</v>
      </c>
      <c r="AD890" s="815">
        <f t="shared" si="2780"/>
        <v>0</v>
      </c>
      <c r="AE890" s="815">
        <f t="shared" si="2780"/>
        <v>0</v>
      </c>
      <c r="AF890" s="815">
        <f t="shared" si="2780"/>
        <v>0</v>
      </c>
      <c r="AG890" s="815">
        <f t="shared" si="2780"/>
        <v>0</v>
      </c>
      <c r="AH890" s="815">
        <f t="shared" si="2780"/>
        <v>0</v>
      </c>
      <c r="AI890" s="815">
        <f t="shared" si="2780"/>
        <v>0</v>
      </c>
      <c r="AJ890" s="815">
        <f t="shared" si="2780"/>
        <v>0</v>
      </c>
      <c r="AK890" s="814"/>
      <c r="AL890" s="815">
        <f t="shared" ref="AL890:BB890" si="2781">SUM(AL672)</f>
        <v>0</v>
      </c>
      <c r="AM890" s="815">
        <f t="shared" si="2781"/>
        <v>0</v>
      </c>
      <c r="AN890" s="815">
        <f t="shared" si="2781"/>
        <v>0</v>
      </c>
      <c r="AO890" s="815">
        <f t="shared" si="2781"/>
        <v>0</v>
      </c>
      <c r="AP890" s="815">
        <f t="shared" si="2781"/>
        <v>0</v>
      </c>
      <c r="AQ890" s="815">
        <f t="shared" si="2781"/>
        <v>0</v>
      </c>
      <c r="AR890" s="815">
        <f t="shared" si="2781"/>
        <v>0</v>
      </c>
      <c r="AS890" s="815">
        <f t="shared" si="2781"/>
        <v>0</v>
      </c>
      <c r="AT890" s="815">
        <f t="shared" si="2781"/>
        <v>0</v>
      </c>
      <c r="AU890" s="815">
        <f t="shared" si="2781"/>
        <v>0</v>
      </c>
      <c r="AV890" s="815">
        <f t="shared" si="2781"/>
        <v>0</v>
      </c>
      <c r="AW890" s="815">
        <f t="shared" si="2781"/>
        <v>0</v>
      </c>
      <c r="AX890" s="815">
        <f t="shared" si="2781"/>
        <v>0</v>
      </c>
      <c r="AY890" s="815">
        <f t="shared" si="2781"/>
        <v>0</v>
      </c>
      <c r="AZ890" s="815">
        <f t="shared" si="2781"/>
        <v>0</v>
      </c>
      <c r="BA890" s="815">
        <f t="shared" si="2781"/>
        <v>0</v>
      </c>
      <c r="BB890" s="815">
        <f t="shared" si="2781"/>
        <v>0</v>
      </c>
      <c r="BC890" s="814"/>
      <c r="BD890" s="815">
        <f t="shared" ref="BD890:BT890" si="2782">SUM(BD672)</f>
        <v>0</v>
      </c>
      <c r="BE890" s="815">
        <f t="shared" si="2782"/>
        <v>0</v>
      </c>
      <c r="BF890" s="815">
        <f t="shared" si="2782"/>
        <v>0</v>
      </c>
      <c r="BG890" s="815">
        <f t="shared" si="2782"/>
        <v>0</v>
      </c>
      <c r="BH890" s="815">
        <f t="shared" si="2782"/>
        <v>0</v>
      </c>
      <c r="BI890" s="815">
        <f t="shared" si="2782"/>
        <v>0</v>
      </c>
      <c r="BJ890" s="815">
        <f t="shared" si="2782"/>
        <v>0</v>
      </c>
      <c r="BK890" s="815">
        <f t="shared" si="2782"/>
        <v>0</v>
      </c>
      <c r="BL890" s="815">
        <f t="shared" si="2782"/>
        <v>0</v>
      </c>
      <c r="BM890" s="815">
        <f t="shared" si="2782"/>
        <v>0</v>
      </c>
      <c r="BN890" s="815">
        <f t="shared" si="2782"/>
        <v>0</v>
      </c>
      <c r="BO890" s="815">
        <f t="shared" si="2782"/>
        <v>0</v>
      </c>
      <c r="BP890" s="815">
        <f t="shared" si="2782"/>
        <v>0</v>
      </c>
      <c r="BQ890" s="815">
        <f t="shared" si="2782"/>
        <v>0</v>
      </c>
      <c r="BR890" s="815">
        <f t="shared" si="2782"/>
        <v>0</v>
      </c>
      <c r="BS890" s="815">
        <f t="shared" si="2782"/>
        <v>0</v>
      </c>
      <c r="BT890" s="815">
        <f t="shared" si="2782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5">
        <f t="shared" si="2748"/>
        <v>0</v>
      </c>
      <c r="CA890" s="625">
        <f t="shared" si="2749"/>
        <v>0</v>
      </c>
      <c r="CB890" s="625">
        <f t="shared" si="2750"/>
        <v>0</v>
      </c>
      <c r="CC890" s="694">
        <f t="shared" si="2751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2753"/>
        <v>0</v>
      </c>
      <c r="CF890" s="1344">
        <f t="shared" si="2753"/>
        <v>0</v>
      </c>
      <c r="CG890" s="1344">
        <f t="shared" si="2753"/>
        <v>0</v>
      </c>
      <c r="CH890" s="1344">
        <f t="shared" si="2753"/>
        <v>0</v>
      </c>
      <c r="CI890" s="1344">
        <f t="shared" si="2753"/>
        <v>0</v>
      </c>
      <c r="CJ890" s="1344">
        <f t="shared" si="2753"/>
        <v>0</v>
      </c>
      <c r="CK890" s="1345">
        <f t="shared" si="2753"/>
        <v>0</v>
      </c>
      <c r="CL890" s="1345">
        <f t="shared" si="2753"/>
        <v>0</v>
      </c>
      <c r="CM890" s="1345">
        <f t="shared" si="2753"/>
        <v>0</v>
      </c>
      <c r="CN890" s="1344">
        <f t="shared" si="2753"/>
        <v>0</v>
      </c>
      <c r="CO890" s="1344">
        <f t="shared" si="2753"/>
        <v>0</v>
      </c>
      <c r="CP890" s="1344">
        <f t="shared" si="2753"/>
        <v>0</v>
      </c>
      <c r="CQ890" s="1344">
        <f t="shared" si="2753"/>
        <v>0</v>
      </c>
      <c r="CR890" s="1344">
        <f t="shared" si="2753"/>
        <v>0</v>
      </c>
      <c r="CS890" s="1343">
        <f t="shared" si="2753"/>
        <v>0</v>
      </c>
      <c r="CT890" s="1346">
        <f t="shared" si="2753"/>
        <v>0</v>
      </c>
      <c r="CU890" s="540">
        <f t="shared" si="2754"/>
        <v>0</v>
      </c>
      <c r="CV890" s="541">
        <f t="shared" si="2755"/>
        <v>0</v>
      </c>
      <c r="CW890" s="542">
        <f t="shared" si="2756"/>
        <v>0</v>
      </c>
      <c r="CX890" s="542">
        <f t="shared" si="2757"/>
        <v>0</v>
      </c>
      <c r="CY890" s="542">
        <f t="shared" si="2758"/>
        <v>0</v>
      </c>
      <c r="CZ890" s="542">
        <f t="shared" si="2759"/>
        <v>0</v>
      </c>
      <c r="DA890" s="542">
        <f t="shared" si="2760"/>
        <v>0</v>
      </c>
      <c r="DB890" s="543">
        <f t="shared" si="2761"/>
        <v>0</v>
      </c>
      <c r="DC890" s="543">
        <f t="shared" si="2762"/>
        <v>0</v>
      </c>
      <c r="DD890" s="543">
        <f t="shared" si="2763"/>
        <v>0</v>
      </c>
      <c r="DE890" s="542">
        <f t="shared" si="2764"/>
        <v>0</v>
      </c>
      <c r="DF890" s="542">
        <f t="shared" si="2765"/>
        <v>0</v>
      </c>
      <c r="DG890" s="542">
        <f t="shared" si="2766"/>
        <v>0</v>
      </c>
      <c r="DH890" s="542">
        <f t="shared" si="2767"/>
        <v>0</v>
      </c>
      <c r="DI890" s="542">
        <f t="shared" si="2768"/>
        <v>0</v>
      </c>
      <c r="DJ890" s="541">
        <f t="shared" si="2769"/>
        <v>0</v>
      </c>
      <c r="DK890" s="540">
        <f t="shared" si="2770"/>
        <v>0</v>
      </c>
      <c r="DL890" s="656">
        <f t="shared" si="2771"/>
        <v>17</v>
      </c>
      <c r="DM890" s="106">
        <f t="shared" si="2772"/>
        <v>17</v>
      </c>
      <c r="DN890" s="106">
        <f t="shared" si="2773"/>
        <v>17</v>
      </c>
      <c r="DO890" s="106">
        <f t="shared" si="2774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7"/>
      <c r="DY890" s="487"/>
    </row>
    <row r="891" spans="1:129" s="489" customFormat="1" ht="15.75" customHeight="1">
      <c r="A891" s="620" t="str">
        <f>A673</f>
        <v>Relief - oil: quantity (kg)</v>
      </c>
      <c r="B891" s="815">
        <f t="shared" ref="B891:R891" si="2783">SUM(B675)</f>
        <v>0</v>
      </c>
      <c r="C891" s="815">
        <f t="shared" si="2783"/>
        <v>0</v>
      </c>
      <c r="D891" s="815">
        <f t="shared" si="2783"/>
        <v>0</v>
      </c>
      <c r="E891" s="815">
        <f t="shared" si="2783"/>
        <v>0</v>
      </c>
      <c r="F891" s="815">
        <f t="shared" si="2783"/>
        <v>0</v>
      </c>
      <c r="G891" s="815">
        <f t="shared" si="2783"/>
        <v>0</v>
      </c>
      <c r="H891" s="815">
        <f t="shared" si="2783"/>
        <v>0</v>
      </c>
      <c r="I891" s="815">
        <f t="shared" si="2783"/>
        <v>0</v>
      </c>
      <c r="J891" s="815">
        <f t="shared" si="2783"/>
        <v>0</v>
      </c>
      <c r="K891" s="815">
        <f t="shared" si="2783"/>
        <v>0</v>
      </c>
      <c r="L891" s="815">
        <f t="shared" si="2783"/>
        <v>0</v>
      </c>
      <c r="M891" s="815">
        <f t="shared" si="2783"/>
        <v>0</v>
      </c>
      <c r="N891" s="815">
        <f t="shared" si="2783"/>
        <v>0</v>
      </c>
      <c r="O891" s="815">
        <f t="shared" si="2783"/>
        <v>0</v>
      </c>
      <c r="P891" s="815">
        <f t="shared" si="2783"/>
        <v>0</v>
      </c>
      <c r="Q891" s="815">
        <f t="shared" si="2783"/>
        <v>0</v>
      </c>
      <c r="R891" s="815">
        <f t="shared" si="2783"/>
        <v>0</v>
      </c>
      <c r="S891" s="814"/>
      <c r="T891" s="815">
        <f t="shared" ref="T891:AJ891" si="2784">SUM(T675)</f>
        <v>0</v>
      </c>
      <c r="U891" s="815">
        <f t="shared" si="2784"/>
        <v>0</v>
      </c>
      <c r="V891" s="815">
        <f t="shared" si="2784"/>
        <v>0</v>
      </c>
      <c r="W891" s="815">
        <f t="shared" si="2784"/>
        <v>0</v>
      </c>
      <c r="X891" s="815">
        <f t="shared" si="2784"/>
        <v>0</v>
      </c>
      <c r="Y891" s="815">
        <f t="shared" si="2784"/>
        <v>0</v>
      </c>
      <c r="Z891" s="815">
        <f t="shared" si="2784"/>
        <v>0</v>
      </c>
      <c r="AA891" s="815">
        <f t="shared" si="2784"/>
        <v>0</v>
      </c>
      <c r="AB891" s="815">
        <f t="shared" si="2784"/>
        <v>0</v>
      </c>
      <c r="AC891" s="815">
        <f t="shared" si="2784"/>
        <v>0</v>
      </c>
      <c r="AD891" s="815">
        <f t="shared" si="2784"/>
        <v>0</v>
      </c>
      <c r="AE891" s="815">
        <f t="shared" si="2784"/>
        <v>0</v>
      </c>
      <c r="AF891" s="815">
        <f t="shared" si="2784"/>
        <v>0</v>
      </c>
      <c r="AG891" s="815">
        <f t="shared" si="2784"/>
        <v>0</v>
      </c>
      <c r="AH891" s="815">
        <f t="shared" si="2784"/>
        <v>0</v>
      </c>
      <c r="AI891" s="815">
        <f t="shared" si="2784"/>
        <v>0</v>
      </c>
      <c r="AJ891" s="815">
        <f t="shared" si="2784"/>
        <v>0</v>
      </c>
      <c r="AK891" s="814"/>
      <c r="AL891" s="815">
        <f t="shared" ref="AL891:BB891" si="2785">SUM(AL675)</f>
        <v>0</v>
      </c>
      <c r="AM891" s="815">
        <f t="shared" si="2785"/>
        <v>0</v>
      </c>
      <c r="AN891" s="815">
        <f t="shared" si="2785"/>
        <v>0</v>
      </c>
      <c r="AO891" s="815">
        <f t="shared" si="2785"/>
        <v>0</v>
      </c>
      <c r="AP891" s="815">
        <f t="shared" si="2785"/>
        <v>0</v>
      </c>
      <c r="AQ891" s="815">
        <f t="shared" si="2785"/>
        <v>0</v>
      </c>
      <c r="AR891" s="815">
        <f t="shared" si="2785"/>
        <v>0</v>
      </c>
      <c r="AS891" s="815">
        <f t="shared" si="2785"/>
        <v>0</v>
      </c>
      <c r="AT891" s="815">
        <f t="shared" si="2785"/>
        <v>0</v>
      </c>
      <c r="AU891" s="815">
        <f t="shared" si="2785"/>
        <v>0</v>
      </c>
      <c r="AV891" s="815">
        <f t="shared" si="2785"/>
        <v>0</v>
      </c>
      <c r="AW891" s="815">
        <f t="shared" si="2785"/>
        <v>0</v>
      </c>
      <c r="AX891" s="815">
        <f t="shared" si="2785"/>
        <v>0</v>
      </c>
      <c r="AY891" s="815">
        <f t="shared" si="2785"/>
        <v>0</v>
      </c>
      <c r="AZ891" s="815">
        <f t="shared" si="2785"/>
        <v>0</v>
      </c>
      <c r="BA891" s="815">
        <f t="shared" si="2785"/>
        <v>0</v>
      </c>
      <c r="BB891" s="815">
        <f t="shared" si="2785"/>
        <v>0</v>
      </c>
      <c r="BC891" s="814"/>
      <c r="BD891" s="815">
        <f t="shared" ref="BD891:BT891" si="2786">SUM(BD675)</f>
        <v>0</v>
      </c>
      <c r="BE891" s="815">
        <f t="shared" si="2786"/>
        <v>0</v>
      </c>
      <c r="BF891" s="815">
        <f t="shared" si="2786"/>
        <v>0</v>
      </c>
      <c r="BG891" s="815">
        <f t="shared" si="2786"/>
        <v>0</v>
      </c>
      <c r="BH891" s="815">
        <f t="shared" si="2786"/>
        <v>0</v>
      </c>
      <c r="BI891" s="815">
        <f t="shared" si="2786"/>
        <v>0</v>
      </c>
      <c r="BJ891" s="815">
        <f t="shared" si="2786"/>
        <v>0</v>
      </c>
      <c r="BK891" s="815">
        <f t="shared" si="2786"/>
        <v>0</v>
      </c>
      <c r="BL891" s="815">
        <f t="shared" si="2786"/>
        <v>0</v>
      </c>
      <c r="BM891" s="815">
        <f t="shared" si="2786"/>
        <v>0</v>
      </c>
      <c r="BN891" s="815">
        <f t="shared" si="2786"/>
        <v>0</v>
      </c>
      <c r="BO891" s="815">
        <f t="shared" si="2786"/>
        <v>0</v>
      </c>
      <c r="BP891" s="815">
        <f t="shared" si="2786"/>
        <v>0</v>
      </c>
      <c r="BQ891" s="815">
        <f t="shared" si="2786"/>
        <v>0</v>
      </c>
      <c r="BR891" s="815">
        <f t="shared" si="2786"/>
        <v>0</v>
      </c>
      <c r="BS891" s="815">
        <f t="shared" si="2786"/>
        <v>0</v>
      </c>
      <c r="BT891" s="815">
        <f t="shared" si="2786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5">
        <f t="shared" si="2748"/>
        <v>0</v>
      </c>
      <c r="CA891" s="625">
        <f t="shared" si="2749"/>
        <v>0</v>
      </c>
      <c r="CB891" s="625">
        <f t="shared" si="2750"/>
        <v>0</v>
      </c>
      <c r="CC891" s="694">
        <f t="shared" si="2751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2753"/>
        <v>0</v>
      </c>
      <c r="CF891" s="1344">
        <f t="shared" si="2753"/>
        <v>0</v>
      </c>
      <c r="CG891" s="1344">
        <f t="shared" si="2753"/>
        <v>0</v>
      </c>
      <c r="CH891" s="1344">
        <f t="shared" si="2753"/>
        <v>0</v>
      </c>
      <c r="CI891" s="1344">
        <f t="shared" si="2753"/>
        <v>0</v>
      </c>
      <c r="CJ891" s="1344">
        <f t="shared" si="2753"/>
        <v>0</v>
      </c>
      <c r="CK891" s="1345">
        <f t="shared" si="2753"/>
        <v>0</v>
      </c>
      <c r="CL891" s="1345">
        <f t="shared" si="2753"/>
        <v>0</v>
      </c>
      <c r="CM891" s="1345">
        <f t="shared" si="2753"/>
        <v>0</v>
      </c>
      <c r="CN891" s="1344">
        <f t="shared" si="2753"/>
        <v>0</v>
      </c>
      <c r="CO891" s="1344">
        <f t="shared" si="2753"/>
        <v>0</v>
      </c>
      <c r="CP891" s="1344">
        <f t="shared" si="2753"/>
        <v>0</v>
      </c>
      <c r="CQ891" s="1344">
        <f t="shared" si="2753"/>
        <v>0</v>
      </c>
      <c r="CR891" s="1344">
        <f t="shared" si="2753"/>
        <v>0</v>
      </c>
      <c r="CS891" s="1343">
        <f t="shared" si="2753"/>
        <v>0</v>
      </c>
      <c r="CT891" s="1346">
        <f t="shared" si="2753"/>
        <v>0</v>
      </c>
      <c r="CU891" s="540">
        <f t="shared" si="2754"/>
        <v>0</v>
      </c>
      <c r="CV891" s="541">
        <f t="shared" si="2755"/>
        <v>0</v>
      </c>
      <c r="CW891" s="542">
        <f t="shared" si="2756"/>
        <v>0</v>
      </c>
      <c r="CX891" s="542">
        <f t="shared" si="2757"/>
        <v>0</v>
      </c>
      <c r="CY891" s="542">
        <f t="shared" si="2758"/>
        <v>0</v>
      </c>
      <c r="CZ891" s="542">
        <f t="shared" si="2759"/>
        <v>0</v>
      </c>
      <c r="DA891" s="542">
        <f t="shared" si="2760"/>
        <v>0</v>
      </c>
      <c r="DB891" s="543">
        <f t="shared" si="2761"/>
        <v>0</v>
      </c>
      <c r="DC891" s="543">
        <f t="shared" si="2762"/>
        <v>0</v>
      </c>
      <c r="DD891" s="543">
        <f t="shared" si="2763"/>
        <v>0</v>
      </c>
      <c r="DE891" s="542">
        <f t="shared" si="2764"/>
        <v>0</v>
      </c>
      <c r="DF891" s="542">
        <f t="shared" si="2765"/>
        <v>0</v>
      </c>
      <c r="DG891" s="542">
        <f t="shared" si="2766"/>
        <v>0</v>
      </c>
      <c r="DH891" s="542">
        <f t="shared" si="2767"/>
        <v>0</v>
      </c>
      <c r="DI891" s="542">
        <f t="shared" si="2768"/>
        <v>0</v>
      </c>
      <c r="DJ891" s="541">
        <f t="shared" si="2769"/>
        <v>0</v>
      </c>
      <c r="DK891" s="540">
        <f t="shared" si="2770"/>
        <v>0</v>
      </c>
      <c r="DL891" s="656">
        <f t="shared" si="2771"/>
        <v>17</v>
      </c>
      <c r="DM891" s="106">
        <f t="shared" si="2772"/>
        <v>17</v>
      </c>
      <c r="DN891" s="106">
        <f t="shared" si="2773"/>
        <v>17</v>
      </c>
      <c r="DO891" s="106">
        <f t="shared" si="2774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7"/>
      <c r="DY891" s="487"/>
    </row>
    <row r="892" spans="1:129" s="489" customFormat="1" ht="15.75" customHeight="1">
      <c r="A892" s="620" t="str">
        <f>A676</f>
        <v>Relief: sugar</v>
      </c>
      <c r="B892" s="815">
        <f t="shared" ref="B892:R892" si="2787">SUM(B680)</f>
        <v>0</v>
      </c>
      <c r="C892" s="815">
        <f t="shared" si="2787"/>
        <v>0</v>
      </c>
      <c r="D892" s="815">
        <f t="shared" si="2787"/>
        <v>0</v>
      </c>
      <c r="E892" s="815">
        <f t="shared" si="2787"/>
        <v>0</v>
      </c>
      <c r="F892" s="815">
        <f t="shared" si="2787"/>
        <v>0</v>
      </c>
      <c r="G892" s="815">
        <f t="shared" si="2787"/>
        <v>0</v>
      </c>
      <c r="H892" s="815">
        <f t="shared" si="2787"/>
        <v>0</v>
      </c>
      <c r="I892" s="815">
        <f t="shared" si="2787"/>
        <v>0</v>
      </c>
      <c r="J892" s="815">
        <f t="shared" si="2787"/>
        <v>0</v>
      </c>
      <c r="K892" s="815">
        <f t="shared" si="2787"/>
        <v>0</v>
      </c>
      <c r="L892" s="815">
        <f t="shared" si="2787"/>
        <v>0</v>
      </c>
      <c r="M892" s="815">
        <f t="shared" si="2787"/>
        <v>0</v>
      </c>
      <c r="N892" s="815">
        <f t="shared" si="2787"/>
        <v>0</v>
      </c>
      <c r="O892" s="815">
        <f t="shared" si="2787"/>
        <v>0</v>
      </c>
      <c r="P892" s="815">
        <f t="shared" si="2787"/>
        <v>0</v>
      </c>
      <c r="Q892" s="815">
        <f t="shared" si="2787"/>
        <v>0</v>
      </c>
      <c r="R892" s="815">
        <f t="shared" si="2787"/>
        <v>0</v>
      </c>
      <c r="S892" s="814"/>
      <c r="T892" s="815">
        <f t="shared" ref="T892:AJ892" si="2788">SUM(T680)</f>
        <v>0</v>
      </c>
      <c r="U892" s="815">
        <f t="shared" si="2788"/>
        <v>0</v>
      </c>
      <c r="V892" s="815">
        <f t="shared" si="2788"/>
        <v>0</v>
      </c>
      <c r="W892" s="815">
        <f t="shared" si="2788"/>
        <v>0</v>
      </c>
      <c r="X892" s="815">
        <f t="shared" si="2788"/>
        <v>0</v>
      </c>
      <c r="Y892" s="815">
        <f t="shared" si="2788"/>
        <v>0</v>
      </c>
      <c r="Z892" s="815">
        <f t="shared" si="2788"/>
        <v>0</v>
      </c>
      <c r="AA892" s="815">
        <f t="shared" si="2788"/>
        <v>0</v>
      </c>
      <c r="AB892" s="815">
        <f t="shared" si="2788"/>
        <v>0</v>
      </c>
      <c r="AC892" s="815">
        <f t="shared" si="2788"/>
        <v>0</v>
      </c>
      <c r="AD892" s="815">
        <f t="shared" si="2788"/>
        <v>0</v>
      </c>
      <c r="AE892" s="815">
        <f t="shared" si="2788"/>
        <v>0</v>
      </c>
      <c r="AF892" s="815">
        <f t="shared" si="2788"/>
        <v>0</v>
      </c>
      <c r="AG892" s="815">
        <f t="shared" si="2788"/>
        <v>0</v>
      </c>
      <c r="AH892" s="815">
        <f t="shared" si="2788"/>
        <v>0</v>
      </c>
      <c r="AI892" s="815">
        <f t="shared" si="2788"/>
        <v>0</v>
      </c>
      <c r="AJ892" s="815">
        <f t="shared" si="2788"/>
        <v>0</v>
      </c>
      <c r="AK892" s="814"/>
      <c r="AL892" s="815">
        <f t="shared" ref="AL892:BB892" si="2789">SUM(AL680)</f>
        <v>0</v>
      </c>
      <c r="AM892" s="815">
        <f t="shared" si="2789"/>
        <v>0</v>
      </c>
      <c r="AN892" s="815">
        <f t="shared" si="2789"/>
        <v>0</v>
      </c>
      <c r="AO892" s="815">
        <f t="shared" si="2789"/>
        <v>0</v>
      </c>
      <c r="AP892" s="815">
        <f t="shared" si="2789"/>
        <v>0</v>
      </c>
      <c r="AQ892" s="815">
        <f t="shared" si="2789"/>
        <v>0</v>
      </c>
      <c r="AR892" s="815">
        <f t="shared" si="2789"/>
        <v>0</v>
      </c>
      <c r="AS892" s="815">
        <f t="shared" si="2789"/>
        <v>0</v>
      </c>
      <c r="AT892" s="815">
        <f t="shared" si="2789"/>
        <v>0</v>
      </c>
      <c r="AU892" s="815">
        <f t="shared" si="2789"/>
        <v>0</v>
      </c>
      <c r="AV892" s="815">
        <f t="shared" si="2789"/>
        <v>0</v>
      </c>
      <c r="AW892" s="815">
        <f t="shared" si="2789"/>
        <v>0</v>
      </c>
      <c r="AX892" s="815">
        <f t="shared" si="2789"/>
        <v>0</v>
      </c>
      <c r="AY892" s="815">
        <f t="shared" si="2789"/>
        <v>0</v>
      </c>
      <c r="AZ892" s="815">
        <f t="shared" si="2789"/>
        <v>0</v>
      </c>
      <c r="BA892" s="815">
        <f t="shared" si="2789"/>
        <v>0</v>
      </c>
      <c r="BB892" s="815">
        <f t="shared" si="2789"/>
        <v>0</v>
      </c>
      <c r="BC892" s="814"/>
      <c r="BD892" s="815">
        <f t="shared" ref="BD892:BT892" si="2790">SUM(BD680)</f>
        <v>0</v>
      </c>
      <c r="BE892" s="815">
        <f t="shared" si="2790"/>
        <v>0</v>
      </c>
      <c r="BF892" s="815">
        <f t="shared" si="2790"/>
        <v>0</v>
      </c>
      <c r="BG892" s="815">
        <f t="shared" si="2790"/>
        <v>0</v>
      </c>
      <c r="BH892" s="815">
        <f t="shared" si="2790"/>
        <v>0</v>
      </c>
      <c r="BI892" s="815">
        <f t="shared" si="2790"/>
        <v>0</v>
      </c>
      <c r="BJ892" s="815">
        <f t="shared" si="2790"/>
        <v>0</v>
      </c>
      <c r="BK892" s="815">
        <f t="shared" si="2790"/>
        <v>0</v>
      </c>
      <c r="BL892" s="815">
        <f t="shared" si="2790"/>
        <v>0</v>
      </c>
      <c r="BM892" s="815">
        <f t="shared" si="2790"/>
        <v>0</v>
      </c>
      <c r="BN892" s="815">
        <f t="shared" si="2790"/>
        <v>0</v>
      </c>
      <c r="BO892" s="815">
        <f t="shared" si="2790"/>
        <v>0</v>
      </c>
      <c r="BP892" s="815">
        <f t="shared" si="2790"/>
        <v>0</v>
      </c>
      <c r="BQ892" s="815">
        <f t="shared" si="2790"/>
        <v>0</v>
      </c>
      <c r="BR892" s="815">
        <f t="shared" si="2790"/>
        <v>0</v>
      </c>
      <c r="BS892" s="815">
        <f t="shared" si="2790"/>
        <v>0</v>
      </c>
      <c r="BT892" s="815">
        <f t="shared" si="2790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5">
        <f t="shared" si="2748"/>
        <v>0</v>
      </c>
      <c r="CA892" s="625">
        <f t="shared" si="2749"/>
        <v>0</v>
      </c>
      <c r="CB892" s="625">
        <f t="shared" si="2750"/>
        <v>0</v>
      </c>
      <c r="CC892" s="694">
        <f t="shared" si="2751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2753"/>
        <v>0</v>
      </c>
      <c r="CF892" s="1344">
        <f t="shared" si="2753"/>
        <v>0</v>
      </c>
      <c r="CG892" s="1344">
        <f t="shared" si="2753"/>
        <v>0</v>
      </c>
      <c r="CH892" s="1344">
        <f t="shared" si="2753"/>
        <v>0</v>
      </c>
      <c r="CI892" s="1344">
        <f t="shared" si="2753"/>
        <v>0</v>
      </c>
      <c r="CJ892" s="1344">
        <f t="shared" si="2753"/>
        <v>0</v>
      </c>
      <c r="CK892" s="1345">
        <f t="shared" si="2753"/>
        <v>0</v>
      </c>
      <c r="CL892" s="1345">
        <f t="shared" si="2753"/>
        <v>0</v>
      </c>
      <c r="CM892" s="1345">
        <f t="shared" si="2753"/>
        <v>0</v>
      </c>
      <c r="CN892" s="1344">
        <f t="shared" si="2753"/>
        <v>0</v>
      </c>
      <c r="CO892" s="1344">
        <f t="shared" si="2753"/>
        <v>0</v>
      </c>
      <c r="CP892" s="1344">
        <f t="shared" si="2753"/>
        <v>0</v>
      </c>
      <c r="CQ892" s="1344">
        <f t="shared" si="2753"/>
        <v>0</v>
      </c>
      <c r="CR892" s="1344">
        <f t="shared" si="2753"/>
        <v>0</v>
      </c>
      <c r="CS892" s="1343">
        <f t="shared" si="2753"/>
        <v>0</v>
      </c>
      <c r="CT892" s="1346">
        <f t="shared" si="2753"/>
        <v>0</v>
      </c>
      <c r="CU892" s="540">
        <f t="shared" si="2754"/>
        <v>0</v>
      </c>
      <c r="CV892" s="541">
        <f t="shared" si="2755"/>
        <v>0</v>
      </c>
      <c r="CW892" s="542">
        <f t="shared" si="2756"/>
        <v>0</v>
      </c>
      <c r="CX892" s="542">
        <f t="shared" si="2757"/>
        <v>0</v>
      </c>
      <c r="CY892" s="542">
        <f t="shared" si="2758"/>
        <v>0</v>
      </c>
      <c r="CZ892" s="542">
        <f t="shared" si="2759"/>
        <v>0</v>
      </c>
      <c r="DA892" s="542">
        <f t="shared" si="2760"/>
        <v>0</v>
      </c>
      <c r="DB892" s="543">
        <f t="shared" si="2761"/>
        <v>0</v>
      </c>
      <c r="DC892" s="543">
        <f t="shared" si="2762"/>
        <v>0</v>
      </c>
      <c r="DD892" s="543">
        <f t="shared" si="2763"/>
        <v>0</v>
      </c>
      <c r="DE892" s="542">
        <f t="shared" si="2764"/>
        <v>0</v>
      </c>
      <c r="DF892" s="542">
        <f t="shared" si="2765"/>
        <v>0</v>
      </c>
      <c r="DG892" s="542">
        <f t="shared" si="2766"/>
        <v>0</v>
      </c>
      <c r="DH892" s="542">
        <f t="shared" si="2767"/>
        <v>0</v>
      </c>
      <c r="DI892" s="542">
        <f t="shared" si="2768"/>
        <v>0</v>
      </c>
      <c r="DJ892" s="541">
        <f t="shared" si="2769"/>
        <v>0</v>
      </c>
      <c r="DK892" s="540">
        <f t="shared" si="2770"/>
        <v>0</v>
      </c>
      <c r="DL892" s="656">
        <f t="shared" si="2771"/>
        <v>17</v>
      </c>
      <c r="DM892" s="106">
        <f t="shared" si="2772"/>
        <v>17</v>
      </c>
      <c r="DN892" s="106">
        <f t="shared" si="2773"/>
        <v>17</v>
      </c>
      <c r="DO892" s="106">
        <f t="shared" si="2774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7"/>
      <c r="DY892" s="487"/>
    </row>
    <row r="893" spans="1:129" s="489" customFormat="1" ht="15.75" customHeight="1">
      <c r="A893" s="620" t="str">
        <f>A681</f>
        <v>Relief: Under 5 supplementary feeding</v>
      </c>
      <c r="B893" s="815">
        <f t="shared" ref="B893:R893" si="2791">SUM(B685)</f>
        <v>0</v>
      </c>
      <c r="C893" s="815">
        <f t="shared" si="2791"/>
        <v>0</v>
      </c>
      <c r="D893" s="815">
        <f t="shared" si="2791"/>
        <v>0</v>
      </c>
      <c r="E893" s="815">
        <f t="shared" si="2791"/>
        <v>0</v>
      </c>
      <c r="F893" s="815">
        <f t="shared" si="2791"/>
        <v>0</v>
      </c>
      <c r="G893" s="815">
        <f t="shared" si="2791"/>
        <v>0</v>
      </c>
      <c r="H893" s="815">
        <f t="shared" si="2791"/>
        <v>0</v>
      </c>
      <c r="I893" s="815">
        <f t="shared" si="2791"/>
        <v>0</v>
      </c>
      <c r="J893" s="815">
        <f t="shared" si="2791"/>
        <v>0</v>
      </c>
      <c r="K893" s="815">
        <f t="shared" si="2791"/>
        <v>0</v>
      </c>
      <c r="L893" s="815">
        <f t="shared" si="2791"/>
        <v>0</v>
      </c>
      <c r="M893" s="815">
        <f t="shared" si="2791"/>
        <v>0</v>
      </c>
      <c r="N893" s="815">
        <f t="shared" si="2791"/>
        <v>0</v>
      </c>
      <c r="O893" s="815">
        <f t="shared" si="2791"/>
        <v>0</v>
      </c>
      <c r="P893" s="815">
        <f t="shared" si="2791"/>
        <v>0</v>
      </c>
      <c r="Q893" s="815">
        <f t="shared" si="2791"/>
        <v>0</v>
      </c>
      <c r="R893" s="815">
        <f t="shared" si="2791"/>
        <v>0</v>
      </c>
      <c r="S893" s="814"/>
      <c r="T893" s="815">
        <f t="shared" ref="T893:AJ893" si="2792">SUM(T685)</f>
        <v>0</v>
      </c>
      <c r="U893" s="815">
        <f t="shared" si="2792"/>
        <v>0</v>
      </c>
      <c r="V893" s="815">
        <f t="shared" si="2792"/>
        <v>0</v>
      </c>
      <c r="W893" s="815">
        <f t="shared" si="2792"/>
        <v>0</v>
      </c>
      <c r="X893" s="815">
        <f t="shared" si="2792"/>
        <v>0</v>
      </c>
      <c r="Y893" s="815">
        <f t="shared" si="2792"/>
        <v>0</v>
      </c>
      <c r="Z893" s="815">
        <f t="shared" si="2792"/>
        <v>0</v>
      </c>
      <c r="AA893" s="815">
        <f t="shared" si="2792"/>
        <v>0</v>
      </c>
      <c r="AB893" s="815">
        <f t="shared" si="2792"/>
        <v>0</v>
      </c>
      <c r="AC893" s="815">
        <f t="shared" si="2792"/>
        <v>0</v>
      </c>
      <c r="AD893" s="815">
        <f t="shared" si="2792"/>
        <v>0</v>
      </c>
      <c r="AE893" s="815">
        <f t="shared" si="2792"/>
        <v>0</v>
      </c>
      <c r="AF893" s="815">
        <f t="shared" si="2792"/>
        <v>0</v>
      </c>
      <c r="AG893" s="815">
        <f t="shared" si="2792"/>
        <v>0</v>
      </c>
      <c r="AH893" s="815">
        <f t="shared" si="2792"/>
        <v>0</v>
      </c>
      <c r="AI893" s="815">
        <f t="shared" si="2792"/>
        <v>0</v>
      </c>
      <c r="AJ893" s="815">
        <f t="shared" si="2792"/>
        <v>0</v>
      </c>
      <c r="AK893" s="814"/>
      <c r="AL893" s="815">
        <f t="shared" ref="AL893:BB893" si="2793">SUM(AL685)</f>
        <v>0</v>
      </c>
      <c r="AM893" s="815">
        <f t="shared" si="2793"/>
        <v>0</v>
      </c>
      <c r="AN893" s="815">
        <f t="shared" si="2793"/>
        <v>0</v>
      </c>
      <c r="AO893" s="815">
        <f t="shared" si="2793"/>
        <v>0</v>
      </c>
      <c r="AP893" s="815">
        <f t="shared" si="2793"/>
        <v>0</v>
      </c>
      <c r="AQ893" s="815">
        <f t="shared" si="2793"/>
        <v>0</v>
      </c>
      <c r="AR893" s="815">
        <f t="shared" si="2793"/>
        <v>0</v>
      </c>
      <c r="AS893" s="815">
        <f t="shared" si="2793"/>
        <v>0</v>
      </c>
      <c r="AT893" s="815">
        <f t="shared" si="2793"/>
        <v>0</v>
      </c>
      <c r="AU893" s="815">
        <f t="shared" si="2793"/>
        <v>0</v>
      </c>
      <c r="AV893" s="815">
        <f t="shared" si="2793"/>
        <v>0</v>
      </c>
      <c r="AW893" s="815">
        <f t="shared" si="2793"/>
        <v>0</v>
      </c>
      <c r="AX893" s="815">
        <f t="shared" si="2793"/>
        <v>0</v>
      </c>
      <c r="AY893" s="815">
        <f t="shared" si="2793"/>
        <v>0</v>
      </c>
      <c r="AZ893" s="815">
        <f t="shared" si="2793"/>
        <v>0</v>
      </c>
      <c r="BA893" s="815">
        <f t="shared" si="2793"/>
        <v>0</v>
      </c>
      <c r="BB893" s="815">
        <f t="shared" si="2793"/>
        <v>0</v>
      </c>
      <c r="BC893" s="814"/>
      <c r="BD893" s="815">
        <f t="shared" ref="BD893:BT893" si="2794">SUM(BD685)</f>
        <v>0</v>
      </c>
      <c r="BE893" s="815">
        <f t="shared" si="2794"/>
        <v>0</v>
      </c>
      <c r="BF893" s="815">
        <f t="shared" si="2794"/>
        <v>0</v>
      </c>
      <c r="BG893" s="815">
        <f t="shared" si="2794"/>
        <v>0</v>
      </c>
      <c r="BH893" s="815">
        <f t="shared" si="2794"/>
        <v>0</v>
      </c>
      <c r="BI893" s="815">
        <f t="shared" si="2794"/>
        <v>0</v>
      </c>
      <c r="BJ893" s="815">
        <f t="shared" si="2794"/>
        <v>0</v>
      </c>
      <c r="BK893" s="815">
        <f t="shared" si="2794"/>
        <v>0</v>
      </c>
      <c r="BL893" s="815">
        <f t="shared" si="2794"/>
        <v>0</v>
      </c>
      <c r="BM893" s="815">
        <f t="shared" si="2794"/>
        <v>0</v>
      </c>
      <c r="BN893" s="815">
        <f t="shared" si="2794"/>
        <v>0</v>
      </c>
      <c r="BO893" s="815">
        <f t="shared" si="2794"/>
        <v>0</v>
      </c>
      <c r="BP893" s="815">
        <f t="shared" si="2794"/>
        <v>0</v>
      </c>
      <c r="BQ893" s="815">
        <f t="shared" si="2794"/>
        <v>0</v>
      </c>
      <c r="BR893" s="815">
        <f t="shared" si="2794"/>
        <v>0</v>
      </c>
      <c r="BS893" s="815">
        <f t="shared" si="2794"/>
        <v>0</v>
      </c>
      <c r="BT893" s="815">
        <f t="shared" si="2794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5">
        <f t="shared" si="2748"/>
        <v>0</v>
      </c>
      <c r="CA893" s="625">
        <f t="shared" si="2749"/>
        <v>0</v>
      </c>
      <c r="CB893" s="625">
        <f t="shared" si="2750"/>
        <v>0</v>
      </c>
      <c r="CC893" s="694">
        <f t="shared" si="2751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2753"/>
        <v>0</v>
      </c>
      <c r="CF893" s="1344">
        <f t="shared" si="2753"/>
        <v>0</v>
      </c>
      <c r="CG893" s="1344">
        <f t="shared" si="2753"/>
        <v>0</v>
      </c>
      <c r="CH893" s="1344">
        <f t="shared" si="2753"/>
        <v>0</v>
      </c>
      <c r="CI893" s="1344">
        <f t="shared" si="2753"/>
        <v>0</v>
      </c>
      <c r="CJ893" s="1344">
        <f t="shared" si="2753"/>
        <v>0</v>
      </c>
      <c r="CK893" s="1345">
        <f t="shared" si="2753"/>
        <v>0</v>
      </c>
      <c r="CL893" s="1345">
        <f t="shared" si="2753"/>
        <v>0</v>
      </c>
      <c r="CM893" s="1345">
        <f t="shared" si="2753"/>
        <v>0</v>
      </c>
      <c r="CN893" s="1344">
        <f t="shared" si="2753"/>
        <v>0</v>
      </c>
      <c r="CO893" s="1344">
        <f t="shared" si="2753"/>
        <v>0</v>
      </c>
      <c r="CP893" s="1344">
        <f t="shared" si="2753"/>
        <v>0</v>
      </c>
      <c r="CQ893" s="1344">
        <f t="shared" si="2753"/>
        <v>0</v>
      </c>
      <c r="CR893" s="1344">
        <f t="shared" si="2753"/>
        <v>0</v>
      </c>
      <c r="CS893" s="1343">
        <f t="shared" si="2753"/>
        <v>0</v>
      </c>
      <c r="CT893" s="1346">
        <f t="shared" si="2753"/>
        <v>0</v>
      </c>
      <c r="CU893" s="540">
        <f t="shared" si="2754"/>
        <v>0</v>
      </c>
      <c r="CV893" s="541">
        <f t="shared" si="2755"/>
        <v>0</v>
      </c>
      <c r="CW893" s="542">
        <f t="shared" si="2756"/>
        <v>0</v>
      </c>
      <c r="CX893" s="542">
        <f t="shared" si="2757"/>
        <v>0</v>
      </c>
      <c r="CY893" s="542">
        <f t="shared" si="2758"/>
        <v>0</v>
      </c>
      <c r="CZ893" s="542">
        <f t="shared" si="2759"/>
        <v>0</v>
      </c>
      <c r="DA893" s="542">
        <f t="shared" si="2760"/>
        <v>0</v>
      </c>
      <c r="DB893" s="543">
        <f t="shared" si="2761"/>
        <v>0</v>
      </c>
      <c r="DC893" s="543">
        <f t="shared" si="2762"/>
        <v>0</v>
      </c>
      <c r="DD893" s="543">
        <f t="shared" si="2763"/>
        <v>0</v>
      </c>
      <c r="DE893" s="542">
        <f t="shared" si="2764"/>
        <v>0</v>
      </c>
      <c r="DF893" s="542">
        <f t="shared" si="2765"/>
        <v>0</v>
      </c>
      <c r="DG893" s="542">
        <f t="shared" si="2766"/>
        <v>0</v>
      </c>
      <c r="DH893" s="542">
        <f t="shared" si="2767"/>
        <v>0</v>
      </c>
      <c r="DI893" s="542">
        <f t="shared" si="2768"/>
        <v>0</v>
      </c>
      <c r="DJ893" s="541">
        <f t="shared" si="2769"/>
        <v>0</v>
      </c>
      <c r="DK893" s="540">
        <f t="shared" si="2770"/>
        <v>0</v>
      </c>
      <c r="DL893" s="656">
        <f t="shared" si="2771"/>
        <v>17</v>
      </c>
      <c r="DM893" s="106">
        <f t="shared" si="2772"/>
        <v>17</v>
      </c>
      <c r="DN893" s="106">
        <f t="shared" si="2773"/>
        <v>17</v>
      </c>
      <c r="DO893" s="106">
        <f t="shared" si="2774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7"/>
      <c r="DY893" s="487"/>
    </row>
    <row r="894" spans="1:129" s="489" customFormat="1" ht="15.75" customHeight="1">
      <c r="A894" s="824" t="s">
        <v>380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9"/>
      <c r="DY894" s="487"/>
    </row>
    <row r="895" spans="1:129" s="489" customFormat="1" ht="15.75" customHeight="1">
      <c r="A895" s="620" t="str">
        <f>A686</f>
        <v>Gifts/remittances: cereal</v>
      </c>
      <c r="B895" s="815">
        <f t="shared" ref="B895:R895" si="2795">SUM(B690)</f>
        <v>0</v>
      </c>
      <c r="C895" s="815">
        <f t="shared" si="2795"/>
        <v>0</v>
      </c>
      <c r="D895" s="815">
        <f t="shared" si="2795"/>
        <v>0</v>
      </c>
      <c r="E895" s="815">
        <f t="shared" si="2795"/>
        <v>0</v>
      </c>
      <c r="F895" s="815">
        <f t="shared" si="2795"/>
        <v>0</v>
      </c>
      <c r="G895" s="815">
        <f t="shared" si="2795"/>
        <v>0</v>
      </c>
      <c r="H895" s="815">
        <f t="shared" si="2795"/>
        <v>0</v>
      </c>
      <c r="I895" s="815">
        <f t="shared" si="2795"/>
        <v>0</v>
      </c>
      <c r="J895" s="815">
        <f t="shared" si="2795"/>
        <v>0</v>
      </c>
      <c r="K895" s="815">
        <f t="shared" si="2795"/>
        <v>0</v>
      </c>
      <c r="L895" s="815">
        <f t="shared" si="2795"/>
        <v>0</v>
      </c>
      <c r="M895" s="815">
        <f t="shared" si="2795"/>
        <v>0</v>
      </c>
      <c r="N895" s="815">
        <f t="shared" si="2795"/>
        <v>0</v>
      </c>
      <c r="O895" s="815">
        <f t="shared" si="2795"/>
        <v>0</v>
      </c>
      <c r="P895" s="815">
        <f t="shared" si="2795"/>
        <v>0</v>
      </c>
      <c r="Q895" s="815">
        <f t="shared" si="2795"/>
        <v>0</v>
      </c>
      <c r="R895" s="815">
        <f t="shared" si="2795"/>
        <v>0</v>
      </c>
      <c r="S895" s="814"/>
      <c r="T895" s="815">
        <f t="shared" ref="T895:AJ895" si="2796">SUM(T690)</f>
        <v>0</v>
      </c>
      <c r="U895" s="815">
        <f t="shared" si="2796"/>
        <v>0</v>
      </c>
      <c r="V895" s="815">
        <f t="shared" si="2796"/>
        <v>0</v>
      </c>
      <c r="W895" s="815">
        <f t="shared" si="2796"/>
        <v>0</v>
      </c>
      <c r="X895" s="815">
        <f t="shared" si="2796"/>
        <v>0</v>
      </c>
      <c r="Y895" s="815">
        <f t="shared" si="2796"/>
        <v>0</v>
      </c>
      <c r="Z895" s="815">
        <f t="shared" si="2796"/>
        <v>0</v>
      </c>
      <c r="AA895" s="815">
        <f t="shared" si="2796"/>
        <v>0</v>
      </c>
      <c r="AB895" s="815">
        <f t="shared" si="2796"/>
        <v>0</v>
      </c>
      <c r="AC895" s="815">
        <f t="shared" si="2796"/>
        <v>0</v>
      </c>
      <c r="AD895" s="815">
        <f t="shared" si="2796"/>
        <v>0</v>
      </c>
      <c r="AE895" s="815">
        <f t="shared" si="2796"/>
        <v>0</v>
      </c>
      <c r="AF895" s="815">
        <f t="shared" si="2796"/>
        <v>0</v>
      </c>
      <c r="AG895" s="815">
        <f t="shared" si="2796"/>
        <v>0</v>
      </c>
      <c r="AH895" s="815">
        <f t="shared" si="2796"/>
        <v>0</v>
      </c>
      <c r="AI895" s="815">
        <f t="shared" si="2796"/>
        <v>0</v>
      </c>
      <c r="AJ895" s="815">
        <f t="shared" si="2796"/>
        <v>0</v>
      </c>
      <c r="AK895" s="814"/>
      <c r="AL895" s="815">
        <f t="shared" ref="AL895:BB895" si="2797">SUM(AL690)</f>
        <v>0</v>
      </c>
      <c r="AM895" s="815">
        <f t="shared" si="2797"/>
        <v>0</v>
      </c>
      <c r="AN895" s="815">
        <f t="shared" si="2797"/>
        <v>0</v>
      </c>
      <c r="AO895" s="815">
        <f t="shared" si="2797"/>
        <v>0</v>
      </c>
      <c r="AP895" s="815">
        <f t="shared" si="2797"/>
        <v>0</v>
      </c>
      <c r="AQ895" s="815">
        <f t="shared" si="2797"/>
        <v>0</v>
      </c>
      <c r="AR895" s="815">
        <f t="shared" si="2797"/>
        <v>0</v>
      </c>
      <c r="AS895" s="815">
        <f t="shared" si="2797"/>
        <v>0</v>
      </c>
      <c r="AT895" s="815">
        <f t="shared" si="2797"/>
        <v>0</v>
      </c>
      <c r="AU895" s="815">
        <f t="shared" si="2797"/>
        <v>0</v>
      </c>
      <c r="AV895" s="815">
        <f t="shared" si="2797"/>
        <v>0</v>
      </c>
      <c r="AW895" s="815">
        <f t="shared" si="2797"/>
        <v>0</v>
      </c>
      <c r="AX895" s="815">
        <f t="shared" si="2797"/>
        <v>0</v>
      </c>
      <c r="AY895" s="815">
        <f t="shared" si="2797"/>
        <v>0</v>
      </c>
      <c r="AZ895" s="815">
        <f t="shared" si="2797"/>
        <v>0</v>
      </c>
      <c r="BA895" s="815">
        <f t="shared" si="2797"/>
        <v>0</v>
      </c>
      <c r="BB895" s="815">
        <f t="shared" si="2797"/>
        <v>0</v>
      </c>
      <c r="BC895" s="814"/>
      <c r="BD895" s="815">
        <f t="shared" ref="BD895:BT895" si="2798">SUM(BD690)</f>
        <v>0</v>
      </c>
      <c r="BE895" s="815">
        <f t="shared" si="2798"/>
        <v>0</v>
      </c>
      <c r="BF895" s="815">
        <f t="shared" si="2798"/>
        <v>0</v>
      </c>
      <c r="BG895" s="815">
        <f t="shared" si="2798"/>
        <v>0</v>
      </c>
      <c r="BH895" s="815">
        <f t="shared" si="2798"/>
        <v>0</v>
      </c>
      <c r="BI895" s="815">
        <f t="shared" si="2798"/>
        <v>0</v>
      </c>
      <c r="BJ895" s="815">
        <f t="shared" si="2798"/>
        <v>0</v>
      </c>
      <c r="BK895" s="815">
        <f t="shared" si="2798"/>
        <v>0</v>
      </c>
      <c r="BL895" s="815">
        <f t="shared" si="2798"/>
        <v>0</v>
      </c>
      <c r="BM895" s="815">
        <f t="shared" si="2798"/>
        <v>0</v>
      </c>
      <c r="BN895" s="815">
        <f t="shared" si="2798"/>
        <v>0</v>
      </c>
      <c r="BO895" s="815">
        <f t="shared" si="2798"/>
        <v>0</v>
      </c>
      <c r="BP895" s="815">
        <f t="shared" si="2798"/>
        <v>0</v>
      </c>
      <c r="BQ895" s="815">
        <f t="shared" si="2798"/>
        <v>0</v>
      </c>
      <c r="BR895" s="815">
        <f t="shared" si="2798"/>
        <v>0</v>
      </c>
      <c r="BS895" s="815">
        <f t="shared" si="2798"/>
        <v>0</v>
      </c>
      <c r="BT895" s="815">
        <f t="shared" si="2798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279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2799"/>
        <v>0</v>
      </c>
      <c r="CF895" s="1344">
        <f t="shared" si="2799"/>
        <v>0</v>
      </c>
      <c r="CG895" s="1344">
        <f t="shared" si="2799"/>
        <v>0</v>
      </c>
      <c r="CH895" s="1344">
        <f t="shared" si="2799"/>
        <v>0</v>
      </c>
      <c r="CI895" s="1344">
        <f t="shared" si="2799"/>
        <v>0</v>
      </c>
      <c r="CJ895" s="1344">
        <f t="shared" si="2799"/>
        <v>0</v>
      </c>
      <c r="CK895" s="1345">
        <f t="shared" si="2799"/>
        <v>0</v>
      </c>
      <c r="CL895" s="1345">
        <f t="shared" si="2799"/>
        <v>0</v>
      </c>
      <c r="CM895" s="1345">
        <f t="shared" si="2799"/>
        <v>0</v>
      </c>
      <c r="CN895" s="1344">
        <f t="shared" si="2799"/>
        <v>0</v>
      </c>
      <c r="CO895" s="1344">
        <f t="shared" si="2799"/>
        <v>0</v>
      </c>
      <c r="CP895" s="1344">
        <f t="shared" si="2799"/>
        <v>0</v>
      </c>
      <c r="CQ895" s="1344">
        <f t="shared" si="2799"/>
        <v>0</v>
      </c>
      <c r="CR895" s="1344">
        <f t="shared" si="2799"/>
        <v>0</v>
      </c>
      <c r="CS895" s="1343">
        <f t="shared" si="2799"/>
        <v>0</v>
      </c>
      <c r="CT895" s="1346">
        <f t="shared" ref="CE895:CT897" si="280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0">
        <f t="shared" ref="CU895:DD897" si="280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1">
        <f t="shared" si="2801"/>
        <v>0</v>
      </c>
      <c r="CW895" s="542">
        <f t="shared" si="2801"/>
        <v>0</v>
      </c>
      <c r="CX895" s="542">
        <f t="shared" si="2801"/>
        <v>0</v>
      </c>
      <c r="CY895" s="542">
        <f t="shared" si="2801"/>
        <v>0</v>
      </c>
      <c r="CZ895" s="542">
        <f t="shared" si="2801"/>
        <v>0</v>
      </c>
      <c r="DA895" s="542">
        <f t="shared" si="2801"/>
        <v>0</v>
      </c>
      <c r="DB895" s="543">
        <f t="shared" si="2801"/>
        <v>0</v>
      </c>
      <c r="DC895" s="543">
        <f t="shared" si="2801"/>
        <v>0</v>
      </c>
      <c r="DD895" s="543">
        <f t="shared" si="2801"/>
        <v>0</v>
      </c>
      <c r="DE895" s="542">
        <f t="shared" ref="DE895:DK897" si="280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2">
        <f t="shared" si="2802"/>
        <v>0</v>
      </c>
      <c r="DG895" s="542">
        <f t="shared" si="2802"/>
        <v>0</v>
      </c>
      <c r="DH895" s="542">
        <f t="shared" si="2802"/>
        <v>0</v>
      </c>
      <c r="DI895" s="542">
        <f t="shared" si="2802"/>
        <v>0</v>
      </c>
      <c r="DJ895" s="541">
        <f t="shared" si="2802"/>
        <v>0</v>
      </c>
      <c r="DK895" s="540">
        <f t="shared" si="2802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7"/>
      <c r="DY895" s="487"/>
    </row>
    <row r="896" spans="1:129" s="489" customFormat="1" ht="15.75" customHeight="1">
      <c r="A896" s="620" t="str">
        <f>A691</f>
        <v>Gifts/remittances: sugar</v>
      </c>
      <c r="B896" s="815">
        <f t="shared" ref="B896:R896" si="2803">SUM(B695)</f>
        <v>0</v>
      </c>
      <c r="C896" s="815">
        <f t="shared" si="2803"/>
        <v>0</v>
      </c>
      <c r="D896" s="815">
        <f t="shared" si="2803"/>
        <v>0</v>
      </c>
      <c r="E896" s="815">
        <f t="shared" si="2803"/>
        <v>0</v>
      </c>
      <c r="F896" s="815">
        <f t="shared" si="2803"/>
        <v>0</v>
      </c>
      <c r="G896" s="815">
        <f t="shared" si="2803"/>
        <v>0</v>
      </c>
      <c r="H896" s="815">
        <f t="shared" si="2803"/>
        <v>0</v>
      </c>
      <c r="I896" s="815">
        <f t="shared" si="2803"/>
        <v>0</v>
      </c>
      <c r="J896" s="815">
        <f t="shared" si="2803"/>
        <v>0</v>
      </c>
      <c r="K896" s="815">
        <f t="shared" si="2803"/>
        <v>0</v>
      </c>
      <c r="L896" s="815">
        <f t="shared" si="2803"/>
        <v>0</v>
      </c>
      <c r="M896" s="815">
        <f t="shared" si="2803"/>
        <v>0</v>
      </c>
      <c r="N896" s="815">
        <f t="shared" si="2803"/>
        <v>0</v>
      </c>
      <c r="O896" s="815">
        <f t="shared" si="2803"/>
        <v>0</v>
      </c>
      <c r="P896" s="815">
        <f t="shared" si="2803"/>
        <v>0</v>
      </c>
      <c r="Q896" s="815">
        <f t="shared" si="2803"/>
        <v>0</v>
      </c>
      <c r="R896" s="815">
        <f t="shared" si="2803"/>
        <v>0</v>
      </c>
      <c r="S896" s="814"/>
      <c r="T896" s="815">
        <f t="shared" ref="T896:AJ896" si="2804">SUM(T695)</f>
        <v>0</v>
      </c>
      <c r="U896" s="815">
        <f t="shared" si="2804"/>
        <v>0</v>
      </c>
      <c r="V896" s="815">
        <f t="shared" si="2804"/>
        <v>0</v>
      </c>
      <c r="W896" s="815">
        <f t="shared" si="2804"/>
        <v>0</v>
      </c>
      <c r="X896" s="815">
        <f t="shared" si="2804"/>
        <v>0</v>
      </c>
      <c r="Y896" s="815">
        <f t="shared" si="2804"/>
        <v>0</v>
      </c>
      <c r="Z896" s="815">
        <f t="shared" si="2804"/>
        <v>0</v>
      </c>
      <c r="AA896" s="815">
        <f t="shared" si="2804"/>
        <v>0</v>
      </c>
      <c r="AB896" s="815">
        <f t="shared" si="2804"/>
        <v>0</v>
      </c>
      <c r="AC896" s="815">
        <f t="shared" si="2804"/>
        <v>0</v>
      </c>
      <c r="AD896" s="815">
        <f t="shared" si="2804"/>
        <v>0</v>
      </c>
      <c r="AE896" s="815">
        <f t="shared" si="2804"/>
        <v>0</v>
      </c>
      <c r="AF896" s="815">
        <f t="shared" si="2804"/>
        <v>0</v>
      </c>
      <c r="AG896" s="815">
        <f t="shared" si="2804"/>
        <v>0</v>
      </c>
      <c r="AH896" s="815">
        <f t="shared" si="2804"/>
        <v>0</v>
      </c>
      <c r="AI896" s="815">
        <f t="shared" si="2804"/>
        <v>0</v>
      </c>
      <c r="AJ896" s="815">
        <f t="shared" si="2804"/>
        <v>0</v>
      </c>
      <c r="AK896" s="814"/>
      <c r="AL896" s="815">
        <f t="shared" ref="AL896:BB896" si="2805">SUM(AL695)</f>
        <v>0</v>
      </c>
      <c r="AM896" s="815">
        <f t="shared" si="2805"/>
        <v>0</v>
      </c>
      <c r="AN896" s="815">
        <f t="shared" si="2805"/>
        <v>0</v>
      </c>
      <c r="AO896" s="815">
        <f t="shared" si="2805"/>
        <v>0</v>
      </c>
      <c r="AP896" s="815">
        <f t="shared" si="2805"/>
        <v>0</v>
      </c>
      <c r="AQ896" s="815">
        <f t="shared" si="2805"/>
        <v>0</v>
      </c>
      <c r="AR896" s="815">
        <f t="shared" si="2805"/>
        <v>0</v>
      </c>
      <c r="AS896" s="815">
        <f t="shared" si="2805"/>
        <v>0</v>
      </c>
      <c r="AT896" s="815">
        <f t="shared" si="2805"/>
        <v>0</v>
      </c>
      <c r="AU896" s="815">
        <f t="shared" si="2805"/>
        <v>0</v>
      </c>
      <c r="AV896" s="815">
        <f t="shared" si="2805"/>
        <v>0</v>
      </c>
      <c r="AW896" s="815">
        <f t="shared" si="2805"/>
        <v>0</v>
      </c>
      <c r="AX896" s="815">
        <f t="shared" si="2805"/>
        <v>0</v>
      </c>
      <c r="AY896" s="815">
        <f t="shared" si="2805"/>
        <v>0</v>
      </c>
      <c r="AZ896" s="815">
        <f t="shared" si="2805"/>
        <v>0</v>
      </c>
      <c r="BA896" s="815">
        <f t="shared" si="2805"/>
        <v>0</v>
      </c>
      <c r="BB896" s="815">
        <f t="shared" si="2805"/>
        <v>0</v>
      </c>
      <c r="BC896" s="814"/>
      <c r="BD896" s="815">
        <f t="shared" ref="BD896:BT896" si="2806">SUM(BD695)</f>
        <v>0</v>
      </c>
      <c r="BE896" s="815">
        <f t="shared" si="2806"/>
        <v>0</v>
      </c>
      <c r="BF896" s="815">
        <f t="shared" si="2806"/>
        <v>0</v>
      </c>
      <c r="BG896" s="815">
        <f t="shared" si="2806"/>
        <v>0</v>
      </c>
      <c r="BH896" s="815">
        <f t="shared" si="2806"/>
        <v>0</v>
      </c>
      <c r="BI896" s="815">
        <f t="shared" si="2806"/>
        <v>0</v>
      </c>
      <c r="BJ896" s="815">
        <f t="shared" si="2806"/>
        <v>0</v>
      </c>
      <c r="BK896" s="815">
        <f t="shared" si="2806"/>
        <v>0</v>
      </c>
      <c r="BL896" s="815">
        <f t="shared" si="2806"/>
        <v>0</v>
      </c>
      <c r="BM896" s="815">
        <f t="shared" si="2806"/>
        <v>0</v>
      </c>
      <c r="BN896" s="815">
        <f t="shared" si="2806"/>
        <v>0</v>
      </c>
      <c r="BO896" s="815">
        <f t="shared" si="2806"/>
        <v>0</v>
      </c>
      <c r="BP896" s="815">
        <f t="shared" si="2806"/>
        <v>0</v>
      </c>
      <c r="BQ896" s="815">
        <f t="shared" si="2806"/>
        <v>0</v>
      </c>
      <c r="BR896" s="815">
        <f t="shared" si="2806"/>
        <v>0</v>
      </c>
      <c r="BS896" s="815">
        <f t="shared" si="2806"/>
        <v>0</v>
      </c>
      <c r="BT896" s="815">
        <f t="shared" si="2806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2800"/>
        <v>0</v>
      </c>
      <c r="CF896" s="1344">
        <f t="shared" si="2800"/>
        <v>0</v>
      </c>
      <c r="CG896" s="1344">
        <f t="shared" si="2800"/>
        <v>0</v>
      </c>
      <c r="CH896" s="1344">
        <f t="shared" si="2800"/>
        <v>0</v>
      </c>
      <c r="CI896" s="1344">
        <f t="shared" si="2800"/>
        <v>0</v>
      </c>
      <c r="CJ896" s="1344">
        <f t="shared" si="2800"/>
        <v>0</v>
      </c>
      <c r="CK896" s="1345">
        <f t="shared" si="2800"/>
        <v>0</v>
      </c>
      <c r="CL896" s="1345">
        <f t="shared" si="2800"/>
        <v>0</v>
      </c>
      <c r="CM896" s="1345">
        <f t="shared" si="2800"/>
        <v>0</v>
      </c>
      <c r="CN896" s="1344">
        <f t="shared" si="2800"/>
        <v>0</v>
      </c>
      <c r="CO896" s="1344">
        <f t="shared" si="2800"/>
        <v>0</v>
      </c>
      <c r="CP896" s="1344">
        <f t="shared" si="2800"/>
        <v>0</v>
      </c>
      <c r="CQ896" s="1344">
        <f t="shared" si="2800"/>
        <v>0</v>
      </c>
      <c r="CR896" s="1344">
        <f t="shared" si="2800"/>
        <v>0</v>
      </c>
      <c r="CS896" s="1343">
        <f t="shared" si="2800"/>
        <v>0</v>
      </c>
      <c r="CT896" s="1346">
        <f t="shared" si="2800"/>
        <v>0</v>
      </c>
      <c r="CU896" s="540">
        <f t="shared" si="2801"/>
        <v>0</v>
      </c>
      <c r="CV896" s="541">
        <f t="shared" si="2801"/>
        <v>0</v>
      </c>
      <c r="CW896" s="542">
        <f t="shared" si="2801"/>
        <v>0</v>
      </c>
      <c r="CX896" s="542">
        <f t="shared" si="2801"/>
        <v>0</v>
      </c>
      <c r="CY896" s="542">
        <f t="shared" si="2801"/>
        <v>0</v>
      </c>
      <c r="CZ896" s="542">
        <f t="shared" si="2801"/>
        <v>0</v>
      </c>
      <c r="DA896" s="542">
        <f t="shared" si="2801"/>
        <v>0</v>
      </c>
      <c r="DB896" s="543">
        <f t="shared" si="2801"/>
        <v>0</v>
      </c>
      <c r="DC896" s="543">
        <f t="shared" si="2801"/>
        <v>0</v>
      </c>
      <c r="DD896" s="543">
        <f t="shared" si="2801"/>
        <v>0</v>
      </c>
      <c r="DE896" s="542">
        <f t="shared" si="2802"/>
        <v>0</v>
      </c>
      <c r="DF896" s="542">
        <f t="shared" si="2802"/>
        <v>0</v>
      </c>
      <c r="DG896" s="542">
        <f t="shared" si="2802"/>
        <v>0</v>
      </c>
      <c r="DH896" s="542">
        <f t="shared" si="2802"/>
        <v>0</v>
      </c>
      <c r="DI896" s="542">
        <f t="shared" si="2802"/>
        <v>0</v>
      </c>
      <c r="DJ896" s="541">
        <f t="shared" si="2802"/>
        <v>0</v>
      </c>
      <c r="DK896" s="540">
        <f t="shared" si="2802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7"/>
      <c r="DY896" s="487"/>
    </row>
    <row r="897" spans="1:129" s="489" customFormat="1" ht="15.75" customHeight="1">
      <c r="A897" s="620" t="str">
        <f>A696</f>
        <v>Gifts/remittances: Other</v>
      </c>
      <c r="B897" s="815">
        <f t="shared" ref="B897:R897" si="2807">SUM(B700)</f>
        <v>0</v>
      </c>
      <c r="C897" s="815">
        <f t="shared" si="2807"/>
        <v>0</v>
      </c>
      <c r="D897" s="815">
        <f t="shared" si="2807"/>
        <v>0</v>
      </c>
      <c r="E897" s="815">
        <f t="shared" si="2807"/>
        <v>0</v>
      </c>
      <c r="F897" s="815">
        <f t="shared" si="2807"/>
        <v>0</v>
      </c>
      <c r="G897" s="815">
        <f t="shared" si="2807"/>
        <v>0</v>
      </c>
      <c r="H897" s="815">
        <f t="shared" si="2807"/>
        <v>0</v>
      </c>
      <c r="I897" s="815">
        <f t="shared" si="2807"/>
        <v>0</v>
      </c>
      <c r="J897" s="815">
        <f t="shared" si="2807"/>
        <v>0</v>
      </c>
      <c r="K897" s="815">
        <f t="shared" si="2807"/>
        <v>0</v>
      </c>
      <c r="L897" s="815">
        <f t="shared" si="2807"/>
        <v>0</v>
      </c>
      <c r="M897" s="815">
        <f t="shared" si="2807"/>
        <v>0</v>
      </c>
      <c r="N897" s="815">
        <f t="shared" si="2807"/>
        <v>0</v>
      </c>
      <c r="O897" s="815">
        <f t="shared" si="2807"/>
        <v>0</v>
      </c>
      <c r="P897" s="815">
        <f t="shared" si="2807"/>
        <v>0</v>
      </c>
      <c r="Q897" s="815">
        <f t="shared" si="2807"/>
        <v>0</v>
      </c>
      <c r="R897" s="815">
        <f t="shared" si="2807"/>
        <v>0</v>
      </c>
      <c r="S897" s="814"/>
      <c r="T897" s="815">
        <f t="shared" ref="T897:AJ897" si="2808">SUM(T700)</f>
        <v>0</v>
      </c>
      <c r="U897" s="815">
        <f t="shared" si="2808"/>
        <v>0</v>
      </c>
      <c r="V897" s="815">
        <f t="shared" si="2808"/>
        <v>0</v>
      </c>
      <c r="W897" s="815">
        <f t="shared" si="2808"/>
        <v>0</v>
      </c>
      <c r="X897" s="815">
        <f t="shared" si="2808"/>
        <v>0</v>
      </c>
      <c r="Y897" s="815">
        <f t="shared" si="2808"/>
        <v>0</v>
      </c>
      <c r="Z897" s="815">
        <f t="shared" si="2808"/>
        <v>0</v>
      </c>
      <c r="AA897" s="815">
        <f t="shared" si="2808"/>
        <v>0</v>
      </c>
      <c r="AB897" s="815">
        <f t="shared" si="2808"/>
        <v>0</v>
      </c>
      <c r="AC897" s="815">
        <f t="shared" si="2808"/>
        <v>0</v>
      </c>
      <c r="AD897" s="815">
        <f t="shared" si="2808"/>
        <v>0</v>
      </c>
      <c r="AE897" s="815">
        <f t="shared" si="2808"/>
        <v>0</v>
      </c>
      <c r="AF897" s="815">
        <f t="shared" si="2808"/>
        <v>0</v>
      </c>
      <c r="AG897" s="815">
        <f t="shared" si="2808"/>
        <v>0</v>
      </c>
      <c r="AH897" s="815">
        <f t="shared" si="2808"/>
        <v>0</v>
      </c>
      <c r="AI897" s="815">
        <f t="shared" si="2808"/>
        <v>0</v>
      </c>
      <c r="AJ897" s="815">
        <f t="shared" si="2808"/>
        <v>0</v>
      </c>
      <c r="AK897" s="814"/>
      <c r="AL897" s="815">
        <f t="shared" ref="AL897:BB897" si="2809">SUM(AL700)</f>
        <v>0</v>
      </c>
      <c r="AM897" s="815">
        <f t="shared" si="2809"/>
        <v>0</v>
      </c>
      <c r="AN897" s="815">
        <f t="shared" si="2809"/>
        <v>0</v>
      </c>
      <c r="AO897" s="815">
        <f t="shared" si="2809"/>
        <v>0</v>
      </c>
      <c r="AP897" s="815">
        <f t="shared" si="2809"/>
        <v>0</v>
      </c>
      <c r="AQ897" s="815">
        <f t="shared" si="2809"/>
        <v>0</v>
      </c>
      <c r="AR897" s="815">
        <f t="shared" si="2809"/>
        <v>0</v>
      </c>
      <c r="AS897" s="815">
        <f t="shared" si="2809"/>
        <v>0</v>
      </c>
      <c r="AT897" s="815">
        <f t="shared" si="2809"/>
        <v>0</v>
      </c>
      <c r="AU897" s="815">
        <f t="shared" si="2809"/>
        <v>0</v>
      </c>
      <c r="AV897" s="815">
        <f t="shared" si="2809"/>
        <v>0</v>
      </c>
      <c r="AW897" s="815">
        <f t="shared" si="2809"/>
        <v>0</v>
      </c>
      <c r="AX897" s="815">
        <f t="shared" si="2809"/>
        <v>0</v>
      </c>
      <c r="AY897" s="815">
        <f t="shared" si="2809"/>
        <v>0</v>
      </c>
      <c r="AZ897" s="815">
        <f t="shared" si="2809"/>
        <v>0</v>
      </c>
      <c r="BA897" s="815">
        <f t="shared" si="2809"/>
        <v>0</v>
      </c>
      <c r="BB897" s="815">
        <f t="shared" si="2809"/>
        <v>0</v>
      </c>
      <c r="BC897" s="814"/>
      <c r="BD897" s="815">
        <f t="shared" ref="BD897:BT897" si="2810">SUM(BD700)</f>
        <v>0</v>
      </c>
      <c r="BE897" s="815">
        <f t="shared" si="2810"/>
        <v>0</v>
      </c>
      <c r="BF897" s="815">
        <f t="shared" si="2810"/>
        <v>0</v>
      </c>
      <c r="BG897" s="815">
        <f t="shared" si="2810"/>
        <v>0</v>
      </c>
      <c r="BH897" s="815">
        <f t="shared" si="2810"/>
        <v>0</v>
      </c>
      <c r="BI897" s="815">
        <f t="shared" si="2810"/>
        <v>0</v>
      </c>
      <c r="BJ897" s="815">
        <f t="shared" si="2810"/>
        <v>0</v>
      </c>
      <c r="BK897" s="815">
        <f t="shared" si="2810"/>
        <v>0</v>
      </c>
      <c r="BL897" s="815">
        <f t="shared" si="2810"/>
        <v>0</v>
      </c>
      <c r="BM897" s="815">
        <f t="shared" si="2810"/>
        <v>0</v>
      </c>
      <c r="BN897" s="815">
        <f t="shared" si="2810"/>
        <v>0</v>
      </c>
      <c r="BO897" s="815">
        <f t="shared" si="2810"/>
        <v>0</v>
      </c>
      <c r="BP897" s="815">
        <f t="shared" si="2810"/>
        <v>0</v>
      </c>
      <c r="BQ897" s="815">
        <f t="shared" si="2810"/>
        <v>0</v>
      </c>
      <c r="BR897" s="815">
        <f t="shared" si="2810"/>
        <v>0</v>
      </c>
      <c r="BS897" s="815">
        <f t="shared" si="2810"/>
        <v>0</v>
      </c>
      <c r="BT897" s="815">
        <f t="shared" si="2810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2800"/>
        <v>0</v>
      </c>
      <c r="CF897" s="1344">
        <f t="shared" si="2800"/>
        <v>0</v>
      </c>
      <c r="CG897" s="1344">
        <f t="shared" si="2800"/>
        <v>0</v>
      </c>
      <c r="CH897" s="1344">
        <f t="shared" si="2800"/>
        <v>0</v>
      </c>
      <c r="CI897" s="1344">
        <f t="shared" si="2800"/>
        <v>0</v>
      </c>
      <c r="CJ897" s="1344">
        <f t="shared" si="2800"/>
        <v>0</v>
      </c>
      <c r="CK897" s="1345">
        <f t="shared" si="2800"/>
        <v>0</v>
      </c>
      <c r="CL897" s="1345">
        <f t="shared" si="2800"/>
        <v>0</v>
      </c>
      <c r="CM897" s="1345">
        <f t="shared" si="2800"/>
        <v>0</v>
      </c>
      <c r="CN897" s="1344">
        <f t="shared" si="2800"/>
        <v>0</v>
      </c>
      <c r="CO897" s="1344">
        <f t="shared" si="2800"/>
        <v>0</v>
      </c>
      <c r="CP897" s="1344">
        <f t="shared" si="2800"/>
        <v>0</v>
      </c>
      <c r="CQ897" s="1344">
        <f t="shared" si="2800"/>
        <v>0</v>
      </c>
      <c r="CR897" s="1344">
        <f t="shared" si="2800"/>
        <v>0</v>
      </c>
      <c r="CS897" s="1343">
        <f t="shared" si="2800"/>
        <v>0</v>
      </c>
      <c r="CT897" s="1346">
        <f t="shared" si="2800"/>
        <v>0</v>
      </c>
      <c r="CU897" s="540">
        <f t="shared" si="2801"/>
        <v>0</v>
      </c>
      <c r="CV897" s="541">
        <f t="shared" si="2801"/>
        <v>0</v>
      </c>
      <c r="CW897" s="542">
        <f t="shared" si="2801"/>
        <v>0</v>
      </c>
      <c r="CX897" s="542">
        <f t="shared" si="2801"/>
        <v>0</v>
      </c>
      <c r="CY897" s="542">
        <f t="shared" si="2801"/>
        <v>0</v>
      </c>
      <c r="CZ897" s="542">
        <f t="shared" si="2801"/>
        <v>0</v>
      </c>
      <c r="DA897" s="542">
        <f t="shared" si="2801"/>
        <v>0</v>
      </c>
      <c r="DB897" s="543">
        <f t="shared" si="2801"/>
        <v>0</v>
      </c>
      <c r="DC897" s="543">
        <f t="shared" si="2801"/>
        <v>0</v>
      </c>
      <c r="DD897" s="543">
        <f t="shared" si="2801"/>
        <v>0</v>
      </c>
      <c r="DE897" s="542">
        <f t="shared" si="2802"/>
        <v>0</v>
      </c>
      <c r="DF897" s="542">
        <f t="shared" si="2802"/>
        <v>0</v>
      </c>
      <c r="DG897" s="542">
        <f t="shared" si="2802"/>
        <v>0</v>
      </c>
      <c r="DH897" s="542">
        <f t="shared" si="2802"/>
        <v>0</v>
      </c>
      <c r="DI897" s="542">
        <f t="shared" si="2802"/>
        <v>0</v>
      </c>
      <c r="DJ897" s="541">
        <f t="shared" si="2802"/>
        <v>0</v>
      </c>
      <c r="DK897" s="540">
        <f t="shared" si="2802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7"/>
      <c r="DY897" s="487"/>
    </row>
    <row r="898" spans="1:129" s="489" customFormat="1" ht="15.75" customHeight="1">
      <c r="A898" s="620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9"/>
      <c r="DY898" s="487"/>
    </row>
    <row r="899" spans="1:129" s="489" customFormat="1" ht="15.75" customHeight="1">
      <c r="A899" s="824" t="s">
        <v>74</v>
      </c>
      <c r="B899" s="815">
        <f t="shared" ref="B899:K899" si="2811">SUM(B819:B898)</f>
        <v>0.9922178734507503</v>
      </c>
      <c r="C899" s="815">
        <f t="shared" si="2811"/>
        <v>1.0270652054794522</v>
      </c>
      <c r="D899" s="815">
        <f t="shared" si="2811"/>
        <v>1.0456060013046313</v>
      </c>
      <c r="E899" s="815">
        <f t="shared" si="2811"/>
        <v>0.92616021598898313</v>
      </c>
      <c r="F899" s="815">
        <f t="shared" si="2811"/>
        <v>0.91340039138943263</v>
      </c>
      <c r="G899" s="815">
        <f t="shared" si="2811"/>
        <v>0.9418875084148729</v>
      </c>
      <c r="H899" s="815">
        <f t="shared" si="2811"/>
        <v>1.0193639921722113</v>
      </c>
      <c r="I899" s="815">
        <f t="shared" si="2811"/>
        <v>1.0193188661566743</v>
      </c>
      <c r="J899" s="815">
        <f t="shared" si="2811"/>
        <v>1.0534393625943528</v>
      </c>
      <c r="K899" s="815">
        <f t="shared" si="2811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812">SUM(T819:T898)</f>
        <v>1.0523455968688844</v>
      </c>
      <c r="U899" s="815">
        <f t="shared" si="2812"/>
        <v>1.034529480321809</v>
      </c>
      <c r="V899" s="815">
        <f t="shared" si="2812"/>
        <v>0.99221794461246526</v>
      </c>
      <c r="W899" s="815">
        <f t="shared" si="2812"/>
        <v>1.051207436399217</v>
      </c>
      <c r="X899" s="815">
        <f t="shared" si="2812"/>
        <v>1.0121798043052839</v>
      </c>
      <c r="Y899" s="815">
        <f t="shared" si="2812"/>
        <v>1.0318686888454014</v>
      </c>
      <c r="Z899" s="815">
        <f t="shared" si="2812"/>
        <v>1.0182941943900847</v>
      </c>
      <c r="AA899" s="815">
        <f t="shared" si="2812"/>
        <v>1.0445279582517939</v>
      </c>
      <c r="AB899" s="815">
        <f t="shared" si="2812"/>
        <v>0.97942493709812672</v>
      </c>
      <c r="AC899" s="815">
        <f t="shared" si="2812"/>
        <v>0</v>
      </c>
      <c r="AD899" s="815">
        <f t="shared" si="2812"/>
        <v>0</v>
      </c>
      <c r="AE899" s="815">
        <f t="shared" si="2812"/>
        <v>0</v>
      </c>
      <c r="AF899" s="815">
        <f t="shared" si="2812"/>
        <v>0</v>
      </c>
      <c r="AG899" s="815">
        <f t="shared" si="2812"/>
        <v>0</v>
      </c>
      <c r="AH899" s="815">
        <f t="shared" si="2812"/>
        <v>0</v>
      </c>
      <c r="AI899" s="815">
        <f t="shared" si="2812"/>
        <v>0</v>
      </c>
      <c r="AJ899" s="815">
        <f t="shared" si="2812"/>
        <v>0</v>
      </c>
      <c r="AK899" s="803"/>
      <c r="AL899" s="815">
        <f t="shared" ref="AL899:AT899" si="2813">SUM(AL819:AL898)</f>
        <v>1.1580952380952381</v>
      </c>
      <c r="AM899" s="815">
        <f t="shared" si="2813"/>
        <v>1.1974349641226352</v>
      </c>
      <c r="AN899" s="815">
        <f t="shared" si="2813"/>
        <v>1.0880189896354282</v>
      </c>
      <c r="AO899" s="815">
        <f t="shared" si="2813"/>
        <v>1.0520964340073928</v>
      </c>
      <c r="AP899" s="815">
        <f t="shared" si="2813"/>
        <v>1.1152769080234834</v>
      </c>
      <c r="AQ899" s="815">
        <f t="shared" si="2813"/>
        <v>1.1854892367906065</v>
      </c>
      <c r="AR899" s="815">
        <f t="shared" si="2813"/>
        <v>1.1398277886497066</v>
      </c>
      <c r="AS899" s="815">
        <f t="shared" si="2813"/>
        <v>1.1213985649054141</v>
      </c>
      <c r="AT899" s="815">
        <f t="shared" si="2813"/>
        <v>1.280273450750163</v>
      </c>
      <c r="AU899" s="815"/>
      <c r="AV899" s="815"/>
      <c r="AW899" s="815">
        <f t="shared" ref="AW899:BB899" si="2814">SUM(AW819:AW898)</f>
        <v>0</v>
      </c>
      <c r="AX899" s="815">
        <f t="shared" si="2814"/>
        <v>0</v>
      </c>
      <c r="AY899" s="815">
        <f t="shared" si="2814"/>
        <v>0</v>
      </c>
      <c r="AZ899" s="815">
        <f t="shared" si="2814"/>
        <v>0</v>
      </c>
      <c r="BA899" s="815">
        <f t="shared" si="2814"/>
        <v>0</v>
      </c>
      <c r="BB899" s="815">
        <f t="shared" si="2814"/>
        <v>0</v>
      </c>
      <c r="BC899" s="803"/>
      <c r="BD899" s="815">
        <f>SUM(BD819:BD898)</f>
        <v>1.0945399869536854</v>
      </c>
      <c r="BE899" s="815">
        <f>SUM(BE819:BE898)</f>
        <v>1.0510782778864969</v>
      </c>
      <c r="BF899" s="815">
        <f>SUM(BF819:BF898)</f>
        <v>1.3160838225701244</v>
      </c>
      <c r="BG899" s="815">
        <f>SUM(BG819:BG898)</f>
        <v>1.2687202522287453</v>
      </c>
      <c r="BH899" s="815"/>
      <c r="BI899" s="815"/>
      <c r="BJ899" s="815">
        <f t="shared" ref="BJ899:BT899" si="2815">SUM(BJ819:BJ898)</f>
        <v>1.3970095238095239</v>
      </c>
      <c r="BK899" s="815">
        <f t="shared" si="2815"/>
        <v>1.2360891498151771</v>
      </c>
      <c r="BL899" s="815">
        <f t="shared" si="2815"/>
        <v>1.2314479086757995</v>
      </c>
      <c r="BM899" s="815">
        <f t="shared" si="2815"/>
        <v>0</v>
      </c>
      <c r="BN899" s="815">
        <f t="shared" si="2815"/>
        <v>0</v>
      </c>
      <c r="BO899" s="815">
        <f t="shared" si="2815"/>
        <v>0</v>
      </c>
      <c r="BP899" s="815">
        <f t="shared" si="2815"/>
        <v>0</v>
      </c>
      <c r="BQ899" s="815">
        <f t="shared" si="2815"/>
        <v>0</v>
      </c>
      <c r="BR899" s="815">
        <f t="shared" si="2815"/>
        <v>0</v>
      </c>
      <c r="BS899" s="815">
        <f t="shared" si="2815"/>
        <v>0</v>
      </c>
      <c r="BT899" s="815">
        <f t="shared" si="2815"/>
        <v>0</v>
      </c>
      <c r="BU899" s="803"/>
      <c r="BV899" s="815">
        <f>SUM(BV819:BV898)</f>
        <v>1.0054305283757341</v>
      </c>
      <c r="BW899" s="815">
        <f>SUM(BW819:BW898)</f>
        <v>1.0601264767703122</v>
      </c>
      <c r="BX899" s="815">
        <f>SUM(BX819:BX898)</f>
        <v>1.2336347031963468</v>
      </c>
      <c r="BY899" s="815">
        <f>SUM(BY819:BY898)</f>
        <v>1.3614233529028055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9"/>
      <c r="DY899" s="487"/>
    </row>
    <row r="900" spans="1:129" s="489" customFormat="1" ht="15.75" customHeight="1">
      <c r="A900" s="620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9"/>
      <c r="DY900" s="487"/>
    </row>
    <row r="901" spans="1:129" s="489" customFormat="1" ht="15.75" customHeight="1">
      <c r="A901" s="810" t="s">
        <v>381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3" t="s">
        <v>382</v>
      </c>
      <c r="B903" s="804">
        <f t="shared" ref="B903:R903" si="2816">SUM(B72)</f>
        <v>0</v>
      </c>
      <c r="C903" s="804">
        <f t="shared" si="2816"/>
        <v>0</v>
      </c>
      <c r="D903" s="804">
        <f t="shared" si="2816"/>
        <v>0</v>
      </c>
      <c r="E903" s="804">
        <f t="shared" si="2816"/>
        <v>0</v>
      </c>
      <c r="F903" s="804">
        <f t="shared" si="2816"/>
        <v>0</v>
      </c>
      <c r="G903" s="804">
        <f t="shared" si="2816"/>
        <v>0</v>
      </c>
      <c r="H903" s="804">
        <f t="shared" si="2816"/>
        <v>0</v>
      </c>
      <c r="I903" s="804">
        <f t="shared" si="2816"/>
        <v>0</v>
      </c>
      <c r="J903" s="804">
        <f t="shared" si="2816"/>
        <v>0</v>
      </c>
      <c r="K903" s="804">
        <f t="shared" si="2816"/>
        <v>0</v>
      </c>
      <c r="L903" s="804">
        <f t="shared" si="2816"/>
        <v>0</v>
      </c>
      <c r="M903" s="804">
        <f t="shared" si="2816"/>
        <v>0</v>
      </c>
      <c r="N903" s="804">
        <f t="shared" si="2816"/>
        <v>0</v>
      </c>
      <c r="O903" s="804">
        <f t="shared" si="2816"/>
        <v>0</v>
      </c>
      <c r="P903" s="804">
        <f t="shared" si="2816"/>
        <v>0</v>
      </c>
      <c r="Q903" s="804">
        <f t="shared" si="2816"/>
        <v>0</v>
      </c>
      <c r="R903" s="804">
        <f t="shared" si="2816"/>
        <v>0</v>
      </c>
      <c r="S903" s="803"/>
      <c r="T903" s="804">
        <f t="shared" ref="T903:AJ903" si="2817">SUM(T72)</f>
        <v>0</v>
      </c>
      <c r="U903" s="804">
        <f t="shared" si="2817"/>
        <v>0</v>
      </c>
      <c r="V903" s="804">
        <f t="shared" si="2817"/>
        <v>0</v>
      </c>
      <c r="W903" s="804">
        <f t="shared" si="2817"/>
        <v>0</v>
      </c>
      <c r="X903" s="804">
        <f t="shared" si="2817"/>
        <v>0</v>
      </c>
      <c r="Y903" s="804">
        <f t="shared" si="2817"/>
        <v>0</v>
      </c>
      <c r="Z903" s="804">
        <f t="shared" si="2817"/>
        <v>0</v>
      </c>
      <c r="AA903" s="804">
        <f t="shared" si="2817"/>
        <v>0</v>
      </c>
      <c r="AB903" s="804">
        <f t="shared" si="2817"/>
        <v>0</v>
      </c>
      <c r="AC903" s="804">
        <f t="shared" si="2817"/>
        <v>0</v>
      </c>
      <c r="AD903" s="804">
        <f t="shared" si="2817"/>
        <v>0</v>
      </c>
      <c r="AE903" s="804">
        <f t="shared" si="2817"/>
        <v>0</v>
      </c>
      <c r="AF903" s="804">
        <f t="shared" si="2817"/>
        <v>0</v>
      </c>
      <c r="AG903" s="804">
        <f t="shared" si="2817"/>
        <v>0</v>
      </c>
      <c r="AH903" s="804">
        <f t="shared" si="2817"/>
        <v>0</v>
      </c>
      <c r="AI903" s="804">
        <f t="shared" si="2817"/>
        <v>0</v>
      </c>
      <c r="AJ903" s="804">
        <f t="shared" si="2817"/>
        <v>0</v>
      </c>
      <c r="AK903" s="803"/>
      <c r="AL903" s="804">
        <f t="shared" ref="AL903:BB903" si="2818">SUM(AL72)</f>
        <v>0</v>
      </c>
      <c r="AM903" s="804">
        <f t="shared" si="2818"/>
        <v>0</v>
      </c>
      <c r="AN903" s="804">
        <f t="shared" si="2818"/>
        <v>0</v>
      </c>
      <c r="AO903" s="804">
        <f t="shared" si="2818"/>
        <v>0</v>
      </c>
      <c r="AP903" s="804">
        <f t="shared" si="2818"/>
        <v>0</v>
      </c>
      <c r="AQ903" s="804">
        <f t="shared" si="2818"/>
        <v>0</v>
      </c>
      <c r="AR903" s="804">
        <f t="shared" si="2818"/>
        <v>0</v>
      </c>
      <c r="AS903" s="804">
        <f t="shared" si="2818"/>
        <v>0</v>
      </c>
      <c r="AT903" s="804">
        <f t="shared" si="2818"/>
        <v>0</v>
      </c>
      <c r="AU903" s="804">
        <f t="shared" si="2818"/>
        <v>0</v>
      </c>
      <c r="AV903" s="804">
        <f t="shared" si="2818"/>
        <v>0</v>
      </c>
      <c r="AW903" s="804">
        <f t="shared" si="2818"/>
        <v>0</v>
      </c>
      <c r="AX903" s="804">
        <f t="shared" si="2818"/>
        <v>0</v>
      </c>
      <c r="AY903" s="804">
        <f t="shared" si="2818"/>
        <v>0</v>
      </c>
      <c r="AZ903" s="804">
        <f t="shared" si="2818"/>
        <v>0</v>
      </c>
      <c r="BA903" s="804">
        <f t="shared" si="2818"/>
        <v>0</v>
      </c>
      <c r="BB903" s="804">
        <f t="shared" si="2818"/>
        <v>0</v>
      </c>
      <c r="BC903" s="803"/>
      <c r="BD903" s="804">
        <f t="shared" ref="BD903:BT903" si="2819">SUM(BD72)</f>
        <v>0</v>
      </c>
      <c r="BE903" s="804">
        <f t="shared" si="2819"/>
        <v>0</v>
      </c>
      <c r="BF903" s="804">
        <f t="shared" si="2819"/>
        <v>0</v>
      </c>
      <c r="BG903" s="804">
        <f t="shared" si="2819"/>
        <v>0</v>
      </c>
      <c r="BH903" s="804">
        <f t="shared" si="2819"/>
        <v>0</v>
      </c>
      <c r="BI903" s="804">
        <f t="shared" si="2819"/>
        <v>0</v>
      </c>
      <c r="BJ903" s="804">
        <f t="shared" si="2819"/>
        <v>0</v>
      </c>
      <c r="BK903" s="804">
        <f t="shared" si="2819"/>
        <v>0</v>
      </c>
      <c r="BL903" s="804">
        <f t="shared" si="2819"/>
        <v>0</v>
      </c>
      <c r="BM903" s="804">
        <f t="shared" si="2819"/>
        <v>0</v>
      </c>
      <c r="BN903" s="804">
        <f t="shared" si="2819"/>
        <v>0</v>
      </c>
      <c r="BO903" s="804">
        <f t="shared" si="2819"/>
        <v>0</v>
      </c>
      <c r="BP903" s="804">
        <f t="shared" si="2819"/>
        <v>0</v>
      </c>
      <c r="BQ903" s="804">
        <f t="shared" si="2819"/>
        <v>0</v>
      </c>
      <c r="BR903" s="804">
        <f t="shared" si="2819"/>
        <v>0</v>
      </c>
      <c r="BS903" s="804">
        <f t="shared" si="2819"/>
        <v>0</v>
      </c>
      <c r="BT903" s="804">
        <f t="shared" si="2819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0">
        <f t="shared" ref="BZ903:BZ917" si="2820">IF(DL903&lt;3,"",(SUM(B903:R903)-MIN(B903:R903)-MAX(B903:R903))/(DL903-2))</f>
        <v>0</v>
      </c>
      <c r="CA903" s="600">
        <f t="shared" ref="CA903:CA917" si="2821">IF(DM903&lt;3,"",(SUM(T903:AJ903)-MIN(T903:AJ903)-MAX(T903:AJ903))/(DM903-2))</f>
        <v>0</v>
      </c>
      <c r="CB903" s="600">
        <f t="shared" ref="CB903:CB917" si="2822">IF(DN903&lt;3,"",(SUM(AL903:BB903)-MIN(AL903:BB903)-MAX(AL903:BB903))/(DN903-2))</f>
        <v>0</v>
      </c>
      <c r="CC903" s="600">
        <f t="shared" ref="CC903:CC917" si="2823">IF(DO903&lt;3,"",(SUM(BD903:BT903)-MIN(BD903:BT903)-MAX(BD903:BT903))/(DO903-2))</f>
        <v>0</v>
      </c>
      <c r="CD903" s="1337">
        <f t="shared" ref="CD903:CS903" si="28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2824"/>
        <v>0</v>
      </c>
      <c r="CF903" s="1339">
        <f t="shared" si="2824"/>
        <v>0</v>
      </c>
      <c r="CG903" s="1339">
        <f t="shared" si="2824"/>
        <v>0</v>
      </c>
      <c r="CH903" s="1339">
        <f t="shared" si="2824"/>
        <v>0</v>
      </c>
      <c r="CI903" s="1339">
        <f t="shared" si="2824"/>
        <v>0</v>
      </c>
      <c r="CJ903" s="1339">
        <f t="shared" si="2824"/>
        <v>0</v>
      </c>
      <c r="CK903" s="1340">
        <f t="shared" si="2824"/>
        <v>0</v>
      </c>
      <c r="CL903" s="1340">
        <f t="shared" si="2824"/>
        <v>0</v>
      </c>
      <c r="CM903" s="1340">
        <f t="shared" si="2824"/>
        <v>0</v>
      </c>
      <c r="CN903" s="1339">
        <f t="shared" si="2824"/>
        <v>0</v>
      </c>
      <c r="CO903" s="1339">
        <f t="shared" si="2824"/>
        <v>0</v>
      </c>
      <c r="CP903" s="1339">
        <f t="shared" si="2824"/>
        <v>0</v>
      </c>
      <c r="CQ903" s="1339">
        <f t="shared" si="2824"/>
        <v>0</v>
      </c>
      <c r="CR903" s="1339">
        <f t="shared" si="2824"/>
        <v>0</v>
      </c>
      <c r="CS903" s="1338">
        <f t="shared" si="2824"/>
        <v>0</v>
      </c>
      <c r="CT903" s="1341">
        <f t="shared" ref="CE903:CT917" si="28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2">
        <f t="shared" ref="CU903:CU917" si="28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3">
        <f t="shared" ref="CV903:CV917" si="28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4">
        <f t="shared" ref="CW903:CW917" si="28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4">
        <f t="shared" ref="CX903:CX917" si="28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4">
        <f t="shared" ref="CY903:CY917" si="28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4">
        <f t="shared" ref="CZ903:CZ917" si="28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4">
        <f t="shared" ref="DA903:DA917" si="28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5">
        <f t="shared" ref="DB903:DB917" si="28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5">
        <f t="shared" ref="DC903:DC917" si="28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5">
        <f t="shared" ref="DD903:DD917" si="28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4">
        <f t="shared" ref="DE903:DE917" si="28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4">
        <f t="shared" ref="DF903:DF917" si="28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4">
        <f t="shared" ref="DG903:DG917" si="28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4">
        <f t="shared" ref="DH903:DH917" si="28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4">
        <f t="shared" ref="DI903:DI917" si="28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3">
        <f t="shared" ref="DJ903:DJ917" si="28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2">
        <f t="shared" ref="DK903:DK917" si="28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843">COUNT(B903:R903)</f>
        <v>17</v>
      </c>
      <c r="DM903" s="106">
        <f t="shared" ref="DM903:DM917" si="2844">COUNT(T903:AJ903)</f>
        <v>17</v>
      </c>
      <c r="DN903" s="106">
        <f t="shared" ref="DN903:DN917" si="2845">COUNT(AL903:BB903)</f>
        <v>17</v>
      </c>
      <c r="DO903" s="106">
        <f t="shared" ref="DO903:DO917" si="2846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5"/>
      <c r="DY903" s="487"/>
    </row>
    <row r="904" spans="1:129" s="489" customFormat="1" ht="15.75" customHeight="1">
      <c r="A904" s="620" t="s">
        <v>383</v>
      </c>
      <c r="B904" s="804">
        <f t="shared" ref="B904:R904" si="2847">SUM(B80)</f>
        <v>0</v>
      </c>
      <c r="C904" s="804">
        <f t="shared" si="2847"/>
        <v>0</v>
      </c>
      <c r="D904" s="804">
        <f t="shared" si="2847"/>
        <v>0</v>
      </c>
      <c r="E904" s="804">
        <f t="shared" si="2847"/>
        <v>0</v>
      </c>
      <c r="F904" s="804">
        <f t="shared" si="2847"/>
        <v>0</v>
      </c>
      <c r="G904" s="804">
        <f t="shared" si="2847"/>
        <v>0</v>
      </c>
      <c r="H904" s="804">
        <f t="shared" si="2847"/>
        <v>0</v>
      </c>
      <c r="I904" s="804">
        <f t="shared" si="2847"/>
        <v>0</v>
      </c>
      <c r="J904" s="804">
        <f t="shared" si="2847"/>
        <v>0</v>
      </c>
      <c r="K904" s="804">
        <f t="shared" si="2847"/>
        <v>0</v>
      </c>
      <c r="L904" s="804">
        <f t="shared" si="2847"/>
        <v>0</v>
      </c>
      <c r="M904" s="804">
        <f t="shared" si="2847"/>
        <v>0</v>
      </c>
      <c r="N904" s="804">
        <f t="shared" si="2847"/>
        <v>0</v>
      </c>
      <c r="O904" s="804">
        <f t="shared" si="2847"/>
        <v>0</v>
      </c>
      <c r="P904" s="804">
        <f t="shared" si="2847"/>
        <v>0</v>
      </c>
      <c r="Q904" s="804">
        <f t="shared" si="2847"/>
        <v>0</v>
      </c>
      <c r="R904" s="804">
        <f t="shared" si="2847"/>
        <v>0</v>
      </c>
      <c r="S904" s="803"/>
      <c r="T904" s="804">
        <f t="shared" ref="T904:AJ904" si="2848">SUM(T80)</f>
        <v>0</v>
      </c>
      <c r="U904" s="804">
        <f t="shared" si="2848"/>
        <v>0</v>
      </c>
      <c r="V904" s="804">
        <f t="shared" si="2848"/>
        <v>0</v>
      </c>
      <c r="W904" s="804">
        <f t="shared" si="2848"/>
        <v>0</v>
      </c>
      <c r="X904" s="804">
        <f t="shared" si="2848"/>
        <v>0</v>
      </c>
      <c r="Y904" s="804">
        <f t="shared" si="2848"/>
        <v>0</v>
      </c>
      <c r="Z904" s="804">
        <f t="shared" si="2848"/>
        <v>0</v>
      </c>
      <c r="AA904" s="804">
        <f t="shared" si="2848"/>
        <v>0</v>
      </c>
      <c r="AB904" s="804">
        <f t="shared" si="2848"/>
        <v>0</v>
      </c>
      <c r="AC904" s="804">
        <f t="shared" si="2848"/>
        <v>0</v>
      </c>
      <c r="AD904" s="804">
        <f t="shared" si="2848"/>
        <v>0</v>
      </c>
      <c r="AE904" s="804">
        <f t="shared" si="2848"/>
        <v>0</v>
      </c>
      <c r="AF904" s="804">
        <f t="shared" si="2848"/>
        <v>0</v>
      </c>
      <c r="AG904" s="804">
        <f t="shared" si="2848"/>
        <v>0</v>
      </c>
      <c r="AH904" s="804">
        <f t="shared" si="2848"/>
        <v>0</v>
      </c>
      <c r="AI904" s="804">
        <f t="shared" si="2848"/>
        <v>0</v>
      </c>
      <c r="AJ904" s="804">
        <f t="shared" si="2848"/>
        <v>0</v>
      </c>
      <c r="AK904" s="803"/>
      <c r="AL904" s="804">
        <f t="shared" ref="AL904:BB904" si="2849">SUM(AL80)</f>
        <v>0</v>
      </c>
      <c r="AM904" s="804">
        <f t="shared" si="2849"/>
        <v>0</v>
      </c>
      <c r="AN904" s="804">
        <f t="shared" si="2849"/>
        <v>0</v>
      </c>
      <c r="AO904" s="804">
        <f t="shared" si="2849"/>
        <v>0</v>
      </c>
      <c r="AP904" s="804">
        <f t="shared" si="2849"/>
        <v>0</v>
      </c>
      <c r="AQ904" s="804">
        <f t="shared" si="2849"/>
        <v>0</v>
      </c>
      <c r="AR904" s="804">
        <f t="shared" si="2849"/>
        <v>0</v>
      </c>
      <c r="AS904" s="804">
        <f t="shared" si="2849"/>
        <v>0</v>
      </c>
      <c r="AT904" s="804">
        <f t="shared" si="2849"/>
        <v>0</v>
      </c>
      <c r="AU904" s="804">
        <f t="shared" si="2849"/>
        <v>0</v>
      </c>
      <c r="AV904" s="804">
        <f t="shared" si="2849"/>
        <v>0</v>
      </c>
      <c r="AW904" s="804">
        <f t="shared" si="2849"/>
        <v>0</v>
      </c>
      <c r="AX904" s="804">
        <f t="shared" si="2849"/>
        <v>0</v>
      </c>
      <c r="AY904" s="804">
        <f t="shared" si="2849"/>
        <v>0</v>
      </c>
      <c r="AZ904" s="804">
        <f t="shared" si="2849"/>
        <v>0</v>
      </c>
      <c r="BA904" s="804">
        <f t="shared" si="2849"/>
        <v>0</v>
      </c>
      <c r="BB904" s="804">
        <f t="shared" si="2849"/>
        <v>0</v>
      </c>
      <c r="BC904" s="803"/>
      <c r="BD904" s="804">
        <f t="shared" ref="BD904:BT904" si="2850">SUM(BD80)</f>
        <v>0</v>
      </c>
      <c r="BE904" s="804">
        <f t="shared" si="2850"/>
        <v>0</v>
      </c>
      <c r="BF904" s="804">
        <f t="shared" si="2850"/>
        <v>0</v>
      </c>
      <c r="BG904" s="804">
        <f t="shared" si="2850"/>
        <v>0</v>
      </c>
      <c r="BH904" s="804">
        <f t="shared" si="2850"/>
        <v>0</v>
      </c>
      <c r="BI904" s="804">
        <f t="shared" si="2850"/>
        <v>0</v>
      </c>
      <c r="BJ904" s="804">
        <f t="shared" si="2850"/>
        <v>0</v>
      </c>
      <c r="BK904" s="804">
        <f t="shared" si="2850"/>
        <v>0</v>
      </c>
      <c r="BL904" s="804">
        <f t="shared" si="2850"/>
        <v>0</v>
      </c>
      <c r="BM904" s="804">
        <f t="shared" si="2850"/>
        <v>0</v>
      </c>
      <c r="BN904" s="804">
        <f t="shared" si="2850"/>
        <v>0</v>
      </c>
      <c r="BO904" s="804">
        <f t="shared" si="2850"/>
        <v>0</v>
      </c>
      <c r="BP904" s="804">
        <f t="shared" si="2850"/>
        <v>0</v>
      </c>
      <c r="BQ904" s="804">
        <f t="shared" si="2850"/>
        <v>0</v>
      </c>
      <c r="BR904" s="804">
        <f t="shared" si="2850"/>
        <v>0</v>
      </c>
      <c r="BS904" s="804">
        <f t="shared" si="2850"/>
        <v>0</v>
      </c>
      <c r="BT904" s="804">
        <f t="shared" si="2850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0">
        <f t="shared" si="2820"/>
        <v>0</v>
      </c>
      <c r="CA904" s="600">
        <f t="shared" si="2821"/>
        <v>0</v>
      </c>
      <c r="CB904" s="600">
        <f t="shared" si="2822"/>
        <v>0</v>
      </c>
      <c r="CC904" s="600">
        <f t="shared" si="2823"/>
        <v>0</v>
      </c>
      <c r="CD904" s="1337">
        <f t="shared" ref="CD904:CD917" si="285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2825"/>
        <v>0</v>
      </c>
      <c r="CF904" s="1339">
        <f t="shared" si="2825"/>
        <v>0</v>
      </c>
      <c r="CG904" s="1339">
        <f t="shared" si="2825"/>
        <v>0</v>
      </c>
      <c r="CH904" s="1339">
        <f t="shared" si="2825"/>
        <v>0</v>
      </c>
      <c r="CI904" s="1339">
        <f t="shared" si="2825"/>
        <v>0</v>
      </c>
      <c r="CJ904" s="1339">
        <f t="shared" si="2825"/>
        <v>0</v>
      </c>
      <c r="CK904" s="1340">
        <f t="shared" si="2825"/>
        <v>0</v>
      </c>
      <c r="CL904" s="1340">
        <f t="shared" si="2825"/>
        <v>0</v>
      </c>
      <c r="CM904" s="1340">
        <f t="shared" si="2825"/>
        <v>0</v>
      </c>
      <c r="CN904" s="1339">
        <f t="shared" si="2825"/>
        <v>0</v>
      </c>
      <c r="CO904" s="1339">
        <f t="shared" si="2825"/>
        <v>0</v>
      </c>
      <c r="CP904" s="1339">
        <f t="shared" si="2825"/>
        <v>0</v>
      </c>
      <c r="CQ904" s="1339">
        <f t="shared" si="2825"/>
        <v>0</v>
      </c>
      <c r="CR904" s="1339">
        <f t="shared" si="2825"/>
        <v>0</v>
      </c>
      <c r="CS904" s="1338">
        <f t="shared" si="2825"/>
        <v>0</v>
      </c>
      <c r="CT904" s="1341">
        <f t="shared" si="2825"/>
        <v>0</v>
      </c>
      <c r="CU904" s="552">
        <f t="shared" si="2826"/>
        <v>0</v>
      </c>
      <c r="CV904" s="553">
        <f t="shared" si="2827"/>
        <v>0</v>
      </c>
      <c r="CW904" s="554">
        <f t="shared" si="2828"/>
        <v>0</v>
      </c>
      <c r="CX904" s="554">
        <f t="shared" si="2829"/>
        <v>0</v>
      </c>
      <c r="CY904" s="554">
        <f t="shared" si="2830"/>
        <v>0</v>
      </c>
      <c r="CZ904" s="554">
        <f t="shared" si="2831"/>
        <v>0</v>
      </c>
      <c r="DA904" s="554">
        <f t="shared" si="2832"/>
        <v>0</v>
      </c>
      <c r="DB904" s="555">
        <f t="shared" si="2833"/>
        <v>0</v>
      </c>
      <c r="DC904" s="555">
        <f t="shared" si="2834"/>
        <v>0</v>
      </c>
      <c r="DD904" s="555">
        <f t="shared" si="2835"/>
        <v>0</v>
      </c>
      <c r="DE904" s="554">
        <f t="shared" si="2836"/>
        <v>0</v>
      </c>
      <c r="DF904" s="554">
        <f t="shared" si="2837"/>
        <v>0</v>
      </c>
      <c r="DG904" s="554">
        <f t="shared" si="2838"/>
        <v>0</v>
      </c>
      <c r="DH904" s="554">
        <f t="shared" si="2839"/>
        <v>0</v>
      </c>
      <c r="DI904" s="554">
        <f t="shared" si="2840"/>
        <v>0</v>
      </c>
      <c r="DJ904" s="553">
        <f t="shared" si="2841"/>
        <v>0</v>
      </c>
      <c r="DK904" s="552">
        <f t="shared" si="2842"/>
        <v>0</v>
      </c>
      <c r="DL904" s="656">
        <f t="shared" si="2843"/>
        <v>17</v>
      </c>
      <c r="DM904" s="106">
        <f t="shared" si="2844"/>
        <v>17</v>
      </c>
      <c r="DN904" s="106">
        <f t="shared" si="2845"/>
        <v>17</v>
      </c>
      <c r="DO904" s="106">
        <f t="shared" si="2846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5"/>
      <c r="DY904" s="487"/>
    </row>
    <row r="905" spans="1:129" s="489" customFormat="1" ht="15.75" customHeight="1">
      <c r="A905" s="620" t="s">
        <v>384</v>
      </c>
      <c r="B905" s="804">
        <f t="shared" ref="B905:R905" si="2852">SUM(B88)</f>
        <v>0</v>
      </c>
      <c r="C905" s="804">
        <f t="shared" si="2852"/>
        <v>0</v>
      </c>
      <c r="D905" s="804">
        <f t="shared" si="2852"/>
        <v>0</v>
      </c>
      <c r="E905" s="804">
        <f t="shared" si="2852"/>
        <v>0</v>
      </c>
      <c r="F905" s="804">
        <f t="shared" si="2852"/>
        <v>0</v>
      </c>
      <c r="G905" s="804">
        <f t="shared" si="2852"/>
        <v>0</v>
      </c>
      <c r="H905" s="804">
        <f t="shared" si="2852"/>
        <v>0</v>
      </c>
      <c r="I905" s="804">
        <f t="shared" si="2852"/>
        <v>0</v>
      </c>
      <c r="J905" s="804">
        <f t="shared" si="2852"/>
        <v>0</v>
      </c>
      <c r="K905" s="804">
        <f t="shared" si="2852"/>
        <v>0</v>
      </c>
      <c r="L905" s="804">
        <f t="shared" si="2852"/>
        <v>0</v>
      </c>
      <c r="M905" s="804">
        <f t="shared" si="2852"/>
        <v>0</v>
      </c>
      <c r="N905" s="804">
        <f t="shared" si="2852"/>
        <v>0</v>
      </c>
      <c r="O905" s="804">
        <f t="shared" si="2852"/>
        <v>0</v>
      </c>
      <c r="P905" s="804">
        <f t="shared" si="2852"/>
        <v>0</v>
      </c>
      <c r="Q905" s="804">
        <f t="shared" si="2852"/>
        <v>0</v>
      </c>
      <c r="R905" s="804">
        <f t="shared" si="2852"/>
        <v>0</v>
      </c>
      <c r="S905" s="803"/>
      <c r="T905" s="804">
        <f t="shared" ref="T905:AJ905" si="2853">SUM(T88)</f>
        <v>0</v>
      </c>
      <c r="U905" s="804">
        <f t="shared" si="2853"/>
        <v>0</v>
      </c>
      <c r="V905" s="804">
        <f t="shared" si="2853"/>
        <v>0</v>
      </c>
      <c r="W905" s="804">
        <f t="shared" si="2853"/>
        <v>0</v>
      </c>
      <c r="X905" s="804">
        <f t="shared" si="2853"/>
        <v>0</v>
      </c>
      <c r="Y905" s="804">
        <f t="shared" si="2853"/>
        <v>0</v>
      </c>
      <c r="Z905" s="804">
        <f t="shared" si="2853"/>
        <v>0</v>
      </c>
      <c r="AA905" s="804">
        <f t="shared" si="2853"/>
        <v>0</v>
      </c>
      <c r="AB905" s="804">
        <f t="shared" si="2853"/>
        <v>0</v>
      </c>
      <c r="AC905" s="804">
        <f t="shared" si="2853"/>
        <v>0</v>
      </c>
      <c r="AD905" s="804">
        <f t="shared" si="2853"/>
        <v>0</v>
      </c>
      <c r="AE905" s="804">
        <f t="shared" si="2853"/>
        <v>0</v>
      </c>
      <c r="AF905" s="804">
        <f t="shared" si="2853"/>
        <v>0</v>
      </c>
      <c r="AG905" s="804">
        <f t="shared" si="2853"/>
        <v>0</v>
      </c>
      <c r="AH905" s="804">
        <f t="shared" si="2853"/>
        <v>0</v>
      </c>
      <c r="AI905" s="804">
        <f t="shared" si="2853"/>
        <v>0</v>
      </c>
      <c r="AJ905" s="804">
        <f t="shared" si="2853"/>
        <v>0</v>
      </c>
      <c r="AK905" s="803"/>
      <c r="AL905" s="804">
        <f t="shared" ref="AL905:BB905" si="2854">SUM(AL88)</f>
        <v>0</v>
      </c>
      <c r="AM905" s="804">
        <f t="shared" si="2854"/>
        <v>0</v>
      </c>
      <c r="AN905" s="804">
        <f t="shared" si="2854"/>
        <v>0</v>
      </c>
      <c r="AO905" s="804">
        <f t="shared" si="2854"/>
        <v>0</v>
      </c>
      <c r="AP905" s="804">
        <f t="shared" si="2854"/>
        <v>0</v>
      </c>
      <c r="AQ905" s="804">
        <f t="shared" si="2854"/>
        <v>0</v>
      </c>
      <c r="AR905" s="804">
        <f t="shared" si="2854"/>
        <v>0</v>
      </c>
      <c r="AS905" s="804">
        <f t="shared" si="2854"/>
        <v>0</v>
      </c>
      <c r="AT905" s="804">
        <f t="shared" si="2854"/>
        <v>0</v>
      </c>
      <c r="AU905" s="804">
        <f t="shared" si="2854"/>
        <v>0</v>
      </c>
      <c r="AV905" s="804">
        <f t="shared" si="2854"/>
        <v>0</v>
      </c>
      <c r="AW905" s="804">
        <f t="shared" si="2854"/>
        <v>0</v>
      </c>
      <c r="AX905" s="804">
        <f t="shared" si="2854"/>
        <v>0</v>
      </c>
      <c r="AY905" s="804">
        <f t="shared" si="2854"/>
        <v>0</v>
      </c>
      <c r="AZ905" s="804">
        <f t="shared" si="2854"/>
        <v>0</v>
      </c>
      <c r="BA905" s="804">
        <f t="shared" si="2854"/>
        <v>0</v>
      </c>
      <c r="BB905" s="804">
        <f t="shared" si="2854"/>
        <v>0</v>
      </c>
      <c r="BC905" s="803"/>
      <c r="BD905" s="804">
        <f t="shared" ref="BD905:BT905" si="2855">SUM(BD88)</f>
        <v>0</v>
      </c>
      <c r="BE905" s="804">
        <f t="shared" si="2855"/>
        <v>0</v>
      </c>
      <c r="BF905" s="804">
        <f t="shared" si="2855"/>
        <v>0</v>
      </c>
      <c r="BG905" s="804">
        <f t="shared" si="2855"/>
        <v>0</v>
      </c>
      <c r="BH905" s="804">
        <f t="shared" si="2855"/>
        <v>0</v>
      </c>
      <c r="BI905" s="804">
        <f t="shared" si="2855"/>
        <v>0</v>
      </c>
      <c r="BJ905" s="804">
        <f t="shared" si="2855"/>
        <v>0</v>
      </c>
      <c r="BK905" s="804">
        <f t="shared" si="2855"/>
        <v>0</v>
      </c>
      <c r="BL905" s="804">
        <f t="shared" si="2855"/>
        <v>0</v>
      </c>
      <c r="BM905" s="804">
        <f t="shared" si="2855"/>
        <v>0</v>
      </c>
      <c r="BN905" s="804">
        <f t="shared" si="2855"/>
        <v>0</v>
      </c>
      <c r="BO905" s="804">
        <f t="shared" si="2855"/>
        <v>0</v>
      </c>
      <c r="BP905" s="804">
        <f t="shared" si="2855"/>
        <v>0</v>
      </c>
      <c r="BQ905" s="804">
        <f t="shared" si="2855"/>
        <v>0</v>
      </c>
      <c r="BR905" s="804">
        <f t="shared" si="2855"/>
        <v>0</v>
      </c>
      <c r="BS905" s="804">
        <f t="shared" si="2855"/>
        <v>0</v>
      </c>
      <c r="BT905" s="804">
        <f t="shared" si="2855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0">
        <f t="shared" si="2820"/>
        <v>0</v>
      </c>
      <c r="CA905" s="600">
        <f t="shared" si="2821"/>
        <v>0</v>
      </c>
      <c r="CB905" s="600">
        <f t="shared" si="2822"/>
        <v>0</v>
      </c>
      <c r="CC905" s="600">
        <f t="shared" si="2823"/>
        <v>0</v>
      </c>
      <c r="CD905" s="1337">
        <f t="shared" si="2851"/>
        <v>0</v>
      </c>
      <c r="CE905" s="1338">
        <f t="shared" si="2825"/>
        <v>0</v>
      </c>
      <c r="CF905" s="1339">
        <f t="shared" si="2825"/>
        <v>0</v>
      </c>
      <c r="CG905" s="1339">
        <f t="shared" si="2825"/>
        <v>0</v>
      </c>
      <c r="CH905" s="1339">
        <f t="shared" si="2825"/>
        <v>0</v>
      </c>
      <c r="CI905" s="1339">
        <f t="shared" si="2825"/>
        <v>0</v>
      </c>
      <c r="CJ905" s="1339">
        <f t="shared" si="2825"/>
        <v>0</v>
      </c>
      <c r="CK905" s="1340">
        <f t="shared" si="2825"/>
        <v>0</v>
      </c>
      <c r="CL905" s="1340">
        <f t="shared" si="2825"/>
        <v>0</v>
      </c>
      <c r="CM905" s="1340">
        <f t="shared" si="2825"/>
        <v>0</v>
      </c>
      <c r="CN905" s="1339">
        <f t="shared" si="2825"/>
        <v>0</v>
      </c>
      <c r="CO905" s="1339">
        <f t="shared" si="2825"/>
        <v>0</v>
      </c>
      <c r="CP905" s="1339">
        <f t="shared" si="2825"/>
        <v>0</v>
      </c>
      <c r="CQ905" s="1339">
        <f t="shared" si="2825"/>
        <v>0</v>
      </c>
      <c r="CR905" s="1339">
        <f t="shared" si="2825"/>
        <v>0</v>
      </c>
      <c r="CS905" s="1338">
        <f t="shared" si="2825"/>
        <v>0</v>
      </c>
      <c r="CT905" s="1341">
        <f t="shared" si="2825"/>
        <v>0</v>
      </c>
      <c r="CU905" s="552">
        <f t="shared" si="2826"/>
        <v>0</v>
      </c>
      <c r="CV905" s="553">
        <f t="shared" si="2827"/>
        <v>0</v>
      </c>
      <c r="CW905" s="554">
        <f t="shared" si="2828"/>
        <v>0</v>
      </c>
      <c r="CX905" s="554">
        <f t="shared" si="2829"/>
        <v>0</v>
      </c>
      <c r="CY905" s="554">
        <f t="shared" si="2830"/>
        <v>0</v>
      </c>
      <c r="CZ905" s="554">
        <f t="shared" si="2831"/>
        <v>0</v>
      </c>
      <c r="DA905" s="554">
        <f t="shared" si="2832"/>
        <v>0</v>
      </c>
      <c r="DB905" s="555">
        <f t="shared" si="2833"/>
        <v>0</v>
      </c>
      <c r="DC905" s="555">
        <f t="shared" si="2834"/>
        <v>0</v>
      </c>
      <c r="DD905" s="555">
        <f t="shared" si="2835"/>
        <v>0</v>
      </c>
      <c r="DE905" s="554">
        <f t="shared" si="2836"/>
        <v>0</v>
      </c>
      <c r="DF905" s="554">
        <f t="shared" si="2837"/>
        <v>0</v>
      </c>
      <c r="DG905" s="554">
        <f t="shared" si="2838"/>
        <v>0</v>
      </c>
      <c r="DH905" s="554">
        <f t="shared" si="2839"/>
        <v>0</v>
      </c>
      <c r="DI905" s="554">
        <f t="shared" si="2840"/>
        <v>0</v>
      </c>
      <c r="DJ905" s="553">
        <f t="shared" si="2841"/>
        <v>0</v>
      </c>
      <c r="DK905" s="552">
        <f t="shared" si="2842"/>
        <v>0</v>
      </c>
      <c r="DL905" s="656">
        <f t="shared" si="2843"/>
        <v>17</v>
      </c>
      <c r="DM905" s="106">
        <f t="shared" si="2844"/>
        <v>17</v>
      </c>
      <c r="DN905" s="106">
        <f t="shared" si="2845"/>
        <v>17</v>
      </c>
      <c r="DO905" s="106">
        <f t="shared" si="2846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5"/>
      <c r="DY905" s="487"/>
    </row>
    <row r="906" spans="1:129" s="489" customFormat="1" ht="15.75" customHeight="1">
      <c r="A906" s="813" t="s">
        <v>385</v>
      </c>
      <c r="B906" s="804">
        <f t="shared" ref="B906:R906" si="2856">SUM(B99)</f>
        <v>0</v>
      </c>
      <c r="C906" s="804">
        <f t="shared" si="2856"/>
        <v>0</v>
      </c>
      <c r="D906" s="804">
        <f t="shared" si="2856"/>
        <v>0</v>
      </c>
      <c r="E906" s="804">
        <f t="shared" si="2856"/>
        <v>0</v>
      </c>
      <c r="F906" s="804">
        <f t="shared" si="2856"/>
        <v>0</v>
      </c>
      <c r="G906" s="804">
        <f t="shared" si="2856"/>
        <v>0</v>
      </c>
      <c r="H906" s="804">
        <f t="shared" si="2856"/>
        <v>0</v>
      </c>
      <c r="I906" s="804">
        <f t="shared" si="2856"/>
        <v>0</v>
      </c>
      <c r="J906" s="804">
        <f t="shared" si="2856"/>
        <v>0</v>
      </c>
      <c r="K906" s="804">
        <f t="shared" si="2856"/>
        <v>0</v>
      </c>
      <c r="L906" s="804">
        <f t="shared" si="2856"/>
        <v>0</v>
      </c>
      <c r="M906" s="804">
        <f t="shared" si="2856"/>
        <v>0</v>
      </c>
      <c r="N906" s="804">
        <f t="shared" si="2856"/>
        <v>0</v>
      </c>
      <c r="O906" s="804">
        <f t="shared" si="2856"/>
        <v>0</v>
      </c>
      <c r="P906" s="804">
        <f t="shared" si="2856"/>
        <v>0</v>
      </c>
      <c r="Q906" s="804">
        <f t="shared" si="2856"/>
        <v>0</v>
      </c>
      <c r="R906" s="804">
        <f t="shared" si="2856"/>
        <v>0</v>
      </c>
      <c r="S906" s="803"/>
      <c r="T906" s="804">
        <f t="shared" ref="T906:AJ906" si="2857">SUM(T99)</f>
        <v>0</v>
      </c>
      <c r="U906" s="804">
        <f t="shared" si="2857"/>
        <v>0</v>
      </c>
      <c r="V906" s="804">
        <f t="shared" si="2857"/>
        <v>0</v>
      </c>
      <c r="W906" s="804">
        <f t="shared" si="2857"/>
        <v>0</v>
      </c>
      <c r="X906" s="804">
        <f t="shared" si="2857"/>
        <v>0</v>
      </c>
      <c r="Y906" s="804">
        <f t="shared" si="2857"/>
        <v>0</v>
      </c>
      <c r="Z906" s="804">
        <f t="shared" si="2857"/>
        <v>0</v>
      </c>
      <c r="AA906" s="804">
        <f t="shared" si="2857"/>
        <v>0</v>
      </c>
      <c r="AB906" s="804">
        <f t="shared" si="2857"/>
        <v>0</v>
      </c>
      <c r="AC906" s="804">
        <f t="shared" si="2857"/>
        <v>0</v>
      </c>
      <c r="AD906" s="804">
        <f t="shared" si="2857"/>
        <v>0</v>
      </c>
      <c r="AE906" s="804">
        <f t="shared" si="2857"/>
        <v>0</v>
      </c>
      <c r="AF906" s="804">
        <f t="shared" si="2857"/>
        <v>0</v>
      </c>
      <c r="AG906" s="804">
        <f t="shared" si="2857"/>
        <v>0</v>
      </c>
      <c r="AH906" s="804">
        <f t="shared" si="2857"/>
        <v>0</v>
      </c>
      <c r="AI906" s="804">
        <f t="shared" si="2857"/>
        <v>0</v>
      </c>
      <c r="AJ906" s="804">
        <f t="shared" si="2857"/>
        <v>0</v>
      </c>
      <c r="AK906" s="803"/>
      <c r="AL906" s="804">
        <f t="shared" ref="AL906:BB906" si="2858">SUM(AL99)</f>
        <v>0</v>
      </c>
      <c r="AM906" s="804">
        <f t="shared" si="2858"/>
        <v>0</v>
      </c>
      <c r="AN906" s="804">
        <f t="shared" si="2858"/>
        <v>320</v>
      </c>
      <c r="AO906" s="804">
        <f t="shared" si="2858"/>
        <v>0</v>
      </c>
      <c r="AP906" s="804">
        <f t="shared" si="2858"/>
        <v>2100</v>
      </c>
      <c r="AQ906" s="804">
        <f t="shared" si="2858"/>
        <v>0</v>
      </c>
      <c r="AR906" s="804">
        <f t="shared" si="2858"/>
        <v>950</v>
      </c>
      <c r="AS906" s="804">
        <f t="shared" si="2858"/>
        <v>1650</v>
      </c>
      <c r="AT906" s="804">
        <f t="shared" si="2858"/>
        <v>0</v>
      </c>
      <c r="AU906" s="804">
        <f t="shared" si="2858"/>
        <v>0</v>
      </c>
      <c r="AV906" s="804">
        <f t="shared" si="2858"/>
        <v>0</v>
      </c>
      <c r="AW906" s="804">
        <f t="shared" si="2858"/>
        <v>0</v>
      </c>
      <c r="AX906" s="804">
        <f t="shared" si="2858"/>
        <v>0</v>
      </c>
      <c r="AY906" s="804">
        <f t="shared" si="2858"/>
        <v>0</v>
      </c>
      <c r="AZ906" s="804">
        <f t="shared" si="2858"/>
        <v>0</v>
      </c>
      <c r="BA906" s="804">
        <f t="shared" si="2858"/>
        <v>0</v>
      </c>
      <c r="BB906" s="804">
        <f t="shared" si="2858"/>
        <v>0</v>
      </c>
      <c r="BC906" s="803"/>
      <c r="BD906" s="804">
        <f t="shared" ref="BD906:BT906" si="2859">SUM(BD99)</f>
        <v>1600</v>
      </c>
      <c r="BE906" s="804">
        <f t="shared" si="2859"/>
        <v>0</v>
      </c>
      <c r="BF906" s="804">
        <f t="shared" si="2859"/>
        <v>16000</v>
      </c>
      <c r="BG906" s="804">
        <f t="shared" si="2859"/>
        <v>8000</v>
      </c>
      <c r="BH906" s="804">
        <f t="shared" si="2859"/>
        <v>1500</v>
      </c>
      <c r="BI906" s="804">
        <f t="shared" si="2859"/>
        <v>0</v>
      </c>
      <c r="BJ906" s="804">
        <f t="shared" si="2859"/>
        <v>12000</v>
      </c>
      <c r="BK906" s="804">
        <f t="shared" si="2859"/>
        <v>4000</v>
      </c>
      <c r="BL906" s="804">
        <f t="shared" si="2859"/>
        <v>3000</v>
      </c>
      <c r="BM906" s="804">
        <f t="shared" si="2859"/>
        <v>0</v>
      </c>
      <c r="BN906" s="804">
        <f t="shared" si="2859"/>
        <v>0</v>
      </c>
      <c r="BO906" s="804">
        <f t="shared" si="2859"/>
        <v>0</v>
      </c>
      <c r="BP906" s="804">
        <f t="shared" si="2859"/>
        <v>0</v>
      </c>
      <c r="BQ906" s="804">
        <f t="shared" si="2859"/>
        <v>0</v>
      </c>
      <c r="BR906" s="804">
        <f t="shared" si="2859"/>
        <v>0</v>
      </c>
      <c r="BS906" s="804">
        <f t="shared" si="2859"/>
        <v>0</v>
      </c>
      <c r="BT906" s="804">
        <f t="shared" si="2859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2600</v>
      </c>
      <c r="BY906" s="804">
        <f>SUM(BY99)</f>
        <v>21000</v>
      </c>
      <c r="BZ906" s="600">
        <f t="shared" si="2820"/>
        <v>0</v>
      </c>
      <c r="CA906" s="600">
        <f t="shared" si="2821"/>
        <v>0</v>
      </c>
      <c r="CB906" s="600">
        <f t="shared" si="2822"/>
        <v>194.66666666666666</v>
      </c>
      <c r="CC906" s="600">
        <f t="shared" si="2823"/>
        <v>2006.6666666666667</v>
      </c>
      <c r="CD906" s="1337">
        <f t="shared" si="2851"/>
        <v>0</v>
      </c>
      <c r="CE906" s="1338">
        <f t="shared" si="2825"/>
        <v>0</v>
      </c>
      <c r="CF906" s="1339">
        <f t="shared" si="2825"/>
        <v>0</v>
      </c>
      <c r="CG906" s="1339">
        <f t="shared" si="2825"/>
        <v>0</v>
      </c>
      <c r="CH906" s="1339">
        <f t="shared" si="2825"/>
        <v>0</v>
      </c>
      <c r="CI906" s="1339">
        <f t="shared" si="2825"/>
        <v>0</v>
      </c>
      <c r="CJ906" s="1339">
        <f t="shared" si="2825"/>
        <v>0</v>
      </c>
      <c r="CK906" s="1340">
        <f t="shared" si="2825"/>
        <v>0</v>
      </c>
      <c r="CL906" s="1340">
        <f t="shared" si="2825"/>
        <v>0</v>
      </c>
      <c r="CM906" s="1340">
        <f t="shared" si="2825"/>
        <v>0</v>
      </c>
      <c r="CN906" s="1339">
        <f t="shared" si="2825"/>
        <v>1500</v>
      </c>
      <c r="CO906" s="1339">
        <f t="shared" si="2825"/>
        <v>1600</v>
      </c>
      <c r="CP906" s="1339">
        <f t="shared" si="2825"/>
        <v>3000</v>
      </c>
      <c r="CQ906" s="1339">
        <f t="shared" si="2825"/>
        <v>4000</v>
      </c>
      <c r="CR906" s="1339">
        <f t="shared" si="2825"/>
        <v>8000</v>
      </c>
      <c r="CS906" s="1338">
        <f t="shared" si="2825"/>
        <v>12000</v>
      </c>
      <c r="CT906" s="1341">
        <f t="shared" si="2825"/>
        <v>16000</v>
      </c>
      <c r="CU906" s="552">
        <f t="shared" si="2826"/>
        <v>0</v>
      </c>
      <c r="CV906" s="553">
        <f t="shared" si="2827"/>
        <v>0</v>
      </c>
      <c r="CW906" s="554">
        <f t="shared" si="2828"/>
        <v>0</v>
      </c>
      <c r="CX906" s="554">
        <f t="shared" si="2829"/>
        <v>0</v>
      </c>
      <c r="CY906" s="554">
        <f t="shared" si="2830"/>
        <v>0</v>
      </c>
      <c r="CZ906" s="554">
        <f t="shared" si="2831"/>
        <v>0</v>
      </c>
      <c r="DA906" s="554">
        <f t="shared" si="2832"/>
        <v>0</v>
      </c>
      <c r="DB906" s="555">
        <f t="shared" si="2833"/>
        <v>0</v>
      </c>
      <c r="DC906" s="555">
        <f t="shared" si="2834"/>
        <v>0</v>
      </c>
      <c r="DD906" s="555">
        <f t="shared" si="2835"/>
        <v>0</v>
      </c>
      <c r="DE906" s="554">
        <f t="shared" si="2836"/>
        <v>1500</v>
      </c>
      <c r="DF906" s="554">
        <f t="shared" si="2837"/>
        <v>1600</v>
      </c>
      <c r="DG906" s="554">
        <f t="shared" si="2838"/>
        <v>3000</v>
      </c>
      <c r="DH906" s="554">
        <f t="shared" si="2839"/>
        <v>4000</v>
      </c>
      <c r="DI906" s="554">
        <f t="shared" si="2840"/>
        <v>8000</v>
      </c>
      <c r="DJ906" s="553">
        <f t="shared" si="2841"/>
        <v>12000</v>
      </c>
      <c r="DK906" s="552">
        <f t="shared" si="2842"/>
        <v>16000</v>
      </c>
      <c r="DL906" s="656">
        <f t="shared" si="2843"/>
        <v>17</v>
      </c>
      <c r="DM906" s="106">
        <f t="shared" si="2844"/>
        <v>17</v>
      </c>
      <c r="DN906" s="106">
        <f t="shared" si="2845"/>
        <v>17</v>
      </c>
      <c r="DO906" s="106">
        <f t="shared" si="2846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5"/>
      <c r="DY906" s="487"/>
    </row>
    <row r="907" spans="1:129" s="489" customFormat="1" ht="15.75" customHeight="1">
      <c r="A907" s="620" t="s">
        <v>386</v>
      </c>
      <c r="B907" s="804">
        <f t="shared" ref="B907:R907" si="2860">SUM(B107)</f>
        <v>0</v>
      </c>
      <c r="C907" s="804">
        <f t="shared" si="2860"/>
        <v>0</v>
      </c>
      <c r="D907" s="804">
        <f t="shared" si="2860"/>
        <v>0</v>
      </c>
      <c r="E907" s="804">
        <f t="shared" si="2860"/>
        <v>0</v>
      </c>
      <c r="F907" s="804">
        <f t="shared" si="2860"/>
        <v>0</v>
      </c>
      <c r="G907" s="804">
        <f t="shared" si="2860"/>
        <v>0</v>
      </c>
      <c r="H907" s="804">
        <f t="shared" si="2860"/>
        <v>0</v>
      </c>
      <c r="I907" s="804">
        <f t="shared" si="2860"/>
        <v>0</v>
      </c>
      <c r="J907" s="804">
        <f t="shared" si="2860"/>
        <v>0</v>
      </c>
      <c r="K907" s="804">
        <f t="shared" si="2860"/>
        <v>0</v>
      </c>
      <c r="L907" s="804">
        <f t="shared" si="2860"/>
        <v>0</v>
      </c>
      <c r="M907" s="804">
        <f t="shared" si="2860"/>
        <v>0</v>
      </c>
      <c r="N907" s="804">
        <f t="shared" si="2860"/>
        <v>0</v>
      </c>
      <c r="O907" s="804">
        <f t="shared" si="2860"/>
        <v>0</v>
      </c>
      <c r="P907" s="804">
        <f t="shared" si="2860"/>
        <v>0</v>
      </c>
      <c r="Q907" s="804">
        <f t="shared" si="2860"/>
        <v>0</v>
      </c>
      <c r="R907" s="804">
        <f t="shared" si="2860"/>
        <v>0</v>
      </c>
      <c r="S907" s="803"/>
      <c r="T907" s="804">
        <f t="shared" ref="T907:AJ907" si="2861">SUM(T107)</f>
        <v>0</v>
      </c>
      <c r="U907" s="804">
        <f t="shared" si="2861"/>
        <v>0</v>
      </c>
      <c r="V907" s="804">
        <f t="shared" si="2861"/>
        <v>0</v>
      </c>
      <c r="W907" s="804">
        <f t="shared" si="2861"/>
        <v>0</v>
      </c>
      <c r="X907" s="804">
        <f t="shared" si="2861"/>
        <v>0</v>
      </c>
      <c r="Y907" s="804">
        <f t="shared" si="2861"/>
        <v>0</v>
      </c>
      <c r="Z907" s="804">
        <f t="shared" si="2861"/>
        <v>0</v>
      </c>
      <c r="AA907" s="804">
        <f t="shared" si="2861"/>
        <v>0</v>
      </c>
      <c r="AB907" s="804">
        <f t="shared" si="2861"/>
        <v>0</v>
      </c>
      <c r="AC907" s="804">
        <f t="shared" si="2861"/>
        <v>0</v>
      </c>
      <c r="AD907" s="804">
        <f t="shared" si="2861"/>
        <v>0</v>
      </c>
      <c r="AE907" s="804">
        <f t="shared" si="2861"/>
        <v>0</v>
      </c>
      <c r="AF907" s="804">
        <f t="shared" si="2861"/>
        <v>0</v>
      </c>
      <c r="AG907" s="804">
        <f t="shared" si="2861"/>
        <v>0</v>
      </c>
      <c r="AH907" s="804">
        <f t="shared" si="2861"/>
        <v>0</v>
      </c>
      <c r="AI907" s="804">
        <f t="shared" si="2861"/>
        <v>0</v>
      </c>
      <c r="AJ907" s="804">
        <f t="shared" si="2861"/>
        <v>0</v>
      </c>
      <c r="AK907" s="803"/>
      <c r="AL907" s="804">
        <f t="shared" ref="AL907:BB907" si="2862">SUM(AL107)</f>
        <v>0</v>
      </c>
      <c r="AM907" s="804">
        <f t="shared" si="2862"/>
        <v>0</v>
      </c>
      <c r="AN907" s="804">
        <f t="shared" si="2862"/>
        <v>0</v>
      </c>
      <c r="AO907" s="804">
        <f t="shared" si="2862"/>
        <v>0</v>
      </c>
      <c r="AP907" s="804">
        <f t="shared" si="2862"/>
        <v>1300</v>
      </c>
      <c r="AQ907" s="804">
        <f t="shared" si="2862"/>
        <v>0</v>
      </c>
      <c r="AR907" s="804">
        <f t="shared" si="2862"/>
        <v>600</v>
      </c>
      <c r="AS907" s="804">
        <f t="shared" si="2862"/>
        <v>900</v>
      </c>
      <c r="AT907" s="804">
        <f t="shared" si="2862"/>
        <v>0</v>
      </c>
      <c r="AU907" s="804">
        <f t="shared" si="2862"/>
        <v>0</v>
      </c>
      <c r="AV907" s="804">
        <f t="shared" si="2862"/>
        <v>0</v>
      </c>
      <c r="AW907" s="804">
        <f t="shared" si="2862"/>
        <v>0</v>
      </c>
      <c r="AX907" s="804">
        <f t="shared" si="2862"/>
        <v>0</v>
      </c>
      <c r="AY907" s="804">
        <f t="shared" si="2862"/>
        <v>0</v>
      </c>
      <c r="AZ907" s="804">
        <f t="shared" si="2862"/>
        <v>0</v>
      </c>
      <c r="BA907" s="804">
        <f t="shared" si="2862"/>
        <v>0</v>
      </c>
      <c r="BB907" s="804">
        <f t="shared" si="2862"/>
        <v>0</v>
      </c>
      <c r="BC907" s="803"/>
      <c r="BD907" s="804">
        <f t="shared" ref="BD907:BT907" si="2863">SUM(BD107)</f>
        <v>0</v>
      </c>
      <c r="BE907" s="804">
        <f t="shared" si="2863"/>
        <v>0</v>
      </c>
      <c r="BF907" s="804">
        <f t="shared" si="2863"/>
        <v>0</v>
      </c>
      <c r="BG907" s="804">
        <f t="shared" si="2863"/>
        <v>5000</v>
      </c>
      <c r="BH907" s="804">
        <f t="shared" si="2863"/>
        <v>0</v>
      </c>
      <c r="BI907" s="804">
        <f t="shared" si="2863"/>
        <v>0</v>
      </c>
      <c r="BJ907" s="804">
        <f t="shared" si="2863"/>
        <v>7200</v>
      </c>
      <c r="BK907" s="804">
        <f t="shared" si="2863"/>
        <v>0</v>
      </c>
      <c r="BL907" s="804">
        <f t="shared" si="2863"/>
        <v>0</v>
      </c>
      <c r="BM907" s="804">
        <f t="shared" si="2863"/>
        <v>0</v>
      </c>
      <c r="BN907" s="804">
        <f t="shared" si="2863"/>
        <v>0</v>
      </c>
      <c r="BO907" s="804">
        <f t="shared" si="2863"/>
        <v>0</v>
      </c>
      <c r="BP907" s="804">
        <f t="shared" si="2863"/>
        <v>0</v>
      </c>
      <c r="BQ907" s="804">
        <f t="shared" si="2863"/>
        <v>0</v>
      </c>
      <c r="BR907" s="804">
        <f t="shared" si="2863"/>
        <v>0</v>
      </c>
      <c r="BS907" s="804">
        <f t="shared" si="2863"/>
        <v>0</v>
      </c>
      <c r="BT907" s="804">
        <f t="shared" si="2863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0">
        <f t="shared" si="2820"/>
        <v>0</v>
      </c>
      <c r="CA907" s="600">
        <f t="shared" si="2821"/>
        <v>0</v>
      </c>
      <c r="CB907" s="600">
        <f t="shared" si="2822"/>
        <v>100</v>
      </c>
      <c r="CC907" s="600">
        <f t="shared" si="2823"/>
        <v>333.33333333333331</v>
      </c>
      <c r="CD907" s="1337">
        <f t="shared" si="2851"/>
        <v>0</v>
      </c>
      <c r="CE907" s="1338">
        <f t="shared" si="2825"/>
        <v>0</v>
      </c>
      <c r="CF907" s="1339">
        <f t="shared" si="2825"/>
        <v>0</v>
      </c>
      <c r="CG907" s="1339">
        <f t="shared" si="2825"/>
        <v>0</v>
      </c>
      <c r="CH907" s="1339">
        <f t="shared" si="2825"/>
        <v>0</v>
      </c>
      <c r="CI907" s="1339">
        <f t="shared" si="2825"/>
        <v>0</v>
      </c>
      <c r="CJ907" s="1339">
        <f t="shared" si="2825"/>
        <v>0</v>
      </c>
      <c r="CK907" s="1340">
        <f t="shared" si="2825"/>
        <v>0</v>
      </c>
      <c r="CL907" s="1340">
        <f t="shared" si="2825"/>
        <v>0</v>
      </c>
      <c r="CM907" s="1340">
        <f t="shared" si="2825"/>
        <v>0</v>
      </c>
      <c r="CN907" s="1339">
        <f t="shared" si="2825"/>
        <v>0</v>
      </c>
      <c r="CO907" s="1339">
        <f t="shared" si="2825"/>
        <v>0</v>
      </c>
      <c r="CP907" s="1339">
        <f t="shared" si="2825"/>
        <v>0</v>
      </c>
      <c r="CQ907" s="1339">
        <f t="shared" si="2825"/>
        <v>0</v>
      </c>
      <c r="CR907" s="1339">
        <f t="shared" si="2825"/>
        <v>0</v>
      </c>
      <c r="CS907" s="1338">
        <f t="shared" si="2825"/>
        <v>5000</v>
      </c>
      <c r="CT907" s="1341">
        <f t="shared" si="2825"/>
        <v>7200</v>
      </c>
      <c r="CU907" s="552">
        <f t="shared" si="2826"/>
        <v>0</v>
      </c>
      <c r="CV907" s="553">
        <f t="shared" si="2827"/>
        <v>0</v>
      </c>
      <c r="CW907" s="554">
        <f t="shared" si="2828"/>
        <v>0</v>
      </c>
      <c r="CX907" s="554">
        <f t="shared" si="2829"/>
        <v>0</v>
      </c>
      <c r="CY907" s="554">
        <f t="shared" si="2830"/>
        <v>0</v>
      </c>
      <c r="CZ907" s="554">
        <f t="shared" si="2831"/>
        <v>0</v>
      </c>
      <c r="DA907" s="554">
        <f t="shared" si="2832"/>
        <v>0</v>
      </c>
      <c r="DB907" s="555">
        <f t="shared" si="2833"/>
        <v>0</v>
      </c>
      <c r="DC907" s="555">
        <f t="shared" si="2834"/>
        <v>0</v>
      </c>
      <c r="DD907" s="555">
        <f t="shared" si="2835"/>
        <v>0</v>
      </c>
      <c r="DE907" s="554">
        <f t="shared" si="2836"/>
        <v>0</v>
      </c>
      <c r="DF907" s="554">
        <f t="shared" si="2837"/>
        <v>0</v>
      </c>
      <c r="DG907" s="554">
        <f t="shared" si="2838"/>
        <v>0</v>
      </c>
      <c r="DH907" s="554">
        <f t="shared" si="2839"/>
        <v>0</v>
      </c>
      <c r="DI907" s="554">
        <f t="shared" si="2840"/>
        <v>0</v>
      </c>
      <c r="DJ907" s="553">
        <f t="shared" si="2841"/>
        <v>5000</v>
      </c>
      <c r="DK907" s="552">
        <f t="shared" si="2842"/>
        <v>7200</v>
      </c>
      <c r="DL907" s="656">
        <f t="shared" si="2843"/>
        <v>17</v>
      </c>
      <c r="DM907" s="106">
        <f t="shared" si="2844"/>
        <v>17</v>
      </c>
      <c r="DN907" s="106">
        <f t="shared" si="2845"/>
        <v>17</v>
      </c>
      <c r="DO907" s="106">
        <f t="shared" si="2846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5"/>
      <c r="DY907" s="487"/>
    </row>
    <row r="908" spans="1:129" s="489" customFormat="1" ht="15.75" customHeight="1">
      <c r="A908" s="620" t="s">
        <v>387</v>
      </c>
      <c r="B908" s="804">
        <f t="shared" ref="B908:R908" si="2864">SUM(B115)</f>
        <v>0</v>
      </c>
      <c r="C908" s="804">
        <f t="shared" si="2864"/>
        <v>0</v>
      </c>
      <c r="D908" s="804">
        <f t="shared" si="2864"/>
        <v>0</v>
      </c>
      <c r="E908" s="804">
        <f t="shared" si="2864"/>
        <v>0</v>
      </c>
      <c r="F908" s="804">
        <f t="shared" si="2864"/>
        <v>0</v>
      </c>
      <c r="G908" s="804">
        <f t="shared" si="2864"/>
        <v>0</v>
      </c>
      <c r="H908" s="804">
        <f t="shared" si="2864"/>
        <v>0</v>
      </c>
      <c r="I908" s="804">
        <f t="shared" si="2864"/>
        <v>0</v>
      </c>
      <c r="J908" s="804">
        <f t="shared" si="2864"/>
        <v>0</v>
      </c>
      <c r="K908" s="804">
        <f t="shared" si="2864"/>
        <v>0</v>
      </c>
      <c r="L908" s="804">
        <f t="shared" si="2864"/>
        <v>0</v>
      </c>
      <c r="M908" s="804">
        <f t="shared" si="2864"/>
        <v>0</v>
      </c>
      <c r="N908" s="804">
        <f t="shared" si="2864"/>
        <v>0</v>
      </c>
      <c r="O908" s="804">
        <f t="shared" si="2864"/>
        <v>0</v>
      </c>
      <c r="P908" s="804">
        <f t="shared" si="2864"/>
        <v>0</v>
      </c>
      <c r="Q908" s="804">
        <f t="shared" si="2864"/>
        <v>0</v>
      </c>
      <c r="R908" s="804">
        <f t="shared" si="2864"/>
        <v>0</v>
      </c>
      <c r="S908" s="803"/>
      <c r="T908" s="804">
        <f t="shared" ref="T908:AJ908" si="2865">SUM(T115)</f>
        <v>0</v>
      </c>
      <c r="U908" s="804">
        <f t="shared" si="2865"/>
        <v>0</v>
      </c>
      <c r="V908" s="804">
        <f t="shared" si="2865"/>
        <v>0</v>
      </c>
      <c r="W908" s="804">
        <f t="shared" si="2865"/>
        <v>0</v>
      </c>
      <c r="X908" s="804">
        <f t="shared" si="2865"/>
        <v>0</v>
      </c>
      <c r="Y908" s="804">
        <f t="shared" si="2865"/>
        <v>0</v>
      </c>
      <c r="Z908" s="804">
        <f t="shared" si="2865"/>
        <v>0</v>
      </c>
      <c r="AA908" s="804">
        <f t="shared" si="2865"/>
        <v>0</v>
      </c>
      <c r="AB908" s="804">
        <f t="shared" si="2865"/>
        <v>0</v>
      </c>
      <c r="AC908" s="804">
        <f t="shared" si="2865"/>
        <v>0</v>
      </c>
      <c r="AD908" s="804">
        <f t="shared" si="2865"/>
        <v>0</v>
      </c>
      <c r="AE908" s="804">
        <f t="shared" si="2865"/>
        <v>0</v>
      </c>
      <c r="AF908" s="804">
        <f t="shared" si="2865"/>
        <v>0</v>
      </c>
      <c r="AG908" s="804">
        <f t="shared" si="2865"/>
        <v>0</v>
      </c>
      <c r="AH908" s="804">
        <f t="shared" si="2865"/>
        <v>0</v>
      </c>
      <c r="AI908" s="804">
        <f t="shared" si="2865"/>
        <v>0</v>
      </c>
      <c r="AJ908" s="804">
        <f t="shared" si="2865"/>
        <v>0</v>
      </c>
      <c r="AK908" s="803"/>
      <c r="AL908" s="804">
        <f t="shared" ref="AL908:BB908" si="2866">SUM(AL115)</f>
        <v>0</v>
      </c>
      <c r="AM908" s="804">
        <f t="shared" si="2866"/>
        <v>0</v>
      </c>
      <c r="AN908" s="804">
        <f t="shared" si="2866"/>
        <v>0</v>
      </c>
      <c r="AO908" s="804">
        <f t="shared" si="2866"/>
        <v>0</v>
      </c>
      <c r="AP908" s="804">
        <f t="shared" si="2866"/>
        <v>0</v>
      </c>
      <c r="AQ908" s="804">
        <f t="shared" si="2866"/>
        <v>0</v>
      </c>
      <c r="AR908" s="804">
        <f t="shared" si="2866"/>
        <v>0</v>
      </c>
      <c r="AS908" s="804">
        <f t="shared" si="2866"/>
        <v>0</v>
      </c>
      <c r="AT908" s="804">
        <f t="shared" si="2866"/>
        <v>0</v>
      </c>
      <c r="AU908" s="804">
        <f t="shared" si="2866"/>
        <v>0</v>
      </c>
      <c r="AV908" s="804">
        <f t="shared" si="2866"/>
        <v>0</v>
      </c>
      <c r="AW908" s="804">
        <f t="shared" si="2866"/>
        <v>0</v>
      </c>
      <c r="AX908" s="804">
        <f t="shared" si="2866"/>
        <v>0</v>
      </c>
      <c r="AY908" s="804">
        <f t="shared" si="2866"/>
        <v>0</v>
      </c>
      <c r="AZ908" s="804">
        <f t="shared" si="2866"/>
        <v>0</v>
      </c>
      <c r="BA908" s="804">
        <f t="shared" si="2866"/>
        <v>0</v>
      </c>
      <c r="BB908" s="804">
        <f t="shared" si="2866"/>
        <v>0</v>
      </c>
      <c r="BC908" s="803"/>
      <c r="BD908" s="804">
        <f t="shared" ref="BD908:BT908" si="2867">SUM(BD115)</f>
        <v>0</v>
      </c>
      <c r="BE908" s="804">
        <f t="shared" si="2867"/>
        <v>0</v>
      </c>
      <c r="BF908" s="804">
        <f t="shared" si="2867"/>
        <v>0</v>
      </c>
      <c r="BG908" s="804">
        <f t="shared" si="2867"/>
        <v>0</v>
      </c>
      <c r="BH908" s="804">
        <f t="shared" si="2867"/>
        <v>0</v>
      </c>
      <c r="BI908" s="804">
        <f t="shared" si="2867"/>
        <v>0</v>
      </c>
      <c r="BJ908" s="804">
        <f t="shared" si="2867"/>
        <v>0</v>
      </c>
      <c r="BK908" s="804">
        <f t="shared" si="2867"/>
        <v>0</v>
      </c>
      <c r="BL908" s="804">
        <f t="shared" si="2867"/>
        <v>0</v>
      </c>
      <c r="BM908" s="804">
        <f t="shared" si="2867"/>
        <v>0</v>
      </c>
      <c r="BN908" s="804">
        <f t="shared" si="2867"/>
        <v>0</v>
      </c>
      <c r="BO908" s="804">
        <f t="shared" si="2867"/>
        <v>0</v>
      </c>
      <c r="BP908" s="804">
        <f t="shared" si="2867"/>
        <v>0</v>
      </c>
      <c r="BQ908" s="804">
        <f t="shared" si="2867"/>
        <v>0</v>
      </c>
      <c r="BR908" s="804">
        <f t="shared" si="2867"/>
        <v>0</v>
      </c>
      <c r="BS908" s="804">
        <f t="shared" si="2867"/>
        <v>0</v>
      </c>
      <c r="BT908" s="804">
        <f t="shared" si="2867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0">
        <f t="shared" si="2820"/>
        <v>0</v>
      </c>
      <c r="CA908" s="600">
        <f t="shared" si="2821"/>
        <v>0</v>
      </c>
      <c r="CB908" s="600">
        <f t="shared" si="2822"/>
        <v>0</v>
      </c>
      <c r="CC908" s="600">
        <f t="shared" si="2823"/>
        <v>0</v>
      </c>
      <c r="CD908" s="1337">
        <f t="shared" si="2851"/>
        <v>0</v>
      </c>
      <c r="CE908" s="1338">
        <f t="shared" si="2825"/>
        <v>0</v>
      </c>
      <c r="CF908" s="1339">
        <f t="shared" si="2825"/>
        <v>0</v>
      </c>
      <c r="CG908" s="1339">
        <f t="shared" si="2825"/>
        <v>0</v>
      </c>
      <c r="CH908" s="1339">
        <f t="shared" si="2825"/>
        <v>0</v>
      </c>
      <c r="CI908" s="1339">
        <f t="shared" si="2825"/>
        <v>0</v>
      </c>
      <c r="CJ908" s="1339">
        <f t="shared" si="2825"/>
        <v>0</v>
      </c>
      <c r="CK908" s="1340">
        <f t="shared" si="2825"/>
        <v>0</v>
      </c>
      <c r="CL908" s="1340">
        <f t="shared" si="2825"/>
        <v>0</v>
      </c>
      <c r="CM908" s="1340">
        <f t="shared" si="2825"/>
        <v>0</v>
      </c>
      <c r="CN908" s="1339">
        <f t="shared" si="2825"/>
        <v>0</v>
      </c>
      <c r="CO908" s="1339">
        <f t="shared" si="2825"/>
        <v>0</v>
      </c>
      <c r="CP908" s="1339">
        <f t="shared" si="2825"/>
        <v>0</v>
      </c>
      <c r="CQ908" s="1339">
        <f t="shared" si="2825"/>
        <v>0</v>
      </c>
      <c r="CR908" s="1339">
        <f t="shared" si="2825"/>
        <v>0</v>
      </c>
      <c r="CS908" s="1338">
        <f t="shared" si="2825"/>
        <v>0</v>
      </c>
      <c r="CT908" s="1341">
        <f t="shared" si="2825"/>
        <v>0</v>
      </c>
      <c r="CU908" s="552">
        <f t="shared" si="2826"/>
        <v>0</v>
      </c>
      <c r="CV908" s="553">
        <f t="shared" si="2827"/>
        <v>0</v>
      </c>
      <c r="CW908" s="554">
        <f t="shared" si="2828"/>
        <v>0</v>
      </c>
      <c r="CX908" s="554">
        <f t="shared" si="2829"/>
        <v>0</v>
      </c>
      <c r="CY908" s="554">
        <f t="shared" si="2830"/>
        <v>0</v>
      </c>
      <c r="CZ908" s="554">
        <f t="shared" si="2831"/>
        <v>0</v>
      </c>
      <c r="DA908" s="554">
        <f t="shared" si="2832"/>
        <v>0</v>
      </c>
      <c r="DB908" s="555">
        <f t="shared" si="2833"/>
        <v>0</v>
      </c>
      <c r="DC908" s="555">
        <f t="shared" si="2834"/>
        <v>0</v>
      </c>
      <c r="DD908" s="555">
        <f t="shared" si="2835"/>
        <v>0</v>
      </c>
      <c r="DE908" s="554">
        <f t="shared" si="2836"/>
        <v>0</v>
      </c>
      <c r="DF908" s="554">
        <f t="shared" si="2837"/>
        <v>0</v>
      </c>
      <c r="DG908" s="554">
        <f t="shared" si="2838"/>
        <v>0</v>
      </c>
      <c r="DH908" s="554">
        <f t="shared" si="2839"/>
        <v>0</v>
      </c>
      <c r="DI908" s="554">
        <f t="shared" si="2840"/>
        <v>0</v>
      </c>
      <c r="DJ908" s="553">
        <f t="shared" si="2841"/>
        <v>0</v>
      </c>
      <c r="DK908" s="552">
        <f t="shared" si="2842"/>
        <v>0</v>
      </c>
      <c r="DL908" s="656">
        <f t="shared" si="2843"/>
        <v>17</v>
      </c>
      <c r="DM908" s="106">
        <f t="shared" si="2844"/>
        <v>17</v>
      </c>
      <c r="DN908" s="106">
        <f t="shared" si="2845"/>
        <v>17</v>
      </c>
      <c r="DO908" s="106">
        <f t="shared" si="2846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5"/>
      <c r="DY908" s="487"/>
    </row>
    <row r="909" spans="1:129" s="489" customFormat="1" ht="15.75" customHeight="1">
      <c r="A909" s="813" t="s">
        <v>388</v>
      </c>
      <c r="B909" s="804">
        <f t="shared" ref="B909:R909" si="2868">SUM(B126)</f>
        <v>0</v>
      </c>
      <c r="C909" s="804">
        <f t="shared" si="2868"/>
        <v>0</v>
      </c>
      <c r="D909" s="804">
        <f t="shared" si="2868"/>
        <v>0</v>
      </c>
      <c r="E909" s="804">
        <f t="shared" si="2868"/>
        <v>0</v>
      </c>
      <c r="F909" s="804">
        <f t="shared" si="2868"/>
        <v>0</v>
      </c>
      <c r="G909" s="804">
        <f t="shared" si="2868"/>
        <v>0</v>
      </c>
      <c r="H909" s="804">
        <f t="shared" si="2868"/>
        <v>0</v>
      </c>
      <c r="I909" s="804">
        <f t="shared" si="2868"/>
        <v>0</v>
      </c>
      <c r="J909" s="804">
        <f t="shared" si="2868"/>
        <v>0</v>
      </c>
      <c r="K909" s="804">
        <f t="shared" si="2868"/>
        <v>0</v>
      </c>
      <c r="L909" s="804">
        <f t="shared" si="2868"/>
        <v>0</v>
      </c>
      <c r="M909" s="804">
        <f t="shared" si="2868"/>
        <v>0</v>
      </c>
      <c r="N909" s="804">
        <f t="shared" si="2868"/>
        <v>0</v>
      </c>
      <c r="O909" s="804">
        <f t="shared" si="2868"/>
        <v>0</v>
      </c>
      <c r="P909" s="804">
        <f t="shared" si="2868"/>
        <v>0</v>
      </c>
      <c r="Q909" s="804">
        <f t="shared" si="2868"/>
        <v>0</v>
      </c>
      <c r="R909" s="804">
        <f t="shared" si="2868"/>
        <v>0</v>
      </c>
      <c r="S909" s="803"/>
      <c r="T909" s="804">
        <f t="shared" ref="T909:AJ909" si="2869">SUM(T126)</f>
        <v>0</v>
      </c>
      <c r="U909" s="804">
        <f t="shared" si="2869"/>
        <v>0</v>
      </c>
      <c r="V909" s="804">
        <f t="shared" si="2869"/>
        <v>0</v>
      </c>
      <c r="W909" s="804">
        <f t="shared" si="2869"/>
        <v>0</v>
      </c>
      <c r="X909" s="804">
        <f t="shared" si="2869"/>
        <v>0</v>
      </c>
      <c r="Y909" s="804">
        <f t="shared" si="2869"/>
        <v>0</v>
      </c>
      <c r="Z909" s="804">
        <f t="shared" si="2869"/>
        <v>0</v>
      </c>
      <c r="AA909" s="804">
        <f t="shared" si="2869"/>
        <v>0</v>
      </c>
      <c r="AB909" s="804">
        <f t="shared" si="2869"/>
        <v>0</v>
      </c>
      <c r="AC909" s="804">
        <f t="shared" si="2869"/>
        <v>0</v>
      </c>
      <c r="AD909" s="804">
        <f t="shared" si="2869"/>
        <v>0</v>
      </c>
      <c r="AE909" s="804">
        <f t="shared" si="2869"/>
        <v>0</v>
      </c>
      <c r="AF909" s="804">
        <f t="shared" si="2869"/>
        <v>0</v>
      </c>
      <c r="AG909" s="804">
        <f t="shared" si="2869"/>
        <v>0</v>
      </c>
      <c r="AH909" s="804">
        <f t="shared" si="2869"/>
        <v>0</v>
      </c>
      <c r="AI909" s="804">
        <f t="shared" si="2869"/>
        <v>0</v>
      </c>
      <c r="AJ909" s="804">
        <f t="shared" si="2869"/>
        <v>0</v>
      </c>
      <c r="AK909" s="803"/>
      <c r="AL909" s="804">
        <f t="shared" ref="AL909:BB909" si="2870">SUM(AL126)</f>
        <v>0</v>
      </c>
      <c r="AM909" s="804">
        <f t="shared" si="2870"/>
        <v>0</v>
      </c>
      <c r="AN909" s="804">
        <f t="shared" si="2870"/>
        <v>0</v>
      </c>
      <c r="AO909" s="804">
        <f t="shared" si="2870"/>
        <v>0</v>
      </c>
      <c r="AP909" s="804">
        <f t="shared" si="2870"/>
        <v>0</v>
      </c>
      <c r="AQ909" s="804">
        <f t="shared" si="2870"/>
        <v>0</v>
      </c>
      <c r="AR909" s="804">
        <f t="shared" si="2870"/>
        <v>0</v>
      </c>
      <c r="AS909" s="804">
        <f t="shared" si="2870"/>
        <v>0</v>
      </c>
      <c r="AT909" s="804">
        <f t="shared" si="2870"/>
        <v>0</v>
      </c>
      <c r="AU909" s="804">
        <f t="shared" si="2870"/>
        <v>0</v>
      </c>
      <c r="AV909" s="804">
        <f t="shared" si="2870"/>
        <v>0</v>
      </c>
      <c r="AW909" s="804">
        <f t="shared" si="2870"/>
        <v>0</v>
      </c>
      <c r="AX909" s="804">
        <f t="shared" si="2870"/>
        <v>0</v>
      </c>
      <c r="AY909" s="804">
        <f t="shared" si="2870"/>
        <v>0</v>
      </c>
      <c r="AZ909" s="804">
        <f t="shared" si="2870"/>
        <v>0</v>
      </c>
      <c r="BA909" s="804">
        <f t="shared" si="2870"/>
        <v>0</v>
      </c>
      <c r="BB909" s="804">
        <f t="shared" si="2870"/>
        <v>0</v>
      </c>
      <c r="BC909" s="803"/>
      <c r="BD909" s="804">
        <f t="shared" ref="BD909:BT909" si="2871">SUM(BD126)</f>
        <v>0</v>
      </c>
      <c r="BE909" s="804">
        <f t="shared" si="2871"/>
        <v>0</v>
      </c>
      <c r="BF909" s="804">
        <f t="shared" si="2871"/>
        <v>0</v>
      </c>
      <c r="BG909" s="804">
        <f t="shared" si="2871"/>
        <v>0</v>
      </c>
      <c r="BH909" s="804">
        <f t="shared" si="2871"/>
        <v>0</v>
      </c>
      <c r="BI909" s="804">
        <f t="shared" si="2871"/>
        <v>0</v>
      </c>
      <c r="BJ909" s="804">
        <f t="shared" si="2871"/>
        <v>0</v>
      </c>
      <c r="BK909" s="804">
        <f t="shared" si="2871"/>
        <v>0</v>
      </c>
      <c r="BL909" s="804">
        <f t="shared" si="2871"/>
        <v>0</v>
      </c>
      <c r="BM909" s="804">
        <f t="shared" si="2871"/>
        <v>0</v>
      </c>
      <c r="BN909" s="804">
        <f t="shared" si="2871"/>
        <v>0</v>
      </c>
      <c r="BO909" s="804">
        <f t="shared" si="2871"/>
        <v>0</v>
      </c>
      <c r="BP909" s="804">
        <f t="shared" si="2871"/>
        <v>0</v>
      </c>
      <c r="BQ909" s="804">
        <f t="shared" si="2871"/>
        <v>0</v>
      </c>
      <c r="BR909" s="804">
        <f t="shared" si="2871"/>
        <v>0</v>
      </c>
      <c r="BS909" s="804">
        <f t="shared" si="2871"/>
        <v>0</v>
      </c>
      <c r="BT909" s="804">
        <f t="shared" si="2871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0">
        <f t="shared" si="2820"/>
        <v>0</v>
      </c>
      <c r="CA909" s="600">
        <f t="shared" si="2821"/>
        <v>0</v>
      </c>
      <c r="CB909" s="600">
        <f t="shared" si="2822"/>
        <v>0</v>
      </c>
      <c r="CC909" s="600">
        <f t="shared" si="2823"/>
        <v>0</v>
      </c>
      <c r="CD909" s="1337">
        <f t="shared" si="2851"/>
        <v>0</v>
      </c>
      <c r="CE909" s="1338">
        <f t="shared" si="2825"/>
        <v>0</v>
      </c>
      <c r="CF909" s="1339">
        <f t="shared" si="2825"/>
        <v>0</v>
      </c>
      <c r="CG909" s="1339">
        <f t="shared" si="2825"/>
        <v>0</v>
      </c>
      <c r="CH909" s="1339">
        <f t="shared" si="2825"/>
        <v>0</v>
      </c>
      <c r="CI909" s="1339">
        <f t="shared" si="2825"/>
        <v>0</v>
      </c>
      <c r="CJ909" s="1339">
        <f t="shared" si="2825"/>
        <v>0</v>
      </c>
      <c r="CK909" s="1340">
        <f t="shared" si="2825"/>
        <v>0</v>
      </c>
      <c r="CL909" s="1340">
        <f t="shared" si="2825"/>
        <v>0</v>
      </c>
      <c r="CM909" s="1340">
        <f t="shared" si="2825"/>
        <v>0</v>
      </c>
      <c r="CN909" s="1339">
        <f t="shared" si="2825"/>
        <v>0</v>
      </c>
      <c r="CO909" s="1339">
        <f t="shared" si="2825"/>
        <v>0</v>
      </c>
      <c r="CP909" s="1339">
        <f t="shared" si="2825"/>
        <v>0</v>
      </c>
      <c r="CQ909" s="1339">
        <f t="shared" si="2825"/>
        <v>0</v>
      </c>
      <c r="CR909" s="1339">
        <f t="shared" si="2825"/>
        <v>0</v>
      </c>
      <c r="CS909" s="1338">
        <f t="shared" si="2825"/>
        <v>0</v>
      </c>
      <c r="CT909" s="1341">
        <f t="shared" si="2825"/>
        <v>0</v>
      </c>
      <c r="CU909" s="552">
        <f t="shared" si="2826"/>
        <v>0</v>
      </c>
      <c r="CV909" s="553">
        <f t="shared" si="2827"/>
        <v>0</v>
      </c>
      <c r="CW909" s="554">
        <f t="shared" si="2828"/>
        <v>0</v>
      </c>
      <c r="CX909" s="554">
        <f t="shared" si="2829"/>
        <v>0</v>
      </c>
      <c r="CY909" s="554">
        <f t="shared" si="2830"/>
        <v>0</v>
      </c>
      <c r="CZ909" s="554">
        <f t="shared" si="2831"/>
        <v>0</v>
      </c>
      <c r="DA909" s="554">
        <f t="shared" si="2832"/>
        <v>0</v>
      </c>
      <c r="DB909" s="555">
        <f t="shared" si="2833"/>
        <v>0</v>
      </c>
      <c r="DC909" s="555">
        <f t="shared" si="2834"/>
        <v>0</v>
      </c>
      <c r="DD909" s="555">
        <f t="shared" si="2835"/>
        <v>0</v>
      </c>
      <c r="DE909" s="554">
        <f t="shared" si="2836"/>
        <v>0</v>
      </c>
      <c r="DF909" s="554">
        <f t="shared" si="2837"/>
        <v>0</v>
      </c>
      <c r="DG909" s="554">
        <f t="shared" si="2838"/>
        <v>0</v>
      </c>
      <c r="DH909" s="554">
        <f t="shared" si="2839"/>
        <v>0</v>
      </c>
      <c r="DI909" s="554">
        <f t="shared" si="2840"/>
        <v>0</v>
      </c>
      <c r="DJ909" s="553">
        <f t="shared" si="2841"/>
        <v>0</v>
      </c>
      <c r="DK909" s="552">
        <f t="shared" si="2842"/>
        <v>0</v>
      </c>
      <c r="DL909" s="656">
        <f t="shared" si="2843"/>
        <v>17</v>
      </c>
      <c r="DM909" s="106">
        <f t="shared" si="2844"/>
        <v>17</v>
      </c>
      <c r="DN909" s="106">
        <f t="shared" si="2845"/>
        <v>17</v>
      </c>
      <c r="DO909" s="106">
        <f t="shared" si="2846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5"/>
      <c r="DY909" s="487"/>
    </row>
    <row r="910" spans="1:129" s="489" customFormat="1" ht="15.75" customHeight="1">
      <c r="A910" s="620" t="s">
        <v>389</v>
      </c>
      <c r="B910" s="804">
        <f t="shared" ref="B910:R910" si="2872">SUM(B135)</f>
        <v>0</v>
      </c>
      <c r="C910" s="804">
        <f t="shared" si="2872"/>
        <v>0</v>
      </c>
      <c r="D910" s="804">
        <f t="shared" si="2872"/>
        <v>0</v>
      </c>
      <c r="E910" s="804">
        <f t="shared" si="2872"/>
        <v>0</v>
      </c>
      <c r="F910" s="804">
        <f t="shared" si="2872"/>
        <v>0</v>
      </c>
      <c r="G910" s="804">
        <f t="shared" si="2872"/>
        <v>0</v>
      </c>
      <c r="H910" s="804">
        <f t="shared" si="2872"/>
        <v>0</v>
      </c>
      <c r="I910" s="804">
        <f t="shared" si="2872"/>
        <v>0</v>
      </c>
      <c r="J910" s="804">
        <f t="shared" si="2872"/>
        <v>0</v>
      </c>
      <c r="K910" s="804">
        <f t="shared" si="2872"/>
        <v>0</v>
      </c>
      <c r="L910" s="804">
        <f t="shared" si="2872"/>
        <v>0</v>
      </c>
      <c r="M910" s="804">
        <f t="shared" si="2872"/>
        <v>0</v>
      </c>
      <c r="N910" s="804">
        <f t="shared" si="2872"/>
        <v>0</v>
      </c>
      <c r="O910" s="804">
        <f t="shared" si="2872"/>
        <v>0</v>
      </c>
      <c r="P910" s="804">
        <f t="shared" si="2872"/>
        <v>0</v>
      </c>
      <c r="Q910" s="804">
        <f t="shared" si="2872"/>
        <v>0</v>
      </c>
      <c r="R910" s="804">
        <f t="shared" si="2872"/>
        <v>0</v>
      </c>
      <c r="S910" s="803"/>
      <c r="T910" s="804">
        <f t="shared" ref="T910:AJ910" si="2873">SUM(T135)</f>
        <v>0</v>
      </c>
      <c r="U910" s="804">
        <f t="shared" si="2873"/>
        <v>0</v>
      </c>
      <c r="V910" s="804">
        <f t="shared" si="2873"/>
        <v>0</v>
      </c>
      <c r="W910" s="804">
        <f t="shared" si="2873"/>
        <v>0</v>
      </c>
      <c r="X910" s="804">
        <f t="shared" si="2873"/>
        <v>0</v>
      </c>
      <c r="Y910" s="804">
        <f t="shared" si="2873"/>
        <v>0</v>
      </c>
      <c r="Z910" s="804">
        <f t="shared" si="2873"/>
        <v>0</v>
      </c>
      <c r="AA910" s="804">
        <f t="shared" si="2873"/>
        <v>0</v>
      </c>
      <c r="AB910" s="804">
        <f t="shared" si="2873"/>
        <v>0</v>
      </c>
      <c r="AC910" s="804">
        <f t="shared" si="2873"/>
        <v>0</v>
      </c>
      <c r="AD910" s="804">
        <f t="shared" si="2873"/>
        <v>0</v>
      </c>
      <c r="AE910" s="804">
        <f t="shared" si="2873"/>
        <v>0</v>
      </c>
      <c r="AF910" s="804">
        <f t="shared" si="2873"/>
        <v>0</v>
      </c>
      <c r="AG910" s="804">
        <f t="shared" si="2873"/>
        <v>0</v>
      </c>
      <c r="AH910" s="804">
        <f t="shared" si="2873"/>
        <v>0</v>
      </c>
      <c r="AI910" s="804">
        <f t="shared" si="2873"/>
        <v>0</v>
      </c>
      <c r="AJ910" s="804">
        <f t="shared" si="2873"/>
        <v>0</v>
      </c>
      <c r="AK910" s="803"/>
      <c r="AL910" s="804">
        <f t="shared" ref="AL910:BB910" si="2874">SUM(AL135)</f>
        <v>0</v>
      </c>
      <c r="AM910" s="804">
        <f t="shared" si="2874"/>
        <v>0</v>
      </c>
      <c r="AN910" s="804">
        <f t="shared" si="2874"/>
        <v>0</v>
      </c>
      <c r="AO910" s="804">
        <f t="shared" si="2874"/>
        <v>0</v>
      </c>
      <c r="AP910" s="804">
        <f t="shared" si="2874"/>
        <v>0</v>
      </c>
      <c r="AQ910" s="804">
        <f t="shared" si="2874"/>
        <v>0</v>
      </c>
      <c r="AR910" s="804">
        <f t="shared" si="2874"/>
        <v>0</v>
      </c>
      <c r="AS910" s="804">
        <f t="shared" si="2874"/>
        <v>0</v>
      </c>
      <c r="AT910" s="804">
        <f t="shared" si="2874"/>
        <v>0</v>
      </c>
      <c r="AU910" s="804">
        <f t="shared" si="2874"/>
        <v>0</v>
      </c>
      <c r="AV910" s="804">
        <f t="shared" si="2874"/>
        <v>0</v>
      </c>
      <c r="AW910" s="804">
        <f t="shared" si="2874"/>
        <v>0</v>
      </c>
      <c r="AX910" s="804">
        <f t="shared" si="2874"/>
        <v>0</v>
      </c>
      <c r="AY910" s="804">
        <f t="shared" si="2874"/>
        <v>0</v>
      </c>
      <c r="AZ910" s="804">
        <f t="shared" si="2874"/>
        <v>0</v>
      </c>
      <c r="BA910" s="804">
        <f t="shared" si="2874"/>
        <v>0</v>
      </c>
      <c r="BB910" s="804">
        <f t="shared" si="2874"/>
        <v>0</v>
      </c>
      <c r="BC910" s="803"/>
      <c r="BD910" s="804">
        <f t="shared" ref="BD910:BT910" si="2875">SUM(BD135)</f>
        <v>0</v>
      </c>
      <c r="BE910" s="804">
        <f t="shared" si="2875"/>
        <v>0</v>
      </c>
      <c r="BF910" s="804">
        <f t="shared" si="2875"/>
        <v>0</v>
      </c>
      <c r="BG910" s="804">
        <f t="shared" si="2875"/>
        <v>0</v>
      </c>
      <c r="BH910" s="804">
        <f t="shared" si="2875"/>
        <v>0</v>
      </c>
      <c r="BI910" s="804">
        <f t="shared" si="2875"/>
        <v>0</v>
      </c>
      <c r="BJ910" s="804">
        <f t="shared" si="2875"/>
        <v>0</v>
      </c>
      <c r="BK910" s="804">
        <f t="shared" si="2875"/>
        <v>0</v>
      </c>
      <c r="BL910" s="804">
        <f t="shared" si="2875"/>
        <v>0</v>
      </c>
      <c r="BM910" s="804">
        <f t="shared" si="2875"/>
        <v>0</v>
      </c>
      <c r="BN910" s="804">
        <f t="shared" si="2875"/>
        <v>0</v>
      </c>
      <c r="BO910" s="804">
        <f t="shared" si="2875"/>
        <v>0</v>
      </c>
      <c r="BP910" s="804">
        <f t="shared" si="2875"/>
        <v>0</v>
      </c>
      <c r="BQ910" s="804">
        <f t="shared" si="2875"/>
        <v>0</v>
      </c>
      <c r="BR910" s="804">
        <f t="shared" si="2875"/>
        <v>0</v>
      </c>
      <c r="BS910" s="804">
        <f t="shared" si="2875"/>
        <v>0</v>
      </c>
      <c r="BT910" s="804">
        <f t="shared" si="2875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0">
        <f t="shared" si="2820"/>
        <v>0</v>
      </c>
      <c r="CA910" s="600">
        <f t="shared" si="2821"/>
        <v>0</v>
      </c>
      <c r="CB910" s="600">
        <f t="shared" si="2822"/>
        <v>0</v>
      </c>
      <c r="CC910" s="600">
        <f t="shared" si="2823"/>
        <v>0</v>
      </c>
      <c r="CD910" s="1337">
        <f t="shared" si="2851"/>
        <v>0</v>
      </c>
      <c r="CE910" s="1338">
        <f t="shared" si="2825"/>
        <v>0</v>
      </c>
      <c r="CF910" s="1339">
        <f t="shared" si="2825"/>
        <v>0</v>
      </c>
      <c r="CG910" s="1339">
        <f t="shared" si="2825"/>
        <v>0</v>
      </c>
      <c r="CH910" s="1339">
        <f t="shared" si="2825"/>
        <v>0</v>
      </c>
      <c r="CI910" s="1339">
        <f t="shared" si="2825"/>
        <v>0</v>
      </c>
      <c r="CJ910" s="1339">
        <f t="shared" si="2825"/>
        <v>0</v>
      </c>
      <c r="CK910" s="1340">
        <f t="shared" si="2825"/>
        <v>0</v>
      </c>
      <c r="CL910" s="1340">
        <f t="shared" si="2825"/>
        <v>0</v>
      </c>
      <c r="CM910" s="1340">
        <f t="shared" si="2825"/>
        <v>0</v>
      </c>
      <c r="CN910" s="1339">
        <f t="shared" si="2825"/>
        <v>0</v>
      </c>
      <c r="CO910" s="1339">
        <f t="shared" si="2825"/>
        <v>0</v>
      </c>
      <c r="CP910" s="1339">
        <f t="shared" si="2825"/>
        <v>0</v>
      </c>
      <c r="CQ910" s="1339">
        <f t="shared" si="2825"/>
        <v>0</v>
      </c>
      <c r="CR910" s="1339">
        <f t="shared" si="2825"/>
        <v>0</v>
      </c>
      <c r="CS910" s="1338">
        <f t="shared" si="2825"/>
        <v>0</v>
      </c>
      <c r="CT910" s="1341">
        <f t="shared" si="2825"/>
        <v>0</v>
      </c>
      <c r="CU910" s="552">
        <f t="shared" si="2826"/>
        <v>0</v>
      </c>
      <c r="CV910" s="553">
        <f t="shared" si="2827"/>
        <v>0</v>
      </c>
      <c r="CW910" s="554">
        <f t="shared" si="2828"/>
        <v>0</v>
      </c>
      <c r="CX910" s="554">
        <f t="shared" si="2829"/>
        <v>0</v>
      </c>
      <c r="CY910" s="554">
        <f t="shared" si="2830"/>
        <v>0</v>
      </c>
      <c r="CZ910" s="554">
        <f t="shared" si="2831"/>
        <v>0</v>
      </c>
      <c r="DA910" s="554">
        <f t="shared" si="2832"/>
        <v>0</v>
      </c>
      <c r="DB910" s="555">
        <f t="shared" si="2833"/>
        <v>0</v>
      </c>
      <c r="DC910" s="555">
        <f t="shared" si="2834"/>
        <v>0</v>
      </c>
      <c r="DD910" s="555">
        <f t="shared" si="2835"/>
        <v>0</v>
      </c>
      <c r="DE910" s="554">
        <f t="shared" si="2836"/>
        <v>0</v>
      </c>
      <c r="DF910" s="554">
        <f t="shared" si="2837"/>
        <v>0</v>
      </c>
      <c r="DG910" s="554">
        <f t="shared" si="2838"/>
        <v>0</v>
      </c>
      <c r="DH910" s="554">
        <f t="shared" si="2839"/>
        <v>0</v>
      </c>
      <c r="DI910" s="554">
        <f t="shared" si="2840"/>
        <v>0</v>
      </c>
      <c r="DJ910" s="553">
        <f t="shared" si="2841"/>
        <v>0</v>
      </c>
      <c r="DK910" s="552">
        <f t="shared" si="2842"/>
        <v>0</v>
      </c>
      <c r="DL910" s="656">
        <f t="shared" si="2843"/>
        <v>17</v>
      </c>
      <c r="DM910" s="106">
        <f t="shared" si="2844"/>
        <v>17</v>
      </c>
      <c r="DN910" s="106">
        <f t="shared" si="2845"/>
        <v>17</v>
      </c>
      <c r="DO910" s="106">
        <f t="shared" si="2846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5"/>
      <c r="DY910" s="487"/>
    </row>
    <row r="911" spans="1:129" s="489" customFormat="1" ht="15.75" customHeight="1">
      <c r="A911" s="620" t="s">
        <v>390</v>
      </c>
      <c r="B911" s="804">
        <f t="shared" ref="B911:R911" si="2876">SUM(B143)</f>
        <v>0</v>
      </c>
      <c r="C911" s="804">
        <f t="shared" si="2876"/>
        <v>0</v>
      </c>
      <c r="D911" s="804">
        <f t="shared" si="2876"/>
        <v>0</v>
      </c>
      <c r="E911" s="804">
        <f t="shared" si="2876"/>
        <v>0</v>
      </c>
      <c r="F911" s="804">
        <f t="shared" si="2876"/>
        <v>0</v>
      </c>
      <c r="G911" s="804">
        <f t="shared" si="2876"/>
        <v>0</v>
      </c>
      <c r="H911" s="804">
        <f t="shared" si="2876"/>
        <v>0</v>
      </c>
      <c r="I911" s="804">
        <f t="shared" si="2876"/>
        <v>0</v>
      </c>
      <c r="J911" s="804">
        <f t="shared" si="2876"/>
        <v>0</v>
      </c>
      <c r="K911" s="804">
        <f t="shared" si="2876"/>
        <v>0</v>
      </c>
      <c r="L911" s="804">
        <f t="shared" si="2876"/>
        <v>0</v>
      </c>
      <c r="M911" s="804">
        <f t="shared" si="2876"/>
        <v>0</v>
      </c>
      <c r="N911" s="804">
        <f t="shared" si="2876"/>
        <v>0</v>
      </c>
      <c r="O911" s="804">
        <f t="shared" si="2876"/>
        <v>0</v>
      </c>
      <c r="P911" s="804">
        <f t="shared" si="2876"/>
        <v>0</v>
      </c>
      <c r="Q911" s="804">
        <f t="shared" si="2876"/>
        <v>0</v>
      </c>
      <c r="R911" s="804">
        <f t="shared" si="2876"/>
        <v>0</v>
      </c>
      <c r="S911" s="803"/>
      <c r="T911" s="804">
        <f t="shared" ref="T911:AJ911" si="2877">SUM(T143)</f>
        <v>0</v>
      </c>
      <c r="U911" s="804">
        <f t="shared" si="2877"/>
        <v>0</v>
      </c>
      <c r="V911" s="804">
        <f t="shared" si="2877"/>
        <v>0</v>
      </c>
      <c r="W911" s="804">
        <f t="shared" si="2877"/>
        <v>0</v>
      </c>
      <c r="X911" s="804">
        <f t="shared" si="2877"/>
        <v>0</v>
      </c>
      <c r="Y911" s="804">
        <f t="shared" si="2877"/>
        <v>0</v>
      </c>
      <c r="Z911" s="804">
        <f t="shared" si="2877"/>
        <v>0</v>
      </c>
      <c r="AA911" s="804">
        <f t="shared" si="2877"/>
        <v>0</v>
      </c>
      <c r="AB911" s="804">
        <f t="shared" si="2877"/>
        <v>0</v>
      </c>
      <c r="AC911" s="804">
        <f t="shared" si="2877"/>
        <v>0</v>
      </c>
      <c r="AD911" s="804">
        <f t="shared" si="2877"/>
        <v>0</v>
      </c>
      <c r="AE911" s="804">
        <f t="shared" si="2877"/>
        <v>0</v>
      </c>
      <c r="AF911" s="804">
        <f t="shared" si="2877"/>
        <v>0</v>
      </c>
      <c r="AG911" s="804">
        <f t="shared" si="2877"/>
        <v>0</v>
      </c>
      <c r="AH911" s="804">
        <f t="shared" si="2877"/>
        <v>0</v>
      </c>
      <c r="AI911" s="804">
        <f t="shared" si="2877"/>
        <v>0</v>
      </c>
      <c r="AJ911" s="804">
        <f t="shared" si="2877"/>
        <v>0</v>
      </c>
      <c r="AK911" s="803"/>
      <c r="AL911" s="804">
        <f t="shared" ref="AL911:BB911" si="2878">SUM(AL143)</f>
        <v>0</v>
      </c>
      <c r="AM911" s="804">
        <f t="shared" si="2878"/>
        <v>0</v>
      </c>
      <c r="AN911" s="804">
        <f t="shared" si="2878"/>
        <v>0</v>
      </c>
      <c r="AO911" s="804">
        <f t="shared" si="2878"/>
        <v>0</v>
      </c>
      <c r="AP911" s="804">
        <f t="shared" si="2878"/>
        <v>0</v>
      </c>
      <c r="AQ911" s="804">
        <f t="shared" si="2878"/>
        <v>0</v>
      </c>
      <c r="AR911" s="804">
        <f t="shared" si="2878"/>
        <v>0</v>
      </c>
      <c r="AS911" s="804">
        <f t="shared" si="2878"/>
        <v>0</v>
      </c>
      <c r="AT911" s="804">
        <f t="shared" si="2878"/>
        <v>0</v>
      </c>
      <c r="AU911" s="804">
        <f t="shared" si="2878"/>
        <v>0</v>
      </c>
      <c r="AV911" s="804">
        <f t="shared" si="2878"/>
        <v>0</v>
      </c>
      <c r="AW911" s="804">
        <f t="shared" si="2878"/>
        <v>0</v>
      </c>
      <c r="AX911" s="804">
        <f t="shared" si="2878"/>
        <v>0</v>
      </c>
      <c r="AY911" s="804">
        <f t="shared" si="2878"/>
        <v>0</v>
      </c>
      <c r="AZ911" s="804">
        <f t="shared" si="2878"/>
        <v>0</v>
      </c>
      <c r="BA911" s="804">
        <f t="shared" si="2878"/>
        <v>0</v>
      </c>
      <c r="BB911" s="804">
        <f t="shared" si="2878"/>
        <v>0</v>
      </c>
      <c r="BC911" s="803"/>
      <c r="BD911" s="804">
        <f t="shared" ref="BD911:BT911" si="2879">SUM(BD143)</f>
        <v>0</v>
      </c>
      <c r="BE911" s="804">
        <f t="shared" si="2879"/>
        <v>0</v>
      </c>
      <c r="BF911" s="804">
        <f t="shared" si="2879"/>
        <v>0</v>
      </c>
      <c r="BG911" s="804">
        <f t="shared" si="2879"/>
        <v>0</v>
      </c>
      <c r="BH911" s="804">
        <f t="shared" si="2879"/>
        <v>0</v>
      </c>
      <c r="BI911" s="804">
        <f t="shared" si="2879"/>
        <v>0</v>
      </c>
      <c r="BJ911" s="804">
        <f t="shared" si="2879"/>
        <v>0</v>
      </c>
      <c r="BK911" s="804">
        <f t="shared" si="2879"/>
        <v>0</v>
      </c>
      <c r="BL911" s="804">
        <f t="shared" si="2879"/>
        <v>0</v>
      </c>
      <c r="BM911" s="804">
        <f t="shared" si="2879"/>
        <v>0</v>
      </c>
      <c r="BN911" s="804">
        <f t="shared" si="2879"/>
        <v>0</v>
      </c>
      <c r="BO911" s="804">
        <f t="shared" si="2879"/>
        <v>0</v>
      </c>
      <c r="BP911" s="804">
        <f t="shared" si="2879"/>
        <v>0</v>
      </c>
      <c r="BQ911" s="804">
        <f t="shared" si="2879"/>
        <v>0</v>
      </c>
      <c r="BR911" s="804">
        <f t="shared" si="2879"/>
        <v>0</v>
      </c>
      <c r="BS911" s="804">
        <f t="shared" si="2879"/>
        <v>0</v>
      </c>
      <c r="BT911" s="804">
        <f t="shared" si="2879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0">
        <f t="shared" si="2820"/>
        <v>0</v>
      </c>
      <c r="CA911" s="600">
        <f t="shared" si="2821"/>
        <v>0</v>
      </c>
      <c r="CB911" s="600">
        <f t="shared" si="2822"/>
        <v>0</v>
      </c>
      <c r="CC911" s="600">
        <f t="shared" si="2823"/>
        <v>0</v>
      </c>
      <c r="CD911" s="1337">
        <f t="shared" si="2851"/>
        <v>0</v>
      </c>
      <c r="CE911" s="1338">
        <f t="shared" si="2825"/>
        <v>0</v>
      </c>
      <c r="CF911" s="1339">
        <f t="shared" si="2825"/>
        <v>0</v>
      </c>
      <c r="CG911" s="1339">
        <f t="shared" si="2825"/>
        <v>0</v>
      </c>
      <c r="CH911" s="1339">
        <f t="shared" si="2825"/>
        <v>0</v>
      </c>
      <c r="CI911" s="1339">
        <f t="shared" si="2825"/>
        <v>0</v>
      </c>
      <c r="CJ911" s="1339">
        <f t="shared" si="2825"/>
        <v>0</v>
      </c>
      <c r="CK911" s="1340">
        <f t="shared" si="2825"/>
        <v>0</v>
      </c>
      <c r="CL911" s="1340">
        <f t="shared" si="2825"/>
        <v>0</v>
      </c>
      <c r="CM911" s="1340">
        <f t="shared" si="2825"/>
        <v>0</v>
      </c>
      <c r="CN911" s="1339">
        <f t="shared" si="2825"/>
        <v>0</v>
      </c>
      <c r="CO911" s="1339">
        <f t="shared" si="2825"/>
        <v>0</v>
      </c>
      <c r="CP911" s="1339">
        <f t="shared" si="2825"/>
        <v>0</v>
      </c>
      <c r="CQ911" s="1339">
        <f t="shared" si="2825"/>
        <v>0</v>
      </c>
      <c r="CR911" s="1339">
        <f t="shared" si="2825"/>
        <v>0</v>
      </c>
      <c r="CS911" s="1338">
        <f t="shared" si="2825"/>
        <v>0</v>
      </c>
      <c r="CT911" s="1341">
        <f t="shared" si="2825"/>
        <v>0</v>
      </c>
      <c r="CU911" s="552">
        <f t="shared" si="2826"/>
        <v>0</v>
      </c>
      <c r="CV911" s="553">
        <f t="shared" si="2827"/>
        <v>0</v>
      </c>
      <c r="CW911" s="554">
        <f t="shared" si="2828"/>
        <v>0</v>
      </c>
      <c r="CX911" s="554">
        <f t="shared" si="2829"/>
        <v>0</v>
      </c>
      <c r="CY911" s="554">
        <f t="shared" si="2830"/>
        <v>0</v>
      </c>
      <c r="CZ911" s="554">
        <f t="shared" si="2831"/>
        <v>0</v>
      </c>
      <c r="DA911" s="554">
        <f t="shared" si="2832"/>
        <v>0</v>
      </c>
      <c r="DB911" s="555">
        <f t="shared" si="2833"/>
        <v>0</v>
      </c>
      <c r="DC911" s="555">
        <f t="shared" si="2834"/>
        <v>0</v>
      </c>
      <c r="DD911" s="555">
        <f t="shared" si="2835"/>
        <v>0</v>
      </c>
      <c r="DE911" s="554">
        <f t="shared" si="2836"/>
        <v>0</v>
      </c>
      <c r="DF911" s="554">
        <f t="shared" si="2837"/>
        <v>0</v>
      </c>
      <c r="DG911" s="554">
        <f t="shared" si="2838"/>
        <v>0</v>
      </c>
      <c r="DH911" s="554">
        <f t="shared" si="2839"/>
        <v>0</v>
      </c>
      <c r="DI911" s="554">
        <f t="shared" si="2840"/>
        <v>0</v>
      </c>
      <c r="DJ911" s="553">
        <f t="shared" si="2841"/>
        <v>0</v>
      </c>
      <c r="DK911" s="552">
        <f t="shared" si="2842"/>
        <v>0</v>
      </c>
      <c r="DL911" s="656">
        <f t="shared" si="2843"/>
        <v>17</v>
      </c>
      <c r="DM911" s="106">
        <f t="shared" si="2844"/>
        <v>17</v>
      </c>
      <c r="DN911" s="106">
        <f t="shared" si="2845"/>
        <v>17</v>
      </c>
      <c r="DO911" s="106">
        <f t="shared" si="2846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5"/>
      <c r="DY911" s="487"/>
    </row>
    <row r="912" spans="1:129" s="489" customFormat="1" ht="15.75" customHeight="1">
      <c r="A912" s="813" t="s">
        <v>391</v>
      </c>
      <c r="B912" s="804">
        <f t="shared" ref="B912:R912" si="2880">SUM(B154)</f>
        <v>0</v>
      </c>
      <c r="C912" s="804">
        <f t="shared" si="2880"/>
        <v>0</v>
      </c>
      <c r="D912" s="804">
        <f t="shared" si="2880"/>
        <v>0</v>
      </c>
      <c r="E912" s="804">
        <f t="shared" si="2880"/>
        <v>0</v>
      </c>
      <c r="F912" s="804">
        <f t="shared" si="2880"/>
        <v>0</v>
      </c>
      <c r="G912" s="804">
        <f t="shared" si="2880"/>
        <v>0</v>
      </c>
      <c r="H912" s="804">
        <f t="shared" si="2880"/>
        <v>0</v>
      </c>
      <c r="I912" s="804">
        <f t="shared" si="2880"/>
        <v>0</v>
      </c>
      <c r="J912" s="804">
        <f t="shared" si="2880"/>
        <v>0</v>
      </c>
      <c r="K912" s="804">
        <f t="shared" si="2880"/>
        <v>0</v>
      </c>
      <c r="L912" s="804">
        <f t="shared" si="2880"/>
        <v>0</v>
      </c>
      <c r="M912" s="804">
        <f t="shared" si="2880"/>
        <v>0</v>
      </c>
      <c r="N912" s="804">
        <f t="shared" si="2880"/>
        <v>0</v>
      </c>
      <c r="O912" s="804">
        <f t="shared" si="2880"/>
        <v>0</v>
      </c>
      <c r="P912" s="804">
        <f t="shared" si="2880"/>
        <v>0</v>
      </c>
      <c r="Q912" s="804">
        <f t="shared" si="2880"/>
        <v>0</v>
      </c>
      <c r="R912" s="804">
        <f t="shared" si="2880"/>
        <v>0</v>
      </c>
      <c r="S912" s="803"/>
      <c r="T912" s="804">
        <f t="shared" ref="T912:AJ912" si="2881">SUM(T154)</f>
        <v>0</v>
      </c>
      <c r="U912" s="804">
        <f t="shared" si="2881"/>
        <v>0</v>
      </c>
      <c r="V912" s="804">
        <f t="shared" si="2881"/>
        <v>0</v>
      </c>
      <c r="W912" s="804">
        <f t="shared" si="2881"/>
        <v>0</v>
      </c>
      <c r="X912" s="804">
        <f t="shared" si="2881"/>
        <v>0</v>
      </c>
      <c r="Y912" s="804">
        <f t="shared" si="2881"/>
        <v>0</v>
      </c>
      <c r="Z912" s="804">
        <f t="shared" si="2881"/>
        <v>0</v>
      </c>
      <c r="AA912" s="804">
        <f t="shared" si="2881"/>
        <v>0</v>
      </c>
      <c r="AB912" s="804">
        <f t="shared" si="2881"/>
        <v>0</v>
      </c>
      <c r="AC912" s="804">
        <f t="shared" si="2881"/>
        <v>0</v>
      </c>
      <c r="AD912" s="804">
        <f t="shared" si="2881"/>
        <v>0</v>
      </c>
      <c r="AE912" s="804">
        <f t="shared" si="2881"/>
        <v>0</v>
      </c>
      <c r="AF912" s="804">
        <f t="shared" si="2881"/>
        <v>0</v>
      </c>
      <c r="AG912" s="804">
        <f t="shared" si="2881"/>
        <v>0</v>
      </c>
      <c r="AH912" s="804">
        <f t="shared" si="2881"/>
        <v>0</v>
      </c>
      <c r="AI912" s="804">
        <f t="shared" si="2881"/>
        <v>0</v>
      </c>
      <c r="AJ912" s="804">
        <f t="shared" si="2881"/>
        <v>0</v>
      </c>
      <c r="AK912" s="803"/>
      <c r="AL912" s="804">
        <f t="shared" ref="AL912:BB912" si="2882">SUM(AL154)</f>
        <v>0</v>
      </c>
      <c r="AM912" s="804">
        <f t="shared" si="2882"/>
        <v>0</v>
      </c>
      <c r="AN912" s="804">
        <f t="shared" si="2882"/>
        <v>0</v>
      </c>
      <c r="AO912" s="804">
        <f t="shared" si="2882"/>
        <v>0</v>
      </c>
      <c r="AP912" s="804">
        <f t="shared" si="2882"/>
        <v>0</v>
      </c>
      <c r="AQ912" s="804">
        <f t="shared" si="2882"/>
        <v>0</v>
      </c>
      <c r="AR912" s="804">
        <f t="shared" si="2882"/>
        <v>0</v>
      </c>
      <c r="AS912" s="804">
        <f t="shared" si="2882"/>
        <v>0</v>
      </c>
      <c r="AT912" s="804">
        <f t="shared" si="2882"/>
        <v>0</v>
      </c>
      <c r="AU912" s="804">
        <f t="shared" si="2882"/>
        <v>0</v>
      </c>
      <c r="AV912" s="804">
        <f t="shared" si="2882"/>
        <v>0</v>
      </c>
      <c r="AW912" s="804">
        <f t="shared" si="2882"/>
        <v>0</v>
      </c>
      <c r="AX912" s="804">
        <f t="shared" si="2882"/>
        <v>0</v>
      </c>
      <c r="AY912" s="804">
        <f t="shared" si="2882"/>
        <v>0</v>
      </c>
      <c r="AZ912" s="804">
        <f t="shared" si="2882"/>
        <v>0</v>
      </c>
      <c r="BA912" s="804">
        <f t="shared" si="2882"/>
        <v>0</v>
      </c>
      <c r="BB912" s="804">
        <f t="shared" si="2882"/>
        <v>0</v>
      </c>
      <c r="BC912" s="803"/>
      <c r="BD912" s="804">
        <f t="shared" ref="BD912:BT912" si="2883">SUM(BD154)</f>
        <v>0</v>
      </c>
      <c r="BE912" s="804">
        <f t="shared" si="2883"/>
        <v>0</v>
      </c>
      <c r="BF912" s="804">
        <f t="shared" si="2883"/>
        <v>0</v>
      </c>
      <c r="BG912" s="804">
        <f t="shared" si="2883"/>
        <v>0</v>
      </c>
      <c r="BH912" s="804">
        <f t="shared" si="2883"/>
        <v>0</v>
      </c>
      <c r="BI912" s="804">
        <f t="shared" si="2883"/>
        <v>0</v>
      </c>
      <c r="BJ912" s="804">
        <f t="shared" si="2883"/>
        <v>0</v>
      </c>
      <c r="BK912" s="804">
        <f t="shared" si="2883"/>
        <v>0</v>
      </c>
      <c r="BL912" s="804">
        <f t="shared" si="2883"/>
        <v>0</v>
      </c>
      <c r="BM912" s="804">
        <f t="shared" si="2883"/>
        <v>0</v>
      </c>
      <c r="BN912" s="804">
        <f t="shared" si="2883"/>
        <v>0</v>
      </c>
      <c r="BO912" s="804">
        <f t="shared" si="2883"/>
        <v>0</v>
      </c>
      <c r="BP912" s="804">
        <f t="shared" si="2883"/>
        <v>0</v>
      </c>
      <c r="BQ912" s="804">
        <f t="shared" si="2883"/>
        <v>0</v>
      </c>
      <c r="BR912" s="804">
        <f t="shared" si="2883"/>
        <v>0</v>
      </c>
      <c r="BS912" s="804">
        <f t="shared" si="2883"/>
        <v>0</v>
      </c>
      <c r="BT912" s="804">
        <f t="shared" si="2883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0">
        <f t="shared" si="2820"/>
        <v>0</v>
      </c>
      <c r="CA912" s="600">
        <f t="shared" si="2821"/>
        <v>0</v>
      </c>
      <c r="CB912" s="600">
        <f t="shared" si="2822"/>
        <v>0</v>
      </c>
      <c r="CC912" s="600">
        <f t="shared" si="2823"/>
        <v>0</v>
      </c>
      <c r="CD912" s="1337">
        <f t="shared" si="2851"/>
        <v>0</v>
      </c>
      <c r="CE912" s="1338">
        <f t="shared" si="2825"/>
        <v>0</v>
      </c>
      <c r="CF912" s="1339">
        <f t="shared" si="2825"/>
        <v>0</v>
      </c>
      <c r="CG912" s="1339">
        <f t="shared" si="2825"/>
        <v>0</v>
      </c>
      <c r="CH912" s="1339">
        <f t="shared" si="2825"/>
        <v>0</v>
      </c>
      <c r="CI912" s="1339">
        <f t="shared" si="2825"/>
        <v>0</v>
      </c>
      <c r="CJ912" s="1339">
        <f t="shared" si="2825"/>
        <v>0</v>
      </c>
      <c r="CK912" s="1340">
        <f t="shared" si="2825"/>
        <v>0</v>
      </c>
      <c r="CL912" s="1340">
        <f t="shared" si="2825"/>
        <v>0</v>
      </c>
      <c r="CM912" s="1340">
        <f t="shared" si="2825"/>
        <v>0</v>
      </c>
      <c r="CN912" s="1339">
        <f t="shared" si="2825"/>
        <v>0</v>
      </c>
      <c r="CO912" s="1339">
        <f t="shared" si="2825"/>
        <v>0</v>
      </c>
      <c r="CP912" s="1339">
        <f t="shared" si="2825"/>
        <v>0</v>
      </c>
      <c r="CQ912" s="1339">
        <f t="shared" si="2825"/>
        <v>0</v>
      </c>
      <c r="CR912" s="1339">
        <f t="shared" si="2825"/>
        <v>0</v>
      </c>
      <c r="CS912" s="1338">
        <f t="shared" si="2825"/>
        <v>0</v>
      </c>
      <c r="CT912" s="1341">
        <f t="shared" si="2825"/>
        <v>0</v>
      </c>
      <c r="CU912" s="552">
        <f t="shared" si="2826"/>
        <v>0</v>
      </c>
      <c r="CV912" s="553">
        <f t="shared" si="2827"/>
        <v>0</v>
      </c>
      <c r="CW912" s="554">
        <f t="shared" si="2828"/>
        <v>0</v>
      </c>
      <c r="CX912" s="554">
        <f t="shared" si="2829"/>
        <v>0</v>
      </c>
      <c r="CY912" s="554">
        <f t="shared" si="2830"/>
        <v>0</v>
      </c>
      <c r="CZ912" s="554">
        <f t="shared" si="2831"/>
        <v>0</v>
      </c>
      <c r="DA912" s="554">
        <f t="shared" si="2832"/>
        <v>0</v>
      </c>
      <c r="DB912" s="555">
        <f t="shared" si="2833"/>
        <v>0</v>
      </c>
      <c r="DC912" s="555">
        <f t="shared" si="2834"/>
        <v>0</v>
      </c>
      <c r="DD912" s="555">
        <f t="shared" si="2835"/>
        <v>0</v>
      </c>
      <c r="DE912" s="554">
        <f t="shared" si="2836"/>
        <v>0</v>
      </c>
      <c r="DF912" s="554">
        <f t="shared" si="2837"/>
        <v>0</v>
      </c>
      <c r="DG912" s="554">
        <f t="shared" si="2838"/>
        <v>0</v>
      </c>
      <c r="DH912" s="554">
        <f t="shared" si="2839"/>
        <v>0</v>
      </c>
      <c r="DI912" s="554">
        <f t="shared" si="2840"/>
        <v>0</v>
      </c>
      <c r="DJ912" s="553">
        <f t="shared" si="2841"/>
        <v>0</v>
      </c>
      <c r="DK912" s="552">
        <f t="shared" si="2842"/>
        <v>0</v>
      </c>
      <c r="DL912" s="656">
        <f t="shared" si="2843"/>
        <v>17</v>
      </c>
      <c r="DM912" s="106">
        <f t="shared" si="2844"/>
        <v>17</v>
      </c>
      <c r="DN912" s="106">
        <f t="shared" si="2845"/>
        <v>17</v>
      </c>
      <c r="DO912" s="106">
        <f t="shared" si="2846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5"/>
      <c r="DY912" s="487"/>
    </row>
    <row r="913" spans="1:129" s="489" customFormat="1" ht="15.75" customHeight="1">
      <c r="A913" s="620" t="s">
        <v>392</v>
      </c>
      <c r="B913" s="804">
        <f t="shared" ref="B913:R913" si="2884">SUM(B163)</f>
        <v>0</v>
      </c>
      <c r="C913" s="804">
        <f t="shared" si="2884"/>
        <v>0</v>
      </c>
      <c r="D913" s="804">
        <f t="shared" si="2884"/>
        <v>0</v>
      </c>
      <c r="E913" s="804">
        <f t="shared" si="2884"/>
        <v>0</v>
      </c>
      <c r="F913" s="804">
        <f t="shared" si="2884"/>
        <v>0</v>
      </c>
      <c r="G913" s="804">
        <f t="shared" si="2884"/>
        <v>0</v>
      </c>
      <c r="H913" s="804">
        <f t="shared" si="2884"/>
        <v>0</v>
      </c>
      <c r="I913" s="804">
        <f t="shared" si="2884"/>
        <v>0</v>
      </c>
      <c r="J913" s="804">
        <f t="shared" si="2884"/>
        <v>0</v>
      </c>
      <c r="K913" s="804">
        <f t="shared" si="2884"/>
        <v>0</v>
      </c>
      <c r="L913" s="804">
        <f t="shared" si="2884"/>
        <v>0</v>
      </c>
      <c r="M913" s="804">
        <f t="shared" si="2884"/>
        <v>0</v>
      </c>
      <c r="N913" s="804">
        <f t="shared" si="2884"/>
        <v>0</v>
      </c>
      <c r="O913" s="804">
        <f t="shared" si="2884"/>
        <v>0</v>
      </c>
      <c r="P913" s="804">
        <f t="shared" si="2884"/>
        <v>0</v>
      </c>
      <c r="Q913" s="804">
        <f t="shared" si="2884"/>
        <v>0</v>
      </c>
      <c r="R913" s="804">
        <f t="shared" si="2884"/>
        <v>0</v>
      </c>
      <c r="S913" s="803"/>
      <c r="T913" s="804">
        <f t="shared" ref="T913:AJ913" si="2885">SUM(T163)</f>
        <v>0</v>
      </c>
      <c r="U913" s="804">
        <f t="shared" si="2885"/>
        <v>0</v>
      </c>
      <c r="V913" s="804">
        <f t="shared" si="2885"/>
        <v>0</v>
      </c>
      <c r="W913" s="804">
        <f t="shared" si="2885"/>
        <v>0</v>
      </c>
      <c r="X913" s="804">
        <f t="shared" si="2885"/>
        <v>0</v>
      </c>
      <c r="Y913" s="804">
        <f t="shared" si="2885"/>
        <v>0</v>
      </c>
      <c r="Z913" s="804">
        <f t="shared" si="2885"/>
        <v>0</v>
      </c>
      <c r="AA913" s="804">
        <f t="shared" si="2885"/>
        <v>0</v>
      </c>
      <c r="AB913" s="804">
        <f t="shared" si="2885"/>
        <v>0</v>
      </c>
      <c r="AC913" s="804">
        <f t="shared" si="2885"/>
        <v>0</v>
      </c>
      <c r="AD913" s="804">
        <f t="shared" si="2885"/>
        <v>0</v>
      </c>
      <c r="AE913" s="804">
        <f t="shared" si="2885"/>
        <v>0</v>
      </c>
      <c r="AF913" s="804">
        <f t="shared" si="2885"/>
        <v>0</v>
      </c>
      <c r="AG913" s="804">
        <f t="shared" si="2885"/>
        <v>0</v>
      </c>
      <c r="AH913" s="804">
        <f t="shared" si="2885"/>
        <v>0</v>
      </c>
      <c r="AI913" s="804">
        <f t="shared" si="2885"/>
        <v>0</v>
      </c>
      <c r="AJ913" s="804">
        <f t="shared" si="2885"/>
        <v>0</v>
      </c>
      <c r="AK913" s="803"/>
      <c r="AL913" s="804">
        <f t="shared" ref="AL913:BB913" si="2886">SUM(AL163)</f>
        <v>0</v>
      </c>
      <c r="AM913" s="804">
        <f t="shared" si="2886"/>
        <v>0</v>
      </c>
      <c r="AN913" s="804">
        <f t="shared" si="2886"/>
        <v>0</v>
      </c>
      <c r="AO913" s="804">
        <f t="shared" si="2886"/>
        <v>0</v>
      </c>
      <c r="AP913" s="804">
        <f t="shared" si="2886"/>
        <v>0</v>
      </c>
      <c r="AQ913" s="804">
        <f t="shared" si="2886"/>
        <v>0</v>
      </c>
      <c r="AR913" s="804">
        <f t="shared" si="2886"/>
        <v>0</v>
      </c>
      <c r="AS913" s="804">
        <f t="shared" si="2886"/>
        <v>0</v>
      </c>
      <c r="AT913" s="804">
        <f t="shared" si="2886"/>
        <v>0</v>
      </c>
      <c r="AU913" s="804">
        <f t="shared" si="2886"/>
        <v>0</v>
      </c>
      <c r="AV913" s="804">
        <f t="shared" si="2886"/>
        <v>0</v>
      </c>
      <c r="AW913" s="804">
        <f t="shared" si="2886"/>
        <v>0</v>
      </c>
      <c r="AX913" s="804">
        <f t="shared" si="2886"/>
        <v>0</v>
      </c>
      <c r="AY913" s="804">
        <f t="shared" si="2886"/>
        <v>0</v>
      </c>
      <c r="AZ913" s="804">
        <f t="shared" si="2886"/>
        <v>0</v>
      </c>
      <c r="BA913" s="804">
        <f t="shared" si="2886"/>
        <v>0</v>
      </c>
      <c r="BB913" s="804">
        <f t="shared" si="2886"/>
        <v>0</v>
      </c>
      <c r="BC913" s="803"/>
      <c r="BD913" s="804">
        <f t="shared" ref="BD913:BT913" si="2887">SUM(BD163)</f>
        <v>0</v>
      </c>
      <c r="BE913" s="804">
        <f t="shared" si="2887"/>
        <v>0</v>
      </c>
      <c r="BF913" s="804">
        <f t="shared" si="2887"/>
        <v>0</v>
      </c>
      <c r="BG913" s="804">
        <f t="shared" si="2887"/>
        <v>0</v>
      </c>
      <c r="BH913" s="804">
        <f t="shared" si="2887"/>
        <v>0</v>
      </c>
      <c r="BI913" s="804">
        <f t="shared" si="2887"/>
        <v>0</v>
      </c>
      <c r="BJ913" s="804">
        <f t="shared" si="2887"/>
        <v>0</v>
      </c>
      <c r="BK913" s="804">
        <f t="shared" si="2887"/>
        <v>0</v>
      </c>
      <c r="BL913" s="804">
        <f t="shared" si="2887"/>
        <v>0</v>
      </c>
      <c r="BM913" s="804">
        <f t="shared" si="2887"/>
        <v>0</v>
      </c>
      <c r="BN913" s="804">
        <f t="shared" si="2887"/>
        <v>0</v>
      </c>
      <c r="BO913" s="804">
        <f t="shared" si="2887"/>
        <v>0</v>
      </c>
      <c r="BP913" s="804">
        <f t="shared" si="2887"/>
        <v>0</v>
      </c>
      <c r="BQ913" s="804">
        <f t="shared" si="2887"/>
        <v>0</v>
      </c>
      <c r="BR913" s="804">
        <f t="shared" si="2887"/>
        <v>0</v>
      </c>
      <c r="BS913" s="804">
        <f t="shared" si="2887"/>
        <v>0</v>
      </c>
      <c r="BT913" s="804">
        <f t="shared" si="2887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0">
        <f t="shared" si="2820"/>
        <v>0</v>
      </c>
      <c r="CA913" s="600">
        <f t="shared" si="2821"/>
        <v>0</v>
      </c>
      <c r="CB913" s="600">
        <f t="shared" si="2822"/>
        <v>0</v>
      </c>
      <c r="CC913" s="600">
        <f t="shared" si="2823"/>
        <v>0</v>
      </c>
      <c r="CD913" s="1337">
        <f t="shared" si="2851"/>
        <v>0</v>
      </c>
      <c r="CE913" s="1338">
        <f t="shared" si="2825"/>
        <v>0</v>
      </c>
      <c r="CF913" s="1339">
        <f t="shared" si="2825"/>
        <v>0</v>
      </c>
      <c r="CG913" s="1339">
        <f t="shared" si="2825"/>
        <v>0</v>
      </c>
      <c r="CH913" s="1339">
        <f t="shared" si="2825"/>
        <v>0</v>
      </c>
      <c r="CI913" s="1339">
        <f t="shared" si="2825"/>
        <v>0</v>
      </c>
      <c r="CJ913" s="1339">
        <f t="shared" si="2825"/>
        <v>0</v>
      </c>
      <c r="CK913" s="1340">
        <f t="shared" si="2825"/>
        <v>0</v>
      </c>
      <c r="CL913" s="1340">
        <f t="shared" si="2825"/>
        <v>0</v>
      </c>
      <c r="CM913" s="1340">
        <f t="shared" si="2825"/>
        <v>0</v>
      </c>
      <c r="CN913" s="1339">
        <f t="shared" si="2825"/>
        <v>0</v>
      </c>
      <c r="CO913" s="1339">
        <f t="shared" si="2825"/>
        <v>0</v>
      </c>
      <c r="CP913" s="1339">
        <f t="shared" si="2825"/>
        <v>0</v>
      </c>
      <c r="CQ913" s="1339">
        <f t="shared" si="2825"/>
        <v>0</v>
      </c>
      <c r="CR913" s="1339">
        <f t="shared" si="2825"/>
        <v>0</v>
      </c>
      <c r="CS913" s="1338">
        <f t="shared" si="2825"/>
        <v>0</v>
      </c>
      <c r="CT913" s="1341">
        <f t="shared" si="2825"/>
        <v>0</v>
      </c>
      <c r="CU913" s="552">
        <f t="shared" si="2826"/>
        <v>0</v>
      </c>
      <c r="CV913" s="553">
        <f t="shared" si="2827"/>
        <v>0</v>
      </c>
      <c r="CW913" s="554">
        <f t="shared" si="2828"/>
        <v>0</v>
      </c>
      <c r="CX913" s="554">
        <f t="shared" si="2829"/>
        <v>0</v>
      </c>
      <c r="CY913" s="554">
        <f t="shared" si="2830"/>
        <v>0</v>
      </c>
      <c r="CZ913" s="554">
        <f t="shared" si="2831"/>
        <v>0</v>
      </c>
      <c r="DA913" s="554">
        <f t="shared" si="2832"/>
        <v>0</v>
      </c>
      <c r="DB913" s="555">
        <f t="shared" si="2833"/>
        <v>0</v>
      </c>
      <c r="DC913" s="555">
        <f t="shared" si="2834"/>
        <v>0</v>
      </c>
      <c r="DD913" s="555">
        <f t="shared" si="2835"/>
        <v>0</v>
      </c>
      <c r="DE913" s="554">
        <f t="shared" si="2836"/>
        <v>0</v>
      </c>
      <c r="DF913" s="554">
        <f t="shared" si="2837"/>
        <v>0</v>
      </c>
      <c r="DG913" s="554">
        <f t="shared" si="2838"/>
        <v>0</v>
      </c>
      <c r="DH913" s="554">
        <f t="shared" si="2839"/>
        <v>0</v>
      </c>
      <c r="DI913" s="554">
        <f t="shared" si="2840"/>
        <v>0</v>
      </c>
      <c r="DJ913" s="553">
        <f t="shared" si="2841"/>
        <v>0</v>
      </c>
      <c r="DK913" s="552">
        <f t="shared" si="2842"/>
        <v>0</v>
      </c>
      <c r="DL913" s="656">
        <f t="shared" si="2843"/>
        <v>17</v>
      </c>
      <c r="DM913" s="106">
        <f t="shared" si="2844"/>
        <v>17</v>
      </c>
      <c r="DN913" s="106">
        <f t="shared" si="2845"/>
        <v>17</v>
      </c>
      <c r="DO913" s="106">
        <f t="shared" si="2846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5"/>
      <c r="DY913" s="487"/>
    </row>
    <row r="914" spans="1:129" s="489" customFormat="1" ht="15.75" customHeight="1">
      <c r="A914" s="620" t="s">
        <v>393</v>
      </c>
      <c r="B914" s="804">
        <f t="shared" ref="B914:R914" si="2888">SUM(B171)</f>
        <v>0</v>
      </c>
      <c r="C914" s="804">
        <f t="shared" si="2888"/>
        <v>0</v>
      </c>
      <c r="D914" s="804">
        <f t="shared" si="2888"/>
        <v>0</v>
      </c>
      <c r="E914" s="804">
        <f t="shared" si="2888"/>
        <v>0</v>
      </c>
      <c r="F914" s="804">
        <f t="shared" si="2888"/>
        <v>0</v>
      </c>
      <c r="G914" s="804">
        <f t="shared" si="2888"/>
        <v>0</v>
      </c>
      <c r="H914" s="804">
        <f t="shared" si="2888"/>
        <v>0</v>
      </c>
      <c r="I914" s="804">
        <f t="shared" si="2888"/>
        <v>0</v>
      </c>
      <c r="J914" s="804">
        <f t="shared" si="2888"/>
        <v>0</v>
      </c>
      <c r="K914" s="804">
        <f t="shared" si="2888"/>
        <v>0</v>
      </c>
      <c r="L914" s="804">
        <f t="shared" si="2888"/>
        <v>0</v>
      </c>
      <c r="M914" s="804">
        <f t="shared" si="2888"/>
        <v>0</v>
      </c>
      <c r="N914" s="804">
        <f t="shared" si="2888"/>
        <v>0</v>
      </c>
      <c r="O914" s="804">
        <f t="shared" si="2888"/>
        <v>0</v>
      </c>
      <c r="P914" s="804">
        <f t="shared" si="2888"/>
        <v>0</v>
      </c>
      <c r="Q914" s="804">
        <f t="shared" si="2888"/>
        <v>0</v>
      </c>
      <c r="R914" s="804">
        <f t="shared" si="2888"/>
        <v>0</v>
      </c>
      <c r="S914" s="803"/>
      <c r="T914" s="804">
        <f t="shared" ref="T914:AJ914" si="2889">SUM(T171)</f>
        <v>0</v>
      </c>
      <c r="U914" s="804">
        <f t="shared" si="2889"/>
        <v>0</v>
      </c>
      <c r="V914" s="804">
        <f t="shared" si="2889"/>
        <v>0</v>
      </c>
      <c r="W914" s="804">
        <f t="shared" si="2889"/>
        <v>0</v>
      </c>
      <c r="X914" s="804">
        <f t="shared" si="2889"/>
        <v>0</v>
      </c>
      <c r="Y914" s="804">
        <f t="shared" si="2889"/>
        <v>0</v>
      </c>
      <c r="Z914" s="804">
        <f t="shared" si="2889"/>
        <v>0</v>
      </c>
      <c r="AA914" s="804">
        <f t="shared" si="2889"/>
        <v>0</v>
      </c>
      <c r="AB914" s="804">
        <f t="shared" si="2889"/>
        <v>0</v>
      </c>
      <c r="AC914" s="804">
        <f t="shared" si="2889"/>
        <v>0</v>
      </c>
      <c r="AD914" s="804">
        <f t="shared" si="2889"/>
        <v>0</v>
      </c>
      <c r="AE914" s="804">
        <f t="shared" si="2889"/>
        <v>0</v>
      </c>
      <c r="AF914" s="804">
        <f t="shared" si="2889"/>
        <v>0</v>
      </c>
      <c r="AG914" s="804">
        <f t="shared" si="2889"/>
        <v>0</v>
      </c>
      <c r="AH914" s="804">
        <f t="shared" si="2889"/>
        <v>0</v>
      </c>
      <c r="AI914" s="804">
        <f t="shared" si="2889"/>
        <v>0</v>
      </c>
      <c r="AJ914" s="804">
        <f t="shared" si="2889"/>
        <v>0</v>
      </c>
      <c r="AK914" s="803"/>
      <c r="AL914" s="804">
        <f t="shared" ref="AL914:BB914" si="2890">SUM(AL171)</f>
        <v>0</v>
      </c>
      <c r="AM914" s="804">
        <f t="shared" si="2890"/>
        <v>0</v>
      </c>
      <c r="AN914" s="804">
        <f t="shared" si="2890"/>
        <v>0</v>
      </c>
      <c r="AO914" s="804">
        <f t="shared" si="2890"/>
        <v>0</v>
      </c>
      <c r="AP914" s="804">
        <f t="shared" si="2890"/>
        <v>0</v>
      </c>
      <c r="AQ914" s="804">
        <f t="shared" si="2890"/>
        <v>0</v>
      </c>
      <c r="AR914" s="804">
        <f t="shared" si="2890"/>
        <v>0</v>
      </c>
      <c r="AS914" s="804">
        <f t="shared" si="2890"/>
        <v>0</v>
      </c>
      <c r="AT914" s="804">
        <f t="shared" si="2890"/>
        <v>0</v>
      </c>
      <c r="AU914" s="804">
        <f t="shared" si="2890"/>
        <v>0</v>
      </c>
      <c r="AV914" s="804">
        <f t="shared" si="2890"/>
        <v>0</v>
      </c>
      <c r="AW914" s="804">
        <f t="shared" si="2890"/>
        <v>0</v>
      </c>
      <c r="AX914" s="804">
        <f t="shared" si="2890"/>
        <v>0</v>
      </c>
      <c r="AY914" s="804">
        <f t="shared" si="2890"/>
        <v>0</v>
      </c>
      <c r="AZ914" s="804">
        <f t="shared" si="2890"/>
        <v>0</v>
      </c>
      <c r="BA914" s="804">
        <f t="shared" si="2890"/>
        <v>0</v>
      </c>
      <c r="BB914" s="804">
        <f t="shared" si="2890"/>
        <v>0</v>
      </c>
      <c r="BC914" s="803"/>
      <c r="BD914" s="804">
        <f t="shared" ref="BD914:BT914" si="2891">SUM(BD171)</f>
        <v>0</v>
      </c>
      <c r="BE914" s="804">
        <f t="shared" si="2891"/>
        <v>0</v>
      </c>
      <c r="BF914" s="804">
        <f t="shared" si="2891"/>
        <v>0</v>
      </c>
      <c r="BG914" s="804">
        <f t="shared" si="2891"/>
        <v>0</v>
      </c>
      <c r="BH914" s="804">
        <f t="shared" si="2891"/>
        <v>0</v>
      </c>
      <c r="BI914" s="804">
        <f t="shared" si="2891"/>
        <v>0</v>
      </c>
      <c r="BJ914" s="804">
        <f t="shared" si="2891"/>
        <v>0</v>
      </c>
      <c r="BK914" s="804">
        <f t="shared" si="2891"/>
        <v>0</v>
      </c>
      <c r="BL914" s="804">
        <f t="shared" si="2891"/>
        <v>0</v>
      </c>
      <c r="BM914" s="804">
        <f t="shared" si="2891"/>
        <v>0</v>
      </c>
      <c r="BN914" s="804">
        <f t="shared" si="2891"/>
        <v>0</v>
      </c>
      <c r="BO914" s="804">
        <f t="shared" si="2891"/>
        <v>0</v>
      </c>
      <c r="BP914" s="804">
        <f t="shared" si="2891"/>
        <v>0</v>
      </c>
      <c r="BQ914" s="804">
        <f t="shared" si="2891"/>
        <v>0</v>
      </c>
      <c r="BR914" s="804">
        <f t="shared" si="2891"/>
        <v>0</v>
      </c>
      <c r="BS914" s="804">
        <f t="shared" si="2891"/>
        <v>0</v>
      </c>
      <c r="BT914" s="804">
        <f t="shared" si="2891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0">
        <f t="shared" si="2820"/>
        <v>0</v>
      </c>
      <c r="CA914" s="600">
        <f t="shared" si="2821"/>
        <v>0</v>
      </c>
      <c r="CB914" s="600">
        <f t="shared" si="2822"/>
        <v>0</v>
      </c>
      <c r="CC914" s="600">
        <f t="shared" si="2823"/>
        <v>0</v>
      </c>
      <c r="CD914" s="1337">
        <f t="shared" si="2851"/>
        <v>0</v>
      </c>
      <c r="CE914" s="1338">
        <f t="shared" si="2825"/>
        <v>0</v>
      </c>
      <c r="CF914" s="1339">
        <f t="shared" si="2825"/>
        <v>0</v>
      </c>
      <c r="CG914" s="1339">
        <f t="shared" si="2825"/>
        <v>0</v>
      </c>
      <c r="CH914" s="1339">
        <f t="shared" si="2825"/>
        <v>0</v>
      </c>
      <c r="CI914" s="1339">
        <f t="shared" si="2825"/>
        <v>0</v>
      </c>
      <c r="CJ914" s="1339">
        <f t="shared" si="2825"/>
        <v>0</v>
      </c>
      <c r="CK914" s="1340">
        <f t="shared" si="2825"/>
        <v>0</v>
      </c>
      <c r="CL914" s="1340">
        <f t="shared" si="2825"/>
        <v>0</v>
      </c>
      <c r="CM914" s="1340">
        <f t="shared" si="2825"/>
        <v>0</v>
      </c>
      <c r="CN914" s="1339">
        <f t="shared" si="2825"/>
        <v>0</v>
      </c>
      <c r="CO914" s="1339">
        <f t="shared" si="2825"/>
        <v>0</v>
      </c>
      <c r="CP914" s="1339">
        <f t="shared" si="2825"/>
        <v>0</v>
      </c>
      <c r="CQ914" s="1339">
        <f t="shared" si="2825"/>
        <v>0</v>
      </c>
      <c r="CR914" s="1339">
        <f t="shared" si="2825"/>
        <v>0</v>
      </c>
      <c r="CS914" s="1338">
        <f t="shared" si="2825"/>
        <v>0</v>
      </c>
      <c r="CT914" s="1341">
        <f t="shared" si="2825"/>
        <v>0</v>
      </c>
      <c r="CU914" s="552">
        <f t="shared" si="2826"/>
        <v>0</v>
      </c>
      <c r="CV914" s="553">
        <f t="shared" si="2827"/>
        <v>0</v>
      </c>
      <c r="CW914" s="554">
        <f t="shared" si="2828"/>
        <v>0</v>
      </c>
      <c r="CX914" s="554">
        <f t="shared" si="2829"/>
        <v>0</v>
      </c>
      <c r="CY914" s="554">
        <f t="shared" si="2830"/>
        <v>0</v>
      </c>
      <c r="CZ914" s="554">
        <f t="shared" si="2831"/>
        <v>0</v>
      </c>
      <c r="DA914" s="554">
        <f t="shared" si="2832"/>
        <v>0</v>
      </c>
      <c r="DB914" s="555">
        <f t="shared" si="2833"/>
        <v>0</v>
      </c>
      <c r="DC914" s="555">
        <f t="shared" si="2834"/>
        <v>0</v>
      </c>
      <c r="DD914" s="555">
        <f t="shared" si="2835"/>
        <v>0</v>
      </c>
      <c r="DE914" s="554">
        <f t="shared" si="2836"/>
        <v>0</v>
      </c>
      <c r="DF914" s="554">
        <f t="shared" si="2837"/>
        <v>0</v>
      </c>
      <c r="DG914" s="554">
        <f t="shared" si="2838"/>
        <v>0</v>
      </c>
      <c r="DH914" s="554">
        <f t="shared" si="2839"/>
        <v>0</v>
      </c>
      <c r="DI914" s="554">
        <f t="shared" si="2840"/>
        <v>0</v>
      </c>
      <c r="DJ914" s="553">
        <f t="shared" si="2841"/>
        <v>0</v>
      </c>
      <c r="DK914" s="552">
        <f t="shared" si="2842"/>
        <v>0</v>
      </c>
      <c r="DL914" s="656">
        <f t="shared" si="2843"/>
        <v>17</v>
      </c>
      <c r="DM914" s="106">
        <f t="shared" si="2844"/>
        <v>17</v>
      </c>
      <c r="DN914" s="106">
        <f t="shared" si="2845"/>
        <v>17</v>
      </c>
      <c r="DO914" s="106">
        <f t="shared" si="2846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5"/>
      <c r="DY914" s="487"/>
    </row>
    <row r="915" spans="1:129" s="489" customFormat="1" ht="15.75" customHeight="1">
      <c r="A915" s="620" t="str">
        <f>A217</f>
        <v>Egg sales: no. sold</v>
      </c>
      <c r="B915" s="804">
        <f t="shared" ref="B915:R915" si="2892">SUM(B219)</f>
        <v>0</v>
      </c>
      <c r="C915" s="804">
        <f t="shared" si="2892"/>
        <v>0</v>
      </c>
      <c r="D915" s="804">
        <f t="shared" si="2892"/>
        <v>0</v>
      </c>
      <c r="E915" s="804">
        <f t="shared" si="2892"/>
        <v>0</v>
      </c>
      <c r="F915" s="804">
        <f t="shared" si="2892"/>
        <v>0</v>
      </c>
      <c r="G915" s="804">
        <f t="shared" si="2892"/>
        <v>0</v>
      </c>
      <c r="H915" s="804">
        <f t="shared" si="2892"/>
        <v>105</v>
      </c>
      <c r="I915" s="804">
        <f t="shared" si="2892"/>
        <v>0</v>
      </c>
      <c r="J915" s="804">
        <f t="shared" si="2892"/>
        <v>0</v>
      </c>
      <c r="K915" s="804">
        <f t="shared" si="2892"/>
        <v>0</v>
      </c>
      <c r="L915" s="804">
        <f t="shared" si="2892"/>
        <v>0</v>
      </c>
      <c r="M915" s="804">
        <f t="shared" si="2892"/>
        <v>0</v>
      </c>
      <c r="N915" s="804">
        <f t="shared" si="2892"/>
        <v>0</v>
      </c>
      <c r="O915" s="804">
        <f t="shared" si="2892"/>
        <v>0</v>
      </c>
      <c r="P915" s="804">
        <f t="shared" si="2892"/>
        <v>0</v>
      </c>
      <c r="Q915" s="804">
        <f t="shared" si="2892"/>
        <v>0</v>
      </c>
      <c r="R915" s="804">
        <f t="shared" si="2892"/>
        <v>0</v>
      </c>
      <c r="S915" s="803"/>
      <c r="T915" s="804">
        <f t="shared" ref="T915:AJ915" si="2893">SUM(T219)</f>
        <v>0</v>
      </c>
      <c r="U915" s="804">
        <f t="shared" si="2893"/>
        <v>0</v>
      </c>
      <c r="V915" s="804">
        <f t="shared" si="2893"/>
        <v>0</v>
      </c>
      <c r="W915" s="804">
        <f t="shared" si="2893"/>
        <v>0</v>
      </c>
      <c r="X915" s="804">
        <f t="shared" si="2893"/>
        <v>0</v>
      </c>
      <c r="Y915" s="804">
        <f t="shared" si="2893"/>
        <v>0</v>
      </c>
      <c r="Z915" s="804">
        <f t="shared" si="2893"/>
        <v>0</v>
      </c>
      <c r="AA915" s="804">
        <f t="shared" si="2893"/>
        <v>0</v>
      </c>
      <c r="AB915" s="804">
        <f t="shared" si="2893"/>
        <v>0</v>
      </c>
      <c r="AC915" s="804">
        <f t="shared" si="2893"/>
        <v>0</v>
      </c>
      <c r="AD915" s="804">
        <f t="shared" si="2893"/>
        <v>0</v>
      </c>
      <c r="AE915" s="804">
        <f t="shared" si="2893"/>
        <v>0</v>
      </c>
      <c r="AF915" s="804">
        <f t="shared" si="2893"/>
        <v>0</v>
      </c>
      <c r="AG915" s="804">
        <f t="shared" si="2893"/>
        <v>0</v>
      </c>
      <c r="AH915" s="804">
        <f t="shared" si="2893"/>
        <v>0</v>
      </c>
      <c r="AI915" s="804">
        <f t="shared" si="2893"/>
        <v>0</v>
      </c>
      <c r="AJ915" s="804">
        <f t="shared" si="2893"/>
        <v>0</v>
      </c>
      <c r="AK915" s="803"/>
      <c r="AL915" s="804">
        <f t="shared" ref="AL915:BB915" si="2894">SUM(AL219)</f>
        <v>0</v>
      </c>
      <c r="AM915" s="804">
        <f t="shared" si="2894"/>
        <v>0</v>
      </c>
      <c r="AN915" s="804">
        <f t="shared" si="2894"/>
        <v>0</v>
      </c>
      <c r="AO915" s="804">
        <f t="shared" si="2894"/>
        <v>300</v>
      </c>
      <c r="AP915" s="804">
        <f t="shared" si="2894"/>
        <v>0</v>
      </c>
      <c r="AQ915" s="804">
        <f t="shared" si="2894"/>
        <v>0</v>
      </c>
      <c r="AR915" s="804">
        <f t="shared" si="2894"/>
        <v>0</v>
      </c>
      <c r="AS915" s="804">
        <f t="shared" si="2894"/>
        <v>0</v>
      </c>
      <c r="AT915" s="804">
        <f t="shared" si="2894"/>
        <v>0</v>
      </c>
      <c r="AU915" s="804">
        <f t="shared" si="2894"/>
        <v>0</v>
      </c>
      <c r="AV915" s="804">
        <f t="shared" si="2894"/>
        <v>0</v>
      </c>
      <c r="AW915" s="804">
        <f t="shared" si="2894"/>
        <v>0</v>
      </c>
      <c r="AX915" s="804">
        <f t="shared" si="2894"/>
        <v>0</v>
      </c>
      <c r="AY915" s="804">
        <f t="shared" si="2894"/>
        <v>0</v>
      </c>
      <c r="AZ915" s="804">
        <f t="shared" si="2894"/>
        <v>0</v>
      </c>
      <c r="BA915" s="804">
        <f t="shared" si="2894"/>
        <v>0</v>
      </c>
      <c r="BB915" s="804">
        <f t="shared" si="2894"/>
        <v>0</v>
      </c>
      <c r="BC915" s="803"/>
      <c r="BD915" s="804">
        <f t="shared" ref="BD915:BT915" si="2895">SUM(BD219)</f>
        <v>0</v>
      </c>
      <c r="BE915" s="804">
        <f t="shared" si="2895"/>
        <v>0</v>
      </c>
      <c r="BF915" s="804">
        <f t="shared" si="2895"/>
        <v>0</v>
      </c>
      <c r="BG915" s="804">
        <f t="shared" si="2895"/>
        <v>0</v>
      </c>
      <c r="BH915" s="804">
        <f t="shared" si="2895"/>
        <v>0</v>
      </c>
      <c r="BI915" s="804">
        <f t="shared" si="2895"/>
        <v>0</v>
      </c>
      <c r="BJ915" s="804">
        <f t="shared" si="2895"/>
        <v>0</v>
      </c>
      <c r="BK915" s="804">
        <f t="shared" si="2895"/>
        <v>0</v>
      </c>
      <c r="BL915" s="804">
        <f t="shared" si="2895"/>
        <v>0</v>
      </c>
      <c r="BM915" s="804">
        <f t="shared" si="2895"/>
        <v>0</v>
      </c>
      <c r="BN915" s="804">
        <f t="shared" si="2895"/>
        <v>0</v>
      </c>
      <c r="BO915" s="804">
        <f t="shared" si="2895"/>
        <v>0</v>
      </c>
      <c r="BP915" s="804">
        <f t="shared" si="2895"/>
        <v>0</v>
      </c>
      <c r="BQ915" s="804">
        <f t="shared" si="2895"/>
        <v>0</v>
      </c>
      <c r="BR915" s="804">
        <f t="shared" si="2895"/>
        <v>0</v>
      </c>
      <c r="BS915" s="804">
        <f t="shared" si="2895"/>
        <v>0</v>
      </c>
      <c r="BT915" s="804">
        <f t="shared" si="2895"/>
        <v>0</v>
      </c>
      <c r="BU915" s="803"/>
      <c r="BV915" s="804">
        <f t="shared" ref="BV915:BY915" si="2896">SUM(BV219)</f>
        <v>0</v>
      </c>
      <c r="BW915" s="804">
        <f t="shared" si="2896"/>
        <v>0</v>
      </c>
      <c r="BX915" s="804">
        <f t="shared" si="2896"/>
        <v>0</v>
      </c>
      <c r="BY915" s="804">
        <f t="shared" si="2896"/>
        <v>0</v>
      </c>
      <c r="BZ915" s="600">
        <f t="shared" si="2820"/>
        <v>0</v>
      </c>
      <c r="CA915" s="600">
        <f t="shared" si="2821"/>
        <v>0</v>
      </c>
      <c r="CB915" s="600">
        <f t="shared" si="2822"/>
        <v>0</v>
      </c>
      <c r="CC915" s="600">
        <f t="shared" si="2823"/>
        <v>0</v>
      </c>
      <c r="CD915" s="1337">
        <f t="shared" si="2851"/>
        <v>0</v>
      </c>
      <c r="CE915" s="1338">
        <f t="shared" si="2825"/>
        <v>0</v>
      </c>
      <c r="CF915" s="1339">
        <f t="shared" si="2825"/>
        <v>0</v>
      </c>
      <c r="CG915" s="1339">
        <f t="shared" si="2825"/>
        <v>0</v>
      </c>
      <c r="CH915" s="1339">
        <f t="shared" si="2825"/>
        <v>0</v>
      </c>
      <c r="CI915" s="1339">
        <f t="shared" si="2825"/>
        <v>0</v>
      </c>
      <c r="CJ915" s="1339">
        <f t="shared" si="2825"/>
        <v>0</v>
      </c>
      <c r="CK915" s="1340">
        <f t="shared" si="2825"/>
        <v>0</v>
      </c>
      <c r="CL915" s="1340">
        <f t="shared" si="2825"/>
        <v>0</v>
      </c>
      <c r="CM915" s="1340">
        <f t="shared" si="2825"/>
        <v>0</v>
      </c>
      <c r="CN915" s="1339">
        <f t="shared" si="2825"/>
        <v>0</v>
      </c>
      <c r="CO915" s="1339">
        <f t="shared" si="2825"/>
        <v>0</v>
      </c>
      <c r="CP915" s="1339">
        <f t="shared" si="2825"/>
        <v>0</v>
      </c>
      <c r="CQ915" s="1339">
        <f t="shared" si="2825"/>
        <v>0</v>
      </c>
      <c r="CR915" s="1339">
        <f t="shared" si="2825"/>
        <v>0</v>
      </c>
      <c r="CS915" s="1338">
        <f t="shared" si="2825"/>
        <v>0</v>
      </c>
      <c r="CT915" s="1341">
        <f t="shared" si="2825"/>
        <v>0</v>
      </c>
      <c r="CU915" s="552">
        <f t="shared" si="2826"/>
        <v>0</v>
      </c>
      <c r="CV915" s="553">
        <f t="shared" si="2827"/>
        <v>0</v>
      </c>
      <c r="CW915" s="554">
        <f t="shared" si="2828"/>
        <v>0</v>
      </c>
      <c r="CX915" s="554">
        <f t="shared" si="2829"/>
        <v>0</v>
      </c>
      <c r="CY915" s="554">
        <f t="shared" si="2830"/>
        <v>0</v>
      </c>
      <c r="CZ915" s="554">
        <f t="shared" si="2831"/>
        <v>0</v>
      </c>
      <c r="DA915" s="554">
        <f t="shared" si="2832"/>
        <v>0</v>
      </c>
      <c r="DB915" s="555">
        <f t="shared" si="2833"/>
        <v>0</v>
      </c>
      <c r="DC915" s="555">
        <f t="shared" si="2834"/>
        <v>0</v>
      </c>
      <c r="DD915" s="555">
        <f t="shared" si="2835"/>
        <v>0</v>
      </c>
      <c r="DE915" s="554">
        <f t="shared" si="2836"/>
        <v>0</v>
      </c>
      <c r="DF915" s="554">
        <f t="shared" si="2837"/>
        <v>0</v>
      </c>
      <c r="DG915" s="554">
        <f t="shared" si="2838"/>
        <v>0</v>
      </c>
      <c r="DH915" s="554">
        <f t="shared" si="2839"/>
        <v>0</v>
      </c>
      <c r="DI915" s="554">
        <f t="shared" si="2840"/>
        <v>0</v>
      </c>
      <c r="DJ915" s="553">
        <f t="shared" si="2841"/>
        <v>0</v>
      </c>
      <c r="DK915" s="552">
        <f t="shared" si="2842"/>
        <v>0</v>
      </c>
      <c r="DL915" s="656">
        <f t="shared" si="2843"/>
        <v>17</v>
      </c>
      <c r="DM915" s="106">
        <f t="shared" si="2844"/>
        <v>17</v>
      </c>
      <c r="DN915" s="106">
        <f t="shared" si="2845"/>
        <v>17</v>
      </c>
      <c r="DO915" s="106">
        <f t="shared" si="2846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5"/>
      <c r="DY915" s="487"/>
    </row>
    <row r="916" spans="1:129" s="489" customFormat="1" ht="15.75" customHeight="1">
      <c r="A916" s="620" t="str">
        <f>A220</f>
        <v>Meat sales: qty sold (kg)</v>
      </c>
      <c r="B916" s="804">
        <f t="shared" ref="B916:R916" si="2897">SUM(B222)</f>
        <v>0</v>
      </c>
      <c r="C916" s="804">
        <f t="shared" si="2897"/>
        <v>0</v>
      </c>
      <c r="D916" s="804">
        <f t="shared" si="2897"/>
        <v>0</v>
      </c>
      <c r="E916" s="804">
        <f t="shared" si="2897"/>
        <v>0</v>
      </c>
      <c r="F916" s="804">
        <f t="shared" si="2897"/>
        <v>0</v>
      </c>
      <c r="G916" s="804">
        <f t="shared" si="2897"/>
        <v>0</v>
      </c>
      <c r="H916" s="804">
        <f t="shared" si="2897"/>
        <v>0</v>
      </c>
      <c r="I916" s="804">
        <f t="shared" si="2897"/>
        <v>0</v>
      </c>
      <c r="J916" s="804">
        <f t="shared" si="2897"/>
        <v>0</v>
      </c>
      <c r="K916" s="804">
        <f t="shared" si="2897"/>
        <v>0</v>
      </c>
      <c r="L916" s="804">
        <f t="shared" si="2897"/>
        <v>0</v>
      </c>
      <c r="M916" s="804">
        <f t="shared" si="2897"/>
        <v>0</v>
      </c>
      <c r="N916" s="804">
        <f t="shared" si="2897"/>
        <v>0</v>
      </c>
      <c r="O916" s="804">
        <f t="shared" si="2897"/>
        <v>0</v>
      </c>
      <c r="P916" s="804">
        <f t="shared" si="2897"/>
        <v>0</v>
      </c>
      <c r="Q916" s="804">
        <f t="shared" si="2897"/>
        <v>0</v>
      </c>
      <c r="R916" s="804">
        <f t="shared" si="2897"/>
        <v>0</v>
      </c>
      <c r="S916" s="803"/>
      <c r="T916" s="804">
        <f t="shared" ref="T916:AJ916" si="2898">SUM(T222)</f>
        <v>0</v>
      </c>
      <c r="U916" s="804">
        <f t="shared" si="2898"/>
        <v>0</v>
      </c>
      <c r="V916" s="804">
        <f t="shared" si="2898"/>
        <v>0</v>
      </c>
      <c r="W916" s="804">
        <f t="shared" si="2898"/>
        <v>0</v>
      </c>
      <c r="X916" s="804">
        <f t="shared" si="2898"/>
        <v>0</v>
      </c>
      <c r="Y916" s="804">
        <f t="shared" si="2898"/>
        <v>0</v>
      </c>
      <c r="Z916" s="804">
        <f t="shared" si="2898"/>
        <v>0</v>
      </c>
      <c r="AA916" s="804">
        <f t="shared" si="2898"/>
        <v>0</v>
      </c>
      <c r="AB916" s="804">
        <f t="shared" si="2898"/>
        <v>0</v>
      </c>
      <c r="AC916" s="804">
        <f t="shared" si="2898"/>
        <v>0</v>
      </c>
      <c r="AD916" s="804">
        <f t="shared" si="2898"/>
        <v>0</v>
      </c>
      <c r="AE916" s="804">
        <f t="shared" si="2898"/>
        <v>0</v>
      </c>
      <c r="AF916" s="804">
        <f t="shared" si="2898"/>
        <v>0</v>
      </c>
      <c r="AG916" s="804">
        <f t="shared" si="2898"/>
        <v>0</v>
      </c>
      <c r="AH916" s="804">
        <f t="shared" si="2898"/>
        <v>0</v>
      </c>
      <c r="AI916" s="804">
        <f t="shared" si="2898"/>
        <v>0</v>
      </c>
      <c r="AJ916" s="804">
        <f t="shared" si="2898"/>
        <v>0</v>
      </c>
      <c r="AK916" s="803"/>
      <c r="AL916" s="804">
        <f t="shared" ref="AL916:BB916" si="2899">SUM(AL222)</f>
        <v>0</v>
      </c>
      <c r="AM916" s="804">
        <f t="shared" si="2899"/>
        <v>0</v>
      </c>
      <c r="AN916" s="804">
        <f t="shared" si="2899"/>
        <v>0</v>
      </c>
      <c r="AO916" s="804">
        <f t="shared" si="2899"/>
        <v>0</v>
      </c>
      <c r="AP916" s="804">
        <f t="shared" si="2899"/>
        <v>0</v>
      </c>
      <c r="AQ916" s="804">
        <f t="shared" si="2899"/>
        <v>0</v>
      </c>
      <c r="AR916" s="804">
        <f t="shared" si="2899"/>
        <v>0</v>
      </c>
      <c r="AS916" s="804">
        <f t="shared" si="2899"/>
        <v>0</v>
      </c>
      <c r="AT916" s="804">
        <f t="shared" si="2899"/>
        <v>0</v>
      </c>
      <c r="AU916" s="804">
        <f t="shared" si="2899"/>
        <v>0</v>
      </c>
      <c r="AV916" s="804">
        <f t="shared" si="2899"/>
        <v>0</v>
      </c>
      <c r="AW916" s="804">
        <f t="shared" si="2899"/>
        <v>0</v>
      </c>
      <c r="AX916" s="804">
        <f t="shared" si="2899"/>
        <v>0</v>
      </c>
      <c r="AY916" s="804">
        <f t="shared" si="2899"/>
        <v>0</v>
      </c>
      <c r="AZ916" s="804">
        <f t="shared" si="2899"/>
        <v>0</v>
      </c>
      <c r="BA916" s="804">
        <f t="shared" si="2899"/>
        <v>0</v>
      </c>
      <c r="BB916" s="804">
        <f t="shared" si="2899"/>
        <v>0</v>
      </c>
      <c r="BC916" s="803"/>
      <c r="BD916" s="804">
        <f t="shared" ref="BD916:BT916" si="2900">SUM(BD222)</f>
        <v>0</v>
      </c>
      <c r="BE916" s="804">
        <f t="shared" si="2900"/>
        <v>0</v>
      </c>
      <c r="BF916" s="804">
        <f t="shared" si="2900"/>
        <v>0</v>
      </c>
      <c r="BG916" s="804">
        <f t="shared" si="2900"/>
        <v>0</v>
      </c>
      <c r="BH916" s="804">
        <f t="shared" si="2900"/>
        <v>0</v>
      </c>
      <c r="BI916" s="804">
        <f t="shared" si="2900"/>
        <v>0</v>
      </c>
      <c r="BJ916" s="804">
        <f t="shared" si="2900"/>
        <v>0</v>
      </c>
      <c r="BK916" s="804">
        <f t="shared" si="2900"/>
        <v>0</v>
      </c>
      <c r="BL916" s="804">
        <f t="shared" si="2900"/>
        <v>0</v>
      </c>
      <c r="BM916" s="804">
        <f t="shared" si="2900"/>
        <v>0</v>
      </c>
      <c r="BN916" s="804">
        <f t="shared" si="2900"/>
        <v>0</v>
      </c>
      <c r="BO916" s="804">
        <f t="shared" si="2900"/>
        <v>0</v>
      </c>
      <c r="BP916" s="804">
        <f t="shared" si="2900"/>
        <v>0</v>
      </c>
      <c r="BQ916" s="804">
        <f t="shared" si="2900"/>
        <v>0</v>
      </c>
      <c r="BR916" s="804">
        <f t="shared" si="2900"/>
        <v>0</v>
      </c>
      <c r="BS916" s="804">
        <f t="shared" si="2900"/>
        <v>0</v>
      </c>
      <c r="BT916" s="804">
        <f t="shared" si="2900"/>
        <v>0</v>
      </c>
      <c r="BU916" s="803"/>
      <c r="BV916" s="804">
        <f t="shared" ref="BV916:BY916" si="2901">SUM(BV222)</f>
        <v>0</v>
      </c>
      <c r="BW916" s="804">
        <f t="shared" si="2901"/>
        <v>0</v>
      </c>
      <c r="BX916" s="804">
        <f t="shared" si="2901"/>
        <v>0</v>
      </c>
      <c r="BY916" s="804">
        <f t="shared" si="2901"/>
        <v>0</v>
      </c>
      <c r="BZ916" s="600">
        <f t="shared" si="2820"/>
        <v>0</v>
      </c>
      <c r="CA916" s="600">
        <f t="shared" si="2821"/>
        <v>0</v>
      </c>
      <c r="CB916" s="600">
        <f t="shared" si="2822"/>
        <v>0</v>
      </c>
      <c r="CC916" s="600">
        <f t="shared" si="2823"/>
        <v>0</v>
      </c>
      <c r="CD916" s="1337">
        <f t="shared" si="2851"/>
        <v>0</v>
      </c>
      <c r="CE916" s="1338">
        <f t="shared" si="2825"/>
        <v>0</v>
      </c>
      <c r="CF916" s="1339">
        <f t="shared" si="2825"/>
        <v>0</v>
      </c>
      <c r="CG916" s="1339">
        <f t="shared" si="2825"/>
        <v>0</v>
      </c>
      <c r="CH916" s="1339">
        <f t="shared" si="2825"/>
        <v>0</v>
      </c>
      <c r="CI916" s="1339">
        <f t="shared" si="2825"/>
        <v>0</v>
      </c>
      <c r="CJ916" s="1339">
        <f t="shared" si="2825"/>
        <v>0</v>
      </c>
      <c r="CK916" s="1340">
        <f t="shared" si="2825"/>
        <v>0</v>
      </c>
      <c r="CL916" s="1340">
        <f t="shared" si="2825"/>
        <v>0</v>
      </c>
      <c r="CM916" s="1340">
        <f t="shared" si="2825"/>
        <v>0</v>
      </c>
      <c r="CN916" s="1339">
        <f t="shared" si="2825"/>
        <v>0</v>
      </c>
      <c r="CO916" s="1339">
        <f t="shared" si="2825"/>
        <v>0</v>
      </c>
      <c r="CP916" s="1339">
        <f t="shared" si="2825"/>
        <v>0</v>
      </c>
      <c r="CQ916" s="1339">
        <f t="shared" si="2825"/>
        <v>0</v>
      </c>
      <c r="CR916" s="1339">
        <f t="shared" si="2825"/>
        <v>0</v>
      </c>
      <c r="CS916" s="1338">
        <f t="shared" si="2825"/>
        <v>0</v>
      </c>
      <c r="CT916" s="1341">
        <f t="shared" si="2825"/>
        <v>0</v>
      </c>
      <c r="CU916" s="552">
        <f t="shared" si="2826"/>
        <v>0</v>
      </c>
      <c r="CV916" s="553">
        <f t="shared" si="2827"/>
        <v>0</v>
      </c>
      <c r="CW916" s="554">
        <f t="shared" si="2828"/>
        <v>0</v>
      </c>
      <c r="CX916" s="554">
        <f t="shared" si="2829"/>
        <v>0</v>
      </c>
      <c r="CY916" s="554">
        <f t="shared" si="2830"/>
        <v>0</v>
      </c>
      <c r="CZ916" s="554">
        <f t="shared" si="2831"/>
        <v>0</v>
      </c>
      <c r="DA916" s="554">
        <f t="shared" si="2832"/>
        <v>0</v>
      </c>
      <c r="DB916" s="555">
        <f t="shared" si="2833"/>
        <v>0</v>
      </c>
      <c r="DC916" s="555">
        <f t="shared" si="2834"/>
        <v>0</v>
      </c>
      <c r="DD916" s="555">
        <f t="shared" si="2835"/>
        <v>0</v>
      </c>
      <c r="DE916" s="554">
        <f t="shared" si="2836"/>
        <v>0</v>
      </c>
      <c r="DF916" s="554">
        <f t="shared" si="2837"/>
        <v>0</v>
      </c>
      <c r="DG916" s="554">
        <f t="shared" si="2838"/>
        <v>0</v>
      </c>
      <c r="DH916" s="554">
        <f t="shared" si="2839"/>
        <v>0</v>
      </c>
      <c r="DI916" s="554">
        <f t="shared" si="2840"/>
        <v>0</v>
      </c>
      <c r="DJ916" s="553">
        <f t="shared" si="2841"/>
        <v>0</v>
      </c>
      <c r="DK916" s="552">
        <f t="shared" si="2842"/>
        <v>0</v>
      </c>
      <c r="DL916" s="656">
        <f t="shared" si="2843"/>
        <v>17</v>
      </c>
      <c r="DM916" s="106">
        <f t="shared" si="2844"/>
        <v>17</v>
      </c>
      <c r="DN916" s="106">
        <f t="shared" si="2845"/>
        <v>17</v>
      </c>
      <c r="DO916" s="106">
        <f t="shared" si="2846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5"/>
      <c r="DY916" s="487"/>
    </row>
    <row r="917" spans="1:129" s="489" customFormat="1" ht="15.75" customHeight="1">
      <c r="A917" s="620" t="str">
        <f>A223</f>
        <v>Other: quantity</v>
      </c>
      <c r="B917" s="804">
        <f t="shared" ref="B917:R917" si="2902">SUM(B225)</f>
        <v>0</v>
      </c>
      <c r="C917" s="804">
        <f t="shared" si="2902"/>
        <v>0</v>
      </c>
      <c r="D917" s="804">
        <f t="shared" si="2902"/>
        <v>0</v>
      </c>
      <c r="E917" s="804">
        <f t="shared" si="2902"/>
        <v>0</v>
      </c>
      <c r="F917" s="804">
        <f t="shared" si="2902"/>
        <v>0</v>
      </c>
      <c r="G917" s="804">
        <f t="shared" si="2902"/>
        <v>0</v>
      </c>
      <c r="H917" s="804">
        <f t="shared" si="2902"/>
        <v>0</v>
      </c>
      <c r="I917" s="804">
        <f t="shared" si="2902"/>
        <v>0</v>
      </c>
      <c r="J917" s="804">
        <f t="shared" si="2902"/>
        <v>0</v>
      </c>
      <c r="K917" s="804">
        <f t="shared" si="2902"/>
        <v>0</v>
      </c>
      <c r="L917" s="804">
        <f t="shared" si="2902"/>
        <v>0</v>
      </c>
      <c r="M917" s="804">
        <f t="shared" si="2902"/>
        <v>0</v>
      </c>
      <c r="N917" s="804">
        <f t="shared" si="2902"/>
        <v>0</v>
      </c>
      <c r="O917" s="804">
        <f t="shared" si="2902"/>
        <v>0</v>
      </c>
      <c r="P917" s="804">
        <f t="shared" si="2902"/>
        <v>0</v>
      </c>
      <c r="Q917" s="804">
        <f t="shared" si="2902"/>
        <v>0</v>
      </c>
      <c r="R917" s="804">
        <f t="shared" si="2902"/>
        <v>0</v>
      </c>
      <c r="S917" s="803"/>
      <c r="T917" s="804">
        <f t="shared" ref="T917:AJ917" si="2903">SUM(T225)</f>
        <v>0</v>
      </c>
      <c r="U917" s="804">
        <f t="shared" si="2903"/>
        <v>0</v>
      </c>
      <c r="V917" s="804">
        <f t="shared" si="2903"/>
        <v>0</v>
      </c>
      <c r="W917" s="804">
        <f t="shared" si="2903"/>
        <v>0</v>
      </c>
      <c r="X917" s="804">
        <f t="shared" si="2903"/>
        <v>0</v>
      </c>
      <c r="Y917" s="804">
        <f t="shared" si="2903"/>
        <v>0</v>
      </c>
      <c r="Z917" s="804">
        <f t="shared" si="2903"/>
        <v>0</v>
      </c>
      <c r="AA917" s="804">
        <f t="shared" si="2903"/>
        <v>0</v>
      </c>
      <c r="AB917" s="804">
        <f t="shared" si="2903"/>
        <v>0</v>
      </c>
      <c r="AC917" s="804">
        <f t="shared" si="2903"/>
        <v>0</v>
      </c>
      <c r="AD917" s="804">
        <f t="shared" si="2903"/>
        <v>0</v>
      </c>
      <c r="AE917" s="804">
        <f t="shared" si="2903"/>
        <v>0</v>
      </c>
      <c r="AF917" s="804">
        <f t="shared" si="2903"/>
        <v>0</v>
      </c>
      <c r="AG917" s="804">
        <f t="shared" si="2903"/>
        <v>0</v>
      </c>
      <c r="AH917" s="804">
        <f t="shared" si="2903"/>
        <v>0</v>
      </c>
      <c r="AI917" s="804">
        <f t="shared" si="2903"/>
        <v>0</v>
      </c>
      <c r="AJ917" s="804">
        <f t="shared" si="2903"/>
        <v>0</v>
      </c>
      <c r="AK917" s="803"/>
      <c r="AL917" s="804">
        <f t="shared" ref="AL917:BB917" si="2904">SUM(AL225)</f>
        <v>0</v>
      </c>
      <c r="AM917" s="804">
        <f t="shared" si="2904"/>
        <v>0</v>
      </c>
      <c r="AN917" s="804">
        <f t="shared" si="2904"/>
        <v>0</v>
      </c>
      <c r="AO917" s="804">
        <f t="shared" si="2904"/>
        <v>0</v>
      </c>
      <c r="AP917" s="804">
        <f t="shared" si="2904"/>
        <v>0</v>
      </c>
      <c r="AQ917" s="804">
        <f t="shared" si="2904"/>
        <v>0</v>
      </c>
      <c r="AR917" s="804">
        <f t="shared" si="2904"/>
        <v>0</v>
      </c>
      <c r="AS917" s="804">
        <f t="shared" si="2904"/>
        <v>0</v>
      </c>
      <c r="AT917" s="804">
        <f t="shared" si="2904"/>
        <v>0</v>
      </c>
      <c r="AU917" s="804">
        <f t="shared" si="2904"/>
        <v>0</v>
      </c>
      <c r="AV917" s="804">
        <f t="shared" si="2904"/>
        <v>0</v>
      </c>
      <c r="AW917" s="804">
        <f t="shared" si="2904"/>
        <v>0</v>
      </c>
      <c r="AX917" s="804">
        <f t="shared" si="2904"/>
        <v>0</v>
      </c>
      <c r="AY917" s="804">
        <f t="shared" si="2904"/>
        <v>0</v>
      </c>
      <c r="AZ917" s="804">
        <f t="shared" si="2904"/>
        <v>0</v>
      </c>
      <c r="BA917" s="804">
        <f t="shared" si="2904"/>
        <v>0</v>
      </c>
      <c r="BB917" s="804">
        <f t="shared" si="2904"/>
        <v>0</v>
      </c>
      <c r="BC917" s="803"/>
      <c r="BD917" s="804">
        <f t="shared" ref="BD917:BT917" si="2905">SUM(BD225)</f>
        <v>0</v>
      </c>
      <c r="BE917" s="804">
        <f t="shared" si="2905"/>
        <v>0</v>
      </c>
      <c r="BF917" s="804">
        <f t="shared" si="2905"/>
        <v>0</v>
      </c>
      <c r="BG917" s="804">
        <f t="shared" si="2905"/>
        <v>0</v>
      </c>
      <c r="BH917" s="804">
        <f t="shared" si="2905"/>
        <v>0</v>
      </c>
      <c r="BI917" s="804">
        <f t="shared" si="2905"/>
        <v>0</v>
      </c>
      <c r="BJ917" s="804">
        <f t="shared" si="2905"/>
        <v>0</v>
      </c>
      <c r="BK917" s="804">
        <f t="shared" si="2905"/>
        <v>0</v>
      </c>
      <c r="BL917" s="804">
        <f t="shared" si="2905"/>
        <v>0</v>
      </c>
      <c r="BM917" s="804">
        <f t="shared" si="2905"/>
        <v>0</v>
      </c>
      <c r="BN917" s="804">
        <f t="shared" si="2905"/>
        <v>0</v>
      </c>
      <c r="BO917" s="804">
        <f t="shared" si="2905"/>
        <v>0</v>
      </c>
      <c r="BP917" s="804">
        <f t="shared" si="2905"/>
        <v>0</v>
      </c>
      <c r="BQ917" s="804">
        <f t="shared" si="2905"/>
        <v>0</v>
      </c>
      <c r="BR917" s="804">
        <f t="shared" si="2905"/>
        <v>0</v>
      </c>
      <c r="BS917" s="804">
        <f t="shared" si="2905"/>
        <v>0</v>
      </c>
      <c r="BT917" s="804">
        <f t="shared" si="2905"/>
        <v>0</v>
      </c>
      <c r="BU917" s="803"/>
      <c r="BV917" s="804">
        <f t="shared" ref="BV917:BY917" si="2906">SUM(BV225)</f>
        <v>0</v>
      </c>
      <c r="BW917" s="804">
        <f t="shared" si="2906"/>
        <v>0</v>
      </c>
      <c r="BX917" s="804">
        <f t="shared" si="2906"/>
        <v>0</v>
      </c>
      <c r="BY917" s="804">
        <f t="shared" si="2906"/>
        <v>0</v>
      </c>
      <c r="BZ917" s="600">
        <f t="shared" si="2820"/>
        <v>0</v>
      </c>
      <c r="CA917" s="600">
        <f t="shared" si="2821"/>
        <v>0</v>
      </c>
      <c r="CB917" s="600">
        <f t="shared" si="2822"/>
        <v>0</v>
      </c>
      <c r="CC917" s="600">
        <f t="shared" si="2823"/>
        <v>0</v>
      </c>
      <c r="CD917" s="1337">
        <f t="shared" si="2851"/>
        <v>0</v>
      </c>
      <c r="CE917" s="1338">
        <f t="shared" si="2825"/>
        <v>0</v>
      </c>
      <c r="CF917" s="1339">
        <f t="shared" si="2825"/>
        <v>0</v>
      </c>
      <c r="CG917" s="1339">
        <f t="shared" si="2825"/>
        <v>0</v>
      </c>
      <c r="CH917" s="1339">
        <f t="shared" si="2825"/>
        <v>0</v>
      </c>
      <c r="CI917" s="1339">
        <f t="shared" si="2825"/>
        <v>0</v>
      </c>
      <c r="CJ917" s="1339">
        <f t="shared" si="2825"/>
        <v>0</v>
      </c>
      <c r="CK917" s="1340">
        <f t="shared" si="2825"/>
        <v>0</v>
      </c>
      <c r="CL917" s="1340">
        <f t="shared" si="2825"/>
        <v>0</v>
      </c>
      <c r="CM917" s="1340">
        <f t="shared" si="2825"/>
        <v>0</v>
      </c>
      <c r="CN917" s="1339">
        <f t="shared" si="2825"/>
        <v>0</v>
      </c>
      <c r="CO917" s="1339">
        <f t="shared" si="2825"/>
        <v>0</v>
      </c>
      <c r="CP917" s="1339">
        <f t="shared" si="2825"/>
        <v>0</v>
      </c>
      <c r="CQ917" s="1339">
        <f t="shared" si="2825"/>
        <v>0</v>
      </c>
      <c r="CR917" s="1339">
        <f t="shared" si="2825"/>
        <v>0</v>
      </c>
      <c r="CS917" s="1338">
        <f t="shared" si="2825"/>
        <v>0</v>
      </c>
      <c r="CT917" s="1341">
        <f t="shared" si="2825"/>
        <v>0</v>
      </c>
      <c r="CU917" s="552">
        <f t="shared" si="2826"/>
        <v>0</v>
      </c>
      <c r="CV917" s="553">
        <f t="shared" si="2827"/>
        <v>0</v>
      </c>
      <c r="CW917" s="554">
        <f t="shared" si="2828"/>
        <v>0</v>
      </c>
      <c r="CX917" s="554">
        <f t="shared" si="2829"/>
        <v>0</v>
      </c>
      <c r="CY917" s="554">
        <f t="shared" si="2830"/>
        <v>0</v>
      </c>
      <c r="CZ917" s="554">
        <f t="shared" si="2831"/>
        <v>0</v>
      </c>
      <c r="DA917" s="554">
        <f t="shared" si="2832"/>
        <v>0</v>
      </c>
      <c r="DB917" s="555">
        <f t="shared" si="2833"/>
        <v>0</v>
      </c>
      <c r="DC917" s="555">
        <f t="shared" si="2834"/>
        <v>0</v>
      </c>
      <c r="DD917" s="555">
        <f t="shared" si="2835"/>
        <v>0</v>
      </c>
      <c r="DE917" s="554">
        <f t="shared" si="2836"/>
        <v>0</v>
      </c>
      <c r="DF917" s="554">
        <f t="shared" si="2837"/>
        <v>0</v>
      </c>
      <c r="DG917" s="554">
        <f t="shared" si="2838"/>
        <v>0</v>
      </c>
      <c r="DH917" s="554">
        <f t="shared" si="2839"/>
        <v>0</v>
      </c>
      <c r="DI917" s="554">
        <f t="shared" si="2840"/>
        <v>0</v>
      </c>
      <c r="DJ917" s="553">
        <f t="shared" si="2841"/>
        <v>0</v>
      </c>
      <c r="DK917" s="552">
        <f t="shared" si="2842"/>
        <v>0</v>
      </c>
      <c r="DL917" s="656">
        <f t="shared" si="2843"/>
        <v>17</v>
      </c>
      <c r="DM917" s="106">
        <f t="shared" si="2844"/>
        <v>17</v>
      </c>
      <c r="DN917" s="106">
        <f t="shared" si="2845"/>
        <v>17</v>
      </c>
      <c r="DO917" s="106">
        <f t="shared" si="2846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5"/>
      <c r="DY917" s="487"/>
    </row>
    <row r="918" spans="1:129" s="489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3" t="str">
        <f>A184</f>
        <v>Pig sales: no sold</v>
      </c>
      <c r="B919" s="804">
        <f t="shared" ref="B919:R919" si="2907">SUM(B186)</f>
        <v>0</v>
      </c>
      <c r="C919" s="804">
        <f t="shared" si="2907"/>
        <v>0</v>
      </c>
      <c r="D919" s="804">
        <f t="shared" si="2907"/>
        <v>0</v>
      </c>
      <c r="E919" s="804">
        <f t="shared" si="2907"/>
        <v>0</v>
      </c>
      <c r="F919" s="804">
        <f t="shared" si="2907"/>
        <v>0</v>
      </c>
      <c r="G919" s="804">
        <f t="shared" si="2907"/>
        <v>0</v>
      </c>
      <c r="H919" s="804">
        <f t="shared" si="2907"/>
        <v>0</v>
      </c>
      <c r="I919" s="804">
        <f t="shared" si="2907"/>
        <v>0</v>
      </c>
      <c r="J919" s="804">
        <f t="shared" si="2907"/>
        <v>0</v>
      </c>
      <c r="K919" s="804">
        <f t="shared" si="2907"/>
        <v>0</v>
      </c>
      <c r="L919" s="804">
        <f t="shared" si="2907"/>
        <v>0</v>
      </c>
      <c r="M919" s="804">
        <f t="shared" si="2907"/>
        <v>0</v>
      </c>
      <c r="N919" s="804">
        <f t="shared" si="2907"/>
        <v>0</v>
      </c>
      <c r="O919" s="804">
        <f t="shared" si="2907"/>
        <v>0</v>
      </c>
      <c r="P919" s="804">
        <f t="shared" si="2907"/>
        <v>0</v>
      </c>
      <c r="Q919" s="804">
        <f t="shared" si="2907"/>
        <v>0</v>
      </c>
      <c r="R919" s="804">
        <f t="shared" si="2907"/>
        <v>0</v>
      </c>
      <c r="S919" s="803"/>
      <c r="T919" s="804">
        <f t="shared" ref="T919:AJ919" si="2908">SUM(T186)</f>
        <v>0</v>
      </c>
      <c r="U919" s="804">
        <f t="shared" si="2908"/>
        <v>0</v>
      </c>
      <c r="V919" s="804">
        <f t="shared" si="2908"/>
        <v>0</v>
      </c>
      <c r="W919" s="804">
        <f t="shared" si="2908"/>
        <v>0</v>
      </c>
      <c r="X919" s="804">
        <f t="shared" si="2908"/>
        <v>0</v>
      </c>
      <c r="Y919" s="804">
        <f t="shared" si="2908"/>
        <v>0</v>
      </c>
      <c r="Z919" s="804">
        <f t="shared" si="2908"/>
        <v>0</v>
      </c>
      <c r="AA919" s="804">
        <f t="shared" si="2908"/>
        <v>0</v>
      </c>
      <c r="AB919" s="804">
        <f t="shared" si="2908"/>
        <v>0</v>
      </c>
      <c r="AC919" s="804">
        <f t="shared" si="2908"/>
        <v>0</v>
      </c>
      <c r="AD919" s="804">
        <f t="shared" si="2908"/>
        <v>0</v>
      </c>
      <c r="AE919" s="804">
        <f t="shared" si="2908"/>
        <v>0</v>
      </c>
      <c r="AF919" s="804">
        <f t="shared" si="2908"/>
        <v>0</v>
      </c>
      <c r="AG919" s="804">
        <f t="shared" si="2908"/>
        <v>0</v>
      </c>
      <c r="AH919" s="804">
        <f t="shared" si="2908"/>
        <v>0</v>
      </c>
      <c r="AI919" s="804">
        <f t="shared" si="2908"/>
        <v>0</v>
      </c>
      <c r="AJ919" s="804">
        <f t="shared" si="2908"/>
        <v>0</v>
      </c>
      <c r="AK919" s="803"/>
      <c r="AL919" s="804">
        <f t="shared" ref="AL919:BB919" si="2909">SUM(AL186)</f>
        <v>0</v>
      </c>
      <c r="AM919" s="804">
        <f t="shared" si="2909"/>
        <v>0</v>
      </c>
      <c r="AN919" s="804">
        <f t="shared" si="2909"/>
        <v>0</v>
      </c>
      <c r="AO919" s="804">
        <f t="shared" si="2909"/>
        <v>0</v>
      </c>
      <c r="AP919" s="804">
        <f t="shared" si="2909"/>
        <v>0</v>
      </c>
      <c r="AQ919" s="804">
        <f t="shared" si="2909"/>
        <v>0</v>
      </c>
      <c r="AR919" s="804">
        <f t="shared" si="2909"/>
        <v>0</v>
      </c>
      <c r="AS919" s="804">
        <f t="shared" si="2909"/>
        <v>0</v>
      </c>
      <c r="AT919" s="804">
        <f t="shared" si="2909"/>
        <v>0</v>
      </c>
      <c r="AU919" s="804">
        <f t="shared" si="2909"/>
        <v>0</v>
      </c>
      <c r="AV919" s="804">
        <f t="shared" si="2909"/>
        <v>0</v>
      </c>
      <c r="AW919" s="804">
        <f t="shared" si="2909"/>
        <v>0</v>
      </c>
      <c r="AX919" s="804">
        <f t="shared" si="2909"/>
        <v>0</v>
      </c>
      <c r="AY919" s="804">
        <f t="shared" si="2909"/>
        <v>0</v>
      </c>
      <c r="AZ919" s="804">
        <f t="shared" si="2909"/>
        <v>0</v>
      </c>
      <c r="BA919" s="804">
        <f t="shared" si="2909"/>
        <v>0</v>
      </c>
      <c r="BB919" s="804">
        <f t="shared" si="2909"/>
        <v>0</v>
      </c>
      <c r="BC919" s="803"/>
      <c r="BD919" s="804">
        <f t="shared" ref="BD919:BT919" si="2910">SUM(BD186)</f>
        <v>0</v>
      </c>
      <c r="BE919" s="804">
        <f t="shared" si="2910"/>
        <v>0</v>
      </c>
      <c r="BF919" s="804">
        <f t="shared" si="2910"/>
        <v>0</v>
      </c>
      <c r="BG919" s="804">
        <f t="shared" si="2910"/>
        <v>0</v>
      </c>
      <c r="BH919" s="804">
        <f t="shared" si="2910"/>
        <v>0</v>
      </c>
      <c r="BI919" s="804">
        <f t="shared" si="2910"/>
        <v>0</v>
      </c>
      <c r="BJ919" s="804">
        <f t="shared" si="2910"/>
        <v>0</v>
      </c>
      <c r="BK919" s="804">
        <f t="shared" si="2910"/>
        <v>0</v>
      </c>
      <c r="BL919" s="804">
        <f t="shared" si="2910"/>
        <v>0</v>
      </c>
      <c r="BM919" s="804">
        <f t="shared" si="2910"/>
        <v>0</v>
      </c>
      <c r="BN919" s="804">
        <f t="shared" si="2910"/>
        <v>0</v>
      </c>
      <c r="BO919" s="804">
        <f t="shared" si="2910"/>
        <v>0</v>
      </c>
      <c r="BP919" s="804">
        <f t="shared" si="2910"/>
        <v>0</v>
      </c>
      <c r="BQ919" s="804">
        <f t="shared" si="2910"/>
        <v>0</v>
      </c>
      <c r="BR919" s="804">
        <f t="shared" si="2910"/>
        <v>0</v>
      </c>
      <c r="BS919" s="804">
        <f t="shared" si="2910"/>
        <v>0</v>
      </c>
      <c r="BT919" s="804">
        <f t="shared" si="2910"/>
        <v>0</v>
      </c>
      <c r="BU919" s="803"/>
      <c r="BV919" s="804">
        <f t="shared" ref="BV919:BY919" si="2911">SUM(BV186)</f>
        <v>0</v>
      </c>
      <c r="BW919" s="804">
        <f t="shared" si="2911"/>
        <v>0</v>
      </c>
      <c r="BX919" s="804">
        <f t="shared" si="2911"/>
        <v>0</v>
      </c>
      <c r="BY919" s="804">
        <f t="shared" si="2911"/>
        <v>0</v>
      </c>
      <c r="BZ919" s="600">
        <f t="shared" ref="BZ919:BZ928" si="2912">IF(DL919&lt;3,"",(SUM(B919:R919)-MIN(B919:R919)-MAX(B919:R919))/(DL919-2))</f>
        <v>0</v>
      </c>
      <c r="CA919" s="600">
        <f t="shared" ref="CA919:CA928" si="2913">IF(DM919&lt;3,"",(SUM(T919:AJ919)-MIN(T919:AJ919)-MAX(T919:AJ919))/(DM919-2))</f>
        <v>0</v>
      </c>
      <c r="CB919" s="600">
        <f t="shared" ref="CB919:CB928" si="2914">IF(DN919&lt;3,"",(SUM(AL919:BB919)-MIN(AL919:BB919)-MAX(AL919:BB919))/(DN919-2))</f>
        <v>0</v>
      </c>
      <c r="CC919" s="600">
        <f t="shared" ref="CC919:CC928" si="2915">IF(DO919&lt;3,"",(SUM(BD919:BT919)-MIN(BD919:BT919)-MAX(BD919:BT919))/(DO919-2))</f>
        <v>0</v>
      </c>
      <c r="CD919" s="1337">
        <f t="shared" ref="CD919:CS919" si="291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2916"/>
        <v>0</v>
      </c>
      <c r="CF919" s="1339">
        <f t="shared" si="2916"/>
        <v>0</v>
      </c>
      <c r="CG919" s="1339">
        <f t="shared" si="2916"/>
        <v>0</v>
      </c>
      <c r="CH919" s="1339">
        <f t="shared" si="2916"/>
        <v>0</v>
      </c>
      <c r="CI919" s="1339">
        <f t="shared" si="2916"/>
        <v>0</v>
      </c>
      <c r="CJ919" s="1339">
        <f t="shared" si="2916"/>
        <v>0</v>
      </c>
      <c r="CK919" s="1340">
        <f t="shared" si="2916"/>
        <v>0</v>
      </c>
      <c r="CL919" s="1340">
        <f t="shared" si="2916"/>
        <v>0</v>
      </c>
      <c r="CM919" s="1340">
        <f t="shared" si="2916"/>
        <v>0</v>
      </c>
      <c r="CN919" s="1339">
        <f t="shared" si="2916"/>
        <v>0</v>
      </c>
      <c r="CO919" s="1339">
        <f t="shared" si="2916"/>
        <v>0</v>
      </c>
      <c r="CP919" s="1339">
        <f t="shared" si="2916"/>
        <v>0</v>
      </c>
      <c r="CQ919" s="1339">
        <f t="shared" si="2916"/>
        <v>0</v>
      </c>
      <c r="CR919" s="1339">
        <f t="shared" si="2916"/>
        <v>0</v>
      </c>
      <c r="CS919" s="1338">
        <f t="shared" si="2916"/>
        <v>0</v>
      </c>
      <c r="CT919" s="1341">
        <f t="shared" ref="CE919:CT928" si="291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2">
        <f t="shared" ref="CU919:CU928" si="291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3">
        <f t="shared" ref="CV919:CV928" si="291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4">
        <f t="shared" ref="CW919:CW928" si="292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4">
        <f t="shared" ref="CX919:CX928" si="292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4">
        <f t="shared" ref="CY919:CY928" si="292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4">
        <f t="shared" ref="CZ919:CZ928" si="292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4">
        <f t="shared" ref="DA919:DA928" si="292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5">
        <f t="shared" ref="DB919:DB928" si="292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5">
        <f t="shared" ref="DC919:DC928" si="292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5">
        <f t="shared" ref="DD919:DD928" si="292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4">
        <f t="shared" ref="DE919:DE928" si="292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4">
        <f t="shared" ref="DF919:DF928" si="292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4">
        <f t="shared" ref="DG919:DG928" si="293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4">
        <f t="shared" ref="DH919:DH928" si="293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4">
        <f t="shared" ref="DI919:DI928" si="293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3">
        <f t="shared" ref="DJ919:DJ928" si="293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2">
        <f t="shared" ref="DK919:DK928" si="293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6">
        <f t="shared" ref="DL919:DL928" si="2935">COUNT(B919:R919)</f>
        <v>17</v>
      </c>
      <c r="DM919" s="106">
        <f t="shared" ref="DM919:DM928" si="2936">COUNT(T919:AJ919)</f>
        <v>17</v>
      </c>
      <c r="DN919" s="106">
        <f t="shared" ref="DN919:DN928" si="2937">COUNT(AL919:BB919)</f>
        <v>17</v>
      </c>
      <c r="DO919" s="106">
        <f t="shared" ref="DO919:DO928" si="293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5"/>
      <c r="DY919" s="487"/>
    </row>
    <row r="920" spans="1:129" s="489" customFormat="1" ht="15.75" customHeight="1">
      <c r="A920" s="620" t="str">
        <f>A187</f>
        <v>Other sales - local: no. sold</v>
      </c>
      <c r="B920" s="804">
        <f t="shared" ref="B920:R920" si="2939">SUM(B189)</f>
        <v>0</v>
      </c>
      <c r="C920" s="804">
        <f t="shared" si="2939"/>
        <v>0</v>
      </c>
      <c r="D920" s="804">
        <f t="shared" si="2939"/>
        <v>0</v>
      </c>
      <c r="E920" s="804">
        <f t="shared" si="2939"/>
        <v>0</v>
      </c>
      <c r="F920" s="804">
        <f t="shared" si="2939"/>
        <v>0</v>
      </c>
      <c r="G920" s="804">
        <f t="shared" si="2939"/>
        <v>0</v>
      </c>
      <c r="H920" s="804">
        <f t="shared" si="2939"/>
        <v>0</v>
      </c>
      <c r="I920" s="804">
        <f t="shared" si="2939"/>
        <v>0</v>
      </c>
      <c r="J920" s="804">
        <f t="shared" si="2939"/>
        <v>0</v>
      </c>
      <c r="K920" s="804">
        <f t="shared" si="2939"/>
        <v>0</v>
      </c>
      <c r="L920" s="804">
        <f t="shared" si="2939"/>
        <v>0</v>
      </c>
      <c r="M920" s="804">
        <f t="shared" si="2939"/>
        <v>0</v>
      </c>
      <c r="N920" s="804">
        <f t="shared" si="2939"/>
        <v>0</v>
      </c>
      <c r="O920" s="804">
        <f t="shared" si="2939"/>
        <v>0</v>
      </c>
      <c r="P920" s="804">
        <f t="shared" si="2939"/>
        <v>0</v>
      </c>
      <c r="Q920" s="804">
        <f t="shared" si="2939"/>
        <v>0</v>
      </c>
      <c r="R920" s="804">
        <f t="shared" si="2939"/>
        <v>0</v>
      </c>
      <c r="S920" s="803"/>
      <c r="T920" s="804">
        <f t="shared" ref="T920:AJ920" si="2940">SUM(T189)</f>
        <v>0</v>
      </c>
      <c r="U920" s="804">
        <f t="shared" si="2940"/>
        <v>0</v>
      </c>
      <c r="V920" s="804">
        <f t="shared" si="2940"/>
        <v>0</v>
      </c>
      <c r="W920" s="804">
        <f t="shared" si="2940"/>
        <v>0</v>
      </c>
      <c r="X920" s="804">
        <f t="shared" si="2940"/>
        <v>0</v>
      </c>
      <c r="Y920" s="804">
        <f t="shared" si="2940"/>
        <v>0</v>
      </c>
      <c r="Z920" s="804">
        <f t="shared" si="2940"/>
        <v>0</v>
      </c>
      <c r="AA920" s="804">
        <f t="shared" si="2940"/>
        <v>0</v>
      </c>
      <c r="AB920" s="804">
        <f t="shared" si="2940"/>
        <v>0</v>
      </c>
      <c r="AC920" s="804">
        <f t="shared" si="2940"/>
        <v>0</v>
      </c>
      <c r="AD920" s="804">
        <f t="shared" si="2940"/>
        <v>0</v>
      </c>
      <c r="AE920" s="804">
        <f t="shared" si="2940"/>
        <v>0</v>
      </c>
      <c r="AF920" s="804">
        <f t="shared" si="2940"/>
        <v>0</v>
      </c>
      <c r="AG920" s="804">
        <f t="shared" si="2940"/>
        <v>0</v>
      </c>
      <c r="AH920" s="804">
        <f t="shared" si="2940"/>
        <v>0</v>
      </c>
      <c r="AI920" s="804">
        <f t="shared" si="2940"/>
        <v>0</v>
      </c>
      <c r="AJ920" s="804">
        <f t="shared" si="2940"/>
        <v>0</v>
      </c>
      <c r="AK920" s="803"/>
      <c r="AL920" s="804">
        <f t="shared" ref="AL920:BB920" si="2941">SUM(AL189)</f>
        <v>0</v>
      </c>
      <c r="AM920" s="804">
        <f t="shared" si="2941"/>
        <v>0</v>
      </c>
      <c r="AN920" s="804">
        <f t="shared" si="2941"/>
        <v>0</v>
      </c>
      <c r="AO920" s="804">
        <f t="shared" si="2941"/>
        <v>0</v>
      </c>
      <c r="AP920" s="804">
        <f t="shared" si="2941"/>
        <v>0</v>
      </c>
      <c r="AQ920" s="804">
        <f t="shared" si="2941"/>
        <v>0</v>
      </c>
      <c r="AR920" s="804">
        <f t="shared" si="2941"/>
        <v>0</v>
      </c>
      <c r="AS920" s="804">
        <f t="shared" si="2941"/>
        <v>0</v>
      </c>
      <c r="AT920" s="804">
        <f t="shared" si="2941"/>
        <v>0</v>
      </c>
      <c r="AU920" s="804">
        <f t="shared" si="2941"/>
        <v>0</v>
      </c>
      <c r="AV920" s="804">
        <f t="shared" si="2941"/>
        <v>0</v>
      </c>
      <c r="AW920" s="804">
        <f t="shared" si="2941"/>
        <v>0</v>
      </c>
      <c r="AX920" s="804">
        <f t="shared" si="2941"/>
        <v>0</v>
      </c>
      <c r="AY920" s="804">
        <f t="shared" si="2941"/>
        <v>0</v>
      </c>
      <c r="AZ920" s="804">
        <f t="shared" si="2941"/>
        <v>0</v>
      </c>
      <c r="BA920" s="804">
        <f t="shared" si="2941"/>
        <v>0</v>
      </c>
      <c r="BB920" s="804">
        <f t="shared" si="2941"/>
        <v>0</v>
      </c>
      <c r="BC920" s="803"/>
      <c r="BD920" s="804">
        <f t="shared" ref="BD920:BT920" si="2942">SUM(BD189)</f>
        <v>0</v>
      </c>
      <c r="BE920" s="804">
        <f t="shared" si="2942"/>
        <v>0</v>
      </c>
      <c r="BF920" s="804">
        <f t="shared" si="2942"/>
        <v>0</v>
      </c>
      <c r="BG920" s="804">
        <f t="shared" si="2942"/>
        <v>0</v>
      </c>
      <c r="BH920" s="804">
        <f t="shared" si="2942"/>
        <v>0</v>
      </c>
      <c r="BI920" s="804">
        <f t="shared" si="2942"/>
        <v>0</v>
      </c>
      <c r="BJ920" s="804">
        <f t="shared" si="2942"/>
        <v>0</v>
      </c>
      <c r="BK920" s="804">
        <f t="shared" si="2942"/>
        <v>0</v>
      </c>
      <c r="BL920" s="804">
        <f t="shared" si="2942"/>
        <v>0</v>
      </c>
      <c r="BM920" s="804">
        <f t="shared" si="2942"/>
        <v>0</v>
      </c>
      <c r="BN920" s="804">
        <f t="shared" si="2942"/>
        <v>0</v>
      </c>
      <c r="BO920" s="804">
        <f t="shared" si="2942"/>
        <v>0</v>
      </c>
      <c r="BP920" s="804">
        <f t="shared" si="2942"/>
        <v>0</v>
      </c>
      <c r="BQ920" s="804">
        <f t="shared" si="2942"/>
        <v>0</v>
      </c>
      <c r="BR920" s="804">
        <f t="shared" si="2942"/>
        <v>0</v>
      </c>
      <c r="BS920" s="804">
        <f t="shared" si="2942"/>
        <v>0</v>
      </c>
      <c r="BT920" s="804">
        <f t="shared" si="2942"/>
        <v>0</v>
      </c>
      <c r="BU920" s="803"/>
      <c r="BV920" s="804">
        <f t="shared" ref="BV920:BY920" si="2943">SUM(BV189)</f>
        <v>0</v>
      </c>
      <c r="BW920" s="804">
        <f t="shared" si="2943"/>
        <v>0</v>
      </c>
      <c r="BX920" s="804">
        <f t="shared" si="2943"/>
        <v>0</v>
      </c>
      <c r="BY920" s="804">
        <f t="shared" si="2943"/>
        <v>0</v>
      </c>
      <c r="BZ920" s="600">
        <f t="shared" si="2912"/>
        <v>0</v>
      </c>
      <c r="CA920" s="600">
        <f t="shared" si="2913"/>
        <v>0</v>
      </c>
      <c r="CB920" s="600">
        <f t="shared" si="2914"/>
        <v>0</v>
      </c>
      <c r="CC920" s="600">
        <f t="shared" si="2915"/>
        <v>0</v>
      </c>
      <c r="CD920" s="1337">
        <f t="shared" ref="CD920:CD928" si="2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2917"/>
        <v>0</v>
      </c>
      <c r="CF920" s="1339">
        <f t="shared" si="2917"/>
        <v>0</v>
      </c>
      <c r="CG920" s="1339">
        <f t="shared" si="2917"/>
        <v>0</v>
      </c>
      <c r="CH920" s="1339">
        <f t="shared" si="2917"/>
        <v>0</v>
      </c>
      <c r="CI920" s="1339">
        <f t="shared" si="2917"/>
        <v>0</v>
      </c>
      <c r="CJ920" s="1339">
        <f t="shared" si="2917"/>
        <v>0</v>
      </c>
      <c r="CK920" s="1340">
        <f t="shared" si="2917"/>
        <v>0</v>
      </c>
      <c r="CL920" s="1340">
        <f t="shared" si="2917"/>
        <v>0</v>
      </c>
      <c r="CM920" s="1340">
        <f t="shared" si="2917"/>
        <v>0</v>
      </c>
      <c r="CN920" s="1339">
        <f t="shared" si="2917"/>
        <v>0</v>
      </c>
      <c r="CO920" s="1339">
        <f t="shared" si="2917"/>
        <v>0</v>
      </c>
      <c r="CP920" s="1339">
        <f t="shared" si="2917"/>
        <v>0</v>
      </c>
      <c r="CQ920" s="1339">
        <f t="shared" si="2917"/>
        <v>0</v>
      </c>
      <c r="CR920" s="1339">
        <f t="shared" si="2917"/>
        <v>0</v>
      </c>
      <c r="CS920" s="1338">
        <f t="shared" si="2917"/>
        <v>0</v>
      </c>
      <c r="CT920" s="1341">
        <f t="shared" si="2917"/>
        <v>0</v>
      </c>
      <c r="CU920" s="552">
        <f t="shared" si="2918"/>
        <v>0</v>
      </c>
      <c r="CV920" s="553">
        <f t="shared" si="2919"/>
        <v>0</v>
      </c>
      <c r="CW920" s="554">
        <f t="shared" si="2920"/>
        <v>0</v>
      </c>
      <c r="CX920" s="554">
        <f t="shared" si="2921"/>
        <v>0</v>
      </c>
      <c r="CY920" s="554">
        <f t="shared" si="2922"/>
        <v>0</v>
      </c>
      <c r="CZ920" s="554">
        <f t="shared" si="2923"/>
        <v>0</v>
      </c>
      <c r="DA920" s="554">
        <f t="shared" si="2924"/>
        <v>0</v>
      </c>
      <c r="DB920" s="555">
        <f t="shared" si="2925"/>
        <v>0</v>
      </c>
      <c r="DC920" s="555">
        <f t="shared" si="2926"/>
        <v>0</v>
      </c>
      <c r="DD920" s="555">
        <f t="shared" si="2927"/>
        <v>0</v>
      </c>
      <c r="DE920" s="554">
        <f t="shared" si="2928"/>
        <v>0</v>
      </c>
      <c r="DF920" s="554">
        <f t="shared" si="2929"/>
        <v>0</v>
      </c>
      <c r="DG920" s="554">
        <f t="shared" si="2930"/>
        <v>0</v>
      </c>
      <c r="DH920" s="554">
        <f t="shared" si="2931"/>
        <v>0</v>
      </c>
      <c r="DI920" s="554">
        <f t="shared" si="2932"/>
        <v>0</v>
      </c>
      <c r="DJ920" s="553">
        <f t="shared" si="2933"/>
        <v>0</v>
      </c>
      <c r="DK920" s="552">
        <f t="shared" si="2934"/>
        <v>0</v>
      </c>
      <c r="DL920" s="656">
        <f t="shared" si="2935"/>
        <v>17</v>
      </c>
      <c r="DM920" s="106">
        <f t="shared" si="2936"/>
        <v>17</v>
      </c>
      <c r="DN920" s="106">
        <f t="shared" si="2937"/>
        <v>17</v>
      </c>
      <c r="DO920" s="106">
        <f t="shared" si="293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5"/>
      <c r="DY920" s="487"/>
    </row>
    <row r="921" spans="1:129" s="489" customFormat="1" ht="15.75" customHeight="1">
      <c r="A921" s="620" t="str">
        <f>A190</f>
        <v>Fattened Ox sales: no. sold</v>
      </c>
      <c r="B921" s="804">
        <f t="shared" ref="B921:R921" si="2945">SUM(B193)</f>
        <v>0</v>
      </c>
      <c r="C921" s="804">
        <f t="shared" si="2945"/>
        <v>0</v>
      </c>
      <c r="D921" s="804">
        <f t="shared" si="2945"/>
        <v>0</v>
      </c>
      <c r="E921" s="804">
        <f t="shared" si="2945"/>
        <v>0</v>
      </c>
      <c r="F921" s="804">
        <f t="shared" si="2945"/>
        <v>0</v>
      </c>
      <c r="G921" s="804">
        <f t="shared" si="2945"/>
        <v>0</v>
      </c>
      <c r="H921" s="804">
        <f t="shared" si="2945"/>
        <v>0</v>
      </c>
      <c r="I921" s="804">
        <f t="shared" si="2945"/>
        <v>0</v>
      </c>
      <c r="J921" s="804">
        <f t="shared" si="2945"/>
        <v>0</v>
      </c>
      <c r="K921" s="804">
        <f t="shared" si="2945"/>
        <v>0</v>
      </c>
      <c r="L921" s="804">
        <f t="shared" si="2945"/>
        <v>0</v>
      </c>
      <c r="M921" s="804">
        <f t="shared" si="2945"/>
        <v>0</v>
      </c>
      <c r="N921" s="804">
        <f t="shared" si="2945"/>
        <v>0</v>
      </c>
      <c r="O921" s="804">
        <f t="shared" si="2945"/>
        <v>0</v>
      </c>
      <c r="P921" s="804">
        <f t="shared" si="2945"/>
        <v>0</v>
      </c>
      <c r="Q921" s="804">
        <f t="shared" si="2945"/>
        <v>0</v>
      </c>
      <c r="R921" s="804">
        <f t="shared" si="2945"/>
        <v>0</v>
      </c>
      <c r="S921" s="803"/>
      <c r="T921" s="804">
        <f t="shared" ref="T921:AJ921" si="2946">SUM(T193)</f>
        <v>0</v>
      </c>
      <c r="U921" s="804">
        <f t="shared" si="2946"/>
        <v>0</v>
      </c>
      <c r="V921" s="804">
        <f t="shared" si="2946"/>
        <v>0</v>
      </c>
      <c r="W921" s="804">
        <f t="shared" si="2946"/>
        <v>0</v>
      </c>
      <c r="X921" s="804">
        <f t="shared" si="2946"/>
        <v>0</v>
      </c>
      <c r="Y921" s="804">
        <f t="shared" si="2946"/>
        <v>0</v>
      </c>
      <c r="Z921" s="804">
        <f t="shared" si="2946"/>
        <v>0</v>
      </c>
      <c r="AA921" s="804">
        <f t="shared" si="2946"/>
        <v>0</v>
      </c>
      <c r="AB921" s="804">
        <f t="shared" si="2946"/>
        <v>0</v>
      </c>
      <c r="AC921" s="804">
        <f t="shared" si="2946"/>
        <v>0</v>
      </c>
      <c r="AD921" s="804">
        <f t="shared" si="2946"/>
        <v>0</v>
      </c>
      <c r="AE921" s="804">
        <f t="shared" si="2946"/>
        <v>0</v>
      </c>
      <c r="AF921" s="804">
        <f t="shared" si="2946"/>
        <v>0</v>
      </c>
      <c r="AG921" s="804">
        <f t="shared" si="2946"/>
        <v>0</v>
      </c>
      <c r="AH921" s="804">
        <f t="shared" si="2946"/>
        <v>0</v>
      </c>
      <c r="AI921" s="804">
        <f t="shared" si="2946"/>
        <v>0</v>
      </c>
      <c r="AJ921" s="804">
        <f t="shared" si="2946"/>
        <v>0</v>
      </c>
      <c r="AK921" s="803"/>
      <c r="AL921" s="804">
        <f t="shared" ref="AL921:BB921" si="2947">SUM(AL193)</f>
        <v>0</v>
      </c>
      <c r="AM921" s="804">
        <f t="shared" si="2947"/>
        <v>0</v>
      </c>
      <c r="AN921" s="804">
        <f t="shared" si="2947"/>
        <v>0</v>
      </c>
      <c r="AO921" s="804">
        <f t="shared" si="2947"/>
        <v>0</v>
      </c>
      <c r="AP921" s="804">
        <f t="shared" si="2947"/>
        <v>0</v>
      </c>
      <c r="AQ921" s="804">
        <f t="shared" si="2947"/>
        <v>0</v>
      </c>
      <c r="AR921" s="804">
        <f t="shared" si="2947"/>
        <v>0</v>
      </c>
      <c r="AS921" s="804">
        <f t="shared" si="2947"/>
        <v>0</v>
      </c>
      <c r="AT921" s="804">
        <f t="shared" si="2947"/>
        <v>0</v>
      </c>
      <c r="AU921" s="804">
        <f t="shared" si="2947"/>
        <v>0</v>
      </c>
      <c r="AV921" s="804">
        <f t="shared" si="2947"/>
        <v>0</v>
      </c>
      <c r="AW921" s="804">
        <f t="shared" si="2947"/>
        <v>0</v>
      </c>
      <c r="AX921" s="804">
        <f t="shared" si="2947"/>
        <v>0</v>
      </c>
      <c r="AY921" s="804">
        <f t="shared" si="2947"/>
        <v>0</v>
      </c>
      <c r="AZ921" s="804">
        <f t="shared" si="2947"/>
        <v>0</v>
      </c>
      <c r="BA921" s="804">
        <f t="shared" si="2947"/>
        <v>0</v>
      </c>
      <c r="BB921" s="804">
        <f t="shared" si="2947"/>
        <v>0</v>
      </c>
      <c r="BC921" s="803"/>
      <c r="BD921" s="804">
        <f t="shared" ref="BD921:BT921" si="2948">SUM(BD193)</f>
        <v>0</v>
      </c>
      <c r="BE921" s="804">
        <f t="shared" si="2948"/>
        <v>0</v>
      </c>
      <c r="BF921" s="804">
        <f t="shared" si="2948"/>
        <v>0</v>
      </c>
      <c r="BG921" s="804">
        <f t="shared" si="2948"/>
        <v>0</v>
      </c>
      <c r="BH921" s="804">
        <f t="shared" si="2948"/>
        <v>0</v>
      </c>
      <c r="BI921" s="804">
        <f t="shared" si="2948"/>
        <v>0</v>
      </c>
      <c r="BJ921" s="804">
        <f t="shared" si="2948"/>
        <v>0</v>
      </c>
      <c r="BK921" s="804">
        <f t="shared" si="2948"/>
        <v>0</v>
      </c>
      <c r="BL921" s="804">
        <f t="shared" si="2948"/>
        <v>0</v>
      </c>
      <c r="BM921" s="804">
        <f t="shared" si="2948"/>
        <v>0</v>
      </c>
      <c r="BN921" s="804">
        <f t="shared" si="2948"/>
        <v>0</v>
      </c>
      <c r="BO921" s="804">
        <f t="shared" si="2948"/>
        <v>0</v>
      </c>
      <c r="BP921" s="804">
        <f t="shared" si="2948"/>
        <v>0</v>
      </c>
      <c r="BQ921" s="804">
        <f t="shared" si="2948"/>
        <v>0</v>
      </c>
      <c r="BR921" s="804">
        <f t="shared" si="2948"/>
        <v>0</v>
      </c>
      <c r="BS921" s="804">
        <f t="shared" si="2948"/>
        <v>0</v>
      </c>
      <c r="BT921" s="804">
        <f t="shared" si="2948"/>
        <v>0</v>
      </c>
      <c r="BU921" s="803"/>
      <c r="BV921" s="804">
        <f t="shared" ref="BV921:BY921" si="2949">SUM(BV193)</f>
        <v>0</v>
      </c>
      <c r="BW921" s="804">
        <f t="shared" si="2949"/>
        <v>0</v>
      </c>
      <c r="BX921" s="804">
        <f t="shared" si="2949"/>
        <v>0</v>
      </c>
      <c r="BY921" s="804">
        <f t="shared" si="2949"/>
        <v>0</v>
      </c>
      <c r="BZ921" s="600">
        <f t="shared" si="2912"/>
        <v>0</v>
      </c>
      <c r="CA921" s="600">
        <f t="shared" si="2913"/>
        <v>0</v>
      </c>
      <c r="CB921" s="600">
        <f t="shared" si="2914"/>
        <v>0</v>
      </c>
      <c r="CC921" s="600">
        <f t="shared" si="2915"/>
        <v>0</v>
      </c>
      <c r="CD921" s="1337">
        <f t="shared" si="2944"/>
        <v>0</v>
      </c>
      <c r="CE921" s="1338">
        <f t="shared" si="2917"/>
        <v>0</v>
      </c>
      <c r="CF921" s="1339">
        <f t="shared" si="2917"/>
        <v>0</v>
      </c>
      <c r="CG921" s="1339">
        <f t="shared" si="2917"/>
        <v>0</v>
      </c>
      <c r="CH921" s="1339">
        <f t="shared" si="2917"/>
        <v>0</v>
      </c>
      <c r="CI921" s="1339">
        <f t="shared" si="2917"/>
        <v>0</v>
      </c>
      <c r="CJ921" s="1339">
        <f t="shared" si="2917"/>
        <v>0</v>
      </c>
      <c r="CK921" s="1340">
        <f t="shared" si="2917"/>
        <v>0</v>
      </c>
      <c r="CL921" s="1340">
        <f t="shared" si="2917"/>
        <v>0</v>
      </c>
      <c r="CM921" s="1340">
        <f t="shared" si="2917"/>
        <v>0</v>
      </c>
      <c r="CN921" s="1339">
        <f t="shared" si="2917"/>
        <v>0</v>
      </c>
      <c r="CO921" s="1339">
        <f t="shared" si="2917"/>
        <v>0</v>
      </c>
      <c r="CP921" s="1339">
        <f t="shared" si="2917"/>
        <v>0</v>
      </c>
      <c r="CQ921" s="1339">
        <f t="shared" si="2917"/>
        <v>0</v>
      </c>
      <c r="CR921" s="1339">
        <f t="shared" si="2917"/>
        <v>0</v>
      </c>
      <c r="CS921" s="1338">
        <f t="shared" si="2917"/>
        <v>0</v>
      </c>
      <c r="CT921" s="1341">
        <f t="shared" si="2917"/>
        <v>0</v>
      </c>
      <c r="CU921" s="552">
        <f t="shared" si="2918"/>
        <v>0</v>
      </c>
      <c r="CV921" s="553">
        <f t="shared" si="2919"/>
        <v>0</v>
      </c>
      <c r="CW921" s="554">
        <f t="shared" si="2920"/>
        <v>0</v>
      </c>
      <c r="CX921" s="554">
        <f t="shared" si="2921"/>
        <v>0</v>
      </c>
      <c r="CY921" s="554">
        <f t="shared" si="2922"/>
        <v>0</v>
      </c>
      <c r="CZ921" s="554">
        <f t="shared" si="2923"/>
        <v>0</v>
      </c>
      <c r="DA921" s="554">
        <f t="shared" si="2924"/>
        <v>0</v>
      </c>
      <c r="DB921" s="555">
        <f t="shared" si="2925"/>
        <v>0</v>
      </c>
      <c r="DC921" s="555">
        <f t="shared" si="2926"/>
        <v>0</v>
      </c>
      <c r="DD921" s="555">
        <f t="shared" si="2927"/>
        <v>0</v>
      </c>
      <c r="DE921" s="554">
        <f t="shared" si="2928"/>
        <v>0</v>
      </c>
      <c r="DF921" s="554">
        <f t="shared" si="2929"/>
        <v>0</v>
      </c>
      <c r="DG921" s="554">
        <f t="shared" si="2930"/>
        <v>0</v>
      </c>
      <c r="DH921" s="554">
        <f t="shared" si="2931"/>
        <v>0</v>
      </c>
      <c r="DI921" s="554">
        <f t="shared" si="2932"/>
        <v>0</v>
      </c>
      <c r="DJ921" s="553">
        <f t="shared" si="2933"/>
        <v>0</v>
      </c>
      <c r="DK921" s="552">
        <f t="shared" si="2934"/>
        <v>0</v>
      </c>
      <c r="DL921" s="656">
        <f t="shared" si="2935"/>
        <v>17</v>
      </c>
      <c r="DM921" s="106">
        <f t="shared" si="2936"/>
        <v>17</v>
      </c>
      <c r="DN921" s="106">
        <f t="shared" si="2937"/>
        <v>17</v>
      </c>
      <c r="DO921" s="106">
        <f t="shared" si="293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5"/>
      <c r="DY921" s="487"/>
    </row>
    <row r="922" spans="1:129" s="489" customFormat="1" ht="15.75" customHeight="1">
      <c r="A922" s="620" t="str">
        <f>A194</f>
        <v>Cattle sales - export: no. sold</v>
      </c>
      <c r="B922" s="804">
        <f t="shared" ref="B922:R922" si="2950">SUM(B196)</f>
        <v>0</v>
      </c>
      <c r="C922" s="804">
        <f t="shared" si="2950"/>
        <v>0</v>
      </c>
      <c r="D922" s="804">
        <f t="shared" si="2950"/>
        <v>0</v>
      </c>
      <c r="E922" s="804">
        <f t="shared" si="2950"/>
        <v>0</v>
      </c>
      <c r="F922" s="804">
        <f t="shared" si="2950"/>
        <v>0</v>
      </c>
      <c r="G922" s="804">
        <f t="shared" si="2950"/>
        <v>0</v>
      </c>
      <c r="H922" s="804">
        <f t="shared" si="2950"/>
        <v>0</v>
      </c>
      <c r="I922" s="804">
        <f t="shared" si="2950"/>
        <v>0</v>
      </c>
      <c r="J922" s="804">
        <f t="shared" si="2950"/>
        <v>0</v>
      </c>
      <c r="K922" s="804">
        <f t="shared" si="2950"/>
        <v>0</v>
      </c>
      <c r="L922" s="804">
        <f t="shared" si="2950"/>
        <v>0</v>
      </c>
      <c r="M922" s="804">
        <f t="shared" si="2950"/>
        <v>0</v>
      </c>
      <c r="N922" s="804">
        <f t="shared" si="2950"/>
        <v>0</v>
      </c>
      <c r="O922" s="804">
        <f t="shared" si="2950"/>
        <v>0</v>
      </c>
      <c r="P922" s="804">
        <f t="shared" si="2950"/>
        <v>0</v>
      </c>
      <c r="Q922" s="804">
        <f t="shared" si="2950"/>
        <v>0</v>
      </c>
      <c r="R922" s="804">
        <f t="shared" si="2950"/>
        <v>0</v>
      </c>
      <c r="S922" s="803"/>
      <c r="T922" s="804">
        <f t="shared" ref="T922:AJ922" si="2951">SUM(T196)</f>
        <v>0</v>
      </c>
      <c r="U922" s="804">
        <f t="shared" si="2951"/>
        <v>0</v>
      </c>
      <c r="V922" s="804">
        <f t="shared" si="2951"/>
        <v>0</v>
      </c>
      <c r="W922" s="804">
        <f t="shared" si="2951"/>
        <v>0</v>
      </c>
      <c r="X922" s="804">
        <f t="shared" si="2951"/>
        <v>0</v>
      </c>
      <c r="Y922" s="804">
        <f t="shared" si="2951"/>
        <v>0</v>
      </c>
      <c r="Z922" s="804">
        <f t="shared" si="2951"/>
        <v>0</v>
      </c>
      <c r="AA922" s="804">
        <f t="shared" si="2951"/>
        <v>0</v>
      </c>
      <c r="AB922" s="804">
        <f t="shared" si="2951"/>
        <v>0</v>
      </c>
      <c r="AC922" s="804">
        <f t="shared" si="2951"/>
        <v>0</v>
      </c>
      <c r="AD922" s="804">
        <f t="shared" si="2951"/>
        <v>0</v>
      </c>
      <c r="AE922" s="804">
        <f t="shared" si="2951"/>
        <v>0</v>
      </c>
      <c r="AF922" s="804">
        <f t="shared" si="2951"/>
        <v>0</v>
      </c>
      <c r="AG922" s="804">
        <f t="shared" si="2951"/>
        <v>0</v>
      </c>
      <c r="AH922" s="804">
        <f t="shared" si="2951"/>
        <v>0</v>
      </c>
      <c r="AI922" s="804">
        <f t="shared" si="2951"/>
        <v>0</v>
      </c>
      <c r="AJ922" s="804">
        <f t="shared" si="2951"/>
        <v>0</v>
      </c>
      <c r="AK922" s="803"/>
      <c r="AL922" s="804">
        <f t="shared" ref="AL922:BB922" si="2952">SUM(AL196)</f>
        <v>0</v>
      </c>
      <c r="AM922" s="804">
        <f t="shared" si="2952"/>
        <v>0</v>
      </c>
      <c r="AN922" s="804">
        <f t="shared" si="2952"/>
        <v>0</v>
      </c>
      <c r="AO922" s="804">
        <f t="shared" si="2952"/>
        <v>0</v>
      </c>
      <c r="AP922" s="804">
        <f t="shared" si="2952"/>
        <v>0</v>
      </c>
      <c r="AQ922" s="804">
        <f t="shared" si="2952"/>
        <v>0</v>
      </c>
      <c r="AR922" s="804">
        <f t="shared" si="2952"/>
        <v>0</v>
      </c>
      <c r="AS922" s="804">
        <f t="shared" si="2952"/>
        <v>0</v>
      </c>
      <c r="AT922" s="804">
        <f t="shared" si="2952"/>
        <v>0</v>
      </c>
      <c r="AU922" s="804">
        <f t="shared" si="2952"/>
        <v>0</v>
      </c>
      <c r="AV922" s="804">
        <f t="shared" si="2952"/>
        <v>0</v>
      </c>
      <c r="AW922" s="804">
        <f t="shared" si="2952"/>
        <v>0</v>
      </c>
      <c r="AX922" s="804">
        <f t="shared" si="2952"/>
        <v>0</v>
      </c>
      <c r="AY922" s="804">
        <f t="shared" si="2952"/>
        <v>0</v>
      </c>
      <c r="AZ922" s="804">
        <f t="shared" si="2952"/>
        <v>0</v>
      </c>
      <c r="BA922" s="804">
        <f t="shared" si="2952"/>
        <v>0</v>
      </c>
      <c r="BB922" s="804">
        <f t="shared" si="2952"/>
        <v>0</v>
      </c>
      <c r="BC922" s="803"/>
      <c r="BD922" s="804">
        <f t="shared" ref="BD922:BT922" si="2953">SUM(BD196)</f>
        <v>0</v>
      </c>
      <c r="BE922" s="804">
        <f t="shared" si="2953"/>
        <v>0</v>
      </c>
      <c r="BF922" s="804">
        <f t="shared" si="2953"/>
        <v>0</v>
      </c>
      <c r="BG922" s="804">
        <f t="shared" si="2953"/>
        <v>0</v>
      </c>
      <c r="BH922" s="804">
        <f t="shared" si="2953"/>
        <v>0</v>
      </c>
      <c r="BI922" s="804">
        <f t="shared" si="2953"/>
        <v>0</v>
      </c>
      <c r="BJ922" s="804">
        <f t="shared" si="2953"/>
        <v>0</v>
      </c>
      <c r="BK922" s="804">
        <f t="shared" si="2953"/>
        <v>0</v>
      </c>
      <c r="BL922" s="804">
        <f t="shared" si="2953"/>
        <v>0</v>
      </c>
      <c r="BM922" s="804">
        <f t="shared" si="2953"/>
        <v>0</v>
      </c>
      <c r="BN922" s="804">
        <f t="shared" si="2953"/>
        <v>0</v>
      </c>
      <c r="BO922" s="804">
        <f t="shared" si="2953"/>
        <v>0</v>
      </c>
      <c r="BP922" s="804">
        <f t="shared" si="2953"/>
        <v>0</v>
      </c>
      <c r="BQ922" s="804">
        <f t="shared" si="2953"/>
        <v>0</v>
      </c>
      <c r="BR922" s="804">
        <f t="shared" si="2953"/>
        <v>0</v>
      </c>
      <c r="BS922" s="804">
        <f t="shared" si="2953"/>
        <v>0</v>
      </c>
      <c r="BT922" s="804">
        <f t="shared" si="2953"/>
        <v>0</v>
      </c>
      <c r="BU922" s="803"/>
      <c r="BV922" s="804">
        <f t="shared" ref="BV922:BY922" si="2954">SUM(BV196)</f>
        <v>0</v>
      </c>
      <c r="BW922" s="804">
        <f t="shared" si="2954"/>
        <v>0</v>
      </c>
      <c r="BX922" s="804">
        <f t="shared" si="2954"/>
        <v>0</v>
      </c>
      <c r="BY922" s="804">
        <f t="shared" si="2954"/>
        <v>0</v>
      </c>
      <c r="BZ922" s="600">
        <f t="shared" si="2912"/>
        <v>0</v>
      </c>
      <c r="CA922" s="600">
        <f t="shared" si="2913"/>
        <v>0</v>
      </c>
      <c r="CB922" s="600">
        <f t="shared" si="2914"/>
        <v>0</v>
      </c>
      <c r="CC922" s="600">
        <f t="shared" si="2915"/>
        <v>0</v>
      </c>
      <c r="CD922" s="1337">
        <f t="shared" si="2944"/>
        <v>0</v>
      </c>
      <c r="CE922" s="1338">
        <f t="shared" si="2917"/>
        <v>0</v>
      </c>
      <c r="CF922" s="1339">
        <f t="shared" si="2917"/>
        <v>0</v>
      </c>
      <c r="CG922" s="1339">
        <f t="shared" si="2917"/>
        <v>0</v>
      </c>
      <c r="CH922" s="1339">
        <f t="shared" si="2917"/>
        <v>0</v>
      </c>
      <c r="CI922" s="1339">
        <f t="shared" si="2917"/>
        <v>0</v>
      </c>
      <c r="CJ922" s="1339">
        <f t="shared" si="2917"/>
        <v>0</v>
      </c>
      <c r="CK922" s="1340">
        <f t="shared" si="2917"/>
        <v>0</v>
      </c>
      <c r="CL922" s="1340">
        <f t="shared" si="2917"/>
        <v>0</v>
      </c>
      <c r="CM922" s="1340">
        <f t="shared" si="2917"/>
        <v>0</v>
      </c>
      <c r="CN922" s="1339">
        <f t="shared" si="2917"/>
        <v>0</v>
      </c>
      <c r="CO922" s="1339">
        <f t="shared" si="2917"/>
        <v>0</v>
      </c>
      <c r="CP922" s="1339">
        <f t="shared" si="2917"/>
        <v>0</v>
      </c>
      <c r="CQ922" s="1339">
        <f t="shared" si="2917"/>
        <v>0</v>
      </c>
      <c r="CR922" s="1339">
        <f t="shared" si="2917"/>
        <v>0</v>
      </c>
      <c r="CS922" s="1338">
        <f t="shared" si="2917"/>
        <v>0</v>
      </c>
      <c r="CT922" s="1341">
        <f t="shared" si="2917"/>
        <v>0</v>
      </c>
      <c r="CU922" s="552">
        <f t="shared" si="2918"/>
        <v>0</v>
      </c>
      <c r="CV922" s="553">
        <f t="shared" si="2919"/>
        <v>0</v>
      </c>
      <c r="CW922" s="554">
        <f t="shared" si="2920"/>
        <v>0</v>
      </c>
      <c r="CX922" s="554">
        <f t="shared" si="2921"/>
        <v>0</v>
      </c>
      <c r="CY922" s="554">
        <f t="shared" si="2922"/>
        <v>0</v>
      </c>
      <c r="CZ922" s="554">
        <f t="shared" si="2923"/>
        <v>0</v>
      </c>
      <c r="DA922" s="554">
        <f t="shared" si="2924"/>
        <v>0</v>
      </c>
      <c r="DB922" s="555">
        <f t="shared" si="2925"/>
        <v>0</v>
      </c>
      <c r="DC922" s="555">
        <f t="shared" si="2926"/>
        <v>0</v>
      </c>
      <c r="DD922" s="555">
        <f t="shared" si="2927"/>
        <v>0</v>
      </c>
      <c r="DE922" s="554">
        <f t="shared" si="2928"/>
        <v>0</v>
      </c>
      <c r="DF922" s="554">
        <f t="shared" si="2929"/>
        <v>0</v>
      </c>
      <c r="DG922" s="554">
        <f t="shared" si="2930"/>
        <v>0</v>
      </c>
      <c r="DH922" s="554">
        <f t="shared" si="2931"/>
        <v>0</v>
      </c>
      <c r="DI922" s="554">
        <f t="shared" si="2932"/>
        <v>0</v>
      </c>
      <c r="DJ922" s="553">
        <f t="shared" si="2933"/>
        <v>0</v>
      </c>
      <c r="DK922" s="552">
        <f t="shared" si="2934"/>
        <v>0</v>
      </c>
      <c r="DL922" s="656">
        <f t="shared" si="2935"/>
        <v>17</v>
      </c>
      <c r="DM922" s="106">
        <f t="shared" si="2936"/>
        <v>17</v>
      </c>
      <c r="DN922" s="106">
        <f t="shared" si="2937"/>
        <v>17</v>
      </c>
      <c r="DO922" s="106">
        <f t="shared" si="293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5"/>
      <c r="DY922" s="487"/>
    </row>
    <row r="923" spans="1:129" s="489" customFormat="1" ht="15.75" customHeight="1">
      <c r="A923" s="620" t="str">
        <f>A197</f>
        <v>Cattle sales - local: no. sold</v>
      </c>
      <c r="B923" s="804">
        <f t="shared" ref="B923:R923" si="2955">SUM(B199)</f>
        <v>0</v>
      </c>
      <c r="C923" s="804">
        <f t="shared" si="2955"/>
        <v>0</v>
      </c>
      <c r="D923" s="804">
        <f t="shared" si="2955"/>
        <v>0</v>
      </c>
      <c r="E923" s="804">
        <f t="shared" si="2955"/>
        <v>0</v>
      </c>
      <c r="F923" s="804">
        <f t="shared" si="2955"/>
        <v>0</v>
      </c>
      <c r="G923" s="804">
        <f t="shared" si="2955"/>
        <v>0</v>
      </c>
      <c r="H923" s="804">
        <f t="shared" si="2955"/>
        <v>0</v>
      </c>
      <c r="I923" s="804">
        <f t="shared" si="2955"/>
        <v>0</v>
      </c>
      <c r="J923" s="804">
        <f t="shared" si="2955"/>
        <v>0</v>
      </c>
      <c r="K923" s="804">
        <f t="shared" si="2955"/>
        <v>0</v>
      </c>
      <c r="L923" s="804">
        <f t="shared" si="2955"/>
        <v>0</v>
      </c>
      <c r="M923" s="804">
        <f t="shared" si="2955"/>
        <v>0</v>
      </c>
      <c r="N923" s="804">
        <f t="shared" si="2955"/>
        <v>0</v>
      </c>
      <c r="O923" s="804">
        <f t="shared" si="2955"/>
        <v>0</v>
      </c>
      <c r="P923" s="804">
        <f t="shared" si="2955"/>
        <v>0</v>
      </c>
      <c r="Q923" s="804">
        <f t="shared" si="2955"/>
        <v>0</v>
      </c>
      <c r="R923" s="804">
        <f t="shared" si="2955"/>
        <v>0</v>
      </c>
      <c r="S923" s="803"/>
      <c r="T923" s="804">
        <f t="shared" ref="T923:AJ923" si="2956">SUM(T199)</f>
        <v>0</v>
      </c>
      <c r="U923" s="804">
        <f t="shared" si="2956"/>
        <v>0</v>
      </c>
      <c r="V923" s="804">
        <f t="shared" si="2956"/>
        <v>0</v>
      </c>
      <c r="W923" s="804">
        <f t="shared" si="2956"/>
        <v>0</v>
      </c>
      <c r="X923" s="804">
        <f t="shared" si="2956"/>
        <v>0</v>
      </c>
      <c r="Y923" s="804">
        <f t="shared" si="2956"/>
        <v>0</v>
      </c>
      <c r="Z923" s="804">
        <f t="shared" si="2956"/>
        <v>0</v>
      </c>
      <c r="AA923" s="804">
        <f t="shared" si="2956"/>
        <v>0</v>
      </c>
      <c r="AB923" s="804">
        <f t="shared" si="2956"/>
        <v>0</v>
      </c>
      <c r="AC923" s="804">
        <f t="shared" si="2956"/>
        <v>0</v>
      </c>
      <c r="AD923" s="804">
        <f t="shared" si="2956"/>
        <v>0</v>
      </c>
      <c r="AE923" s="804">
        <f t="shared" si="2956"/>
        <v>0</v>
      </c>
      <c r="AF923" s="804">
        <f t="shared" si="2956"/>
        <v>0</v>
      </c>
      <c r="AG923" s="804">
        <f t="shared" si="2956"/>
        <v>0</v>
      </c>
      <c r="AH923" s="804">
        <f t="shared" si="2956"/>
        <v>0</v>
      </c>
      <c r="AI923" s="804">
        <f t="shared" si="2956"/>
        <v>0</v>
      </c>
      <c r="AJ923" s="804">
        <f t="shared" si="2956"/>
        <v>0</v>
      </c>
      <c r="AK923" s="803"/>
      <c r="AL923" s="804">
        <f t="shared" ref="AL923:BB923" si="2957">SUM(AL199)</f>
        <v>3600</v>
      </c>
      <c r="AM923" s="804">
        <f t="shared" si="2957"/>
        <v>1200</v>
      </c>
      <c r="AN923" s="804">
        <f t="shared" si="2957"/>
        <v>0</v>
      </c>
      <c r="AO923" s="804">
        <f t="shared" si="2957"/>
        <v>0</v>
      </c>
      <c r="AP923" s="804">
        <f t="shared" si="2957"/>
        <v>4000</v>
      </c>
      <c r="AQ923" s="804">
        <f t="shared" si="2957"/>
        <v>0</v>
      </c>
      <c r="AR923" s="804">
        <f t="shared" si="2957"/>
        <v>1200</v>
      </c>
      <c r="AS923" s="804">
        <f t="shared" si="2957"/>
        <v>1200</v>
      </c>
      <c r="AT923" s="804">
        <f t="shared" si="2957"/>
        <v>2500</v>
      </c>
      <c r="AU923" s="804">
        <f t="shared" si="2957"/>
        <v>0</v>
      </c>
      <c r="AV923" s="804">
        <f t="shared" si="2957"/>
        <v>0</v>
      </c>
      <c r="AW923" s="804">
        <f t="shared" si="2957"/>
        <v>0</v>
      </c>
      <c r="AX923" s="804">
        <f t="shared" si="2957"/>
        <v>0</v>
      </c>
      <c r="AY923" s="804">
        <f t="shared" si="2957"/>
        <v>0</v>
      </c>
      <c r="AZ923" s="804">
        <f t="shared" si="2957"/>
        <v>0</v>
      </c>
      <c r="BA923" s="804">
        <f t="shared" si="2957"/>
        <v>0</v>
      </c>
      <c r="BB923" s="804">
        <f t="shared" si="2957"/>
        <v>0</v>
      </c>
      <c r="BC923" s="803"/>
      <c r="BD923" s="804">
        <f t="shared" ref="BD923:BT923" si="2958">SUM(BD199)</f>
        <v>6000</v>
      </c>
      <c r="BE923" s="804">
        <f t="shared" si="2958"/>
        <v>10800</v>
      </c>
      <c r="BF923" s="804">
        <f t="shared" si="2958"/>
        <v>150000</v>
      </c>
      <c r="BG923" s="804">
        <f t="shared" si="2958"/>
        <v>4000</v>
      </c>
      <c r="BH923" s="804">
        <f t="shared" si="2958"/>
        <v>6000</v>
      </c>
      <c r="BI923" s="804">
        <f t="shared" si="2958"/>
        <v>80000</v>
      </c>
      <c r="BJ923" s="804">
        <f t="shared" si="2958"/>
        <v>18000</v>
      </c>
      <c r="BK923" s="804">
        <f t="shared" si="2958"/>
        <v>7500</v>
      </c>
      <c r="BL923" s="804">
        <f t="shared" si="2958"/>
        <v>4800</v>
      </c>
      <c r="BM923" s="804">
        <f t="shared" si="2958"/>
        <v>0</v>
      </c>
      <c r="BN923" s="804">
        <f t="shared" si="2958"/>
        <v>0</v>
      </c>
      <c r="BO923" s="804">
        <f t="shared" si="2958"/>
        <v>0</v>
      </c>
      <c r="BP923" s="804">
        <f t="shared" si="2958"/>
        <v>0</v>
      </c>
      <c r="BQ923" s="804">
        <f t="shared" si="2958"/>
        <v>0</v>
      </c>
      <c r="BR923" s="804">
        <f t="shared" si="2958"/>
        <v>0</v>
      </c>
      <c r="BS923" s="804">
        <f t="shared" si="2958"/>
        <v>0</v>
      </c>
      <c r="BT923" s="804">
        <f t="shared" si="2958"/>
        <v>0</v>
      </c>
      <c r="BU923" s="803"/>
      <c r="BV923" s="804">
        <f t="shared" ref="BV923:BY923" si="2959">SUM(BV199)</f>
        <v>0</v>
      </c>
      <c r="BW923" s="804">
        <f t="shared" si="2959"/>
        <v>0</v>
      </c>
      <c r="BX923" s="804">
        <f t="shared" si="2959"/>
        <v>1300</v>
      </c>
      <c r="BY923" s="804">
        <f t="shared" si="2959"/>
        <v>12000</v>
      </c>
      <c r="BZ923" s="600">
        <f t="shared" si="2912"/>
        <v>0</v>
      </c>
      <c r="CA923" s="600">
        <f t="shared" si="2913"/>
        <v>0</v>
      </c>
      <c r="CB923" s="600">
        <f t="shared" si="2914"/>
        <v>646.66666666666663</v>
      </c>
      <c r="CC923" s="600">
        <f t="shared" si="2915"/>
        <v>9140</v>
      </c>
      <c r="CD923" s="1337">
        <f t="shared" si="2944"/>
        <v>0</v>
      </c>
      <c r="CE923" s="1338">
        <f t="shared" si="2917"/>
        <v>0</v>
      </c>
      <c r="CF923" s="1339">
        <f t="shared" si="2917"/>
        <v>0</v>
      </c>
      <c r="CG923" s="1339">
        <f t="shared" si="2917"/>
        <v>0</v>
      </c>
      <c r="CH923" s="1339">
        <f t="shared" si="2917"/>
        <v>0</v>
      </c>
      <c r="CI923" s="1339">
        <f t="shared" si="2917"/>
        <v>0</v>
      </c>
      <c r="CJ923" s="1339">
        <f t="shared" si="2917"/>
        <v>0</v>
      </c>
      <c r="CK923" s="1340">
        <f t="shared" si="2917"/>
        <v>0</v>
      </c>
      <c r="CL923" s="1340">
        <f t="shared" si="2917"/>
        <v>4000</v>
      </c>
      <c r="CM923" s="1340">
        <f t="shared" si="2917"/>
        <v>4800</v>
      </c>
      <c r="CN923" s="1339">
        <f t="shared" si="2917"/>
        <v>6000</v>
      </c>
      <c r="CO923" s="1339">
        <f t="shared" si="2917"/>
        <v>6000</v>
      </c>
      <c r="CP923" s="1339">
        <f t="shared" si="2917"/>
        <v>7500</v>
      </c>
      <c r="CQ923" s="1339">
        <f t="shared" si="2917"/>
        <v>10800</v>
      </c>
      <c r="CR923" s="1339">
        <f t="shared" si="2917"/>
        <v>18000</v>
      </c>
      <c r="CS923" s="1338">
        <f t="shared" si="2917"/>
        <v>80000</v>
      </c>
      <c r="CT923" s="1341">
        <f t="shared" si="2917"/>
        <v>150000</v>
      </c>
      <c r="CU923" s="552">
        <f t="shared" si="2918"/>
        <v>0</v>
      </c>
      <c r="CV923" s="553">
        <f t="shared" si="2919"/>
        <v>0</v>
      </c>
      <c r="CW923" s="554">
        <f t="shared" si="2920"/>
        <v>0</v>
      </c>
      <c r="CX923" s="554">
        <f t="shared" si="2921"/>
        <v>0</v>
      </c>
      <c r="CY923" s="554">
        <f t="shared" si="2922"/>
        <v>0</v>
      </c>
      <c r="CZ923" s="554">
        <f t="shared" si="2923"/>
        <v>0</v>
      </c>
      <c r="DA923" s="554">
        <f t="shared" si="2924"/>
        <v>0</v>
      </c>
      <c r="DB923" s="555">
        <f t="shared" si="2925"/>
        <v>0</v>
      </c>
      <c r="DC923" s="555">
        <f t="shared" si="2926"/>
        <v>4000</v>
      </c>
      <c r="DD923" s="555">
        <f t="shared" si="2927"/>
        <v>4800</v>
      </c>
      <c r="DE923" s="554">
        <f t="shared" si="2928"/>
        <v>6000</v>
      </c>
      <c r="DF923" s="554">
        <f t="shared" si="2929"/>
        <v>6000</v>
      </c>
      <c r="DG923" s="554">
        <f t="shared" si="2930"/>
        <v>7500</v>
      </c>
      <c r="DH923" s="554">
        <f t="shared" si="2931"/>
        <v>10800</v>
      </c>
      <c r="DI923" s="554">
        <f t="shared" si="2932"/>
        <v>18000</v>
      </c>
      <c r="DJ923" s="553">
        <f t="shared" si="2933"/>
        <v>80000</v>
      </c>
      <c r="DK923" s="552">
        <f t="shared" si="2934"/>
        <v>150000</v>
      </c>
      <c r="DL923" s="656">
        <f t="shared" si="2935"/>
        <v>17</v>
      </c>
      <c r="DM923" s="106">
        <f t="shared" si="2936"/>
        <v>17</v>
      </c>
      <c r="DN923" s="106">
        <f t="shared" si="2937"/>
        <v>17</v>
      </c>
      <c r="DO923" s="106">
        <f t="shared" si="293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5"/>
      <c r="DY923" s="487"/>
    </row>
    <row r="924" spans="1:129" s="489" customFormat="1" ht="15.75" customHeight="1">
      <c r="A924" s="620" t="str">
        <f>A201</f>
        <v>Goat sales - export: no. sold</v>
      </c>
      <c r="B924" s="804">
        <f t="shared" ref="B924:R924" si="2960">SUM(B203)</f>
        <v>0</v>
      </c>
      <c r="C924" s="804">
        <f t="shared" si="2960"/>
        <v>0</v>
      </c>
      <c r="D924" s="804">
        <f t="shared" si="2960"/>
        <v>0</v>
      </c>
      <c r="E924" s="804">
        <f t="shared" si="2960"/>
        <v>0</v>
      </c>
      <c r="F924" s="804">
        <f t="shared" si="2960"/>
        <v>0</v>
      </c>
      <c r="G924" s="804">
        <f t="shared" si="2960"/>
        <v>0</v>
      </c>
      <c r="H924" s="804">
        <f t="shared" si="2960"/>
        <v>0</v>
      </c>
      <c r="I924" s="804">
        <f t="shared" si="2960"/>
        <v>0</v>
      </c>
      <c r="J924" s="804">
        <f t="shared" si="2960"/>
        <v>0</v>
      </c>
      <c r="K924" s="804">
        <f t="shared" si="2960"/>
        <v>0</v>
      </c>
      <c r="L924" s="804">
        <f t="shared" si="2960"/>
        <v>0</v>
      </c>
      <c r="M924" s="804">
        <f t="shared" si="2960"/>
        <v>0</v>
      </c>
      <c r="N924" s="804">
        <f t="shared" si="2960"/>
        <v>0</v>
      </c>
      <c r="O924" s="804">
        <f t="shared" si="2960"/>
        <v>0</v>
      </c>
      <c r="P924" s="804">
        <f t="shared" si="2960"/>
        <v>0</v>
      </c>
      <c r="Q924" s="804">
        <f t="shared" si="2960"/>
        <v>0</v>
      </c>
      <c r="R924" s="804">
        <f t="shared" si="2960"/>
        <v>0</v>
      </c>
      <c r="S924" s="803"/>
      <c r="T924" s="804">
        <f t="shared" ref="T924:AJ924" si="2961">SUM(T203)</f>
        <v>0</v>
      </c>
      <c r="U924" s="804">
        <f t="shared" si="2961"/>
        <v>0</v>
      </c>
      <c r="V924" s="804">
        <f t="shared" si="2961"/>
        <v>0</v>
      </c>
      <c r="W924" s="804">
        <f t="shared" si="2961"/>
        <v>0</v>
      </c>
      <c r="X924" s="804">
        <f t="shared" si="2961"/>
        <v>0</v>
      </c>
      <c r="Y924" s="804">
        <f t="shared" si="2961"/>
        <v>0</v>
      </c>
      <c r="Z924" s="804">
        <f t="shared" si="2961"/>
        <v>0</v>
      </c>
      <c r="AA924" s="804">
        <f t="shared" si="2961"/>
        <v>0</v>
      </c>
      <c r="AB924" s="804">
        <f t="shared" si="2961"/>
        <v>0</v>
      </c>
      <c r="AC924" s="804">
        <f t="shared" si="2961"/>
        <v>0</v>
      </c>
      <c r="AD924" s="804">
        <f t="shared" si="2961"/>
        <v>0</v>
      </c>
      <c r="AE924" s="804">
        <f t="shared" si="2961"/>
        <v>0</v>
      </c>
      <c r="AF924" s="804">
        <f t="shared" si="2961"/>
        <v>0</v>
      </c>
      <c r="AG924" s="804">
        <f t="shared" si="2961"/>
        <v>0</v>
      </c>
      <c r="AH924" s="804">
        <f t="shared" si="2961"/>
        <v>0</v>
      </c>
      <c r="AI924" s="804">
        <f t="shared" si="2961"/>
        <v>0</v>
      </c>
      <c r="AJ924" s="804">
        <f t="shared" si="2961"/>
        <v>0</v>
      </c>
      <c r="AK924" s="803"/>
      <c r="AL924" s="804">
        <f t="shared" ref="AL924:BB924" si="2962">SUM(AL203)</f>
        <v>0</v>
      </c>
      <c r="AM924" s="804">
        <f t="shared" si="2962"/>
        <v>0</v>
      </c>
      <c r="AN924" s="804">
        <f t="shared" si="2962"/>
        <v>0</v>
      </c>
      <c r="AO924" s="804">
        <f t="shared" si="2962"/>
        <v>0</v>
      </c>
      <c r="AP924" s="804">
        <f t="shared" si="2962"/>
        <v>0</v>
      </c>
      <c r="AQ924" s="804">
        <f t="shared" si="2962"/>
        <v>0</v>
      </c>
      <c r="AR924" s="804">
        <f t="shared" si="2962"/>
        <v>0</v>
      </c>
      <c r="AS924" s="804">
        <f t="shared" si="2962"/>
        <v>0</v>
      </c>
      <c r="AT924" s="804">
        <f t="shared" si="2962"/>
        <v>0</v>
      </c>
      <c r="AU924" s="804">
        <f t="shared" si="2962"/>
        <v>0</v>
      </c>
      <c r="AV924" s="804">
        <f t="shared" si="2962"/>
        <v>0</v>
      </c>
      <c r="AW924" s="804">
        <f t="shared" si="2962"/>
        <v>0</v>
      </c>
      <c r="AX924" s="804">
        <f t="shared" si="2962"/>
        <v>0</v>
      </c>
      <c r="AY924" s="804">
        <f t="shared" si="2962"/>
        <v>0</v>
      </c>
      <c r="AZ924" s="804">
        <f t="shared" si="2962"/>
        <v>0</v>
      </c>
      <c r="BA924" s="804">
        <f t="shared" si="2962"/>
        <v>0</v>
      </c>
      <c r="BB924" s="804">
        <f t="shared" si="2962"/>
        <v>0</v>
      </c>
      <c r="BC924" s="803"/>
      <c r="BD924" s="804">
        <f t="shared" ref="BD924:BT924" si="2963">SUM(BD203)</f>
        <v>0</v>
      </c>
      <c r="BE924" s="804">
        <f t="shared" si="2963"/>
        <v>0</v>
      </c>
      <c r="BF924" s="804">
        <f t="shared" si="2963"/>
        <v>0</v>
      </c>
      <c r="BG924" s="804">
        <f t="shared" si="2963"/>
        <v>0</v>
      </c>
      <c r="BH924" s="804">
        <f t="shared" si="2963"/>
        <v>0</v>
      </c>
      <c r="BI924" s="804">
        <f t="shared" si="2963"/>
        <v>0</v>
      </c>
      <c r="BJ924" s="804">
        <f t="shared" si="2963"/>
        <v>0</v>
      </c>
      <c r="BK924" s="804">
        <f t="shared" si="2963"/>
        <v>0</v>
      </c>
      <c r="BL924" s="804">
        <f t="shared" si="2963"/>
        <v>0</v>
      </c>
      <c r="BM924" s="804">
        <f t="shared" si="2963"/>
        <v>0</v>
      </c>
      <c r="BN924" s="804">
        <f t="shared" si="2963"/>
        <v>0</v>
      </c>
      <c r="BO924" s="804">
        <f t="shared" si="2963"/>
        <v>0</v>
      </c>
      <c r="BP924" s="804">
        <f t="shared" si="2963"/>
        <v>0</v>
      </c>
      <c r="BQ924" s="804">
        <f t="shared" si="2963"/>
        <v>0</v>
      </c>
      <c r="BR924" s="804">
        <f t="shared" si="2963"/>
        <v>0</v>
      </c>
      <c r="BS924" s="804">
        <f t="shared" si="2963"/>
        <v>0</v>
      </c>
      <c r="BT924" s="804">
        <f t="shared" si="2963"/>
        <v>0</v>
      </c>
      <c r="BU924" s="803"/>
      <c r="BV924" s="804">
        <f t="shared" ref="BV924:BY924" si="2964">SUM(BV203)</f>
        <v>0</v>
      </c>
      <c r="BW924" s="804">
        <f t="shared" si="2964"/>
        <v>0</v>
      </c>
      <c r="BX924" s="804">
        <f t="shared" si="2964"/>
        <v>0</v>
      </c>
      <c r="BY924" s="804">
        <f t="shared" si="2964"/>
        <v>0</v>
      </c>
      <c r="BZ924" s="600">
        <f t="shared" si="2912"/>
        <v>0</v>
      </c>
      <c r="CA924" s="600">
        <f t="shared" si="2913"/>
        <v>0</v>
      </c>
      <c r="CB924" s="600">
        <f t="shared" si="2914"/>
        <v>0</v>
      </c>
      <c r="CC924" s="600">
        <f t="shared" si="2915"/>
        <v>0</v>
      </c>
      <c r="CD924" s="1337">
        <f t="shared" si="2944"/>
        <v>0</v>
      </c>
      <c r="CE924" s="1338">
        <f t="shared" si="2917"/>
        <v>0</v>
      </c>
      <c r="CF924" s="1339">
        <f t="shared" si="2917"/>
        <v>0</v>
      </c>
      <c r="CG924" s="1339">
        <f t="shared" si="2917"/>
        <v>0</v>
      </c>
      <c r="CH924" s="1339">
        <f t="shared" si="2917"/>
        <v>0</v>
      </c>
      <c r="CI924" s="1339">
        <f t="shared" si="2917"/>
        <v>0</v>
      </c>
      <c r="CJ924" s="1339">
        <f t="shared" si="2917"/>
        <v>0</v>
      </c>
      <c r="CK924" s="1340">
        <f t="shared" si="2917"/>
        <v>0</v>
      </c>
      <c r="CL924" s="1340">
        <f t="shared" si="2917"/>
        <v>0</v>
      </c>
      <c r="CM924" s="1340">
        <f t="shared" si="2917"/>
        <v>0</v>
      </c>
      <c r="CN924" s="1339">
        <f t="shared" si="2917"/>
        <v>0</v>
      </c>
      <c r="CO924" s="1339">
        <f t="shared" si="2917"/>
        <v>0</v>
      </c>
      <c r="CP924" s="1339">
        <f t="shared" si="2917"/>
        <v>0</v>
      </c>
      <c r="CQ924" s="1339">
        <f t="shared" si="2917"/>
        <v>0</v>
      </c>
      <c r="CR924" s="1339">
        <f t="shared" si="2917"/>
        <v>0</v>
      </c>
      <c r="CS924" s="1338">
        <f t="shared" si="2917"/>
        <v>0</v>
      </c>
      <c r="CT924" s="1341">
        <f t="shared" si="2917"/>
        <v>0</v>
      </c>
      <c r="CU924" s="552">
        <f t="shared" si="2918"/>
        <v>0</v>
      </c>
      <c r="CV924" s="553">
        <f t="shared" si="2919"/>
        <v>0</v>
      </c>
      <c r="CW924" s="554">
        <f t="shared" si="2920"/>
        <v>0</v>
      </c>
      <c r="CX924" s="554">
        <f t="shared" si="2921"/>
        <v>0</v>
      </c>
      <c r="CY924" s="554">
        <f t="shared" si="2922"/>
        <v>0</v>
      </c>
      <c r="CZ924" s="554">
        <f t="shared" si="2923"/>
        <v>0</v>
      </c>
      <c r="DA924" s="554">
        <f t="shared" si="2924"/>
        <v>0</v>
      </c>
      <c r="DB924" s="555">
        <f t="shared" si="2925"/>
        <v>0</v>
      </c>
      <c r="DC924" s="555">
        <f t="shared" si="2926"/>
        <v>0</v>
      </c>
      <c r="DD924" s="555">
        <f t="shared" si="2927"/>
        <v>0</v>
      </c>
      <c r="DE924" s="554">
        <f t="shared" si="2928"/>
        <v>0</v>
      </c>
      <c r="DF924" s="554">
        <f t="shared" si="2929"/>
        <v>0</v>
      </c>
      <c r="DG924" s="554">
        <f t="shared" si="2930"/>
        <v>0</v>
      </c>
      <c r="DH924" s="554">
        <f t="shared" si="2931"/>
        <v>0</v>
      </c>
      <c r="DI924" s="554">
        <f t="shared" si="2932"/>
        <v>0</v>
      </c>
      <c r="DJ924" s="553">
        <f t="shared" si="2933"/>
        <v>0</v>
      </c>
      <c r="DK924" s="552">
        <f t="shared" si="2934"/>
        <v>0</v>
      </c>
      <c r="DL924" s="656">
        <f t="shared" si="2935"/>
        <v>17</v>
      </c>
      <c r="DM924" s="106">
        <f t="shared" si="2936"/>
        <v>17</v>
      </c>
      <c r="DN924" s="106">
        <f t="shared" si="2937"/>
        <v>17</v>
      </c>
      <c r="DO924" s="106">
        <f t="shared" si="293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5"/>
      <c r="DY924" s="487"/>
    </row>
    <row r="925" spans="1:129" s="489" customFormat="1" ht="15.75" customHeight="1">
      <c r="A925" s="620" t="str">
        <f>A204</f>
        <v>Goat sales - local: no. sold</v>
      </c>
      <c r="B925" s="804">
        <f t="shared" ref="B925:R925" si="2965">SUM(B206)</f>
        <v>0</v>
      </c>
      <c r="C925" s="804">
        <f t="shared" si="2965"/>
        <v>800</v>
      </c>
      <c r="D925" s="804">
        <f t="shared" si="2965"/>
        <v>0</v>
      </c>
      <c r="E925" s="804">
        <f t="shared" si="2965"/>
        <v>90</v>
      </c>
      <c r="F925" s="804">
        <f t="shared" si="2965"/>
        <v>0</v>
      </c>
      <c r="G925" s="804">
        <f t="shared" si="2965"/>
        <v>180</v>
      </c>
      <c r="H925" s="804">
        <f t="shared" si="2965"/>
        <v>0</v>
      </c>
      <c r="I925" s="804">
        <f t="shared" si="2965"/>
        <v>0</v>
      </c>
      <c r="J925" s="804">
        <f t="shared" si="2965"/>
        <v>200</v>
      </c>
      <c r="K925" s="804">
        <f t="shared" si="2965"/>
        <v>0</v>
      </c>
      <c r="L925" s="804">
        <f t="shared" si="2965"/>
        <v>0</v>
      </c>
      <c r="M925" s="804">
        <f t="shared" si="2965"/>
        <v>0</v>
      </c>
      <c r="N925" s="804">
        <f t="shared" si="2965"/>
        <v>0</v>
      </c>
      <c r="O925" s="804">
        <f t="shared" si="2965"/>
        <v>0</v>
      </c>
      <c r="P925" s="804">
        <f t="shared" si="2965"/>
        <v>0</v>
      </c>
      <c r="Q925" s="804">
        <f t="shared" si="2965"/>
        <v>0</v>
      </c>
      <c r="R925" s="804">
        <f t="shared" si="2965"/>
        <v>0</v>
      </c>
      <c r="S925" s="803"/>
      <c r="T925" s="804">
        <f t="shared" ref="T925:AJ925" si="2966">SUM(T206)</f>
        <v>360</v>
      </c>
      <c r="U925" s="804">
        <f t="shared" si="2966"/>
        <v>450</v>
      </c>
      <c r="V925" s="804">
        <f t="shared" si="2966"/>
        <v>800</v>
      </c>
      <c r="W925" s="804">
        <f t="shared" si="2966"/>
        <v>0</v>
      </c>
      <c r="X925" s="804">
        <f t="shared" si="2966"/>
        <v>300</v>
      </c>
      <c r="Y925" s="804">
        <f t="shared" si="2966"/>
        <v>0</v>
      </c>
      <c r="Z925" s="804">
        <f t="shared" si="2966"/>
        <v>1200</v>
      </c>
      <c r="AA925" s="804">
        <f t="shared" si="2966"/>
        <v>0</v>
      </c>
      <c r="AB925" s="804">
        <f t="shared" si="2966"/>
        <v>450</v>
      </c>
      <c r="AC925" s="804">
        <f t="shared" si="2966"/>
        <v>0</v>
      </c>
      <c r="AD925" s="804">
        <f t="shared" si="2966"/>
        <v>0</v>
      </c>
      <c r="AE925" s="804">
        <f t="shared" si="2966"/>
        <v>0</v>
      </c>
      <c r="AF925" s="804">
        <f t="shared" si="2966"/>
        <v>0</v>
      </c>
      <c r="AG925" s="804">
        <f t="shared" si="2966"/>
        <v>0</v>
      </c>
      <c r="AH925" s="804">
        <f t="shared" si="2966"/>
        <v>0</v>
      </c>
      <c r="AI925" s="804">
        <f t="shared" si="2966"/>
        <v>0</v>
      </c>
      <c r="AJ925" s="804">
        <f t="shared" si="2966"/>
        <v>0</v>
      </c>
      <c r="AK925" s="803"/>
      <c r="AL925" s="804">
        <f t="shared" ref="AL925:BB925" si="2967">SUM(AL206)</f>
        <v>450</v>
      </c>
      <c r="AM925" s="804">
        <f t="shared" si="2967"/>
        <v>360</v>
      </c>
      <c r="AN925" s="804">
        <f t="shared" si="2967"/>
        <v>360</v>
      </c>
      <c r="AO925" s="804">
        <f t="shared" si="2967"/>
        <v>750</v>
      </c>
      <c r="AP925" s="804">
        <f t="shared" si="2967"/>
        <v>1350</v>
      </c>
      <c r="AQ925" s="804">
        <f t="shared" si="2967"/>
        <v>0</v>
      </c>
      <c r="AR925" s="804">
        <f t="shared" si="2967"/>
        <v>560</v>
      </c>
      <c r="AS925" s="804">
        <f t="shared" si="2967"/>
        <v>160</v>
      </c>
      <c r="AT925" s="804">
        <f t="shared" si="2967"/>
        <v>750</v>
      </c>
      <c r="AU925" s="804">
        <f t="shared" si="2967"/>
        <v>0</v>
      </c>
      <c r="AV925" s="804">
        <f t="shared" si="2967"/>
        <v>0</v>
      </c>
      <c r="AW925" s="804">
        <f t="shared" si="2967"/>
        <v>0</v>
      </c>
      <c r="AX925" s="804">
        <f t="shared" si="2967"/>
        <v>0</v>
      </c>
      <c r="AY925" s="804">
        <f t="shared" si="2967"/>
        <v>0</v>
      </c>
      <c r="AZ925" s="804">
        <f t="shared" si="2967"/>
        <v>0</v>
      </c>
      <c r="BA925" s="804">
        <f t="shared" si="2967"/>
        <v>0</v>
      </c>
      <c r="BB925" s="804">
        <f t="shared" si="2967"/>
        <v>0</v>
      </c>
      <c r="BC925" s="803"/>
      <c r="BD925" s="804">
        <f t="shared" ref="BD925:BT925" si="2968">SUM(BD206)</f>
        <v>0</v>
      </c>
      <c r="BE925" s="804">
        <f t="shared" si="2968"/>
        <v>560</v>
      </c>
      <c r="BF925" s="804">
        <f t="shared" si="2968"/>
        <v>0</v>
      </c>
      <c r="BG925" s="804">
        <f t="shared" si="2968"/>
        <v>100</v>
      </c>
      <c r="BH925" s="804">
        <f t="shared" si="2968"/>
        <v>260</v>
      </c>
      <c r="BI925" s="804">
        <f t="shared" si="2968"/>
        <v>200</v>
      </c>
      <c r="BJ925" s="804">
        <f t="shared" si="2968"/>
        <v>0</v>
      </c>
      <c r="BK925" s="804">
        <f t="shared" si="2968"/>
        <v>1800</v>
      </c>
      <c r="BL925" s="804">
        <f t="shared" si="2968"/>
        <v>700</v>
      </c>
      <c r="BM925" s="804">
        <f t="shared" si="2968"/>
        <v>0</v>
      </c>
      <c r="BN925" s="804">
        <f t="shared" si="2968"/>
        <v>0</v>
      </c>
      <c r="BO925" s="804">
        <f t="shared" si="2968"/>
        <v>0</v>
      </c>
      <c r="BP925" s="804">
        <f t="shared" si="2968"/>
        <v>0</v>
      </c>
      <c r="BQ925" s="804">
        <f t="shared" si="2968"/>
        <v>0</v>
      </c>
      <c r="BR925" s="804">
        <f t="shared" si="2968"/>
        <v>0</v>
      </c>
      <c r="BS925" s="804">
        <f t="shared" si="2968"/>
        <v>0</v>
      </c>
      <c r="BT925" s="804">
        <f t="shared" si="2968"/>
        <v>0</v>
      </c>
      <c r="BU925" s="803"/>
      <c r="BV925" s="804">
        <f t="shared" ref="BV925:BY925" si="2969">SUM(BV206)</f>
        <v>45</v>
      </c>
      <c r="BW925" s="804">
        <f t="shared" si="2969"/>
        <v>240</v>
      </c>
      <c r="BX925" s="804">
        <f t="shared" si="2969"/>
        <v>600</v>
      </c>
      <c r="BY925" s="804">
        <f t="shared" si="2969"/>
        <v>240</v>
      </c>
      <c r="BZ925" s="600">
        <f t="shared" si="2912"/>
        <v>31.333333333333332</v>
      </c>
      <c r="CA925" s="600">
        <f t="shared" si="2913"/>
        <v>157.33333333333334</v>
      </c>
      <c r="CB925" s="600">
        <f t="shared" si="2914"/>
        <v>226</v>
      </c>
      <c r="CC925" s="600">
        <f t="shared" si="2915"/>
        <v>121.33333333333333</v>
      </c>
      <c r="CD925" s="1337">
        <f t="shared" si="2944"/>
        <v>0</v>
      </c>
      <c r="CE925" s="1338">
        <f t="shared" si="2917"/>
        <v>0</v>
      </c>
      <c r="CF925" s="1339">
        <f t="shared" si="2917"/>
        <v>0</v>
      </c>
      <c r="CG925" s="1339">
        <f t="shared" si="2917"/>
        <v>0</v>
      </c>
      <c r="CH925" s="1339">
        <f t="shared" si="2917"/>
        <v>0</v>
      </c>
      <c r="CI925" s="1339">
        <f t="shared" si="2917"/>
        <v>0</v>
      </c>
      <c r="CJ925" s="1339">
        <f t="shared" si="2917"/>
        <v>0</v>
      </c>
      <c r="CK925" s="1340">
        <f t="shared" si="2917"/>
        <v>0</v>
      </c>
      <c r="CL925" s="1340">
        <f t="shared" si="2917"/>
        <v>0</v>
      </c>
      <c r="CM925" s="1340">
        <f t="shared" si="2917"/>
        <v>0</v>
      </c>
      <c r="CN925" s="1339">
        <f t="shared" si="2917"/>
        <v>0</v>
      </c>
      <c r="CO925" s="1339">
        <f t="shared" si="2917"/>
        <v>100</v>
      </c>
      <c r="CP925" s="1339">
        <f t="shared" si="2917"/>
        <v>200</v>
      </c>
      <c r="CQ925" s="1339">
        <f t="shared" si="2917"/>
        <v>260</v>
      </c>
      <c r="CR925" s="1339">
        <f t="shared" si="2917"/>
        <v>560</v>
      </c>
      <c r="CS925" s="1338">
        <f t="shared" si="2917"/>
        <v>700</v>
      </c>
      <c r="CT925" s="1341">
        <f t="shared" si="2917"/>
        <v>1800</v>
      </c>
      <c r="CU925" s="552">
        <f t="shared" si="2918"/>
        <v>0</v>
      </c>
      <c r="CV925" s="553">
        <f t="shared" si="2919"/>
        <v>0</v>
      </c>
      <c r="CW925" s="554">
        <f t="shared" si="2920"/>
        <v>0</v>
      </c>
      <c r="CX925" s="554">
        <f t="shared" si="2921"/>
        <v>0</v>
      </c>
      <c r="CY925" s="554">
        <f t="shared" si="2922"/>
        <v>0</v>
      </c>
      <c r="CZ925" s="554">
        <f t="shared" si="2923"/>
        <v>0</v>
      </c>
      <c r="DA925" s="554">
        <f t="shared" si="2924"/>
        <v>0</v>
      </c>
      <c r="DB925" s="555">
        <f t="shared" si="2925"/>
        <v>0</v>
      </c>
      <c r="DC925" s="555">
        <f t="shared" si="2926"/>
        <v>0</v>
      </c>
      <c r="DD925" s="555">
        <f t="shared" si="2927"/>
        <v>0</v>
      </c>
      <c r="DE925" s="554">
        <f t="shared" si="2928"/>
        <v>0</v>
      </c>
      <c r="DF925" s="554">
        <f t="shared" si="2929"/>
        <v>100</v>
      </c>
      <c r="DG925" s="554">
        <f t="shared" si="2930"/>
        <v>200</v>
      </c>
      <c r="DH925" s="554">
        <f t="shared" si="2931"/>
        <v>260</v>
      </c>
      <c r="DI925" s="554">
        <f t="shared" si="2932"/>
        <v>560</v>
      </c>
      <c r="DJ925" s="553">
        <f t="shared" si="2933"/>
        <v>700</v>
      </c>
      <c r="DK925" s="552">
        <f t="shared" si="2934"/>
        <v>1800</v>
      </c>
      <c r="DL925" s="656">
        <f t="shared" si="2935"/>
        <v>17</v>
      </c>
      <c r="DM925" s="106">
        <f t="shared" si="2936"/>
        <v>17</v>
      </c>
      <c r="DN925" s="106">
        <f t="shared" si="2937"/>
        <v>17</v>
      </c>
      <c r="DO925" s="106">
        <f t="shared" si="293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5"/>
      <c r="DY925" s="487"/>
    </row>
    <row r="926" spans="1:129" s="489" customFormat="1" ht="15.75" customHeight="1">
      <c r="A926" s="620" t="str">
        <f>A207</f>
        <v>Sheep sales - export: no. sold</v>
      </c>
      <c r="B926" s="804">
        <f t="shared" ref="B926:R926" si="2970">SUM(B209)</f>
        <v>0</v>
      </c>
      <c r="C926" s="804">
        <f t="shared" si="2970"/>
        <v>0</v>
      </c>
      <c r="D926" s="804">
        <f t="shared" si="2970"/>
        <v>0</v>
      </c>
      <c r="E926" s="804">
        <f t="shared" si="2970"/>
        <v>0</v>
      </c>
      <c r="F926" s="804">
        <f t="shared" si="2970"/>
        <v>0</v>
      </c>
      <c r="G926" s="804">
        <f t="shared" si="2970"/>
        <v>0</v>
      </c>
      <c r="H926" s="804">
        <f t="shared" si="2970"/>
        <v>0</v>
      </c>
      <c r="I926" s="804">
        <f t="shared" si="2970"/>
        <v>0</v>
      </c>
      <c r="J926" s="804">
        <f t="shared" si="2970"/>
        <v>0</v>
      </c>
      <c r="K926" s="804">
        <f t="shared" si="2970"/>
        <v>0</v>
      </c>
      <c r="L926" s="804">
        <f t="shared" si="2970"/>
        <v>0</v>
      </c>
      <c r="M926" s="804">
        <f t="shared" si="2970"/>
        <v>0</v>
      </c>
      <c r="N926" s="804">
        <f t="shared" si="2970"/>
        <v>0</v>
      </c>
      <c r="O926" s="804">
        <f t="shared" si="2970"/>
        <v>0</v>
      </c>
      <c r="P926" s="804">
        <f t="shared" si="2970"/>
        <v>0</v>
      </c>
      <c r="Q926" s="804">
        <f t="shared" si="2970"/>
        <v>0</v>
      </c>
      <c r="R926" s="804">
        <f t="shared" si="2970"/>
        <v>0</v>
      </c>
      <c r="S926" s="803"/>
      <c r="T926" s="804">
        <f t="shared" ref="T926:AJ926" si="2971">SUM(T209)</f>
        <v>0</v>
      </c>
      <c r="U926" s="804">
        <f t="shared" si="2971"/>
        <v>0</v>
      </c>
      <c r="V926" s="804">
        <f t="shared" si="2971"/>
        <v>0</v>
      </c>
      <c r="W926" s="804">
        <f t="shared" si="2971"/>
        <v>0</v>
      </c>
      <c r="X926" s="804">
        <f t="shared" si="2971"/>
        <v>0</v>
      </c>
      <c r="Y926" s="804">
        <f t="shared" si="2971"/>
        <v>0</v>
      </c>
      <c r="Z926" s="804">
        <f t="shared" si="2971"/>
        <v>0</v>
      </c>
      <c r="AA926" s="804">
        <f t="shared" si="2971"/>
        <v>0</v>
      </c>
      <c r="AB926" s="804">
        <f t="shared" si="2971"/>
        <v>0</v>
      </c>
      <c r="AC926" s="804">
        <f t="shared" si="2971"/>
        <v>0</v>
      </c>
      <c r="AD926" s="804">
        <f t="shared" si="2971"/>
        <v>0</v>
      </c>
      <c r="AE926" s="804">
        <f t="shared" si="2971"/>
        <v>0</v>
      </c>
      <c r="AF926" s="804">
        <f t="shared" si="2971"/>
        <v>0</v>
      </c>
      <c r="AG926" s="804">
        <f t="shared" si="2971"/>
        <v>0</v>
      </c>
      <c r="AH926" s="804">
        <f t="shared" si="2971"/>
        <v>0</v>
      </c>
      <c r="AI926" s="804">
        <f t="shared" si="2971"/>
        <v>0</v>
      </c>
      <c r="AJ926" s="804">
        <f t="shared" si="2971"/>
        <v>0</v>
      </c>
      <c r="AK926" s="803"/>
      <c r="AL926" s="804">
        <f t="shared" ref="AL926:BB926" si="2972">SUM(AL209)</f>
        <v>0</v>
      </c>
      <c r="AM926" s="804">
        <f t="shared" si="2972"/>
        <v>0</v>
      </c>
      <c r="AN926" s="804">
        <f t="shared" si="2972"/>
        <v>0</v>
      </c>
      <c r="AO926" s="804">
        <f t="shared" si="2972"/>
        <v>0</v>
      </c>
      <c r="AP926" s="804">
        <f t="shared" si="2972"/>
        <v>0</v>
      </c>
      <c r="AQ926" s="804">
        <f t="shared" si="2972"/>
        <v>0</v>
      </c>
      <c r="AR926" s="804">
        <f t="shared" si="2972"/>
        <v>0</v>
      </c>
      <c r="AS926" s="804">
        <f t="shared" si="2972"/>
        <v>0</v>
      </c>
      <c r="AT926" s="804">
        <f t="shared" si="2972"/>
        <v>0</v>
      </c>
      <c r="AU926" s="804">
        <f t="shared" si="2972"/>
        <v>0</v>
      </c>
      <c r="AV926" s="804">
        <f t="shared" si="2972"/>
        <v>0</v>
      </c>
      <c r="AW926" s="804">
        <f t="shared" si="2972"/>
        <v>0</v>
      </c>
      <c r="AX926" s="804">
        <f t="shared" si="2972"/>
        <v>0</v>
      </c>
      <c r="AY926" s="804">
        <f t="shared" si="2972"/>
        <v>0</v>
      </c>
      <c r="AZ926" s="804">
        <f t="shared" si="2972"/>
        <v>0</v>
      </c>
      <c r="BA926" s="804">
        <f t="shared" si="2972"/>
        <v>0</v>
      </c>
      <c r="BB926" s="804">
        <f t="shared" si="2972"/>
        <v>0</v>
      </c>
      <c r="BC926" s="803"/>
      <c r="BD926" s="804">
        <f t="shared" ref="BD926:BT926" si="2973">SUM(BD209)</f>
        <v>0</v>
      </c>
      <c r="BE926" s="804">
        <f t="shared" si="2973"/>
        <v>0</v>
      </c>
      <c r="BF926" s="804">
        <f t="shared" si="2973"/>
        <v>0</v>
      </c>
      <c r="BG926" s="804">
        <f t="shared" si="2973"/>
        <v>0</v>
      </c>
      <c r="BH926" s="804">
        <f t="shared" si="2973"/>
        <v>0</v>
      </c>
      <c r="BI926" s="804">
        <f t="shared" si="2973"/>
        <v>0</v>
      </c>
      <c r="BJ926" s="804">
        <f t="shared" si="2973"/>
        <v>0</v>
      </c>
      <c r="BK926" s="804">
        <f t="shared" si="2973"/>
        <v>0</v>
      </c>
      <c r="BL926" s="804">
        <f t="shared" si="2973"/>
        <v>0</v>
      </c>
      <c r="BM926" s="804">
        <f t="shared" si="2973"/>
        <v>0</v>
      </c>
      <c r="BN926" s="804">
        <f t="shared" si="2973"/>
        <v>0</v>
      </c>
      <c r="BO926" s="804">
        <f t="shared" si="2973"/>
        <v>0</v>
      </c>
      <c r="BP926" s="804">
        <f t="shared" si="2973"/>
        <v>0</v>
      </c>
      <c r="BQ926" s="804">
        <f t="shared" si="2973"/>
        <v>0</v>
      </c>
      <c r="BR926" s="804">
        <f t="shared" si="2973"/>
        <v>0</v>
      </c>
      <c r="BS926" s="804">
        <f t="shared" si="2973"/>
        <v>0</v>
      </c>
      <c r="BT926" s="804">
        <f t="shared" si="2973"/>
        <v>0</v>
      </c>
      <c r="BU926" s="803"/>
      <c r="BV926" s="804">
        <f t="shared" ref="BV926:BY926" si="2974">SUM(BV209)</f>
        <v>0</v>
      </c>
      <c r="BW926" s="804">
        <f t="shared" si="2974"/>
        <v>0</v>
      </c>
      <c r="BX926" s="804">
        <f t="shared" si="2974"/>
        <v>0</v>
      </c>
      <c r="BY926" s="804">
        <f t="shared" si="2974"/>
        <v>0</v>
      </c>
      <c r="BZ926" s="600">
        <f t="shared" si="2912"/>
        <v>0</v>
      </c>
      <c r="CA926" s="600">
        <f t="shared" si="2913"/>
        <v>0</v>
      </c>
      <c r="CB926" s="600">
        <f t="shared" si="2914"/>
        <v>0</v>
      </c>
      <c r="CC926" s="600">
        <f t="shared" si="2915"/>
        <v>0</v>
      </c>
      <c r="CD926" s="1337">
        <f t="shared" si="2944"/>
        <v>0</v>
      </c>
      <c r="CE926" s="1338">
        <f t="shared" si="2917"/>
        <v>0</v>
      </c>
      <c r="CF926" s="1339">
        <f t="shared" si="2917"/>
        <v>0</v>
      </c>
      <c r="CG926" s="1339">
        <f t="shared" si="2917"/>
        <v>0</v>
      </c>
      <c r="CH926" s="1339">
        <f t="shared" si="2917"/>
        <v>0</v>
      </c>
      <c r="CI926" s="1339">
        <f t="shared" si="2917"/>
        <v>0</v>
      </c>
      <c r="CJ926" s="1339">
        <f t="shared" si="2917"/>
        <v>0</v>
      </c>
      <c r="CK926" s="1340">
        <f t="shared" si="2917"/>
        <v>0</v>
      </c>
      <c r="CL926" s="1340">
        <f t="shared" si="2917"/>
        <v>0</v>
      </c>
      <c r="CM926" s="1340">
        <f t="shared" si="2917"/>
        <v>0</v>
      </c>
      <c r="CN926" s="1339">
        <f t="shared" si="2917"/>
        <v>0</v>
      </c>
      <c r="CO926" s="1339">
        <f t="shared" si="2917"/>
        <v>0</v>
      </c>
      <c r="CP926" s="1339">
        <f t="shared" si="2917"/>
        <v>0</v>
      </c>
      <c r="CQ926" s="1339">
        <f t="shared" si="2917"/>
        <v>0</v>
      </c>
      <c r="CR926" s="1339">
        <f t="shared" si="2917"/>
        <v>0</v>
      </c>
      <c r="CS926" s="1338">
        <f t="shared" si="2917"/>
        <v>0</v>
      </c>
      <c r="CT926" s="1341">
        <f t="shared" si="2917"/>
        <v>0</v>
      </c>
      <c r="CU926" s="552">
        <f t="shared" si="2918"/>
        <v>0</v>
      </c>
      <c r="CV926" s="553">
        <f t="shared" si="2919"/>
        <v>0</v>
      </c>
      <c r="CW926" s="554">
        <f t="shared" si="2920"/>
        <v>0</v>
      </c>
      <c r="CX926" s="554">
        <f t="shared" si="2921"/>
        <v>0</v>
      </c>
      <c r="CY926" s="554">
        <f t="shared" si="2922"/>
        <v>0</v>
      </c>
      <c r="CZ926" s="554">
        <f t="shared" si="2923"/>
        <v>0</v>
      </c>
      <c r="DA926" s="554">
        <f t="shared" si="2924"/>
        <v>0</v>
      </c>
      <c r="DB926" s="555">
        <f t="shared" si="2925"/>
        <v>0</v>
      </c>
      <c r="DC926" s="555">
        <f t="shared" si="2926"/>
        <v>0</v>
      </c>
      <c r="DD926" s="555">
        <f t="shared" si="2927"/>
        <v>0</v>
      </c>
      <c r="DE926" s="554">
        <f t="shared" si="2928"/>
        <v>0</v>
      </c>
      <c r="DF926" s="554">
        <f t="shared" si="2929"/>
        <v>0</v>
      </c>
      <c r="DG926" s="554">
        <f t="shared" si="2930"/>
        <v>0</v>
      </c>
      <c r="DH926" s="554">
        <f t="shared" si="2931"/>
        <v>0</v>
      </c>
      <c r="DI926" s="554">
        <f t="shared" si="2932"/>
        <v>0</v>
      </c>
      <c r="DJ926" s="553">
        <f t="shared" si="2933"/>
        <v>0</v>
      </c>
      <c r="DK926" s="552">
        <f t="shared" si="2934"/>
        <v>0</v>
      </c>
      <c r="DL926" s="656">
        <f t="shared" si="2935"/>
        <v>17</v>
      </c>
      <c r="DM926" s="106">
        <f t="shared" si="2936"/>
        <v>17</v>
      </c>
      <c r="DN926" s="106">
        <f t="shared" si="2937"/>
        <v>17</v>
      </c>
      <c r="DO926" s="106">
        <f t="shared" si="293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5"/>
      <c r="DY926" s="487"/>
    </row>
    <row r="927" spans="1:129" s="489" customFormat="1" ht="15.75" customHeight="1">
      <c r="A927" s="620" t="str">
        <f>A210</f>
        <v>Sheep sales - local: no. sold</v>
      </c>
      <c r="B927" s="804">
        <f t="shared" ref="B927:R927" si="2975">SUM(B212)</f>
        <v>0</v>
      </c>
      <c r="C927" s="804">
        <f t="shared" si="2975"/>
        <v>0</v>
      </c>
      <c r="D927" s="804">
        <f t="shared" si="2975"/>
        <v>0</v>
      </c>
      <c r="E927" s="804">
        <f t="shared" si="2975"/>
        <v>0</v>
      </c>
      <c r="F927" s="804">
        <f t="shared" si="2975"/>
        <v>0</v>
      </c>
      <c r="G927" s="804">
        <f t="shared" si="2975"/>
        <v>0</v>
      </c>
      <c r="H927" s="804">
        <f t="shared" si="2975"/>
        <v>0</v>
      </c>
      <c r="I927" s="804">
        <f t="shared" si="2975"/>
        <v>0</v>
      </c>
      <c r="J927" s="804">
        <f t="shared" si="2975"/>
        <v>0</v>
      </c>
      <c r="K927" s="804">
        <f t="shared" si="2975"/>
        <v>0</v>
      </c>
      <c r="L927" s="804">
        <f t="shared" si="2975"/>
        <v>0</v>
      </c>
      <c r="M927" s="804">
        <f t="shared" si="2975"/>
        <v>0</v>
      </c>
      <c r="N927" s="804">
        <f t="shared" si="2975"/>
        <v>0</v>
      </c>
      <c r="O927" s="804">
        <f t="shared" si="2975"/>
        <v>0</v>
      </c>
      <c r="P927" s="804">
        <f t="shared" si="2975"/>
        <v>0</v>
      </c>
      <c r="Q927" s="804">
        <f t="shared" si="2975"/>
        <v>0</v>
      </c>
      <c r="R927" s="804">
        <f t="shared" si="2975"/>
        <v>0</v>
      </c>
      <c r="S927" s="803"/>
      <c r="T927" s="804">
        <f t="shared" ref="T927:AJ927" si="2976">SUM(T212)</f>
        <v>0</v>
      </c>
      <c r="U927" s="804">
        <f t="shared" si="2976"/>
        <v>0</v>
      </c>
      <c r="V927" s="804">
        <f t="shared" si="2976"/>
        <v>0</v>
      </c>
      <c r="W927" s="804">
        <f t="shared" si="2976"/>
        <v>0</v>
      </c>
      <c r="X927" s="804">
        <f t="shared" si="2976"/>
        <v>0</v>
      </c>
      <c r="Y927" s="804">
        <f t="shared" si="2976"/>
        <v>0</v>
      </c>
      <c r="Z927" s="804">
        <f t="shared" si="2976"/>
        <v>0</v>
      </c>
      <c r="AA927" s="804">
        <f t="shared" si="2976"/>
        <v>0</v>
      </c>
      <c r="AB927" s="804">
        <f t="shared" si="2976"/>
        <v>0</v>
      </c>
      <c r="AC927" s="804">
        <f t="shared" si="2976"/>
        <v>0</v>
      </c>
      <c r="AD927" s="804">
        <f t="shared" si="2976"/>
        <v>0</v>
      </c>
      <c r="AE927" s="804">
        <f t="shared" si="2976"/>
        <v>0</v>
      </c>
      <c r="AF927" s="804">
        <f t="shared" si="2976"/>
        <v>0</v>
      </c>
      <c r="AG927" s="804">
        <f t="shared" si="2976"/>
        <v>0</v>
      </c>
      <c r="AH927" s="804">
        <f t="shared" si="2976"/>
        <v>0</v>
      </c>
      <c r="AI927" s="804">
        <f t="shared" si="2976"/>
        <v>0</v>
      </c>
      <c r="AJ927" s="804">
        <f t="shared" si="2976"/>
        <v>0</v>
      </c>
      <c r="AK927" s="803"/>
      <c r="AL927" s="804">
        <f t="shared" ref="AL927:BB927" si="2977">SUM(AL212)</f>
        <v>0</v>
      </c>
      <c r="AM927" s="804">
        <f t="shared" si="2977"/>
        <v>0</v>
      </c>
      <c r="AN927" s="804">
        <f t="shared" si="2977"/>
        <v>0</v>
      </c>
      <c r="AO927" s="804">
        <f t="shared" si="2977"/>
        <v>0</v>
      </c>
      <c r="AP927" s="804">
        <f t="shared" si="2977"/>
        <v>0</v>
      </c>
      <c r="AQ927" s="804">
        <f t="shared" si="2977"/>
        <v>0</v>
      </c>
      <c r="AR927" s="804">
        <f t="shared" si="2977"/>
        <v>0</v>
      </c>
      <c r="AS927" s="804">
        <f t="shared" si="2977"/>
        <v>0</v>
      </c>
      <c r="AT927" s="804">
        <f t="shared" si="2977"/>
        <v>0</v>
      </c>
      <c r="AU927" s="804">
        <f t="shared" si="2977"/>
        <v>0</v>
      </c>
      <c r="AV927" s="804">
        <f t="shared" si="2977"/>
        <v>0</v>
      </c>
      <c r="AW927" s="804">
        <f t="shared" si="2977"/>
        <v>0</v>
      </c>
      <c r="AX927" s="804">
        <f t="shared" si="2977"/>
        <v>0</v>
      </c>
      <c r="AY927" s="804">
        <f t="shared" si="2977"/>
        <v>0</v>
      </c>
      <c r="AZ927" s="804">
        <f t="shared" si="2977"/>
        <v>0</v>
      </c>
      <c r="BA927" s="804">
        <f t="shared" si="2977"/>
        <v>0</v>
      </c>
      <c r="BB927" s="804">
        <f t="shared" si="2977"/>
        <v>0</v>
      </c>
      <c r="BC927" s="803"/>
      <c r="BD927" s="804">
        <f t="shared" ref="BD927:BT927" si="2978">SUM(BD212)</f>
        <v>0</v>
      </c>
      <c r="BE927" s="804">
        <f t="shared" si="2978"/>
        <v>0</v>
      </c>
      <c r="BF927" s="804">
        <f t="shared" si="2978"/>
        <v>0</v>
      </c>
      <c r="BG927" s="804">
        <f t="shared" si="2978"/>
        <v>0</v>
      </c>
      <c r="BH927" s="804">
        <f t="shared" si="2978"/>
        <v>0</v>
      </c>
      <c r="BI927" s="804">
        <f t="shared" si="2978"/>
        <v>0</v>
      </c>
      <c r="BJ927" s="804">
        <f t="shared" si="2978"/>
        <v>0</v>
      </c>
      <c r="BK927" s="804">
        <f t="shared" si="2978"/>
        <v>1320</v>
      </c>
      <c r="BL927" s="804">
        <f t="shared" si="2978"/>
        <v>640</v>
      </c>
      <c r="BM927" s="804">
        <f t="shared" si="2978"/>
        <v>0</v>
      </c>
      <c r="BN927" s="804">
        <f t="shared" si="2978"/>
        <v>0</v>
      </c>
      <c r="BO927" s="804">
        <f t="shared" si="2978"/>
        <v>0</v>
      </c>
      <c r="BP927" s="804">
        <f t="shared" si="2978"/>
        <v>0</v>
      </c>
      <c r="BQ927" s="804">
        <f t="shared" si="2978"/>
        <v>0</v>
      </c>
      <c r="BR927" s="804">
        <f t="shared" si="2978"/>
        <v>0</v>
      </c>
      <c r="BS927" s="804">
        <f t="shared" si="2978"/>
        <v>0</v>
      </c>
      <c r="BT927" s="804">
        <f t="shared" si="2978"/>
        <v>0</v>
      </c>
      <c r="BU927" s="803"/>
      <c r="BV927" s="804">
        <f t="shared" ref="BV927:BY927" si="2979">SUM(BV212)</f>
        <v>0</v>
      </c>
      <c r="BW927" s="804">
        <f t="shared" si="2979"/>
        <v>0</v>
      </c>
      <c r="BX927" s="804">
        <f t="shared" si="2979"/>
        <v>120</v>
      </c>
      <c r="BY927" s="804">
        <f t="shared" si="2979"/>
        <v>60</v>
      </c>
      <c r="BZ927" s="600">
        <f t="shared" si="2912"/>
        <v>0</v>
      </c>
      <c r="CA927" s="600">
        <f t="shared" si="2913"/>
        <v>0</v>
      </c>
      <c r="CB927" s="600">
        <f t="shared" si="2914"/>
        <v>0</v>
      </c>
      <c r="CC927" s="600">
        <f t="shared" si="2915"/>
        <v>42.666666666666664</v>
      </c>
      <c r="CD927" s="1337">
        <f t="shared" si="2944"/>
        <v>0</v>
      </c>
      <c r="CE927" s="1338">
        <f t="shared" si="2917"/>
        <v>0</v>
      </c>
      <c r="CF927" s="1339">
        <f t="shared" si="2917"/>
        <v>0</v>
      </c>
      <c r="CG927" s="1339">
        <f t="shared" si="2917"/>
        <v>0</v>
      </c>
      <c r="CH927" s="1339">
        <f t="shared" si="2917"/>
        <v>0</v>
      </c>
      <c r="CI927" s="1339">
        <f t="shared" si="2917"/>
        <v>0</v>
      </c>
      <c r="CJ927" s="1339">
        <f t="shared" si="2917"/>
        <v>0</v>
      </c>
      <c r="CK927" s="1340">
        <f t="shared" si="2917"/>
        <v>0</v>
      </c>
      <c r="CL927" s="1340">
        <f t="shared" si="2917"/>
        <v>0</v>
      </c>
      <c r="CM927" s="1340">
        <f t="shared" si="2917"/>
        <v>0</v>
      </c>
      <c r="CN927" s="1339">
        <f t="shared" si="2917"/>
        <v>0</v>
      </c>
      <c r="CO927" s="1339">
        <f t="shared" si="2917"/>
        <v>0</v>
      </c>
      <c r="CP927" s="1339">
        <f t="shared" si="2917"/>
        <v>0</v>
      </c>
      <c r="CQ927" s="1339">
        <f t="shared" si="2917"/>
        <v>0</v>
      </c>
      <c r="CR927" s="1339">
        <f t="shared" si="2917"/>
        <v>0</v>
      </c>
      <c r="CS927" s="1338">
        <f t="shared" si="2917"/>
        <v>640</v>
      </c>
      <c r="CT927" s="1341">
        <f t="shared" si="2917"/>
        <v>1320</v>
      </c>
      <c r="CU927" s="552">
        <f t="shared" si="2918"/>
        <v>0</v>
      </c>
      <c r="CV927" s="553">
        <f t="shared" si="2919"/>
        <v>0</v>
      </c>
      <c r="CW927" s="554">
        <f t="shared" si="2920"/>
        <v>0</v>
      </c>
      <c r="CX927" s="554">
        <f t="shared" si="2921"/>
        <v>0</v>
      </c>
      <c r="CY927" s="554">
        <f t="shared" si="2922"/>
        <v>0</v>
      </c>
      <c r="CZ927" s="554">
        <f t="shared" si="2923"/>
        <v>0</v>
      </c>
      <c r="DA927" s="554">
        <f t="shared" si="2924"/>
        <v>0</v>
      </c>
      <c r="DB927" s="555">
        <f t="shared" si="2925"/>
        <v>0</v>
      </c>
      <c r="DC927" s="555">
        <f t="shared" si="2926"/>
        <v>0</v>
      </c>
      <c r="DD927" s="555">
        <f t="shared" si="2927"/>
        <v>0</v>
      </c>
      <c r="DE927" s="554">
        <f t="shared" si="2928"/>
        <v>0</v>
      </c>
      <c r="DF927" s="554">
        <f t="shared" si="2929"/>
        <v>0</v>
      </c>
      <c r="DG927" s="554">
        <f t="shared" si="2930"/>
        <v>0</v>
      </c>
      <c r="DH927" s="554">
        <f t="shared" si="2931"/>
        <v>0</v>
      </c>
      <c r="DI927" s="554">
        <f t="shared" si="2932"/>
        <v>0</v>
      </c>
      <c r="DJ927" s="553">
        <f t="shared" si="2933"/>
        <v>640</v>
      </c>
      <c r="DK927" s="552">
        <f t="shared" si="2934"/>
        <v>1320</v>
      </c>
      <c r="DL927" s="656">
        <f t="shared" si="2935"/>
        <v>17</v>
      </c>
      <c r="DM927" s="106">
        <f t="shared" si="2936"/>
        <v>17</v>
      </c>
      <c r="DN927" s="106">
        <f t="shared" si="2937"/>
        <v>17</v>
      </c>
      <c r="DO927" s="106">
        <f t="shared" si="293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5"/>
      <c r="DY927" s="487"/>
    </row>
    <row r="928" spans="1:129" s="489" customFormat="1" ht="15.75" customHeight="1">
      <c r="A928" s="620" t="str">
        <f>A214</f>
        <v>Chicken sales: no. sold</v>
      </c>
      <c r="B928" s="804">
        <f t="shared" ref="B928:R928" si="2980">SUM(B216)</f>
        <v>0</v>
      </c>
      <c r="C928" s="804">
        <f t="shared" si="2980"/>
        <v>1400</v>
      </c>
      <c r="D928" s="804">
        <f t="shared" si="2980"/>
        <v>0</v>
      </c>
      <c r="E928" s="804">
        <f t="shared" si="2980"/>
        <v>1050</v>
      </c>
      <c r="F928" s="804">
        <f t="shared" si="2980"/>
        <v>75</v>
      </c>
      <c r="G928" s="804">
        <f t="shared" si="2980"/>
        <v>75</v>
      </c>
      <c r="H928" s="804">
        <f t="shared" si="2980"/>
        <v>0</v>
      </c>
      <c r="I928" s="804">
        <f t="shared" si="2980"/>
        <v>250</v>
      </c>
      <c r="J928" s="804">
        <f t="shared" si="2980"/>
        <v>175</v>
      </c>
      <c r="K928" s="804">
        <f t="shared" si="2980"/>
        <v>0</v>
      </c>
      <c r="L928" s="804">
        <f t="shared" si="2980"/>
        <v>0</v>
      </c>
      <c r="M928" s="804">
        <f t="shared" si="2980"/>
        <v>0</v>
      </c>
      <c r="N928" s="804">
        <f t="shared" si="2980"/>
        <v>0</v>
      </c>
      <c r="O928" s="804">
        <f t="shared" si="2980"/>
        <v>0</v>
      </c>
      <c r="P928" s="804">
        <f t="shared" si="2980"/>
        <v>0</v>
      </c>
      <c r="Q928" s="804">
        <f t="shared" si="2980"/>
        <v>0</v>
      </c>
      <c r="R928" s="804">
        <f t="shared" si="2980"/>
        <v>0</v>
      </c>
      <c r="S928" s="803"/>
      <c r="T928" s="804">
        <f t="shared" ref="T928:AJ928" si="2981">SUM(T216)</f>
        <v>80</v>
      </c>
      <c r="U928" s="804">
        <f t="shared" si="2981"/>
        <v>160</v>
      </c>
      <c r="V928" s="804">
        <f t="shared" si="2981"/>
        <v>300</v>
      </c>
      <c r="W928" s="804">
        <f t="shared" si="2981"/>
        <v>0</v>
      </c>
      <c r="X928" s="804">
        <f t="shared" si="2981"/>
        <v>0</v>
      </c>
      <c r="Y928" s="804">
        <f t="shared" si="2981"/>
        <v>0</v>
      </c>
      <c r="Z928" s="804">
        <f t="shared" si="2981"/>
        <v>250</v>
      </c>
      <c r="AA928" s="804">
        <f t="shared" si="2981"/>
        <v>100</v>
      </c>
      <c r="AB928" s="804">
        <f t="shared" si="2981"/>
        <v>1000</v>
      </c>
      <c r="AC928" s="804">
        <f t="shared" si="2981"/>
        <v>0</v>
      </c>
      <c r="AD928" s="804">
        <f t="shared" si="2981"/>
        <v>0</v>
      </c>
      <c r="AE928" s="804">
        <f t="shared" si="2981"/>
        <v>0</v>
      </c>
      <c r="AF928" s="804">
        <f t="shared" si="2981"/>
        <v>0</v>
      </c>
      <c r="AG928" s="804">
        <f t="shared" si="2981"/>
        <v>0</v>
      </c>
      <c r="AH928" s="804">
        <f t="shared" si="2981"/>
        <v>0</v>
      </c>
      <c r="AI928" s="804">
        <f t="shared" si="2981"/>
        <v>0</v>
      </c>
      <c r="AJ928" s="804">
        <f t="shared" si="2981"/>
        <v>0</v>
      </c>
      <c r="AK928" s="803"/>
      <c r="AL928" s="804">
        <f t="shared" ref="AL928:BB928" si="2982">SUM(AL216)</f>
        <v>150</v>
      </c>
      <c r="AM928" s="804">
        <f t="shared" si="2982"/>
        <v>600</v>
      </c>
      <c r="AN928" s="804">
        <f t="shared" si="2982"/>
        <v>100</v>
      </c>
      <c r="AO928" s="804">
        <f t="shared" si="2982"/>
        <v>0</v>
      </c>
      <c r="AP928" s="804">
        <f t="shared" si="2982"/>
        <v>0</v>
      </c>
      <c r="AQ928" s="804">
        <f t="shared" si="2982"/>
        <v>0</v>
      </c>
      <c r="AR928" s="804">
        <f t="shared" si="2982"/>
        <v>0</v>
      </c>
      <c r="AS928" s="804">
        <f t="shared" si="2982"/>
        <v>200</v>
      </c>
      <c r="AT928" s="804">
        <f t="shared" si="2982"/>
        <v>2000</v>
      </c>
      <c r="AU928" s="804">
        <f t="shared" si="2982"/>
        <v>0</v>
      </c>
      <c r="AV928" s="804">
        <f t="shared" si="2982"/>
        <v>0</v>
      </c>
      <c r="AW928" s="804">
        <f t="shared" si="2982"/>
        <v>0</v>
      </c>
      <c r="AX928" s="804">
        <f t="shared" si="2982"/>
        <v>0</v>
      </c>
      <c r="AY928" s="804">
        <f t="shared" si="2982"/>
        <v>0</v>
      </c>
      <c r="AZ928" s="804">
        <f t="shared" si="2982"/>
        <v>0</v>
      </c>
      <c r="BA928" s="804">
        <f t="shared" si="2982"/>
        <v>0</v>
      </c>
      <c r="BB928" s="804">
        <f t="shared" si="2982"/>
        <v>0</v>
      </c>
      <c r="BC928" s="803"/>
      <c r="BD928" s="804">
        <f t="shared" ref="BD928:BT928" si="2983">SUM(BD216)</f>
        <v>0</v>
      </c>
      <c r="BE928" s="804">
        <f t="shared" si="2983"/>
        <v>0</v>
      </c>
      <c r="BF928" s="804">
        <f t="shared" si="2983"/>
        <v>0</v>
      </c>
      <c r="BG928" s="804">
        <f t="shared" si="2983"/>
        <v>0</v>
      </c>
      <c r="BH928" s="804">
        <f t="shared" si="2983"/>
        <v>0</v>
      </c>
      <c r="BI928" s="804">
        <f t="shared" si="2983"/>
        <v>0</v>
      </c>
      <c r="BJ928" s="804">
        <f t="shared" si="2983"/>
        <v>0</v>
      </c>
      <c r="BK928" s="804">
        <f t="shared" si="2983"/>
        <v>400</v>
      </c>
      <c r="BL928" s="804">
        <f t="shared" si="2983"/>
        <v>0</v>
      </c>
      <c r="BM928" s="804">
        <f t="shared" si="2983"/>
        <v>0</v>
      </c>
      <c r="BN928" s="804">
        <f t="shared" si="2983"/>
        <v>0</v>
      </c>
      <c r="BO928" s="804">
        <f t="shared" si="2983"/>
        <v>0</v>
      </c>
      <c r="BP928" s="804">
        <f t="shared" si="2983"/>
        <v>0</v>
      </c>
      <c r="BQ928" s="804">
        <f t="shared" si="2983"/>
        <v>0</v>
      </c>
      <c r="BR928" s="804">
        <f t="shared" si="2983"/>
        <v>0</v>
      </c>
      <c r="BS928" s="804">
        <f t="shared" si="2983"/>
        <v>0</v>
      </c>
      <c r="BT928" s="804">
        <f t="shared" si="2983"/>
        <v>0</v>
      </c>
      <c r="BU928" s="803"/>
      <c r="BV928" s="804">
        <f t="shared" ref="BV928:BY928" si="2984">SUM(BV216)</f>
        <v>125</v>
      </c>
      <c r="BW928" s="804">
        <f t="shared" si="2984"/>
        <v>200</v>
      </c>
      <c r="BX928" s="804">
        <f t="shared" si="2984"/>
        <v>250</v>
      </c>
      <c r="BY928" s="804">
        <f t="shared" si="2984"/>
        <v>250</v>
      </c>
      <c r="BZ928" s="600">
        <f t="shared" si="2912"/>
        <v>108.33333333333333</v>
      </c>
      <c r="CA928" s="600">
        <f t="shared" si="2913"/>
        <v>59.333333333333336</v>
      </c>
      <c r="CB928" s="600">
        <f t="shared" si="2914"/>
        <v>70</v>
      </c>
      <c r="CC928" s="600">
        <f t="shared" si="2915"/>
        <v>0</v>
      </c>
      <c r="CD928" s="1337">
        <f t="shared" si="2944"/>
        <v>0</v>
      </c>
      <c r="CE928" s="1338">
        <f t="shared" si="2917"/>
        <v>0</v>
      </c>
      <c r="CF928" s="1339">
        <f t="shared" si="2917"/>
        <v>0</v>
      </c>
      <c r="CG928" s="1339">
        <f t="shared" si="2917"/>
        <v>0</v>
      </c>
      <c r="CH928" s="1339">
        <f t="shared" si="2917"/>
        <v>0</v>
      </c>
      <c r="CI928" s="1339">
        <f t="shared" si="2917"/>
        <v>0</v>
      </c>
      <c r="CJ928" s="1339">
        <f t="shared" si="2917"/>
        <v>0</v>
      </c>
      <c r="CK928" s="1340">
        <f t="shared" si="2917"/>
        <v>0</v>
      </c>
      <c r="CL928" s="1340">
        <f t="shared" si="2917"/>
        <v>0</v>
      </c>
      <c r="CM928" s="1340">
        <f t="shared" si="2917"/>
        <v>0</v>
      </c>
      <c r="CN928" s="1339">
        <f t="shared" si="2917"/>
        <v>0</v>
      </c>
      <c r="CO928" s="1339">
        <f t="shared" si="2917"/>
        <v>0</v>
      </c>
      <c r="CP928" s="1339">
        <f t="shared" si="2917"/>
        <v>0</v>
      </c>
      <c r="CQ928" s="1339">
        <f t="shared" si="2917"/>
        <v>0</v>
      </c>
      <c r="CR928" s="1339">
        <f t="shared" si="2917"/>
        <v>0</v>
      </c>
      <c r="CS928" s="1338">
        <f t="shared" si="2917"/>
        <v>0</v>
      </c>
      <c r="CT928" s="1341">
        <f t="shared" si="2917"/>
        <v>400</v>
      </c>
      <c r="CU928" s="552">
        <f t="shared" si="2918"/>
        <v>0</v>
      </c>
      <c r="CV928" s="553">
        <f t="shared" si="2919"/>
        <v>0</v>
      </c>
      <c r="CW928" s="554">
        <f t="shared" si="2920"/>
        <v>0</v>
      </c>
      <c r="CX928" s="554">
        <f t="shared" si="2921"/>
        <v>0</v>
      </c>
      <c r="CY928" s="554">
        <f t="shared" si="2922"/>
        <v>0</v>
      </c>
      <c r="CZ928" s="554">
        <f t="shared" si="2923"/>
        <v>0</v>
      </c>
      <c r="DA928" s="554">
        <f t="shared" si="2924"/>
        <v>0</v>
      </c>
      <c r="DB928" s="555">
        <f t="shared" si="2925"/>
        <v>0</v>
      </c>
      <c r="DC928" s="555">
        <f t="shared" si="2926"/>
        <v>0</v>
      </c>
      <c r="DD928" s="555">
        <f t="shared" si="2927"/>
        <v>0</v>
      </c>
      <c r="DE928" s="554">
        <f t="shared" si="2928"/>
        <v>0</v>
      </c>
      <c r="DF928" s="554">
        <f t="shared" si="2929"/>
        <v>0</v>
      </c>
      <c r="DG928" s="554">
        <f t="shared" si="2930"/>
        <v>0</v>
      </c>
      <c r="DH928" s="554">
        <f t="shared" si="2931"/>
        <v>0</v>
      </c>
      <c r="DI928" s="554">
        <f t="shared" si="2932"/>
        <v>0</v>
      </c>
      <c r="DJ928" s="553">
        <f t="shared" si="2933"/>
        <v>0</v>
      </c>
      <c r="DK928" s="552">
        <f t="shared" si="2934"/>
        <v>400</v>
      </c>
      <c r="DL928" s="656">
        <f t="shared" si="2935"/>
        <v>17</v>
      </c>
      <c r="DM928" s="106">
        <f t="shared" si="2936"/>
        <v>17</v>
      </c>
      <c r="DN928" s="106">
        <f t="shared" si="2937"/>
        <v>17</v>
      </c>
      <c r="DO928" s="106">
        <f t="shared" si="293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5"/>
      <c r="DY928" s="487"/>
    </row>
    <row r="929" spans="1:129" s="489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4">
        <f>SUM(B235)</f>
        <v>0</v>
      </c>
      <c r="C930" s="804">
        <f>SUM(C235)</f>
        <v>0</v>
      </c>
      <c r="D930" s="804">
        <f>SUM(D235)</f>
        <v>0</v>
      </c>
      <c r="E930" s="804">
        <f>SUM(E235)</f>
        <v>0</v>
      </c>
      <c r="F930" s="804">
        <f>SUM(F235)</f>
        <v>0</v>
      </c>
      <c r="G930" s="804">
        <f>SUM(G235)</f>
        <v>0</v>
      </c>
      <c r="H930" s="804">
        <f>SUM(H235)</f>
        <v>0</v>
      </c>
      <c r="I930" s="804">
        <f>SUM(I235)</f>
        <v>0</v>
      </c>
      <c r="J930" s="804">
        <f>SUM(J235)</f>
        <v>0</v>
      </c>
      <c r="K930" s="804">
        <f>SUM(K235)</f>
        <v>0</v>
      </c>
      <c r="L930" s="804">
        <f>SUM(L235)</f>
        <v>0</v>
      </c>
      <c r="M930" s="804">
        <f>SUM(M235)</f>
        <v>0</v>
      </c>
      <c r="N930" s="804">
        <f>SUM(N235)</f>
        <v>0</v>
      </c>
      <c r="O930" s="804">
        <f>SUM(O235)</f>
        <v>0</v>
      </c>
      <c r="P930" s="804">
        <f>SUM(P235)</f>
        <v>0</v>
      </c>
      <c r="Q930" s="804">
        <f>SUM(Q235)</f>
        <v>0</v>
      </c>
      <c r="R930" s="804">
        <f>SUM(R235)</f>
        <v>0</v>
      </c>
      <c r="S930" s="803"/>
      <c r="T930" s="804">
        <f>SUM(T235)</f>
        <v>0</v>
      </c>
      <c r="U930" s="804">
        <f>SUM(U235)</f>
        <v>0</v>
      </c>
      <c r="V930" s="804">
        <f>SUM(V235)</f>
        <v>0</v>
      </c>
      <c r="W930" s="804">
        <f>SUM(W235)</f>
        <v>0</v>
      </c>
      <c r="X930" s="804">
        <f>SUM(X235)</f>
        <v>0</v>
      </c>
      <c r="Y930" s="804">
        <f>SUM(Y235)</f>
        <v>0</v>
      </c>
      <c r="Z930" s="804">
        <f>SUM(Z235)</f>
        <v>0</v>
      </c>
      <c r="AA930" s="804">
        <f>SUM(AA235)</f>
        <v>0</v>
      </c>
      <c r="AB930" s="804">
        <f>SUM(AB235)</f>
        <v>0</v>
      </c>
      <c r="AC930" s="804">
        <f>SUM(AC235)</f>
        <v>0</v>
      </c>
      <c r="AD930" s="804">
        <f>SUM(AD235)</f>
        <v>0</v>
      </c>
      <c r="AE930" s="804">
        <f>SUM(AE235)</f>
        <v>0</v>
      </c>
      <c r="AF930" s="804">
        <f>SUM(AF235)</f>
        <v>0</v>
      </c>
      <c r="AG930" s="804">
        <f>SUM(AG235)</f>
        <v>0</v>
      </c>
      <c r="AH930" s="804">
        <f>SUM(AH235)</f>
        <v>0</v>
      </c>
      <c r="AI930" s="804">
        <f>SUM(AI235)</f>
        <v>0</v>
      </c>
      <c r="AJ930" s="804">
        <f>SUM(AJ235)</f>
        <v>0</v>
      </c>
      <c r="AK930" s="803"/>
      <c r="AL930" s="804">
        <f>SUM(AL235)</f>
        <v>0</v>
      </c>
      <c r="AM930" s="804">
        <f>SUM(AM235)</f>
        <v>0</v>
      </c>
      <c r="AN930" s="804">
        <f>SUM(AN235)</f>
        <v>0</v>
      </c>
      <c r="AO930" s="804">
        <f>SUM(AO235)</f>
        <v>0</v>
      </c>
      <c r="AP930" s="804">
        <f>SUM(AP235)</f>
        <v>0</v>
      </c>
      <c r="AQ930" s="804">
        <f>SUM(AQ235)</f>
        <v>0</v>
      </c>
      <c r="AR930" s="804">
        <f>SUM(AR235)</f>
        <v>0</v>
      </c>
      <c r="AS930" s="804">
        <f>SUM(AS235)</f>
        <v>0</v>
      </c>
      <c r="AT930" s="804">
        <f>SUM(AT235)</f>
        <v>0</v>
      </c>
      <c r="AU930" s="804">
        <f>SUM(AU235)</f>
        <v>0</v>
      </c>
      <c r="AV930" s="804">
        <f>SUM(AV235)</f>
        <v>0</v>
      </c>
      <c r="AW930" s="804">
        <f>SUM(AW235)</f>
        <v>0</v>
      </c>
      <c r="AX930" s="804">
        <f>SUM(AX235)</f>
        <v>0</v>
      </c>
      <c r="AY930" s="804">
        <f>SUM(AY235)</f>
        <v>0</v>
      </c>
      <c r="AZ930" s="804">
        <f>SUM(AZ235)</f>
        <v>0</v>
      </c>
      <c r="BA930" s="804">
        <f>SUM(BA235)</f>
        <v>0</v>
      </c>
      <c r="BB930" s="804">
        <f>SUM(BB235)</f>
        <v>0</v>
      </c>
      <c r="BC930" s="803"/>
      <c r="BD930" s="804">
        <f>SUM(BD235)</f>
        <v>0</v>
      </c>
      <c r="BE930" s="804">
        <f>SUM(BE235)</f>
        <v>0</v>
      </c>
      <c r="BF930" s="804">
        <f>SUM(BF235)</f>
        <v>0</v>
      </c>
      <c r="BG930" s="804">
        <f>SUM(BG235)</f>
        <v>0</v>
      </c>
      <c r="BH930" s="804">
        <f>SUM(BH235)</f>
        <v>0</v>
      </c>
      <c r="BI930" s="804">
        <f>SUM(BI235)</f>
        <v>0</v>
      </c>
      <c r="BJ930" s="804">
        <f>SUM(BJ235)</f>
        <v>0</v>
      </c>
      <c r="BK930" s="804">
        <f>SUM(BK235)</f>
        <v>0</v>
      </c>
      <c r="BL930" s="804">
        <f>SUM(BL235)</f>
        <v>0</v>
      </c>
      <c r="BM930" s="804">
        <f>SUM(BM235)</f>
        <v>0</v>
      </c>
      <c r="BN930" s="804">
        <f>SUM(BN235)</f>
        <v>0</v>
      </c>
      <c r="BO930" s="804">
        <f>SUM(BO235)</f>
        <v>0</v>
      </c>
      <c r="BP930" s="804">
        <f>SUM(BP235)</f>
        <v>0</v>
      </c>
      <c r="BQ930" s="804">
        <f>SUM(BQ235)</f>
        <v>0</v>
      </c>
      <c r="BR930" s="804">
        <f>SUM(BR235)</f>
        <v>0</v>
      </c>
      <c r="BS930" s="804">
        <f>SUM(BS235)</f>
        <v>0</v>
      </c>
      <c r="BT930" s="804">
        <f>SUM(BT235)</f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0">
        <f t="shared" ref="BZ930:BZ959" si="2985">IF(DL930&lt;3,"",(SUM(B930:R930)-MIN(B930:R930)-MAX(B930:R930))/(DL930-2))</f>
        <v>0</v>
      </c>
      <c r="CA930" s="600">
        <f t="shared" ref="CA930:CA959" si="2986">IF(DM930&lt;3,"",(SUM(T930:AJ930)-MIN(T930:AJ930)-MAX(T930:AJ930))/(DM930-2))</f>
        <v>0</v>
      </c>
      <c r="CB930" s="600">
        <f t="shared" ref="CB930:CB959" si="2987">IF(DN930&lt;3,"",(SUM(AL930:BB930)-MIN(AL930:BB930)-MAX(AL930:BB930))/(DN930-2))</f>
        <v>0</v>
      </c>
      <c r="CC930" s="600">
        <f t="shared" ref="CC930:CC959" si="2988">IF(DO930&lt;3,"",(SUM(BD930:BT930)-MIN(BD930:BT930)-MAX(BD930:BT930))/(DO930-2))</f>
        <v>0</v>
      </c>
      <c r="CD930" s="1337">
        <f t="shared" ref="CD930:CS930" si="2989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2989"/>
        <v>0</v>
      </c>
      <c r="CF930" s="1339">
        <f t="shared" si="2989"/>
        <v>0</v>
      </c>
      <c r="CG930" s="1339">
        <f t="shared" si="2989"/>
        <v>0</v>
      </c>
      <c r="CH930" s="1339">
        <f t="shared" si="2989"/>
        <v>0</v>
      </c>
      <c r="CI930" s="1339">
        <f t="shared" si="2989"/>
        <v>0</v>
      </c>
      <c r="CJ930" s="1339">
        <f t="shared" si="2989"/>
        <v>0</v>
      </c>
      <c r="CK930" s="1340">
        <f t="shared" si="2989"/>
        <v>0</v>
      </c>
      <c r="CL930" s="1340">
        <f t="shared" si="2989"/>
        <v>0</v>
      </c>
      <c r="CM930" s="1340">
        <f t="shared" si="2989"/>
        <v>0</v>
      </c>
      <c r="CN930" s="1339">
        <f t="shared" si="2989"/>
        <v>0</v>
      </c>
      <c r="CO930" s="1339">
        <f t="shared" si="2989"/>
        <v>0</v>
      </c>
      <c r="CP930" s="1339">
        <f t="shared" si="2989"/>
        <v>0</v>
      </c>
      <c r="CQ930" s="1339">
        <f t="shared" si="2989"/>
        <v>0</v>
      </c>
      <c r="CR930" s="1339">
        <f t="shared" si="2989"/>
        <v>0</v>
      </c>
      <c r="CS930" s="1338">
        <f t="shared" si="2989"/>
        <v>0</v>
      </c>
      <c r="CT930" s="1341">
        <f t="shared" ref="CE930:CT946" si="2990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2">
        <f t="shared" ref="CU930:CU959" si="2991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3">
        <f t="shared" ref="CV930:CV959" si="2992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4">
        <f t="shared" ref="CW930:CW959" si="2993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4">
        <f t="shared" ref="CX930:CX959" si="2994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4">
        <f t="shared" ref="CY930:CY959" si="2995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4">
        <f t="shared" ref="CZ930:CZ959" si="2996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4">
        <f t="shared" ref="DA930:DA959" si="2997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5">
        <f t="shared" ref="DB930:DB959" si="2998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5">
        <f t="shared" ref="DC930:DC959" si="2999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5">
        <f t="shared" ref="DD930:DD959" si="3000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4">
        <f t="shared" ref="DE930:DE959" si="3001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4">
        <f t="shared" ref="DF930:DF959" si="3002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4">
        <f t="shared" ref="DG930:DG959" si="3003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4">
        <f t="shared" ref="DH930:DH959" si="3004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4">
        <f t="shared" ref="DI930:DI959" si="3005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3">
        <f t="shared" ref="DJ930:DJ959" si="3006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2">
        <f t="shared" ref="DK930:DK959" si="3007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08">COUNT(B930:R930)</f>
        <v>17</v>
      </c>
      <c r="DM930" s="106">
        <f t="shared" ref="DM930:DM959" si="3009">COUNT(T930:AJ930)</f>
        <v>17</v>
      </c>
      <c r="DN930" s="106">
        <f t="shared" ref="DN930:DN959" si="3010">COUNT(AL930:BB930)</f>
        <v>17</v>
      </c>
      <c r="DO930" s="106">
        <f t="shared" ref="DO930:DO959" si="3011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5"/>
      <c r="DY930" s="487"/>
    </row>
    <row r="931" spans="1:129" s="489" customFormat="1" ht="15.75" customHeight="1">
      <c r="A931" s="620" t="str">
        <f>A236</f>
        <v>Maize: kg produced</v>
      </c>
      <c r="B931" s="804">
        <f>SUM(B240)</f>
        <v>0</v>
      </c>
      <c r="C931" s="804">
        <f>SUM(C240)</f>
        <v>1540</v>
      </c>
      <c r="D931" s="804">
        <f>SUM(D240)</f>
        <v>0</v>
      </c>
      <c r="E931" s="804">
        <f>SUM(E240)</f>
        <v>0</v>
      </c>
      <c r="F931" s="804">
        <f>SUM(F240)</f>
        <v>0</v>
      </c>
      <c r="G931" s="804">
        <f>SUM(G240)</f>
        <v>375</v>
      </c>
      <c r="H931" s="804">
        <f>SUM(H240)</f>
        <v>0</v>
      </c>
      <c r="I931" s="804">
        <f>SUM(I240)</f>
        <v>0</v>
      </c>
      <c r="J931" s="804">
        <f>SUM(J240)</f>
        <v>0</v>
      </c>
      <c r="K931" s="804">
        <f>SUM(K240)</f>
        <v>0</v>
      </c>
      <c r="L931" s="804">
        <f>SUM(L240)</f>
        <v>0</v>
      </c>
      <c r="M931" s="804">
        <f>SUM(M240)</f>
        <v>0</v>
      </c>
      <c r="N931" s="804">
        <f>SUM(N240)</f>
        <v>0</v>
      </c>
      <c r="O931" s="804">
        <f>SUM(O240)</f>
        <v>0</v>
      </c>
      <c r="P931" s="804">
        <f>SUM(P240)</f>
        <v>0</v>
      </c>
      <c r="Q931" s="804">
        <f>SUM(Q240)</f>
        <v>0</v>
      </c>
      <c r="R931" s="804">
        <f>SUM(R240)</f>
        <v>0</v>
      </c>
      <c r="S931" s="803"/>
      <c r="T931" s="804">
        <f>SUM(T240)</f>
        <v>360</v>
      </c>
      <c r="U931" s="804">
        <f>SUM(U240)</f>
        <v>0</v>
      </c>
      <c r="V931" s="804">
        <f>SUM(V240)</f>
        <v>0</v>
      </c>
      <c r="W931" s="804">
        <f>SUM(W240)</f>
        <v>0</v>
      </c>
      <c r="X931" s="804">
        <f>SUM(X240)</f>
        <v>375</v>
      </c>
      <c r="Y931" s="804">
        <f>SUM(Y240)</f>
        <v>0</v>
      </c>
      <c r="Z931" s="804">
        <f>SUM(Z240)</f>
        <v>0</v>
      </c>
      <c r="AA931" s="804">
        <f>SUM(AA240)</f>
        <v>0</v>
      </c>
      <c r="AB931" s="804">
        <f>SUM(AB240)</f>
        <v>0</v>
      </c>
      <c r="AC931" s="804">
        <f>SUM(AC240)</f>
        <v>0</v>
      </c>
      <c r="AD931" s="804">
        <f>SUM(AD240)</f>
        <v>0</v>
      </c>
      <c r="AE931" s="804">
        <f>SUM(AE240)</f>
        <v>0</v>
      </c>
      <c r="AF931" s="804">
        <f>SUM(AF240)</f>
        <v>0</v>
      </c>
      <c r="AG931" s="804">
        <f>SUM(AG240)</f>
        <v>0</v>
      </c>
      <c r="AH931" s="804">
        <f>SUM(AH240)</f>
        <v>0</v>
      </c>
      <c r="AI931" s="804">
        <f>SUM(AI240)</f>
        <v>0</v>
      </c>
      <c r="AJ931" s="804">
        <f>SUM(AJ240)</f>
        <v>0</v>
      </c>
      <c r="AK931" s="803"/>
      <c r="AL931" s="804">
        <f>SUM(AL240)</f>
        <v>6400</v>
      </c>
      <c r="AM931" s="804">
        <f>SUM(AM240)</f>
        <v>1199.7</v>
      </c>
      <c r="AN931" s="804">
        <f>SUM(AN240)</f>
        <v>650</v>
      </c>
      <c r="AO931" s="804">
        <f>SUM(AO240)</f>
        <v>7475</v>
      </c>
      <c r="AP931" s="804">
        <f>SUM(AP240)</f>
        <v>1300</v>
      </c>
      <c r="AQ931" s="804">
        <f>SUM(AQ240)</f>
        <v>11050</v>
      </c>
      <c r="AR931" s="804">
        <f>SUM(AR240)</f>
        <v>3250</v>
      </c>
      <c r="AS931" s="804">
        <f>SUM(AS240)</f>
        <v>2100</v>
      </c>
      <c r="AT931" s="804">
        <f>SUM(AT240)</f>
        <v>4550</v>
      </c>
      <c r="AU931" s="804">
        <f>SUM(AU240)</f>
        <v>0</v>
      </c>
      <c r="AV931" s="804">
        <f>SUM(AV240)</f>
        <v>0</v>
      </c>
      <c r="AW931" s="804">
        <f>SUM(AW240)</f>
        <v>0</v>
      </c>
      <c r="AX931" s="804">
        <f>SUM(AX240)</f>
        <v>0</v>
      </c>
      <c r="AY931" s="804">
        <f>SUM(AY240)</f>
        <v>0</v>
      </c>
      <c r="AZ931" s="804">
        <f>SUM(AZ240)</f>
        <v>0</v>
      </c>
      <c r="BA931" s="804">
        <f>SUM(BA240)</f>
        <v>0</v>
      </c>
      <c r="BB931" s="804">
        <f>SUM(BB240)</f>
        <v>0</v>
      </c>
      <c r="BC931" s="803"/>
      <c r="BD931" s="804">
        <f>SUM(BD240)</f>
        <v>33600</v>
      </c>
      <c r="BE931" s="804">
        <f>SUM(BE240)</f>
        <v>19125</v>
      </c>
      <c r="BF931" s="804">
        <f>SUM(BF240)</f>
        <v>28500</v>
      </c>
      <c r="BG931" s="804">
        <f>SUM(BG240)</f>
        <v>110600</v>
      </c>
      <c r="BH931" s="804">
        <f>SUM(BH240)</f>
        <v>27300</v>
      </c>
      <c r="BI931" s="804">
        <f>SUM(BI240)</f>
        <v>183750</v>
      </c>
      <c r="BJ931" s="804">
        <f>SUM(BJ240)</f>
        <v>221000</v>
      </c>
      <c r="BK931" s="804">
        <f>SUM(BK240)</f>
        <v>14950</v>
      </c>
      <c r="BL931" s="804">
        <f>SUM(BL240)</f>
        <v>15600</v>
      </c>
      <c r="BM931" s="804">
        <f>SUM(BM240)</f>
        <v>0</v>
      </c>
      <c r="BN931" s="804">
        <f>SUM(BN240)</f>
        <v>0</v>
      </c>
      <c r="BO931" s="804">
        <f>SUM(BO240)</f>
        <v>0</v>
      </c>
      <c r="BP931" s="804">
        <f>SUM(BP240)</f>
        <v>0</v>
      </c>
      <c r="BQ931" s="804">
        <f>SUM(BQ240)</f>
        <v>0</v>
      </c>
      <c r="BR931" s="804">
        <f>SUM(BR240)</f>
        <v>0</v>
      </c>
      <c r="BS931" s="804">
        <f>SUM(BS240)</f>
        <v>0</v>
      </c>
      <c r="BT931" s="804">
        <f>SUM(BT240)</f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4225</v>
      </c>
      <c r="BY931" s="804">
        <f>SUM(BY240)</f>
        <v>29900</v>
      </c>
      <c r="BZ931" s="600">
        <f t="shared" si="2985"/>
        <v>25</v>
      </c>
      <c r="CA931" s="600">
        <f t="shared" si="2986"/>
        <v>24</v>
      </c>
      <c r="CB931" s="600">
        <f t="shared" si="2987"/>
        <v>1794.9799999999998</v>
      </c>
      <c r="CC931" s="600">
        <f t="shared" si="2988"/>
        <v>28895</v>
      </c>
      <c r="CD931" s="1337">
        <f t="shared" ref="CD931:CD959" si="301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2990"/>
        <v>0</v>
      </c>
      <c r="CF931" s="1339">
        <f t="shared" si="2990"/>
        <v>0</v>
      </c>
      <c r="CG931" s="1339">
        <f t="shared" si="2990"/>
        <v>0</v>
      </c>
      <c r="CH931" s="1339">
        <f t="shared" si="2990"/>
        <v>0</v>
      </c>
      <c r="CI931" s="1339">
        <f t="shared" si="2990"/>
        <v>0</v>
      </c>
      <c r="CJ931" s="1339">
        <f t="shared" si="2990"/>
        <v>0</v>
      </c>
      <c r="CK931" s="1340">
        <f t="shared" si="2990"/>
        <v>0</v>
      </c>
      <c r="CL931" s="1340">
        <f t="shared" si="2990"/>
        <v>14950</v>
      </c>
      <c r="CM931" s="1340">
        <f t="shared" si="2990"/>
        <v>15600</v>
      </c>
      <c r="CN931" s="1339">
        <f t="shared" si="2990"/>
        <v>19125</v>
      </c>
      <c r="CO931" s="1339">
        <f t="shared" si="2990"/>
        <v>27300</v>
      </c>
      <c r="CP931" s="1339">
        <f t="shared" si="2990"/>
        <v>28500</v>
      </c>
      <c r="CQ931" s="1339">
        <f t="shared" si="2990"/>
        <v>33600</v>
      </c>
      <c r="CR931" s="1339">
        <f t="shared" si="2990"/>
        <v>110600</v>
      </c>
      <c r="CS931" s="1338">
        <f t="shared" si="2990"/>
        <v>183750</v>
      </c>
      <c r="CT931" s="1341">
        <f t="shared" si="2990"/>
        <v>221000</v>
      </c>
      <c r="CU931" s="552">
        <f t="shared" si="2991"/>
        <v>0</v>
      </c>
      <c r="CV931" s="553">
        <f t="shared" si="2992"/>
        <v>0</v>
      </c>
      <c r="CW931" s="554">
        <f t="shared" si="2993"/>
        <v>0</v>
      </c>
      <c r="CX931" s="554">
        <f t="shared" si="2994"/>
        <v>0</v>
      </c>
      <c r="CY931" s="554">
        <f t="shared" si="2995"/>
        <v>0</v>
      </c>
      <c r="CZ931" s="554">
        <f t="shared" si="2996"/>
        <v>0</v>
      </c>
      <c r="DA931" s="554">
        <f t="shared" si="2997"/>
        <v>0</v>
      </c>
      <c r="DB931" s="555">
        <f t="shared" si="2998"/>
        <v>0</v>
      </c>
      <c r="DC931" s="555">
        <f t="shared" si="2999"/>
        <v>14950</v>
      </c>
      <c r="DD931" s="555">
        <f t="shared" si="3000"/>
        <v>15600</v>
      </c>
      <c r="DE931" s="554">
        <f t="shared" si="3001"/>
        <v>19125</v>
      </c>
      <c r="DF931" s="554">
        <f t="shared" si="3002"/>
        <v>27300</v>
      </c>
      <c r="DG931" s="554">
        <f t="shared" si="3003"/>
        <v>28500</v>
      </c>
      <c r="DH931" s="554">
        <f t="shared" si="3004"/>
        <v>33600</v>
      </c>
      <c r="DI931" s="554">
        <f t="shared" si="3005"/>
        <v>110600</v>
      </c>
      <c r="DJ931" s="553">
        <f t="shared" si="3006"/>
        <v>183750</v>
      </c>
      <c r="DK931" s="552">
        <f t="shared" si="3007"/>
        <v>221000</v>
      </c>
      <c r="DL931" s="656">
        <f t="shared" si="3008"/>
        <v>17</v>
      </c>
      <c r="DM931" s="106">
        <f t="shared" si="3009"/>
        <v>17</v>
      </c>
      <c r="DN931" s="106">
        <f t="shared" si="3010"/>
        <v>17</v>
      </c>
      <c r="DO931" s="106">
        <f t="shared" si="3011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5"/>
      <c r="DY931" s="487"/>
    </row>
    <row r="932" spans="1:129" s="489" customFormat="1" ht="15.75" customHeight="1">
      <c r="A932" s="813" t="str">
        <f>A243</f>
        <v>Sorghum: kg produced</v>
      </c>
      <c r="B932" s="804">
        <f>SUM(B247)</f>
        <v>0</v>
      </c>
      <c r="C932" s="804">
        <f>SUM(C247)</f>
        <v>0</v>
      </c>
      <c r="D932" s="804">
        <f>SUM(D247)</f>
        <v>0</v>
      </c>
      <c r="E932" s="804">
        <f>SUM(E247)</f>
        <v>0</v>
      </c>
      <c r="F932" s="804">
        <f>SUM(F247)</f>
        <v>0</v>
      </c>
      <c r="G932" s="804">
        <f>SUM(G247)</f>
        <v>0</v>
      </c>
      <c r="H932" s="804">
        <f>SUM(H247)</f>
        <v>0</v>
      </c>
      <c r="I932" s="804">
        <f>SUM(I247)</f>
        <v>0</v>
      </c>
      <c r="J932" s="804">
        <f>SUM(J247)</f>
        <v>0</v>
      </c>
      <c r="K932" s="804">
        <f>SUM(K247)</f>
        <v>0</v>
      </c>
      <c r="L932" s="804">
        <f>SUM(L247)</f>
        <v>0</v>
      </c>
      <c r="M932" s="804">
        <f>SUM(M247)</f>
        <v>0</v>
      </c>
      <c r="N932" s="804">
        <f>SUM(N247)</f>
        <v>0</v>
      </c>
      <c r="O932" s="804">
        <f>SUM(O247)</f>
        <v>0</v>
      </c>
      <c r="P932" s="804">
        <f>SUM(P247)</f>
        <v>0</v>
      </c>
      <c r="Q932" s="804">
        <f>SUM(Q247)</f>
        <v>0</v>
      </c>
      <c r="R932" s="804">
        <f>SUM(R247)</f>
        <v>0</v>
      </c>
      <c r="S932" s="803"/>
      <c r="T932" s="804">
        <f>SUM(T247)</f>
        <v>0</v>
      </c>
      <c r="U932" s="804">
        <f>SUM(U247)</f>
        <v>0</v>
      </c>
      <c r="V932" s="804">
        <f>SUM(V247)</f>
        <v>0</v>
      </c>
      <c r="W932" s="804">
        <f>SUM(W247)</f>
        <v>0</v>
      </c>
      <c r="X932" s="804">
        <f>SUM(X247)</f>
        <v>0</v>
      </c>
      <c r="Y932" s="804">
        <f>SUM(Y247)</f>
        <v>0</v>
      </c>
      <c r="Z932" s="804">
        <f>SUM(Z247)</f>
        <v>0</v>
      </c>
      <c r="AA932" s="804">
        <f>SUM(AA247)</f>
        <v>0</v>
      </c>
      <c r="AB932" s="804">
        <f>SUM(AB247)</f>
        <v>0</v>
      </c>
      <c r="AC932" s="804">
        <f>SUM(AC247)</f>
        <v>0</v>
      </c>
      <c r="AD932" s="804">
        <f>SUM(AD247)</f>
        <v>0</v>
      </c>
      <c r="AE932" s="804">
        <f>SUM(AE247)</f>
        <v>0</v>
      </c>
      <c r="AF932" s="804">
        <f>SUM(AF247)</f>
        <v>0</v>
      </c>
      <c r="AG932" s="804">
        <f>SUM(AG247)</f>
        <v>0</v>
      </c>
      <c r="AH932" s="804">
        <f>SUM(AH247)</f>
        <v>0</v>
      </c>
      <c r="AI932" s="804">
        <f>SUM(AI247)</f>
        <v>0</v>
      </c>
      <c r="AJ932" s="804">
        <f>SUM(AJ247)</f>
        <v>0</v>
      </c>
      <c r="AK932" s="803"/>
      <c r="AL932" s="804">
        <f>SUM(AL247)</f>
        <v>0</v>
      </c>
      <c r="AM932" s="804">
        <f>SUM(AM247)</f>
        <v>0</v>
      </c>
      <c r="AN932" s="804">
        <f>SUM(AN247)</f>
        <v>0</v>
      </c>
      <c r="AO932" s="804">
        <f>SUM(AO247)</f>
        <v>0</v>
      </c>
      <c r="AP932" s="804">
        <f>SUM(AP247)</f>
        <v>0</v>
      </c>
      <c r="AQ932" s="804">
        <f>SUM(AQ247)</f>
        <v>0</v>
      </c>
      <c r="AR932" s="804">
        <f>SUM(AR247)</f>
        <v>0</v>
      </c>
      <c r="AS932" s="804">
        <f>SUM(AS247)</f>
        <v>0</v>
      </c>
      <c r="AT932" s="804">
        <f>SUM(AT247)</f>
        <v>0</v>
      </c>
      <c r="AU932" s="804">
        <f>SUM(AU247)</f>
        <v>0</v>
      </c>
      <c r="AV932" s="804">
        <f>SUM(AV247)</f>
        <v>0</v>
      </c>
      <c r="AW932" s="804">
        <f>SUM(AW247)</f>
        <v>0</v>
      </c>
      <c r="AX932" s="804">
        <f>SUM(AX247)</f>
        <v>0</v>
      </c>
      <c r="AY932" s="804">
        <f>SUM(AY247)</f>
        <v>0</v>
      </c>
      <c r="AZ932" s="804">
        <f>SUM(AZ247)</f>
        <v>0</v>
      </c>
      <c r="BA932" s="804">
        <f>SUM(BA247)</f>
        <v>0</v>
      </c>
      <c r="BB932" s="804">
        <f>SUM(BB247)</f>
        <v>0</v>
      </c>
      <c r="BC932" s="803"/>
      <c r="BD932" s="804">
        <f>SUM(BD247)</f>
        <v>0</v>
      </c>
      <c r="BE932" s="804">
        <f>SUM(BE247)</f>
        <v>0</v>
      </c>
      <c r="BF932" s="804">
        <f>SUM(BF247)</f>
        <v>0</v>
      </c>
      <c r="BG932" s="804">
        <f>SUM(BG247)</f>
        <v>0</v>
      </c>
      <c r="BH932" s="804">
        <f>SUM(BH247)</f>
        <v>0</v>
      </c>
      <c r="BI932" s="804">
        <f>SUM(BI247)</f>
        <v>0</v>
      </c>
      <c r="BJ932" s="804">
        <f>SUM(BJ247)</f>
        <v>0</v>
      </c>
      <c r="BK932" s="804">
        <f>SUM(BK247)</f>
        <v>0</v>
      </c>
      <c r="BL932" s="804">
        <f>SUM(BL247)</f>
        <v>0</v>
      </c>
      <c r="BM932" s="804">
        <f>SUM(BM247)</f>
        <v>0</v>
      </c>
      <c r="BN932" s="804">
        <f>SUM(BN247)</f>
        <v>0</v>
      </c>
      <c r="BO932" s="804">
        <f>SUM(BO247)</f>
        <v>0</v>
      </c>
      <c r="BP932" s="804">
        <f>SUM(BP247)</f>
        <v>0</v>
      </c>
      <c r="BQ932" s="804">
        <f>SUM(BQ247)</f>
        <v>0</v>
      </c>
      <c r="BR932" s="804">
        <f>SUM(BR247)</f>
        <v>0</v>
      </c>
      <c r="BS932" s="804">
        <f>SUM(BS247)</f>
        <v>0</v>
      </c>
      <c r="BT932" s="804">
        <f>SUM(BT247)</f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0">
        <f t="shared" si="2985"/>
        <v>0</v>
      </c>
      <c r="CA932" s="600">
        <f t="shared" si="2986"/>
        <v>0</v>
      </c>
      <c r="CB932" s="600">
        <f t="shared" si="2987"/>
        <v>0</v>
      </c>
      <c r="CC932" s="600">
        <f t="shared" si="2988"/>
        <v>0</v>
      </c>
      <c r="CD932" s="1337">
        <f t="shared" si="3012"/>
        <v>0</v>
      </c>
      <c r="CE932" s="1338">
        <f t="shared" si="2990"/>
        <v>0</v>
      </c>
      <c r="CF932" s="1339">
        <f t="shared" si="2990"/>
        <v>0</v>
      </c>
      <c r="CG932" s="1339">
        <f t="shared" si="2990"/>
        <v>0</v>
      </c>
      <c r="CH932" s="1339">
        <f t="shared" si="2990"/>
        <v>0</v>
      </c>
      <c r="CI932" s="1339">
        <f t="shared" si="2990"/>
        <v>0</v>
      </c>
      <c r="CJ932" s="1339">
        <f t="shared" si="2990"/>
        <v>0</v>
      </c>
      <c r="CK932" s="1340">
        <f t="shared" si="2990"/>
        <v>0</v>
      </c>
      <c r="CL932" s="1340">
        <f t="shared" si="2990"/>
        <v>0</v>
      </c>
      <c r="CM932" s="1340">
        <f t="shared" si="2990"/>
        <v>0</v>
      </c>
      <c r="CN932" s="1339">
        <f t="shared" si="2990"/>
        <v>0</v>
      </c>
      <c r="CO932" s="1339">
        <f t="shared" si="2990"/>
        <v>0</v>
      </c>
      <c r="CP932" s="1339">
        <f t="shared" si="2990"/>
        <v>0</v>
      </c>
      <c r="CQ932" s="1339">
        <f t="shared" si="2990"/>
        <v>0</v>
      </c>
      <c r="CR932" s="1339">
        <f t="shared" si="2990"/>
        <v>0</v>
      </c>
      <c r="CS932" s="1338">
        <f t="shared" si="2990"/>
        <v>0</v>
      </c>
      <c r="CT932" s="1341">
        <f t="shared" si="2990"/>
        <v>0</v>
      </c>
      <c r="CU932" s="552">
        <f t="shared" si="2991"/>
        <v>0</v>
      </c>
      <c r="CV932" s="553">
        <f t="shared" si="2992"/>
        <v>0</v>
      </c>
      <c r="CW932" s="554">
        <f t="shared" si="2993"/>
        <v>0</v>
      </c>
      <c r="CX932" s="554">
        <f t="shared" si="2994"/>
        <v>0</v>
      </c>
      <c r="CY932" s="554">
        <f t="shared" si="2995"/>
        <v>0</v>
      </c>
      <c r="CZ932" s="554">
        <f t="shared" si="2996"/>
        <v>0</v>
      </c>
      <c r="DA932" s="554">
        <f t="shared" si="2997"/>
        <v>0</v>
      </c>
      <c r="DB932" s="555">
        <f t="shared" si="2998"/>
        <v>0</v>
      </c>
      <c r="DC932" s="555">
        <f t="shared" si="2999"/>
        <v>0</v>
      </c>
      <c r="DD932" s="555">
        <f t="shared" si="3000"/>
        <v>0</v>
      </c>
      <c r="DE932" s="554">
        <f t="shared" si="3001"/>
        <v>0</v>
      </c>
      <c r="DF932" s="554">
        <f t="shared" si="3002"/>
        <v>0</v>
      </c>
      <c r="DG932" s="554">
        <f t="shared" si="3003"/>
        <v>0</v>
      </c>
      <c r="DH932" s="554">
        <f t="shared" si="3004"/>
        <v>0</v>
      </c>
      <c r="DI932" s="554">
        <f t="shared" si="3005"/>
        <v>0</v>
      </c>
      <c r="DJ932" s="553">
        <f t="shared" si="3006"/>
        <v>0</v>
      </c>
      <c r="DK932" s="552">
        <f t="shared" si="3007"/>
        <v>0</v>
      </c>
      <c r="DL932" s="656">
        <f t="shared" si="3008"/>
        <v>17</v>
      </c>
      <c r="DM932" s="106">
        <f t="shared" si="3009"/>
        <v>17</v>
      </c>
      <c r="DN932" s="106">
        <f t="shared" si="3010"/>
        <v>17</v>
      </c>
      <c r="DO932" s="106">
        <f t="shared" si="3011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5"/>
      <c r="DY932" s="487"/>
    </row>
    <row r="933" spans="1:129" s="489" customFormat="1" ht="15.75" customHeight="1">
      <c r="A933" s="620" t="str">
        <f>A250</f>
        <v>High value cereal: kg produced</v>
      </c>
      <c r="B933" s="804">
        <f>SUM(B254)</f>
        <v>0</v>
      </c>
      <c r="C933" s="804">
        <f>SUM(C254)</f>
        <v>0</v>
      </c>
      <c r="D933" s="804">
        <f>SUM(D254)</f>
        <v>0</v>
      </c>
      <c r="E933" s="804">
        <f>SUM(E254)</f>
        <v>0</v>
      </c>
      <c r="F933" s="804">
        <f>SUM(F254)</f>
        <v>0</v>
      </c>
      <c r="G933" s="804">
        <f>SUM(G254)</f>
        <v>0</v>
      </c>
      <c r="H933" s="804">
        <f>SUM(H254)</f>
        <v>0</v>
      </c>
      <c r="I933" s="804">
        <f>SUM(I254)</f>
        <v>0</v>
      </c>
      <c r="J933" s="804">
        <f>SUM(J254)</f>
        <v>0</v>
      </c>
      <c r="K933" s="804">
        <f>SUM(K254)</f>
        <v>0</v>
      </c>
      <c r="L933" s="804">
        <f>SUM(L254)</f>
        <v>0</v>
      </c>
      <c r="M933" s="804">
        <f>SUM(M254)</f>
        <v>0</v>
      </c>
      <c r="N933" s="804">
        <f>SUM(N254)</f>
        <v>0</v>
      </c>
      <c r="O933" s="804">
        <f>SUM(O254)</f>
        <v>0</v>
      </c>
      <c r="P933" s="804">
        <f>SUM(P254)</f>
        <v>0</v>
      </c>
      <c r="Q933" s="804">
        <f>SUM(Q254)</f>
        <v>0</v>
      </c>
      <c r="R933" s="804">
        <f>SUM(R254)</f>
        <v>0</v>
      </c>
      <c r="S933" s="803"/>
      <c r="T933" s="804">
        <f>SUM(T254)</f>
        <v>0</v>
      </c>
      <c r="U933" s="804">
        <f>SUM(U254)</f>
        <v>0</v>
      </c>
      <c r="V933" s="804">
        <f>SUM(V254)</f>
        <v>0</v>
      </c>
      <c r="W933" s="804">
        <f>SUM(W254)</f>
        <v>0</v>
      </c>
      <c r="X933" s="804">
        <f>SUM(X254)</f>
        <v>0</v>
      </c>
      <c r="Y933" s="804">
        <f>SUM(Y254)</f>
        <v>0</v>
      </c>
      <c r="Z933" s="804">
        <f>SUM(Z254)</f>
        <v>0</v>
      </c>
      <c r="AA933" s="804">
        <f>SUM(AA254)</f>
        <v>0</v>
      </c>
      <c r="AB933" s="804">
        <f>SUM(AB254)</f>
        <v>0</v>
      </c>
      <c r="AC933" s="804">
        <f>SUM(AC254)</f>
        <v>0</v>
      </c>
      <c r="AD933" s="804">
        <f>SUM(AD254)</f>
        <v>0</v>
      </c>
      <c r="AE933" s="804">
        <f>SUM(AE254)</f>
        <v>0</v>
      </c>
      <c r="AF933" s="804">
        <f>SUM(AF254)</f>
        <v>0</v>
      </c>
      <c r="AG933" s="804">
        <f>SUM(AG254)</f>
        <v>0</v>
      </c>
      <c r="AH933" s="804">
        <f>SUM(AH254)</f>
        <v>0</v>
      </c>
      <c r="AI933" s="804">
        <f>SUM(AI254)</f>
        <v>0</v>
      </c>
      <c r="AJ933" s="804">
        <f>SUM(AJ254)</f>
        <v>0</v>
      </c>
      <c r="AK933" s="803"/>
      <c r="AL933" s="804">
        <f>SUM(AL254)</f>
        <v>0</v>
      </c>
      <c r="AM933" s="804">
        <f>SUM(AM254)</f>
        <v>0</v>
      </c>
      <c r="AN933" s="804">
        <f>SUM(AN254)</f>
        <v>0</v>
      </c>
      <c r="AO933" s="804">
        <f>SUM(AO254)</f>
        <v>0</v>
      </c>
      <c r="AP933" s="804">
        <f>SUM(AP254)</f>
        <v>0</v>
      </c>
      <c r="AQ933" s="804">
        <f>SUM(AQ254)</f>
        <v>0</v>
      </c>
      <c r="AR933" s="804">
        <f>SUM(AR254)</f>
        <v>0</v>
      </c>
      <c r="AS933" s="804">
        <f>SUM(AS254)</f>
        <v>0</v>
      </c>
      <c r="AT933" s="804">
        <f>SUM(AT254)</f>
        <v>0</v>
      </c>
      <c r="AU933" s="804">
        <f>SUM(AU254)</f>
        <v>0</v>
      </c>
      <c r="AV933" s="804">
        <f>SUM(AV254)</f>
        <v>0</v>
      </c>
      <c r="AW933" s="804">
        <f>SUM(AW254)</f>
        <v>0</v>
      </c>
      <c r="AX933" s="804">
        <f>SUM(AX254)</f>
        <v>0</v>
      </c>
      <c r="AY933" s="804">
        <f>SUM(AY254)</f>
        <v>0</v>
      </c>
      <c r="AZ933" s="804">
        <f>SUM(AZ254)</f>
        <v>0</v>
      </c>
      <c r="BA933" s="804">
        <f>SUM(BA254)</f>
        <v>0</v>
      </c>
      <c r="BB933" s="804">
        <f>SUM(BB254)</f>
        <v>0</v>
      </c>
      <c r="BC933" s="803"/>
      <c r="BD933" s="804">
        <f>SUM(BD254)</f>
        <v>0</v>
      </c>
      <c r="BE933" s="804">
        <f>SUM(BE254)</f>
        <v>0</v>
      </c>
      <c r="BF933" s="804">
        <f>SUM(BF254)</f>
        <v>0</v>
      </c>
      <c r="BG933" s="804">
        <f>SUM(BG254)</f>
        <v>0</v>
      </c>
      <c r="BH933" s="804">
        <f>SUM(BH254)</f>
        <v>0</v>
      </c>
      <c r="BI933" s="804">
        <f>SUM(BI254)</f>
        <v>0</v>
      </c>
      <c r="BJ933" s="804">
        <f>SUM(BJ254)</f>
        <v>0</v>
      </c>
      <c r="BK933" s="804">
        <f>SUM(BK254)</f>
        <v>0</v>
      </c>
      <c r="BL933" s="804">
        <f>SUM(BL254)</f>
        <v>0</v>
      </c>
      <c r="BM933" s="804">
        <f>SUM(BM254)</f>
        <v>0</v>
      </c>
      <c r="BN933" s="804">
        <f>SUM(BN254)</f>
        <v>0</v>
      </c>
      <c r="BO933" s="804">
        <f>SUM(BO254)</f>
        <v>0</v>
      </c>
      <c r="BP933" s="804">
        <f>SUM(BP254)</f>
        <v>0</v>
      </c>
      <c r="BQ933" s="804">
        <f>SUM(BQ254)</f>
        <v>0</v>
      </c>
      <c r="BR933" s="804">
        <f>SUM(BR254)</f>
        <v>0</v>
      </c>
      <c r="BS933" s="804">
        <f>SUM(BS254)</f>
        <v>0</v>
      </c>
      <c r="BT933" s="804">
        <f>SUM(BT254)</f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0">
        <f t="shared" si="2985"/>
        <v>0</v>
      </c>
      <c r="CA933" s="600">
        <f t="shared" si="2986"/>
        <v>0</v>
      </c>
      <c r="CB933" s="600">
        <f t="shared" si="2987"/>
        <v>0</v>
      </c>
      <c r="CC933" s="600">
        <f t="shared" si="2988"/>
        <v>0</v>
      </c>
      <c r="CD933" s="1337">
        <f t="shared" si="3012"/>
        <v>0</v>
      </c>
      <c r="CE933" s="1338">
        <f t="shared" si="2990"/>
        <v>0</v>
      </c>
      <c r="CF933" s="1339">
        <f t="shared" si="2990"/>
        <v>0</v>
      </c>
      <c r="CG933" s="1339">
        <f t="shared" si="2990"/>
        <v>0</v>
      </c>
      <c r="CH933" s="1339">
        <f t="shared" si="2990"/>
        <v>0</v>
      </c>
      <c r="CI933" s="1339">
        <f t="shared" si="2990"/>
        <v>0</v>
      </c>
      <c r="CJ933" s="1339">
        <f t="shared" si="2990"/>
        <v>0</v>
      </c>
      <c r="CK933" s="1340">
        <f t="shared" si="2990"/>
        <v>0</v>
      </c>
      <c r="CL933" s="1340">
        <f t="shared" si="2990"/>
        <v>0</v>
      </c>
      <c r="CM933" s="1340">
        <f t="shared" si="2990"/>
        <v>0</v>
      </c>
      <c r="CN933" s="1339">
        <f t="shared" si="2990"/>
        <v>0</v>
      </c>
      <c r="CO933" s="1339">
        <f t="shared" si="2990"/>
        <v>0</v>
      </c>
      <c r="CP933" s="1339">
        <f t="shared" si="2990"/>
        <v>0</v>
      </c>
      <c r="CQ933" s="1339">
        <f t="shared" si="2990"/>
        <v>0</v>
      </c>
      <c r="CR933" s="1339">
        <f t="shared" si="2990"/>
        <v>0</v>
      </c>
      <c r="CS933" s="1338">
        <f t="shared" si="2990"/>
        <v>0</v>
      </c>
      <c r="CT933" s="1341">
        <f t="shared" si="2990"/>
        <v>0</v>
      </c>
      <c r="CU933" s="552">
        <f t="shared" si="2991"/>
        <v>0</v>
      </c>
      <c r="CV933" s="553">
        <f t="shared" si="2992"/>
        <v>0</v>
      </c>
      <c r="CW933" s="554">
        <f t="shared" si="2993"/>
        <v>0</v>
      </c>
      <c r="CX933" s="554">
        <f t="shared" si="2994"/>
        <v>0</v>
      </c>
      <c r="CY933" s="554">
        <f t="shared" si="2995"/>
        <v>0</v>
      </c>
      <c r="CZ933" s="554">
        <f t="shared" si="2996"/>
        <v>0</v>
      </c>
      <c r="DA933" s="554">
        <f t="shared" si="2997"/>
        <v>0</v>
      </c>
      <c r="DB933" s="555">
        <f t="shared" si="2998"/>
        <v>0</v>
      </c>
      <c r="DC933" s="555">
        <f t="shared" si="2999"/>
        <v>0</v>
      </c>
      <c r="DD933" s="555">
        <f t="shared" si="3000"/>
        <v>0</v>
      </c>
      <c r="DE933" s="554">
        <f t="shared" si="3001"/>
        <v>0</v>
      </c>
      <c r="DF933" s="554">
        <f t="shared" si="3002"/>
        <v>0</v>
      </c>
      <c r="DG933" s="554">
        <f t="shared" si="3003"/>
        <v>0</v>
      </c>
      <c r="DH933" s="554">
        <f t="shared" si="3004"/>
        <v>0</v>
      </c>
      <c r="DI933" s="554">
        <f t="shared" si="3005"/>
        <v>0</v>
      </c>
      <c r="DJ933" s="553">
        <f t="shared" si="3006"/>
        <v>0</v>
      </c>
      <c r="DK933" s="552">
        <f t="shared" si="3007"/>
        <v>0</v>
      </c>
      <c r="DL933" s="656">
        <f t="shared" si="3008"/>
        <v>17</v>
      </c>
      <c r="DM933" s="106">
        <f t="shared" si="3009"/>
        <v>17</v>
      </c>
      <c r="DN933" s="106">
        <f t="shared" si="3010"/>
        <v>17</v>
      </c>
      <c r="DO933" s="106">
        <f t="shared" si="3011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5"/>
      <c r="DY933" s="487"/>
    </row>
    <row r="934" spans="1:129" s="489" customFormat="1" ht="15.75" customHeight="1">
      <c r="A934" s="620" t="str">
        <f>A257</f>
        <v>High value cereal: kg produced</v>
      </c>
      <c r="B934" s="804">
        <f>SUM(B261)</f>
        <v>0</v>
      </c>
      <c r="C934" s="804">
        <f>SUM(C261)</f>
        <v>0</v>
      </c>
      <c r="D934" s="804">
        <f>SUM(D261)</f>
        <v>0</v>
      </c>
      <c r="E934" s="804">
        <f>SUM(E261)</f>
        <v>0</v>
      </c>
      <c r="F934" s="804">
        <f>SUM(F261)</f>
        <v>0</v>
      </c>
      <c r="G934" s="804">
        <f>SUM(G261)</f>
        <v>0</v>
      </c>
      <c r="H934" s="804">
        <f>SUM(H261)</f>
        <v>0</v>
      </c>
      <c r="I934" s="804">
        <f>SUM(I261)</f>
        <v>0</v>
      </c>
      <c r="J934" s="804">
        <f>SUM(J261)</f>
        <v>0</v>
      </c>
      <c r="K934" s="804">
        <f>SUM(K261)</f>
        <v>0</v>
      </c>
      <c r="L934" s="804">
        <f>SUM(L261)</f>
        <v>0</v>
      </c>
      <c r="M934" s="804">
        <f>SUM(M261)</f>
        <v>0</v>
      </c>
      <c r="N934" s="804">
        <f>SUM(N261)</f>
        <v>0</v>
      </c>
      <c r="O934" s="804">
        <f>SUM(O261)</f>
        <v>0</v>
      </c>
      <c r="P934" s="804">
        <f>SUM(P261)</f>
        <v>0</v>
      </c>
      <c r="Q934" s="804">
        <f>SUM(Q261)</f>
        <v>0</v>
      </c>
      <c r="R934" s="804">
        <f>SUM(R261)</f>
        <v>0</v>
      </c>
      <c r="S934" s="803"/>
      <c r="T934" s="804">
        <f>SUM(T261)</f>
        <v>0</v>
      </c>
      <c r="U934" s="804">
        <f>SUM(U261)</f>
        <v>0</v>
      </c>
      <c r="V934" s="804">
        <f>SUM(V261)</f>
        <v>0</v>
      </c>
      <c r="W934" s="804">
        <f>SUM(W261)</f>
        <v>0</v>
      </c>
      <c r="X934" s="804">
        <f>SUM(X261)</f>
        <v>0</v>
      </c>
      <c r="Y934" s="804">
        <f>SUM(Y261)</f>
        <v>0</v>
      </c>
      <c r="Z934" s="804">
        <f>SUM(Z261)</f>
        <v>0</v>
      </c>
      <c r="AA934" s="804">
        <f>SUM(AA261)</f>
        <v>0</v>
      </c>
      <c r="AB934" s="804">
        <f>SUM(AB261)</f>
        <v>0</v>
      </c>
      <c r="AC934" s="804">
        <f>SUM(AC261)</f>
        <v>0</v>
      </c>
      <c r="AD934" s="804">
        <f>SUM(AD261)</f>
        <v>0</v>
      </c>
      <c r="AE934" s="804">
        <f>SUM(AE261)</f>
        <v>0</v>
      </c>
      <c r="AF934" s="804">
        <f>SUM(AF261)</f>
        <v>0</v>
      </c>
      <c r="AG934" s="804">
        <f>SUM(AG261)</f>
        <v>0</v>
      </c>
      <c r="AH934" s="804">
        <f>SUM(AH261)</f>
        <v>0</v>
      </c>
      <c r="AI934" s="804">
        <f>SUM(AI261)</f>
        <v>0</v>
      </c>
      <c r="AJ934" s="804">
        <f>SUM(AJ261)</f>
        <v>0</v>
      </c>
      <c r="AK934" s="803"/>
      <c r="AL934" s="804">
        <f>SUM(AL261)</f>
        <v>0</v>
      </c>
      <c r="AM934" s="804">
        <f>SUM(AM261)</f>
        <v>0</v>
      </c>
      <c r="AN934" s="804">
        <f>SUM(AN261)</f>
        <v>0</v>
      </c>
      <c r="AO934" s="804">
        <f>SUM(AO261)</f>
        <v>0</v>
      </c>
      <c r="AP934" s="804">
        <f>SUM(AP261)</f>
        <v>0</v>
      </c>
      <c r="AQ934" s="804">
        <f>SUM(AQ261)</f>
        <v>0</v>
      </c>
      <c r="AR934" s="804">
        <f>SUM(AR261)</f>
        <v>0</v>
      </c>
      <c r="AS934" s="804">
        <f>SUM(AS261)</f>
        <v>0</v>
      </c>
      <c r="AT934" s="804">
        <f>SUM(AT261)</f>
        <v>0</v>
      </c>
      <c r="AU934" s="804">
        <f>SUM(AU261)</f>
        <v>0</v>
      </c>
      <c r="AV934" s="804">
        <f>SUM(AV261)</f>
        <v>0</v>
      </c>
      <c r="AW934" s="804">
        <f>SUM(AW261)</f>
        <v>0</v>
      </c>
      <c r="AX934" s="804">
        <f>SUM(AX261)</f>
        <v>0</v>
      </c>
      <c r="AY934" s="804">
        <f>SUM(AY261)</f>
        <v>0</v>
      </c>
      <c r="AZ934" s="804">
        <f>SUM(AZ261)</f>
        <v>0</v>
      </c>
      <c r="BA934" s="804">
        <f>SUM(BA261)</f>
        <v>0</v>
      </c>
      <c r="BB934" s="804">
        <f>SUM(BB261)</f>
        <v>0</v>
      </c>
      <c r="BC934" s="803"/>
      <c r="BD934" s="804">
        <f>SUM(BD261)</f>
        <v>0</v>
      </c>
      <c r="BE934" s="804">
        <f>SUM(BE261)</f>
        <v>0</v>
      </c>
      <c r="BF934" s="804">
        <f>SUM(BF261)</f>
        <v>0</v>
      </c>
      <c r="BG934" s="804">
        <f>SUM(BG261)</f>
        <v>0</v>
      </c>
      <c r="BH934" s="804">
        <f>SUM(BH261)</f>
        <v>0</v>
      </c>
      <c r="BI934" s="804">
        <f>SUM(BI261)</f>
        <v>0</v>
      </c>
      <c r="BJ934" s="804">
        <f>SUM(BJ261)</f>
        <v>0</v>
      </c>
      <c r="BK934" s="804">
        <f>SUM(BK261)</f>
        <v>0</v>
      </c>
      <c r="BL934" s="804">
        <f>SUM(BL261)</f>
        <v>0</v>
      </c>
      <c r="BM934" s="804">
        <f>SUM(BM261)</f>
        <v>0</v>
      </c>
      <c r="BN934" s="804">
        <f>SUM(BN261)</f>
        <v>0</v>
      </c>
      <c r="BO934" s="804">
        <f>SUM(BO261)</f>
        <v>0</v>
      </c>
      <c r="BP934" s="804">
        <f>SUM(BP261)</f>
        <v>0</v>
      </c>
      <c r="BQ934" s="804">
        <f>SUM(BQ261)</f>
        <v>0</v>
      </c>
      <c r="BR934" s="804">
        <f>SUM(BR261)</f>
        <v>0</v>
      </c>
      <c r="BS934" s="804">
        <f>SUM(BS261)</f>
        <v>0</v>
      </c>
      <c r="BT934" s="804">
        <f>SUM(BT261)</f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0">
        <f t="shared" si="2985"/>
        <v>0</v>
      </c>
      <c r="CA934" s="600">
        <f t="shared" si="2986"/>
        <v>0</v>
      </c>
      <c r="CB934" s="600">
        <f t="shared" si="2987"/>
        <v>0</v>
      </c>
      <c r="CC934" s="600">
        <f t="shared" si="2988"/>
        <v>0</v>
      </c>
      <c r="CD934" s="1337">
        <f t="shared" si="3012"/>
        <v>0</v>
      </c>
      <c r="CE934" s="1338">
        <f t="shared" si="2990"/>
        <v>0</v>
      </c>
      <c r="CF934" s="1339">
        <f t="shared" si="2990"/>
        <v>0</v>
      </c>
      <c r="CG934" s="1339">
        <f t="shared" si="2990"/>
        <v>0</v>
      </c>
      <c r="CH934" s="1339">
        <f t="shared" si="2990"/>
        <v>0</v>
      </c>
      <c r="CI934" s="1339">
        <f t="shared" si="2990"/>
        <v>0</v>
      </c>
      <c r="CJ934" s="1339">
        <f t="shared" si="2990"/>
        <v>0</v>
      </c>
      <c r="CK934" s="1340">
        <f t="shared" si="2990"/>
        <v>0</v>
      </c>
      <c r="CL934" s="1340">
        <f t="shared" si="2990"/>
        <v>0</v>
      </c>
      <c r="CM934" s="1340">
        <f t="shared" si="2990"/>
        <v>0</v>
      </c>
      <c r="CN934" s="1339">
        <f t="shared" si="2990"/>
        <v>0</v>
      </c>
      <c r="CO934" s="1339">
        <f t="shared" si="2990"/>
        <v>0</v>
      </c>
      <c r="CP934" s="1339">
        <f t="shared" si="2990"/>
        <v>0</v>
      </c>
      <c r="CQ934" s="1339">
        <f t="shared" si="2990"/>
        <v>0</v>
      </c>
      <c r="CR934" s="1339">
        <f t="shared" si="2990"/>
        <v>0</v>
      </c>
      <c r="CS934" s="1338">
        <f t="shared" si="2990"/>
        <v>0</v>
      </c>
      <c r="CT934" s="1341">
        <f t="shared" si="2990"/>
        <v>0</v>
      </c>
      <c r="CU934" s="552">
        <f t="shared" si="2991"/>
        <v>0</v>
      </c>
      <c r="CV934" s="553">
        <f t="shared" si="2992"/>
        <v>0</v>
      </c>
      <c r="CW934" s="554">
        <f t="shared" si="2993"/>
        <v>0</v>
      </c>
      <c r="CX934" s="554">
        <f t="shared" si="2994"/>
        <v>0</v>
      </c>
      <c r="CY934" s="554">
        <f t="shared" si="2995"/>
        <v>0</v>
      </c>
      <c r="CZ934" s="554">
        <f t="shared" si="2996"/>
        <v>0</v>
      </c>
      <c r="DA934" s="554">
        <f t="shared" si="2997"/>
        <v>0</v>
      </c>
      <c r="DB934" s="555">
        <f t="shared" si="2998"/>
        <v>0</v>
      </c>
      <c r="DC934" s="555">
        <f t="shared" si="2999"/>
        <v>0</v>
      </c>
      <c r="DD934" s="555">
        <f t="shared" si="3000"/>
        <v>0</v>
      </c>
      <c r="DE934" s="554">
        <f t="shared" si="3001"/>
        <v>0</v>
      </c>
      <c r="DF934" s="554">
        <f t="shared" si="3002"/>
        <v>0</v>
      </c>
      <c r="DG934" s="554">
        <f t="shared" si="3003"/>
        <v>0</v>
      </c>
      <c r="DH934" s="554">
        <f t="shared" si="3004"/>
        <v>0</v>
      </c>
      <c r="DI934" s="554">
        <f t="shared" si="3005"/>
        <v>0</v>
      </c>
      <c r="DJ934" s="553">
        <f t="shared" si="3006"/>
        <v>0</v>
      </c>
      <c r="DK934" s="552">
        <f t="shared" si="3007"/>
        <v>0</v>
      </c>
      <c r="DL934" s="656">
        <f t="shared" si="3008"/>
        <v>17</v>
      </c>
      <c r="DM934" s="106">
        <f t="shared" si="3009"/>
        <v>17</v>
      </c>
      <c r="DN934" s="106">
        <f t="shared" si="3010"/>
        <v>17</v>
      </c>
      <c r="DO934" s="106">
        <f t="shared" si="3011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5"/>
      <c r="DY934" s="487"/>
    </row>
    <row r="935" spans="1:129" s="489" customFormat="1" ht="15.75" customHeight="1">
      <c r="A935" s="620" t="str">
        <f>A264</f>
        <v>Cowpeas: kg produced</v>
      </c>
      <c r="B935" s="804">
        <f>SUM(B268)</f>
        <v>0</v>
      </c>
      <c r="C935" s="804">
        <f>SUM(C268)</f>
        <v>0</v>
      </c>
      <c r="D935" s="804">
        <f>SUM(D268)</f>
        <v>0</v>
      </c>
      <c r="E935" s="804">
        <f>SUM(E268)</f>
        <v>0</v>
      </c>
      <c r="F935" s="804">
        <f>SUM(F268)</f>
        <v>0</v>
      </c>
      <c r="G935" s="804">
        <f>SUM(G268)</f>
        <v>0</v>
      </c>
      <c r="H935" s="804">
        <f>SUM(H268)</f>
        <v>0</v>
      </c>
      <c r="I935" s="804">
        <f>SUM(I268)</f>
        <v>110.00000000000001</v>
      </c>
      <c r="J935" s="804">
        <f>SUM(J268)</f>
        <v>0</v>
      </c>
      <c r="K935" s="804">
        <f>SUM(K268)</f>
        <v>0</v>
      </c>
      <c r="L935" s="804">
        <f>SUM(L268)</f>
        <v>0</v>
      </c>
      <c r="M935" s="804">
        <f>SUM(M268)</f>
        <v>0</v>
      </c>
      <c r="N935" s="804">
        <f>SUM(N268)</f>
        <v>0</v>
      </c>
      <c r="O935" s="804">
        <f>SUM(O268)</f>
        <v>0</v>
      </c>
      <c r="P935" s="804">
        <f>SUM(P268)</f>
        <v>0</v>
      </c>
      <c r="Q935" s="804">
        <f>SUM(Q268)</f>
        <v>0</v>
      </c>
      <c r="R935" s="804">
        <f>SUM(R268)</f>
        <v>0</v>
      </c>
      <c r="S935" s="803"/>
      <c r="T935" s="804">
        <f>SUM(T268)</f>
        <v>0</v>
      </c>
      <c r="U935" s="804">
        <f>SUM(U268)</f>
        <v>0</v>
      </c>
      <c r="V935" s="804">
        <f>SUM(V268)</f>
        <v>140</v>
      </c>
      <c r="W935" s="804">
        <f>SUM(W268)</f>
        <v>0</v>
      </c>
      <c r="X935" s="804">
        <f>SUM(X268)</f>
        <v>0</v>
      </c>
      <c r="Y935" s="804">
        <f>SUM(Y268)</f>
        <v>0</v>
      </c>
      <c r="Z935" s="804">
        <f>SUM(Z268)</f>
        <v>0</v>
      </c>
      <c r="AA935" s="804">
        <f>SUM(AA268)</f>
        <v>0</v>
      </c>
      <c r="AB935" s="804">
        <f>SUM(AB268)</f>
        <v>0</v>
      </c>
      <c r="AC935" s="804">
        <f>SUM(AC268)</f>
        <v>0</v>
      </c>
      <c r="AD935" s="804">
        <f>SUM(AD268)</f>
        <v>0</v>
      </c>
      <c r="AE935" s="804">
        <f>SUM(AE268)</f>
        <v>0</v>
      </c>
      <c r="AF935" s="804">
        <f>SUM(AF268)</f>
        <v>0</v>
      </c>
      <c r="AG935" s="804">
        <f>SUM(AG268)</f>
        <v>0</v>
      </c>
      <c r="AH935" s="804">
        <f>SUM(AH268)</f>
        <v>0</v>
      </c>
      <c r="AI935" s="804">
        <f>SUM(AI268)</f>
        <v>0</v>
      </c>
      <c r="AJ935" s="804">
        <f>SUM(AJ268)</f>
        <v>0</v>
      </c>
      <c r="AK935" s="803"/>
      <c r="AL935" s="804">
        <f>SUM(AL268)</f>
        <v>0</v>
      </c>
      <c r="AM935" s="804">
        <f>SUM(AM268)</f>
        <v>0</v>
      </c>
      <c r="AN935" s="804">
        <f>SUM(AN268)</f>
        <v>0</v>
      </c>
      <c r="AO935" s="804">
        <f>SUM(AO268)</f>
        <v>0</v>
      </c>
      <c r="AP935" s="804">
        <f>SUM(AP268)</f>
        <v>0</v>
      </c>
      <c r="AQ935" s="804">
        <f>SUM(AQ268)</f>
        <v>0</v>
      </c>
      <c r="AR935" s="804">
        <f>SUM(AR268)</f>
        <v>0</v>
      </c>
      <c r="AS935" s="804">
        <f>SUM(AS268)</f>
        <v>0</v>
      </c>
      <c r="AT935" s="804">
        <f>SUM(AT268)</f>
        <v>0</v>
      </c>
      <c r="AU935" s="804">
        <f>SUM(AU268)</f>
        <v>0</v>
      </c>
      <c r="AV935" s="804">
        <f>SUM(AV268)</f>
        <v>0</v>
      </c>
      <c r="AW935" s="804">
        <f>SUM(AW268)</f>
        <v>0</v>
      </c>
      <c r="AX935" s="804">
        <f>SUM(AX268)</f>
        <v>0</v>
      </c>
      <c r="AY935" s="804">
        <f>SUM(AY268)</f>
        <v>0</v>
      </c>
      <c r="AZ935" s="804">
        <f>SUM(AZ268)</f>
        <v>0</v>
      </c>
      <c r="BA935" s="804">
        <f>SUM(BA268)</f>
        <v>0</v>
      </c>
      <c r="BB935" s="804">
        <f>SUM(BB268)</f>
        <v>0</v>
      </c>
      <c r="BC935" s="803"/>
      <c r="BD935" s="804">
        <f>SUM(BD268)</f>
        <v>0</v>
      </c>
      <c r="BE935" s="804">
        <f>SUM(BE268)</f>
        <v>0</v>
      </c>
      <c r="BF935" s="804">
        <f>SUM(BF268)</f>
        <v>0</v>
      </c>
      <c r="BG935" s="804">
        <f>SUM(BG268)</f>
        <v>0</v>
      </c>
      <c r="BH935" s="804">
        <f>SUM(BH268)</f>
        <v>0</v>
      </c>
      <c r="BI935" s="804">
        <f>SUM(BI268)</f>
        <v>0</v>
      </c>
      <c r="BJ935" s="804">
        <f>SUM(BJ268)</f>
        <v>0</v>
      </c>
      <c r="BK935" s="804">
        <f>SUM(BK268)</f>
        <v>0</v>
      </c>
      <c r="BL935" s="804">
        <f>SUM(BL268)</f>
        <v>0</v>
      </c>
      <c r="BM935" s="804">
        <f>SUM(BM268)</f>
        <v>0</v>
      </c>
      <c r="BN935" s="804">
        <f>SUM(BN268)</f>
        <v>0</v>
      </c>
      <c r="BO935" s="804">
        <f>SUM(BO268)</f>
        <v>0</v>
      </c>
      <c r="BP935" s="804">
        <f>SUM(BP268)</f>
        <v>0</v>
      </c>
      <c r="BQ935" s="804">
        <f>SUM(BQ268)</f>
        <v>0</v>
      </c>
      <c r="BR935" s="804">
        <f>SUM(BR268)</f>
        <v>0</v>
      </c>
      <c r="BS935" s="804">
        <f>SUM(BS268)</f>
        <v>0</v>
      </c>
      <c r="BT935" s="804">
        <f>SUM(BT268)</f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0</v>
      </c>
      <c r="BY935" s="804">
        <f>SUM(BY268)</f>
        <v>0</v>
      </c>
      <c r="BZ935" s="600">
        <f t="shared" si="2985"/>
        <v>0</v>
      </c>
      <c r="CA935" s="600">
        <f t="shared" si="2986"/>
        <v>0</v>
      </c>
      <c r="CB935" s="600">
        <f t="shared" si="2987"/>
        <v>0</v>
      </c>
      <c r="CC935" s="600">
        <f t="shared" si="2988"/>
        <v>0</v>
      </c>
      <c r="CD935" s="1337">
        <f t="shared" si="3012"/>
        <v>0</v>
      </c>
      <c r="CE935" s="1338">
        <f t="shared" si="2990"/>
        <v>0</v>
      </c>
      <c r="CF935" s="1339">
        <f t="shared" si="2990"/>
        <v>0</v>
      </c>
      <c r="CG935" s="1339">
        <f t="shared" si="2990"/>
        <v>0</v>
      </c>
      <c r="CH935" s="1339">
        <f t="shared" si="2990"/>
        <v>0</v>
      </c>
      <c r="CI935" s="1339">
        <f t="shared" si="2990"/>
        <v>0</v>
      </c>
      <c r="CJ935" s="1339">
        <f t="shared" si="2990"/>
        <v>0</v>
      </c>
      <c r="CK935" s="1340">
        <f t="shared" si="2990"/>
        <v>0</v>
      </c>
      <c r="CL935" s="1340">
        <f t="shared" si="2990"/>
        <v>0</v>
      </c>
      <c r="CM935" s="1340">
        <f t="shared" si="2990"/>
        <v>0</v>
      </c>
      <c r="CN935" s="1339">
        <f t="shared" si="2990"/>
        <v>0</v>
      </c>
      <c r="CO935" s="1339">
        <f t="shared" si="2990"/>
        <v>0</v>
      </c>
      <c r="CP935" s="1339">
        <f t="shared" si="2990"/>
        <v>0</v>
      </c>
      <c r="CQ935" s="1339">
        <f t="shared" si="2990"/>
        <v>0</v>
      </c>
      <c r="CR935" s="1339">
        <f t="shared" si="2990"/>
        <v>0</v>
      </c>
      <c r="CS935" s="1338">
        <f t="shared" si="2990"/>
        <v>0</v>
      </c>
      <c r="CT935" s="1341">
        <f t="shared" si="2990"/>
        <v>0</v>
      </c>
      <c r="CU935" s="552">
        <f t="shared" si="2991"/>
        <v>0</v>
      </c>
      <c r="CV935" s="553">
        <f t="shared" si="2992"/>
        <v>0</v>
      </c>
      <c r="CW935" s="554">
        <f t="shared" si="2993"/>
        <v>0</v>
      </c>
      <c r="CX935" s="554">
        <f t="shared" si="2994"/>
        <v>0</v>
      </c>
      <c r="CY935" s="554">
        <f t="shared" si="2995"/>
        <v>0</v>
      </c>
      <c r="CZ935" s="554">
        <f t="shared" si="2996"/>
        <v>0</v>
      </c>
      <c r="DA935" s="554">
        <f t="shared" si="2997"/>
        <v>0</v>
      </c>
      <c r="DB935" s="555">
        <f t="shared" si="2998"/>
        <v>0</v>
      </c>
      <c r="DC935" s="555">
        <f t="shared" si="2999"/>
        <v>0</v>
      </c>
      <c r="DD935" s="555">
        <f t="shared" si="3000"/>
        <v>0</v>
      </c>
      <c r="DE935" s="554">
        <f t="shared" si="3001"/>
        <v>0</v>
      </c>
      <c r="DF935" s="554">
        <f t="shared" si="3002"/>
        <v>0</v>
      </c>
      <c r="DG935" s="554">
        <f t="shared" si="3003"/>
        <v>0</v>
      </c>
      <c r="DH935" s="554">
        <f t="shared" si="3004"/>
        <v>0</v>
      </c>
      <c r="DI935" s="554">
        <f t="shared" si="3005"/>
        <v>0</v>
      </c>
      <c r="DJ935" s="553">
        <f t="shared" si="3006"/>
        <v>0</v>
      </c>
      <c r="DK935" s="552">
        <f t="shared" si="3007"/>
        <v>0</v>
      </c>
      <c r="DL935" s="656">
        <f t="shared" si="3008"/>
        <v>17</v>
      </c>
      <c r="DM935" s="106">
        <f t="shared" si="3009"/>
        <v>17</v>
      </c>
      <c r="DN935" s="106">
        <f t="shared" si="3010"/>
        <v>17</v>
      </c>
      <c r="DO935" s="106">
        <f t="shared" si="3011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5"/>
      <c r="DY935" s="487"/>
    </row>
    <row r="936" spans="1:129" s="489" customFormat="1" ht="15.75" customHeight="1">
      <c r="A936" s="620" t="str">
        <f>A271</f>
        <v>Beans: kg produced</v>
      </c>
      <c r="B936" s="804">
        <f>SUM(B275)</f>
        <v>0</v>
      </c>
      <c r="C936" s="804">
        <f>SUM(C275)</f>
        <v>0</v>
      </c>
      <c r="D936" s="804">
        <f>SUM(D275)</f>
        <v>0</v>
      </c>
      <c r="E936" s="804">
        <f>SUM(E275)</f>
        <v>0</v>
      </c>
      <c r="F936" s="804">
        <f>SUM(F275)</f>
        <v>0</v>
      </c>
      <c r="G936" s="804">
        <f>SUM(G275)</f>
        <v>468</v>
      </c>
      <c r="H936" s="804">
        <f>SUM(H275)</f>
        <v>0</v>
      </c>
      <c r="I936" s="804">
        <f>SUM(I275)</f>
        <v>0</v>
      </c>
      <c r="J936" s="804">
        <f>SUM(J275)</f>
        <v>0</v>
      </c>
      <c r="K936" s="804">
        <f>SUM(K275)</f>
        <v>0</v>
      </c>
      <c r="L936" s="804">
        <f>SUM(L275)</f>
        <v>0</v>
      </c>
      <c r="M936" s="804">
        <f>SUM(M275)</f>
        <v>0</v>
      </c>
      <c r="N936" s="804">
        <f>SUM(N275)</f>
        <v>0</v>
      </c>
      <c r="O936" s="804">
        <f>SUM(O275)</f>
        <v>0</v>
      </c>
      <c r="P936" s="804">
        <f>SUM(P275)</f>
        <v>0</v>
      </c>
      <c r="Q936" s="804">
        <f>SUM(Q275)</f>
        <v>0</v>
      </c>
      <c r="R936" s="804">
        <f>SUM(R275)</f>
        <v>0</v>
      </c>
      <c r="S936" s="803"/>
      <c r="T936" s="804">
        <f>SUM(T275)</f>
        <v>0</v>
      </c>
      <c r="U936" s="804">
        <f>SUM(U275)</f>
        <v>0</v>
      </c>
      <c r="V936" s="804">
        <f>SUM(V275)</f>
        <v>0</v>
      </c>
      <c r="W936" s="804">
        <f>SUM(W275)</f>
        <v>0</v>
      </c>
      <c r="X936" s="804">
        <f>SUM(X275)</f>
        <v>360.1</v>
      </c>
      <c r="Y936" s="804">
        <f>SUM(Y275)</f>
        <v>0</v>
      </c>
      <c r="Z936" s="804">
        <f>SUM(Z275)</f>
        <v>0</v>
      </c>
      <c r="AA936" s="804">
        <f>SUM(AA275)</f>
        <v>0</v>
      </c>
      <c r="AB936" s="804">
        <f>SUM(AB275)</f>
        <v>0</v>
      </c>
      <c r="AC936" s="804">
        <f>SUM(AC275)</f>
        <v>0</v>
      </c>
      <c r="AD936" s="804">
        <f>SUM(AD275)</f>
        <v>0</v>
      </c>
      <c r="AE936" s="804">
        <f>SUM(AE275)</f>
        <v>0</v>
      </c>
      <c r="AF936" s="804">
        <f>SUM(AF275)</f>
        <v>0</v>
      </c>
      <c r="AG936" s="804">
        <f>SUM(AG275)</f>
        <v>0</v>
      </c>
      <c r="AH936" s="804">
        <f>SUM(AH275)</f>
        <v>0</v>
      </c>
      <c r="AI936" s="804">
        <f>SUM(AI275)</f>
        <v>0</v>
      </c>
      <c r="AJ936" s="804">
        <f>SUM(AJ275)</f>
        <v>0</v>
      </c>
      <c r="AK936" s="803"/>
      <c r="AL936" s="804">
        <f>SUM(AL275)</f>
        <v>0</v>
      </c>
      <c r="AM936" s="804">
        <f>SUM(AM275)</f>
        <v>0</v>
      </c>
      <c r="AN936" s="804">
        <f>SUM(AN275)</f>
        <v>0</v>
      </c>
      <c r="AO936" s="804">
        <f>SUM(AO275)</f>
        <v>0</v>
      </c>
      <c r="AP936" s="804">
        <f>SUM(AP275)</f>
        <v>0</v>
      </c>
      <c r="AQ936" s="804">
        <f>SUM(AQ275)</f>
        <v>0</v>
      </c>
      <c r="AR936" s="804">
        <f>SUM(AR275)</f>
        <v>0</v>
      </c>
      <c r="AS936" s="804">
        <f>SUM(AS275)</f>
        <v>120</v>
      </c>
      <c r="AT936" s="804">
        <f>SUM(AT275)</f>
        <v>0</v>
      </c>
      <c r="AU936" s="804">
        <f>SUM(AU275)</f>
        <v>0</v>
      </c>
      <c r="AV936" s="804">
        <f>SUM(AV275)</f>
        <v>0</v>
      </c>
      <c r="AW936" s="804">
        <f>SUM(AW275)</f>
        <v>0</v>
      </c>
      <c r="AX936" s="804">
        <f>SUM(AX275)</f>
        <v>0</v>
      </c>
      <c r="AY936" s="804">
        <f>SUM(AY275)</f>
        <v>0</v>
      </c>
      <c r="AZ936" s="804">
        <f>SUM(AZ275)</f>
        <v>0</v>
      </c>
      <c r="BA936" s="804">
        <f>SUM(BA275)</f>
        <v>0</v>
      </c>
      <c r="BB936" s="804">
        <f>SUM(BB275)</f>
        <v>0</v>
      </c>
      <c r="BC936" s="803"/>
      <c r="BD936" s="804">
        <f>SUM(BD275)</f>
        <v>0</v>
      </c>
      <c r="BE936" s="804">
        <f>SUM(BE275)</f>
        <v>0</v>
      </c>
      <c r="BF936" s="804">
        <f>SUM(BF275)</f>
        <v>0</v>
      </c>
      <c r="BG936" s="804">
        <f>SUM(BG275)</f>
        <v>0</v>
      </c>
      <c r="BH936" s="804">
        <f>SUM(BH275)</f>
        <v>0</v>
      </c>
      <c r="BI936" s="804">
        <f>SUM(BI275)</f>
        <v>0</v>
      </c>
      <c r="BJ936" s="804">
        <f>SUM(BJ275)</f>
        <v>0</v>
      </c>
      <c r="BK936" s="804">
        <f>SUM(BK275)</f>
        <v>500</v>
      </c>
      <c r="BL936" s="804">
        <f>SUM(BL275)</f>
        <v>300</v>
      </c>
      <c r="BM936" s="804">
        <f>SUM(BM275)</f>
        <v>0</v>
      </c>
      <c r="BN936" s="804">
        <f>SUM(BN275)</f>
        <v>0</v>
      </c>
      <c r="BO936" s="804">
        <f>SUM(BO275)</f>
        <v>0</v>
      </c>
      <c r="BP936" s="804">
        <f>SUM(BP275)</f>
        <v>0</v>
      </c>
      <c r="BQ936" s="804">
        <f>SUM(BQ275)</f>
        <v>0</v>
      </c>
      <c r="BR936" s="804">
        <f>SUM(BR275)</f>
        <v>0</v>
      </c>
      <c r="BS936" s="804">
        <f>SUM(BS275)</f>
        <v>0</v>
      </c>
      <c r="BT936" s="804">
        <f>SUM(BT275)</f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300</v>
      </c>
      <c r="BY936" s="804">
        <f>SUM(BY275)</f>
        <v>1500</v>
      </c>
      <c r="BZ936" s="600">
        <f t="shared" si="2985"/>
        <v>0</v>
      </c>
      <c r="CA936" s="600">
        <f t="shared" si="2986"/>
        <v>0</v>
      </c>
      <c r="CB936" s="600">
        <f t="shared" si="2987"/>
        <v>0</v>
      </c>
      <c r="CC936" s="600">
        <f t="shared" si="2988"/>
        <v>20</v>
      </c>
      <c r="CD936" s="1337">
        <f t="shared" si="3012"/>
        <v>0</v>
      </c>
      <c r="CE936" s="1338">
        <f t="shared" si="2990"/>
        <v>0</v>
      </c>
      <c r="CF936" s="1339">
        <f t="shared" si="2990"/>
        <v>0</v>
      </c>
      <c r="CG936" s="1339">
        <f t="shared" si="2990"/>
        <v>0</v>
      </c>
      <c r="CH936" s="1339">
        <f t="shared" si="2990"/>
        <v>0</v>
      </c>
      <c r="CI936" s="1339">
        <f t="shared" si="2990"/>
        <v>0</v>
      </c>
      <c r="CJ936" s="1339">
        <f t="shared" si="2990"/>
        <v>0</v>
      </c>
      <c r="CK936" s="1340">
        <f t="shared" si="2990"/>
        <v>0</v>
      </c>
      <c r="CL936" s="1340">
        <f t="shared" si="2990"/>
        <v>0</v>
      </c>
      <c r="CM936" s="1340">
        <f t="shared" si="2990"/>
        <v>0</v>
      </c>
      <c r="CN936" s="1339">
        <f t="shared" si="2990"/>
        <v>0</v>
      </c>
      <c r="CO936" s="1339">
        <f t="shared" si="2990"/>
        <v>0</v>
      </c>
      <c r="CP936" s="1339">
        <f t="shared" si="2990"/>
        <v>0</v>
      </c>
      <c r="CQ936" s="1339">
        <f t="shared" si="2990"/>
        <v>0</v>
      </c>
      <c r="CR936" s="1339">
        <f t="shared" si="2990"/>
        <v>0</v>
      </c>
      <c r="CS936" s="1338">
        <f t="shared" si="2990"/>
        <v>300</v>
      </c>
      <c r="CT936" s="1341">
        <f t="shared" si="2990"/>
        <v>500</v>
      </c>
      <c r="CU936" s="552">
        <f t="shared" si="2991"/>
        <v>0</v>
      </c>
      <c r="CV936" s="553">
        <f t="shared" si="2992"/>
        <v>0</v>
      </c>
      <c r="CW936" s="554">
        <f t="shared" si="2993"/>
        <v>0</v>
      </c>
      <c r="CX936" s="554">
        <f t="shared" si="2994"/>
        <v>0</v>
      </c>
      <c r="CY936" s="554">
        <f t="shared" si="2995"/>
        <v>0</v>
      </c>
      <c r="CZ936" s="554">
        <f t="shared" si="2996"/>
        <v>0</v>
      </c>
      <c r="DA936" s="554">
        <f t="shared" si="2997"/>
        <v>0</v>
      </c>
      <c r="DB936" s="555">
        <f t="shared" si="2998"/>
        <v>0</v>
      </c>
      <c r="DC936" s="555">
        <f t="shared" si="2999"/>
        <v>0</v>
      </c>
      <c r="DD936" s="555">
        <f t="shared" si="3000"/>
        <v>0</v>
      </c>
      <c r="DE936" s="554">
        <f t="shared" si="3001"/>
        <v>0</v>
      </c>
      <c r="DF936" s="554">
        <f t="shared" si="3002"/>
        <v>0</v>
      </c>
      <c r="DG936" s="554">
        <f t="shared" si="3003"/>
        <v>0</v>
      </c>
      <c r="DH936" s="554">
        <f t="shared" si="3004"/>
        <v>0</v>
      </c>
      <c r="DI936" s="554">
        <f t="shared" si="3005"/>
        <v>0</v>
      </c>
      <c r="DJ936" s="553">
        <f t="shared" si="3006"/>
        <v>300</v>
      </c>
      <c r="DK936" s="552">
        <f t="shared" si="3007"/>
        <v>500</v>
      </c>
      <c r="DL936" s="656">
        <f t="shared" si="3008"/>
        <v>17</v>
      </c>
      <c r="DM936" s="106">
        <f t="shared" si="3009"/>
        <v>17</v>
      </c>
      <c r="DN936" s="106">
        <f t="shared" si="3010"/>
        <v>17</v>
      </c>
      <c r="DO936" s="106">
        <f t="shared" si="3011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5"/>
      <c r="DY936" s="487"/>
    </row>
    <row r="937" spans="1:129" s="489" customFormat="1" ht="15.75" customHeight="1">
      <c r="A937" s="620" t="str">
        <f>A278</f>
        <v>Millet: kg produced</v>
      </c>
      <c r="B937" s="804">
        <f>SUM(B282)</f>
        <v>0</v>
      </c>
      <c r="C937" s="804">
        <f>SUM(C282)</f>
        <v>0</v>
      </c>
      <c r="D937" s="804">
        <f>SUM(D282)</f>
        <v>0</v>
      </c>
      <c r="E937" s="804">
        <f>SUM(E282)</f>
        <v>0</v>
      </c>
      <c r="F937" s="804">
        <f>SUM(F282)</f>
        <v>0</v>
      </c>
      <c r="G937" s="804">
        <f>SUM(G282)</f>
        <v>0</v>
      </c>
      <c r="H937" s="804">
        <f>SUM(H282)</f>
        <v>0</v>
      </c>
      <c r="I937" s="804">
        <f>SUM(I282)</f>
        <v>0</v>
      </c>
      <c r="J937" s="804">
        <f>SUM(J282)</f>
        <v>0</v>
      </c>
      <c r="K937" s="804">
        <f>SUM(K282)</f>
        <v>0</v>
      </c>
      <c r="L937" s="804">
        <f>SUM(L282)</f>
        <v>0</v>
      </c>
      <c r="M937" s="804">
        <f>SUM(M282)</f>
        <v>0</v>
      </c>
      <c r="N937" s="804">
        <f>SUM(N282)</f>
        <v>0</v>
      </c>
      <c r="O937" s="804">
        <f>SUM(O282)</f>
        <v>0</v>
      </c>
      <c r="P937" s="804">
        <f>SUM(P282)</f>
        <v>0</v>
      </c>
      <c r="Q937" s="804">
        <f>SUM(Q282)</f>
        <v>0</v>
      </c>
      <c r="R937" s="804">
        <f>SUM(R282)</f>
        <v>0</v>
      </c>
      <c r="S937" s="803"/>
      <c r="T937" s="804">
        <f>SUM(T282)</f>
        <v>0</v>
      </c>
      <c r="U937" s="804">
        <f>SUM(U282)</f>
        <v>0</v>
      </c>
      <c r="V937" s="804">
        <f>SUM(V282)</f>
        <v>0</v>
      </c>
      <c r="W937" s="804">
        <f>SUM(W282)</f>
        <v>0</v>
      </c>
      <c r="X937" s="804">
        <f>SUM(X282)</f>
        <v>0</v>
      </c>
      <c r="Y937" s="804">
        <f>SUM(Y282)</f>
        <v>0</v>
      </c>
      <c r="Z937" s="804">
        <f>SUM(Z282)</f>
        <v>0</v>
      </c>
      <c r="AA937" s="804">
        <f>SUM(AA282)</f>
        <v>0</v>
      </c>
      <c r="AB937" s="804">
        <f>SUM(AB282)</f>
        <v>0</v>
      </c>
      <c r="AC937" s="804">
        <f>SUM(AC282)</f>
        <v>0</v>
      </c>
      <c r="AD937" s="804">
        <f>SUM(AD282)</f>
        <v>0</v>
      </c>
      <c r="AE937" s="804">
        <f>SUM(AE282)</f>
        <v>0</v>
      </c>
      <c r="AF937" s="804">
        <f>SUM(AF282)</f>
        <v>0</v>
      </c>
      <c r="AG937" s="804">
        <f>SUM(AG282)</f>
        <v>0</v>
      </c>
      <c r="AH937" s="804">
        <f>SUM(AH282)</f>
        <v>0</v>
      </c>
      <c r="AI937" s="804">
        <f>SUM(AI282)</f>
        <v>0</v>
      </c>
      <c r="AJ937" s="804">
        <f>SUM(AJ282)</f>
        <v>0</v>
      </c>
      <c r="AK937" s="803"/>
      <c r="AL937" s="804">
        <f>SUM(AL282)</f>
        <v>0</v>
      </c>
      <c r="AM937" s="804">
        <f>SUM(AM282)</f>
        <v>0</v>
      </c>
      <c r="AN937" s="804">
        <f>SUM(AN282)</f>
        <v>0</v>
      </c>
      <c r="AO937" s="804">
        <f>SUM(AO282)</f>
        <v>0</v>
      </c>
      <c r="AP937" s="804">
        <f>SUM(AP282)</f>
        <v>0</v>
      </c>
      <c r="AQ937" s="804">
        <f>SUM(AQ282)</f>
        <v>0</v>
      </c>
      <c r="AR937" s="804">
        <f>SUM(AR282)</f>
        <v>0</v>
      </c>
      <c r="AS937" s="804">
        <f>SUM(AS282)</f>
        <v>0</v>
      </c>
      <c r="AT937" s="804">
        <f>SUM(AT282)</f>
        <v>0</v>
      </c>
      <c r="AU937" s="804">
        <f>SUM(AU282)</f>
        <v>0</v>
      </c>
      <c r="AV937" s="804">
        <f>SUM(AV282)</f>
        <v>0</v>
      </c>
      <c r="AW937" s="804">
        <f>SUM(AW282)</f>
        <v>0</v>
      </c>
      <c r="AX937" s="804">
        <f>SUM(AX282)</f>
        <v>0</v>
      </c>
      <c r="AY937" s="804">
        <f>SUM(AY282)</f>
        <v>0</v>
      </c>
      <c r="AZ937" s="804">
        <f>SUM(AZ282)</f>
        <v>0</v>
      </c>
      <c r="BA937" s="804">
        <f>SUM(BA282)</f>
        <v>0</v>
      </c>
      <c r="BB937" s="804">
        <f>SUM(BB282)</f>
        <v>0</v>
      </c>
      <c r="BC937" s="803"/>
      <c r="BD937" s="804">
        <f>SUM(BD282)</f>
        <v>0</v>
      </c>
      <c r="BE937" s="804">
        <f>SUM(BE282)</f>
        <v>0</v>
      </c>
      <c r="BF937" s="804">
        <f>SUM(BF282)</f>
        <v>0</v>
      </c>
      <c r="BG937" s="804">
        <f>SUM(BG282)</f>
        <v>0</v>
      </c>
      <c r="BH937" s="804">
        <f>SUM(BH282)</f>
        <v>0</v>
      </c>
      <c r="BI937" s="804">
        <f>SUM(BI282)</f>
        <v>0</v>
      </c>
      <c r="BJ937" s="804">
        <f>SUM(BJ282)</f>
        <v>0</v>
      </c>
      <c r="BK937" s="804">
        <f>SUM(BK282)</f>
        <v>0</v>
      </c>
      <c r="BL937" s="804">
        <f>SUM(BL282)</f>
        <v>0</v>
      </c>
      <c r="BM937" s="804">
        <f>SUM(BM282)</f>
        <v>0</v>
      </c>
      <c r="BN937" s="804">
        <f>SUM(BN282)</f>
        <v>0</v>
      </c>
      <c r="BO937" s="804">
        <f>SUM(BO282)</f>
        <v>0</v>
      </c>
      <c r="BP937" s="804">
        <f>SUM(BP282)</f>
        <v>0</v>
      </c>
      <c r="BQ937" s="804">
        <f>SUM(BQ282)</f>
        <v>0</v>
      </c>
      <c r="BR937" s="804">
        <f>SUM(BR282)</f>
        <v>0</v>
      </c>
      <c r="BS937" s="804">
        <f>SUM(BS282)</f>
        <v>0</v>
      </c>
      <c r="BT937" s="804">
        <f>SUM(BT282)</f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0">
        <f t="shared" si="2985"/>
        <v>0</v>
      </c>
      <c r="CA937" s="600">
        <f t="shared" si="2986"/>
        <v>0</v>
      </c>
      <c r="CB937" s="600">
        <f t="shared" si="2987"/>
        <v>0</v>
      </c>
      <c r="CC937" s="600">
        <f t="shared" si="2988"/>
        <v>0</v>
      </c>
      <c r="CD937" s="1337">
        <f t="shared" si="3012"/>
        <v>0</v>
      </c>
      <c r="CE937" s="1338">
        <f t="shared" si="2990"/>
        <v>0</v>
      </c>
      <c r="CF937" s="1339">
        <f t="shared" si="2990"/>
        <v>0</v>
      </c>
      <c r="CG937" s="1339">
        <f t="shared" si="2990"/>
        <v>0</v>
      </c>
      <c r="CH937" s="1339">
        <f t="shared" si="2990"/>
        <v>0</v>
      </c>
      <c r="CI937" s="1339">
        <f t="shared" si="2990"/>
        <v>0</v>
      </c>
      <c r="CJ937" s="1339">
        <f t="shared" si="2990"/>
        <v>0</v>
      </c>
      <c r="CK937" s="1340">
        <f t="shared" si="2990"/>
        <v>0</v>
      </c>
      <c r="CL937" s="1340">
        <f t="shared" si="2990"/>
        <v>0</v>
      </c>
      <c r="CM937" s="1340">
        <f t="shared" si="2990"/>
        <v>0</v>
      </c>
      <c r="CN937" s="1339">
        <f t="shared" si="2990"/>
        <v>0</v>
      </c>
      <c r="CO937" s="1339">
        <f t="shared" si="2990"/>
        <v>0</v>
      </c>
      <c r="CP937" s="1339">
        <f t="shared" si="2990"/>
        <v>0</v>
      </c>
      <c r="CQ937" s="1339">
        <f t="shared" si="2990"/>
        <v>0</v>
      </c>
      <c r="CR937" s="1339">
        <f t="shared" si="2990"/>
        <v>0</v>
      </c>
      <c r="CS937" s="1338">
        <f t="shared" si="2990"/>
        <v>0</v>
      </c>
      <c r="CT937" s="1341">
        <f t="shared" si="2990"/>
        <v>0</v>
      </c>
      <c r="CU937" s="552">
        <f t="shared" si="2991"/>
        <v>0</v>
      </c>
      <c r="CV937" s="553">
        <f t="shared" si="2992"/>
        <v>0</v>
      </c>
      <c r="CW937" s="554">
        <f t="shared" si="2993"/>
        <v>0</v>
      </c>
      <c r="CX937" s="554">
        <f t="shared" si="2994"/>
        <v>0</v>
      </c>
      <c r="CY937" s="554">
        <f t="shared" si="2995"/>
        <v>0</v>
      </c>
      <c r="CZ937" s="554">
        <f t="shared" si="2996"/>
        <v>0</v>
      </c>
      <c r="DA937" s="554">
        <f t="shared" si="2997"/>
        <v>0</v>
      </c>
      <c r="DB937" s="555">
        <f t="shared" si="2998"/>
        <v>0</v>
      </c>
      <c r="DC937" s="555">
        <f t="shared" si="2999"/>
        <v>0</v>
      </c>
      <c r="DD937" s="555">
        <f t="shared" si="3000"/>
        <v>0</v>
      </c>
      <c r="DE937" s="554">
        <f t="shared" si="3001"/>
        <v>0</v>
      </c>
      <c r="DF937" s="554">
        <f t="shared" si="3002"/>
        <v>0</v>
      </c>
      <c r="DG937" s="554">
        <f t="shared" si="3003"/>
        <v>0</v>
      </c>
      <c r="DH937" s="554">
        <f t="shared" si="3004"/>
        <v>0</v>
      </c>
      <c r="DI937" s="554">
        <f t="shared" si="3005"/>
        <v>0</v>
      </c>
      <c r="DJ937" s="553">
        <f t="shared" si="3006"/>
        <v>0</v>
      </c>
      <c r="DK937" s="552">
        <f t="shared" si="3007"/>
        <v>0</v>
      </c>
      <c r="DL937" s="656">
        <f t="shared" si="3008"/>
        <v>17</v>
      </c>
      <c r="DM937" s="106">
        <f t="shared" si="3009"/>
        <v>17</v>
      </c>
      <c r="DN937" s="106">
        <f t="shared" si="3010"/>
        <v>17</v>
      </c>
      <c r="DO937" s="106">
        <f t="shared" si="3011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5"/>
      <c r="DY937" s="487"/>
    </row>
    <row r="938" spans="1:129" s="489" customFormat="1" ht="15.75" customHeight="1">
      <c r="A938" s="620" t="str">
        <f>A285</f>
        <v>Finger millet: kg produced</v>
      </c>
      <c r="B938" s="804">
        <f>SUM(B289)</f>
        <v>0</v>
      </c>
      <c r="C938" s="804">
        <f>SUM(C289)</f>
        <v>0</v>
      </c>
      <c r="D938" s="804">
        <f>SUM(D289)</f>
        <v>0</v>
      </c>
      <c r="E938" s="804">
        <f>SUM(E289)</f>
        <v>0</v>
      </c>
      <c r="F938" s="804">
        <f>SUM(F289)</f>
        <v>0</v>
      </c>
      <c r="G938" s="804">
        <f>SUM(G289)</f>
        <v>0</v>
      </c>
      <c r="H938" s="804">
        <f>SUM(H289)</f>
        <v>0</v>
      </c>
      <c r="I938" s="804">
        <f>SUM(I289)</f>
        <v>0</v>
      </c>
      <c r="J938" s="804">
        <f>SUM(J289)</f>
        <v>0</v>
      </c>
      <c r="K938" s="804">
        <f>SUM(K289)</f>
        <v>0</v>
      </c>
      <c r="L938" s="804">
        <f>SUM(L289)</f>
        <v>0</v>
      </c>
      <c r="M938" s="804">
        <f>SUM(M289)</f>
        <v>0</v>
      </c>
      <c r="N938" s="804">
        <f>SUM(N289)</f>
        <v>0</v>
      </c>
      <c r="O938" s="804">
        <f>SUM(O289)</f>
        <v>0</v>
      </c>
      <c r="P938" s="804">
        <f>SUM(P289)</f>
        <v>0</v>
      </c>
      <c r="Q938" s="804">
        <f>SUM(Q289)</f>
        <v>0</v>
      </c>
      <c r="R938" s="804">
        <f>SUM(R289)</f>
        <v>0</v>
      </c>
      <c r="S938" s="803"/>
      <c r="T938" s="804">
        <f>SUM(T289)</f>
        <v>0</v>
      </c>
      <c r="U938" s="804">
        <f>SUM(U289)</f>
        <v>0</v>
      </c>
      <c r="V938" s="804">
        <f>SUM(V289)</f>
        <v>0</v>
      </c>
      <c r="W938" s="804">
        <f>SUM(W289)</f>
        <v>0</v>
      </c>
      <c r="X938" s="804">
        <f>SUM(X289)</f>
        <v>0</v>
      </c>
      <c r="Y938" s="804">
        <f>SUM(Y289)</f>
        <v>0</v>
      </c>
      <c r="Z938" s="804">
        <f>SUM(Z289)</f>
        <v>0</v>
      </c>
      <c r="AA938" s="804">
        <f>SUM(AA289)</f>
        <v>0</v>
      </c>
      <c r="AB938" s="804">
        <f>SUM(AB289)</f>
        <v>0</v>
      </c>
      <c r="AC938" s="804">
        <f>SUM(AC289)</f>
        <v>0</v>
      </c>
      <c r="AD938" s="804">
        <f>SUM(AD289)</f>
        <v>0</v>
      </c>
      <c r="AE938" s="804">
        <f>SUM(AE289)</f>
        <v>0</v>
      </c>
      <c r="AF938" s="804">
        <f>SUM(AF289)</f>
        <v>0</v>
      </c>
      <c r="AG938" s="804">
        <f>SUM(AG289)</f>
        <v>0</v>
      </c>
      <c r="AH938" s="804">
        <f>SUM(AH289)</f>
        <v>0</v>
      </c>
      <c r="AI938" s="804">
        <f>SUM(AI289)</f>
        <v>0</v>
      </c>
      <c r="AJ938" s="804">
        <f>SUM(AJ289)</f>
        <v>0</v>
      </c>
      <c r="AK938" s="803"/>
      <c r="AL938" s="804">
        <f>SUM(AL289)</f>
        <v>0</v>
      </c>
      <c r="AM938" s="804">
        <f>SUM(AM289)</f>
        <v>0</v>
      </c>
      <c r="AN938" s="804">
        <f>SUM(AN289)</f>
        <v>0</v>
      </c>
      <c r="AO938" s="804">
        <f>SUM(AO289)</f>
        <v>0</v>
      </c>
      <c r="AP938" s="804">
        <f>SUM(AP289)</f>
        <v>0</v>
      </c>
      <c r="AQ938" s="804">
        <f>SUM(AQ289)</f>
        <v>0</v>
      </c>
      <c r="AR938" s="804">
        <f>SUM(AR289)</f>
        <v>0</v>
      </c>
      <c r="AS938" s="804">
        <f>SUM(AS289)</f>
        <v>0</v>
      </c>
      <c r="AT938" s="804">
        <f>SUM(AT289)</f>
        <v>0</v>
      </c>
      <c r="AU938" s="804">
        <f>SUM(AU289)</f>
        <v>0</v>
      </c>
      <c r="AV938" s="804">
        <f>SUM(AV289)</f>
        <v>0</v>
      </c>
      <c r="AW938" s="804">
        <f>SUM(AW289)</f>
        <v>0</v>
      </c>
      <c r="AX938" s="804">
        <f>SUM(AX289)</f>
        <v>0</v>
      </c>
      <c r="AY938" s="804">
        <f>SUM(AY289)</f>
        <v>0</v>
      </c>
      <c r="AZ938" s="804">
        <f>SUM(AZ289)</f>
        <v>0</v>
      </c>
      <c r="BA938" s="804">
        <f>SUM(BA289)</f>
        <v>0</v>
      </c>
      <c r="BB938" s="804">
        <f>SUM(BB289)</f>
        <v>0</v>
      </c>
      <c r="BC938" s="803"/>
      <c r="BD938" s="804">
        <f>SUM(BD289)</f>
        <v>0</v>
      </c>
      <c r="BE938" s="804">
        <f>SUM(BE289)</f>
        <v>0</v>
      </c>
      <c r="BF938" s="804">
        <f>SUM(BF289)</f>
        <v>0</v>
      </c>
      <c r="BG938" s="804">
        <f>SUM(BG289)</f>
        <v>0</v>
      </c>
      <c r="BH938" s="804">
        <f>SUM(BH289)</f>
        <v>0</v>
      </c>
      <c r="BI938" s="804">
        <f>SUM(BI289)</f>
        <v>0</v>
      </c>
      <c r="BJ938" s="804">
        <f>SUM(BJ289)</f>
        <v>0</v>
      </c>
      <c r="BK938" s="804">
        <f>SUM(BK289)</f>
        <v>0</v>
      </c>
      <c r="BL938" s="804">
        <f>SUM(BL289)</f>
        <v>0</v>
      </c>
      <c r="BM938" s="804">
        <f>SUM(BM289)</f>
        <v>0</v>
      </c>
      <c r="BN938" s="804">
        <f>SUM(BN289)</f>
        <v>0</v>
      </c>
      <c r="BO938" s="804">
        <f>SUM(BO289)</f>
        <v>0</v>
      </c>
      <c r="BP938" s="804">
        <f>SUM(BP289)</f>
        <v>0</v>
      </c>
      <c r="BQ938" s="804">
        <f>SUM(BQ289)</f>
        <v>0</v>
      </c>
      <c r="BR938" s="804">
        <f>SUM(BR289)</f>
        <v>0</v>
      </c>
      <c r="BS938" s="804">
        <f>SUM(BS289)</f>
        <v>0</v>
      </c>
      <c r="BT938" s="804">
        <f>SUM(BT289)</f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0">
        <f t="shared" si="2985"/>
        <v>0</v>
      </c>
      <c r="CA938" s="600">
        <f t="shared" si="2986"/>
        <v>0</v>
      </c>
      <c r="CB938" s="600">
        <f t="shared" si="2987"/>
        <v>0</v>
      </c>
      <c r="CC938" s="600">
        <f t="shared" si="2988"/>
        <v>0</v>
      </c>
      <c r="CD938" s="1337">
        <f t="shared" si="3012"/>
        <v>0</v>
      </c>
      <c r="CE938" s="1338">
        <f t="shared" si="2990"/>
        <v>0</v>
      </c>
      <c r="CF938" s="1339">
        <f t="shared" si="2990"/>
        <v>0</v>
      </c>
      <c r="CG938" s="1339">
        <f t="shared" si="2990"/>
        <v>0</v>
      </c>
      <c r="CH938" s="1339">
        <f t="shared" si="2990"/>
        <v>0</v>
      </c>
      <c r="CI938" s="1339">
        <f t="shared" si="2990"/>
        <v>0</v>
      </c>
      <c r="CJ938" s="1339">
        <f t="shared" si="2990"/>
        <v>0</v>
      </c>
      <c r="CK938" s="1340">
        <f t="shared" si="2990"/>
        <v>0</v>
      </c>
      <c r="CL938" s="1340">
        <f t="shared" si="2990"/>
        <v>0</v>
      </c>
      <c r="CM938" s="1340">
        <f t="shared" si="2990"/>
        <v>0</v>
      </c>
      <c r="CN938" s="1339">
        <f t="shared" si="2990"/>
        <v>0</v>
      </c>
      <c r="CO938" s="1339">
        <f t="shared" si="2990"/>
        <v>0</v>
      </c>
      <c r="CP938" s="1339">
        <f t="shared" si="2990"/>
        <v>0</v>
      </c>
      <c r="CQ938" s="1339">
        <f t="shared" si="2990"/>
        <v>0</v>
      </c>
      <c r="CR938" s="1339">
        <f t="shared" si="2990"/>
        <v>0</v>
      </c>
      <c r="CS938" s="1338">
        <f t="shared" si="2990"/>
        <v>0</v>
      </c>
      <c r="CT938" s="1341">
        <f t="shared" si="2990"/>
        <v>0</v>
      </c>
      <c r="CU938" s="552">
        <f t="shared" si="2991"/>
        <v>0</v>
      </c>
      <c r="CV938" s="553">
        <f t="shared" si="2992"/>
        <v>0</v>
      </c>
      <c r="CW938" s="554">
        <f t="shared" si="2993"/>
        <v>0</v>
      </c>
      <c r="CX938" s="554">
        <f t="shared" si="2994"/>
        <v>0</v>
      </c>
      <c r="CY938" s="554">
        <f t="shared" si="2995"/>
        <v>0</v>
      </c>
      <c r="CZ938" s="554">
        <f t="shared" si="2996"/>
        <v>0</v>
      </c>
      <c r="DA938" s="554">
        <f t="shared" si="2997"/>
        <v>0</v>
      </c>
      <c r="DB938" s="555">
        <f t="shared" si="2998"/>
        <v>0</v>
      </c>
      <c r="DC938" s="555">
        <f t="shared" si="2999"/>
        <v>0</v>
      </c>
      <c r="DD938" s="555">
        <f t="shared" si="3000"/>
        <v>0</v>
      </c>
      <c r="DE938" s="554">
        <f t="shared" si="3001"/>
        <v>0</v>
      </c>
      <c r="DF938" s="554">
        <f t="shared" si="3002"/>
        <v>0</v>
      </c>
      <c r="DG938" s="554">
        <f t="shared" si="3003"/>
        <v>0</v>
      </c>
      <c r="DH938" s="554">
        <f t="shared" si="3004"/>
        <v>0</v>
      </c>
      <c r="DI938" s="554">
        <f t="shared" si="3005"/>
        <v>0</v>
      </c>
      <c r="DJ938" s="553">
        <f t="shared" si="3006"/>
        <v>0</v>
      </c>
      <c r="DK938" s="552">
        <f t="shared" si="3007"/>
        <v>0</v>
      </c>
      <c r="DL938" s="656">
        <f t="shared" si="3008"/>
        <v>17</v>
      </c>
      <c r="DM938" s="106">
        <f t="shared" si="3009"/>
        <v>17</v>
      </c>
      <c r="DN938" s="106">
        <f t="shared" si="3010"/>
        <v>17</v>
      </c>
      <c r="DO938" s="106">
        <f t="shared" si="3011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5"/>
      <c r="DY938" s="487"/>
    </row>
    <row r="939" spans="1:129" s="489" customFormat="1" ht="15.75" customHeight="1">
      <c r="A939" s="620" t="str">
        <f>A292</f>
        <v>Wheat: kg produced</v>
      </c>
      <c r="B939" s="804">
        <f>SUM(B296)</f>
        <v>0</v>
      </c>
      <c r="C939" s="804">
        <f>SUM(C296)</f>
        <v>0</v>
      </c>
      <c r="D939" s="804">
        <f>SUM(D296)</f>
        <v>0</v>
      </c>
      <c r="E939" s="804">
        <f>SUM(E296)</f>
        <v>0</v>
      </c>
      <c r="F939" s="804">
        <f>SUM(F296)</f>
        <v>0</v>
      </c>
      <c r="G939" s="804">
        <f>SUM(G296)</f>
        <v>0</v>
      </c>
      <c r="H939" s="804">
        <f>SUM(H296)</f>
        <v>0</v>
      </c>
      <c r="I939" s="804">
        <f>SUM(I296)</f>
        <v>0</v>
      </c>
      <c r="J939" s="804">
        <f>SUM(J296)</f>
        <v>0</v>
      </c>
      <c r="K939" s="804">
        <f>SUM(K296)</f>
        <v>0</v>
      </c>
      <c r="L939" s="804">
        <f>SUM(L296)</f>
        <v>0</v>
      </c>
      <c r="M939" s="804">
        <f>SUM(M296)</f>
        <v>0</v>
      </c>
      <c r="N939" s="804">
        <f>SUM(N296)</f>
        <v>0</v>
      </c>
      <c r="O939" s="804">
        <f>SUM(O296)</f>
        <v>0</v>
      </c>
      <c r="P939" s="804">
        <f>SUM(P296)</f>
        <v>0</v>
      </c>
      <c r="Q939" s="804">
        <f>SUM(Q296)</f>
        <v>0</v>
      </c>
      <c r="R939" s="804">
        <f>SUM(R296)</f>
        <v>0</v>
      </c>
      <c r="S939" s="803"/>
      <c r="T939" s="804">
        <f>SUM(T296)</f>
        <v>0</v>
      </c>
      <c r="U939" s="804">
        <f>SUM(U296)</f>
        <v>0</v>
      </c>
      <c r="V939" s="804">
        <f>SUM(V296)</f>
        <v>0</v>
      </c>
      <c r="W939" s="804">
        <f>SUM(W296)</f>
        <v>0</v>
      </c>
      <c r="X939" s="804">
        <f>SUM(X296)</f>
        <v>0</v>
      </c>
      <c r="Y939" s="804">
        <f>SUM(Y296)</f>
        <v>0</v>
      </c>
      <c r="Z939" s="804">
        <f>SUM(Z296)</f>
        <v>0</v>
      </c>
      <c r="AA939" s="804">
        <f>SUM(AA296)</f>
        <v>0</v>
      </c>
      <c r="AB939" s="804">
        <f>SUM(AB296)</f>
        <v>0</v>
      </c>
      <c r="AC939" s="804">
        <f>SUM(AC296)</f>
        <v>0</v>
      </c>
      <c r="AD939" s="804">
        <f>SUM(AD296)</f>
        <v>0</v>
      </c>
      <c r="AE939" s="804">
        <f>SUM(AE296)</f>
        <v>0</v>
      </c>
      <c r="AF939" s="804">
        <f>SUM(AF296)</f>
        <v>0</v>
      </c>
      <c r="AG939" s="804">
        <f>SUM(AG296)</f>
        <v>0</v>
      </c>
      <c r="AH939" s="804">
        <f>SUM(AH296)</f>
        <v>0</v>
      </c>
      <c r="AI939" s="804">
        <f>SUM(AI296)</f>
        <v>0</v>
      </c>
      <c r="AJ939" s="804">
        <f>SUM(AJ296)</f>
        <v>0</v>
      </c>
      <c r="AK939" s="803"/>
      <c r="AL939" s="804">
        <f>SUM(AL296)</f>
        <v>0</v>
      </c>
      <c r="AM939" s="804">
        <f>SUM(AM296)</f>
        <v>0</v>
      </c>
      <c r="AN939" s="804">
        <f>SUM(AN296)</f>
        <v>0</v>
      </c>
      <c r="AO939" s="804">
        <f>SUM(AO296)</f>
        <v>0</v>
      </c>
      <c r="AP939" s="804">
        <f>SUM(AP296)</f>
        <v>0</v>
      </c>
      <c r="AQ939" s="804">
        <f>SUM(AQ296)</f>
        <v>0</v>
      </c>
      <c r="AR939" s="804">
        <f>SUM(AR296)</f>
        <v>0</v>
      </c>
      <c r="AS939" s="804">
        <f>SUM(AS296)</f>
        <v>0</v>
      </c>
      <c r="AT939" s="804">
        <f>SUM(AT296)</f>
        <v>0</v>
      </c>
      <c r="AU939" s="804">
        <f>SUM(AU296)</f>
        <v>0</v>
      </c>
      <c r="AV939" s="804">
        <f>SUM(AV296)</f>
        <v>0</v>
      </c>
      <c r="AW939" s="804">
        <f>SUM(AW296)</f>
        <v>0</v>
      </c>
      <c r="AX939" s="804">
        <f>SUM(AX296)</f>
        <v>0</v>
      </c>
      <c r="AY939" s="804">
        <f>SUM(AY296)</f>
        <v>0</v>
      </c>
      <c r="AZ939" s="804">
        <f>SUM(AZ296)</f>
        <v>0</v>
      </c>
      <c r="BA939" s="804">
        <f>SUM(BA296)</f>
        <v>0</v>
      </c>
      <c r="BB939" s="804">
        <f>SUM(BB296)</f>
        <v>0</v>
      </c>
      <c r="BC939" s="803"/>
      <c r="BD939" s="804">
        <f>SUM(BD296)</f>
        <v>0</v>
      </c>
      <c r="BE939" s="804">
        <f>SUM(BE296)</f>
        <v>0</v>
      </c>
      <c r="BF939" s="804">
        <f>SUM(BF296)</f>
        <v>0</v>
      </c>
      <c r="BG939" s="804">
        <f>SUM(BG296)</f>
        <v>0</v>
      </c>
      <c r="BH939" s="804">
        <f>SUM(BH296)</f>
        <v>0</v>
      </c>
      <c r="BI939" s="804">
        <f>SUM(BI296)</f>
        <v>0</v>
      </c>
      <c r="BJ939" s="804">
        <f>SUM(BJ296)</f>
        <v>0</v>
      </c>
      <c r="BK939" s="804">
        <f>SUM(BK296)</f>
        <v>0</v>
      </c>
      <c r="BL939" s="804">
        <f>SUM(BL296)</f>
        <v>0</v>
      </c>
      <c r="BM939" s="804">
        <f>SUM(BM296)</f>
        <v>0</v>
      </c>
      <c r="BN939" s="804">
        <f>SUM(BN296)</f>
        <v>0</v>
      </c>
      <c r="BO939" s="804">
        <f>SUM(BO296)</f>
        <v>0</v>
      </c>
      <c r="BP939" s="804">
        <f>SUM(BP296)</f>
        <v>0</v>
      </c>
      <c r="BQ939" s="804">
        <f>SUM(BQ296)</f>
        <v>0</v>
      </c>
      <c r="BR939" s="804">
        <f>SUM(BR296)</f>
        <v>0</v>
      </c>
      <c r="BS939" s="804">
        <f>SUM(BS296)</f>
        <v>0</v>
      </c>
      <c r="BT939" s="804">
        <f>SUM(BT296)</f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0">
        <f t="shared" si="2985"/>
        <v>0</v>
      </c>
      <c r="CA939" s="600">
        <f t="shared" si="2986"/>
        <v>0</v>
      </c>
      <c r="CB939" s="600">
        <f t="shared" si="2987"/>
        <v>0</v>
      </c>
      <c r="CC939" s="600">
        <f t="shared" si="2988"/>
        <v>0</v>
      </c>
      <c r="CD939" s="1337">
        <f t="shared" si="3012"/>
        <v>0</v>
      </c>
      <c r="CE939" s="1338">
        <f t="shared" si="2990"/>
        <v>0</v>
      </c>
      <c r="CF939" s="1339">
        <f t="shared" si="2990"/>
        <v>0</v>
      </c>
      <c r="CG939" s="1339">
        <f t="shared" si="2990"/>
        <v>0</v>
      </c>
      <c r="CH939" s="1339">
        <f t="shared" si="2990"/>
        <v>0</v>
      </c>
      <c r="CI939" s="1339">
        <f t="shared" si="2990"/>
        <v>0</v>
      </c>
      <c r="CJ939" s="1339">
        <f t="shared" si="2990"/>
        <v>0</v>
      </c>
      <c r="CK939" s="1340">
        <f t="shared" si="2990"/>
        <v>0</v>
      </c>
      <c r="CL939" s="1340">
        <f t="shared" si="2990"/>
        <v>0</v>
      </c>
      <c r="CM939" s="1340">
        <f t="shared" si="2990"/>
        <v>0</v>
      </c>
      <c r="CN939" s="1339">
        <f t="shared" si="2990"/>
        <v>0</v>
      </c>
      <c r="CO939" s="1339">
        <f t="shared" si="2990"/>
        <v>0</v>
      </c>
      <c r="CP939" s="1339">
        <f t="shared" si="2990"/>
        <v>0</v>
      </c>
      <c r="CQ939" s="1339">
        <f t="shared" si="2990"/>
        <v>0</v>
      </c>
      <c r="CR939" s="1339">
        <f t="shared" si="2990"/>
        <v>0</v>
      </c>
      <c r="CS939" s="1338">
        <f t="shared" si="2990"/>
        <v>0</v>
      </c>
      <c r="CT939" s="1341">
        <f t="shared" si="2990"/>
        <v>0</v>
      </c>
      <c r="CU939" s="552">
        <f t="shared" si="2991"/>
        <v>0</v>
      </c>
      <c r="CV939" s="553">
        <f t="shared" si="2992"/>
        <v>0</v>
      </c>
      <c r="CW939" s="554">
        <f t="shared" si="2993"/>
        <v>0</v>
      </c>
      <c r="CX939" s="554">
        <f t="shared" si="2994"/>
        <v>0</v>
      </c>
      <c r="CY939" s="554">
        <f t="shared" si="2995"/>
        <v>0</v>
      </c>
      <c r="CZ939" s="554">
        <f t="shared" si="2996"/>
        <v>0</v>
      </c>
      <c r="DA939" s="554">
        <f t="shared" si="2997"/>
        <v>0</v>
      </c>
      <c r="DB939" s="555">
        <f t="shared" si="2998"/>
        <v>0</v>
      </c>
      <c r="DC939" s="555">
        <f t="shared" si="2999"/>
        <v>0</v>
      </c>
      <c r="DD939" s="555">
        <f t="shared" si="3000"/>
        <v>0</v>
      </c>
      <c r="DE939" s="554">
        <f t="shared" si="3001"/>
        <v>0</v>
      </c>
      <c r="DF939" s="554">
        <f t="shared" si="3002"/>
        <v>0</v>
      </c>
      <c r="DG939" s="554">
        <f t="shared" si="3003"/>
        <v>0</v>
      </c>
      <c r="DH939" s="554">
        <f t="shared" si="3004"/>
        <v>0</v>
      </c>
      <c r="DI939" s="554">
        <f t="shared" si="3005"/>
        <v>0</v>
      </c>
      <c r="DJ939" s="553">
        <f t="shared" si="3006"/>
        <v>0</v>
      </c>
      <c r="DK939" s="552">
        <f t="shared" si="3007"/>
        <v>0</v>
      </c>
      <c r="DL939" s="656">
        <f t="shared" si="3008"/>
        <v>17</v>
      </c>
      <c r="DM939" s="106">
        <f t="shared" si="3009"/>
        <v>17</v>
      </c>
      <c r="DN939" s="106">
        <f t="shared" si="3010"/>
        <v>17</v>
      </c>
      <c r="DO939" s="106">
        <f t="shared" si="3011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5"/>
      <c r="DY939" s="487"/>
    </row>
    <row r="940" spans="1:129" s="489" customFormat="1" ht="15.75" customHeight="1">
      <c r="A940" s="813" t="str">
        <f>A299</f>
        <v>Cassava: no. local meas.</v>
      </c>
      <c r="B940" s="804">
        <f>SUM(B306)</f>
        <v>0</v>
      </c>
      <c r="C940" s="804">
        <f>SUM(C306)</f>
        <v>0</v>
      </c>
      <c r="D940" s="804">
        <f>SUM(D306)</f>
        <v>0</v>
      </c>
      <c r="E940" s="804">
        <f>SUM(E306)</f>
        <v>0</v>
      </c>
      <c r="F940" s="804">
        <f>SUM(F306)</f>
        <v>0</v>
      </c>
      <c r="G940" s="804">
        <f>SUM(G306)</f>
        <v>0</v>
      </c>
      <c r="H940" s="804">
        <f>SUM(H306)</f>
        <v>0</v>
      </c>
      <c r="I940" s="804">
        <f>SUM(I306)</f>
        <v>0</v>
      </c>
      <c r="J940" s="804">
        <f>SUM(J306)</f>
        <v>0</v>
      </c>
      <c r="K940" s="804">
        <f>SUM(K306)</f>
        <v>0</v>
      </c>
      <c r="L940" s="804">
        <f>SUM(L306)</f>
        <v>0</v>
      </c>
      <c r="M940" s="804">
        <f>SUM(M306)</f>
        <v>0</v>
      </c>
      <c r="N940" s="804">
        <f>SUM(N306)</f>
        <v>0</v>
      </c>
      <c r="O940" s="804">
        <f>SUM(O306)</f>
        <v>0</v>
      </c>
      <c r="P940" s="804">
        <f>SUM(P306)</f>
        <v>0</v>
      </c>
      <c r="Q940" s="804">
        <f>SUM(Q306)</f>
        <v>0</v>
      </c>
      <c r="R940" s="804">
        <f>SUM(R306)</f>
        <v>0</v>
      </c>
      <c r="S940" s="803"/>
      <c r="T940" s="804">
        <f>SUM(T306)</f>
        <v>0</v>
      </c>
      <c r="U940" s="804">
        <f>SUM(U306)</f>
        <v>0</v>
      </c>
      <c r="V940" s="804">
        <f>SUM(V306)</f>
        <v>0</v>
      </c>
      <c r="W940" s="804">
        <f>SUM(W306)</f>
        <v>0</v>
      </c>
      <c r="X940" s="804">
        <f>SUM(X306)</f>
        <v>0</v>
      </c>
      <c r="Y940" s="804">
        <f>SUM(Y306)</f>
        <v>0</v>
      </c>
      <c r="Z940" s="804">
        <f>SUM(Z306)</f>
        <v>0</v>
      </c>
      <c r="AA940" s="804">
        <f>SUM(AA306)</f>
        <v>0</v>
      </c>
      <c r="AB940" s="804">
        <f>SUM(AB306)</f>
        <v>0</v>
      </c>
      <c r="AC940" s="804">
        <f>SUM(AC306)</f>
        <v>0</v>
      </c>
      <c r="AD940" s="804">
        <f>SUM(AD306)</f>
        <v>0</v>
      </c>
      <c r="AE940" s="804">
        <f>SUM(AE306)</f>
        <v>0</v>
      </c>
      <c r="AF940" s="804">
        <f>SUM(AF306)</f>
        <v>0</v>
      </c>
      <c r="AG940" s="804">
        <f>SUM(AG306)</f>
        <v>0</v>
      </c>
      <c r="AH940" s="804">
        <f>SUM(AH306)</f>
        <v>0</v>
      </c>
      <c r="AI940" s="804">
        <f>SUM(AI306)</f>
        <v>0</v>
      </c>
      <c r="AJ940" s="804">
        <f>SUM(AJ306)</f>
        <v>0</v>
      </c>
      <c r="AK940" s="803"/>
      <c r="AL940" s="804">
        <f>SUM(AL306)</f>
        <v>0</v>
      </c>
      <c r="AM940" s="804">
        <f>SUM(AM306)</f>
        <v>0</v>
      </c>
      <c r="AN940" s="804">
        <f>SUM(AN306)</f>
        <v>0</v>
      </c>
      <c r="AO940" s="804">
        <f>SUM(AO306)</f>
        <v>0</v>
      </c>
      <c r="AP940" s="804">
        <f>SUM(AP306)</f>
        <v>0</v>
      </c>
      <c r="AQ940" s="804">
        <f>SUM(AQ306)</f>
        <v>0</v>
      </c>
      <c r="AR940" s="804">
        <f>SUM(AR306)</f>
        <v>0</v>
      </c>
      <c r="AS940" s="804">
        <f>SUM(AS306)</f>
        <v>0</v>
      </c>
      <c r="AT940" s="804">
        <f>SUM(AT306)</f>
        <v>0</v>
      </c>
      <c r="AU940" s="804">
        <f>SUM(AU306)</f>
        <v>0</v>
      </c>
      <c r="AV940" s="804">
        <f>SUM(AV306)</f>
        <v>0</v>
      </c>
      <c r="AW940" s="804">
        <f>SUM(AW306)</f>
        <v>0</v>
      </c>
      <c r="AX940" s="804">
        <f>SUM(AX306)</f>
        <v>0</v>
      </c>
      <c r="AY940" s="804">
        <f>SUM(AY306)</f>
        <v>0</v>
      </c>
      <c r="AZ940" s="804">
        <f>SUM(AZ306)</f>
        <v>0</v>
      </c>
      <c r="BA940" s="804">
        <f>SUM(BA306)</f>
        <v>0</v>
      </c>
      <c r="BB940" s="804">
        <f>SUM(BB306)</f>
        <v>0</v>
      </c>
      <c r="BC940" s="803"/>
      <c r="BD940" s="804">
        <f>SUM(BD306)</f>
        <v>0</v>
      </c>
      <c r="BE940" s="804">
        <f>SUM(BE306)</f>
        <v>0</v>
      </c>
      <c r="BF940" s="804">
        <f>SUM(BF306)</f>
        <v>0</v>
      </c>
      <c r="BG940" s="804">
        <f>SUM(BG306)</f>
        <v>0</v>
      </c>
      <c r="BH940" s="804">
        <f>SUM(BH306)</f>
        <v>0</v>
      </c>
      <c r="BI940" s="804">
        <f>SUM(BI306)</f>
        <v>0</v>
      </c>
      <c r="BJ940" s="804">
        <f>SUM(BJ306)</f>
        <v>0</v>
      </c>
      <c r="BK940" s="804">
        <f>SUM(BK306)</f>
        <v>0</v>
      </c>
      <c r="BL940" s="804">
        <f>SUM(BL306)</f>
        <v>0</v>
      </c>
      <c r="BM940" s="804">
        <f>SUM(BM306)</f>
        <v>0</v>
      </c>
      <c r="BN940" s="804">
        <f>SUM(BN306)</f>
        <v>0</v>
      </c>
      <c r="BO940" s="804">
        <f>SUM(BO306)</f>
        <v>0</v>
      </c>
      <c r="BP940" s="804">
        <f>SUM(BP306)</f>
        <v>0</v>
      </c>
      <c r="BQ940" s="804">
        <f>SUM(BQ306)</f>
        <v>0</v>
      </c>
      <c r="BR940" s="804">
        <f>SUM(BR306)</f>
        <v>0</v>
      </c>
      <c r="BS940" s="804">
        <f>SUM(BS306)</f>
        <v>0</v>
      </c>
      <c r="BT940" s="804">
        <f>SUM(BT306)</f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600">
        <f t="shared" si="2985"/>
        <v>0</v>
      </c>
      <c r="CA940" s="600">
        <f t="shared" si="2986"/>
        <v>0</v>
      </c>
      <c r="CB940" s="600">
        <f t="shared" si="2987"/>
        <v>0</v>
      </c>
      <c r="CC940" s="600">
        <f t="shared" si="2988"/>
        <v>0</v>
      </c>
      <c r="CD940" s="1337">
        <f t="shared" si="3012"/>
        <v>0</v>
      </c>
      <c r="CE940" s="1338">
        <f t="shared" si="2990"/>
        <v>0</v>
      </c>
      <c r="CF940" s="1339">
        <f t="shared" si="2990"/>
        <v>0</v>
      </c>
      <c r="CG940" s="1339">
        <f t="shared" si="2990"/>
        <v>0</v>
      </c>
      <c r="CH940" s="1339">
        <f t="shared" si="2990"/>
        <v>0</v>
      </c>
      <c r="CI940" s="1339">
        <f t="shared" si="2990"/>
        <v>0</v>
      </c>
      <c r="CJ940" s="1339">
        <f t="shared" si="2990"/>
        <v>0</v>
      </c>
      <c r="CK940" s="1340">
        <f t="shared" si="2990"/>
        <v>0</v>
      </c>
      <c r="CL940" s="1340">
        <f t="shared" si="2990"/>
        <v>0</v>
      </c>
      <c r="CM940" s="1340">
        <f t="shared" si="2990"/>
        <v>0</v>
      </c>
      <c r="CN940" s="1339">
        <f t="shared" si="2990"/>
        <v>0</v>
      </c>
      <c r="CO940" s="1339">
        <f t="shared" si="2990"/>
        <v>0</v>
      </c>
      <c r="CP940" s="1339">
        <f t="shared" si="2990"/>
        <v>0</v>
      </c>
      <c r="CQ940" s="1339">
        <f t="shared" si="2990"/>
        <v>0</v>
      </c>
      <c r="CR940" s="1339">
        <f t="shared" si="2990"/>
        <v>0</v>
      </c>
      <c r="CS940" s="1338">
        <f t="shared" si="2990"/>
        <v>0</v>
      </c>
      <c r="CT940" s="1341">
        <f t="shared" si="2990"/>
        <v>0</v>
      </c>
      <c r="CU940" s="552">
        <f t="shared" si="2991"/>
        <v>0</v>
      </c>
      <c r="CV940" s="553">
        <f t="shared" si="2992"/>
        <v>0</v>
      </c>
      <c r="CW940" s="554">
        <f t="shared" si="2993"/>
        <v>0</v>
      </c>
      <c r="CX940" s="554">
        <f t="shared" si="2994"/>
        <v>0</v>
      </c>
      <c r="CY940" s="554">
        <f t="shared" si="2995"/>
        <v>0</v>
      </c>
      <c r="CZ940" s="554">
        <f t="shared" si="2996"/>
        <v>0</v>
      </c>
      <c r="DA940" s="554">
        <f t="shared" si="2997"/>
        <v>0</v>
      </c>
      <c r="DB940" s="555">
        <f t="shared" si="2998"/>
        <v>0</v>
      </c>
      <c r="DC940" s="555">
        <f t="shared" si="2999"/>
        <v>0</v>
      </c>
      <c r="DD940" s="555">
        <f t="shared" si="3000"/>
        <v>0</v>
      </c>
      <c r="DE940" s="554">
        <f t="shared" si="3001"/>
        <v>0</v>
      </c>
      <c r="DF940" s="554">
        <f t="shared" si="3002"/>
        <v>0</v>
      </c>
      <c r="DG940" s="554">
        <f t="shared" si="3003"/>
        <v>0</v>
      </c>
      <c r="DH940" s="554">
        <f t="shared" si="3004"/>
        <v>0</v>
      </c>
      <c r="DI940" s="554">
        <f t="shared" si="3005"/>
        <v>0</v>
      </c>
      <c r="DJ940" s="553">
        <f t="shared" si="3006"/>
        <v>0</v>
      </c>
      <c r="DK940" s="552">
        <f t="shared" si="3007"/>
        <v>0</v>
      </c>
      <c r="DL940" s="656">
        <f t="shared" si="3008"/>
        <v>17</v>
      </c>
      <c r="DM940" s="106">
        <f t="shared" si="3009"/>
        <v>17</v>
      </c>
      <c r="DN940" s="106">
        <f t="shared" si="3010"/>
        <v>17</v>
      </c>
      <c r="DO940" s="106">
        <f t="shared" si="3011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5"/>
      <c r="DY940" s="487"/>
    </row>
    <row r="941" spans="1:129" s="489" customFormat="1" ht="15.75" customHeight="1">
      <c r="A941" s="620" t="str">
        <f>A309</f>
        <v>Water melon: no. local meas</v>
      </c>
      <c r="B941" s="804">
        <f>SUM(B316)</f>
        <v>0</v>
      </c>
      <c r="C941" s="804">
        <f>SUM(C316)</f>
        <v>0</v>
      </c>
      <c r="D941" s="804">
        <f>SUM(D316)</f>
        <v>0</v>
      </c>
      <c r="E941" s="804">
        <f>SUM(E316)</f>
        <v>0</v>
      </c>
      <c r="F941" s="804">
        <f>SUM(F316)</f>
        <v>0</v>
      </c>
      <c r="G941" s="804">
        <f>SUM(G316)</f>
        <v>0</v>
      </c>
      <c r="H941" s="804">
        <f>SUM(H316)</f>
        <v>0</v>
      </c>
      <c r="I941" s="804">
        <f>SUM(I316)</f>
        <v>0</v>
      </c>
      <c r="J941" s="804">
        <f>SUM(J316)</f>
        <v>0</v>
      </c>
      <c r="K941" s="804">
        <f>SUM(K316)</f>
        <v>0</v>
      </c>
      <c r="L941" s="804">
        <f>SUM(L316)</f>
        <v>0</v>
      </c>
      <c r="M941" s="804">
        <f>SUM(M316)</f>
        <v>0</v>
      </c>
      <c r="N941" s="804">
        <f>SUM(N316)</f>
        <v>0</v>
      </c>
      <c r="O941" s="804">
        <f>SUM(O316)</f>
        <v>0</v>
      </c>
      <c r="P941" s="804">
        <f>SUM(P316)</f>
        <v>0</v>
      </c>
      <c r="Q941" s="804">
        <f>SUM(Q316)</f>
        <v>0</v>
      </c>
      <c r="R941" s="804">
        <f>SUM(R316)</f>
        <v>0</v>
      </c>
      <c r="S941" s="803"/>
      <c r="T941" s="804">
        <f>SUM(T316)</f>
        <v>0</v>
      </c>
      <c r="U941" s="804">
        <f>SUM(U316)</f>
        <v>0</v>
      </c>
      <c r="V941" s="804">
        <f>SUM(V316)</f>
        <v>0</v>
      </c>
      <c r="W941" s="804">
        <f>SUM(W316)</f>
        <v>0</v>
      </c>
      <c r="X941" s="804">
        <f>SUM(X316)</f>
        <v>0</v>
      </c>
      <c r="Y941" s="804">
        <f>SUM(Y316)</f>
        <v>0</v>
      </c>
      <c r="Z941" s="804">
        <f>SUM(Z316)</f>
        <v>0</v>
      </c>
      <c r="AA941" s="804">
        <f>SUM(AA316)</f>
        <v>0</v>
      </c>
      <c r="AB941" s="804">
        <f>SUM(AB316)</f>
        <v>0</v>
      </c>
      <c r="AC941" s="804">
        <f>SUM(AC316)</f>
        <v>0</v>
      </c>
      <c r="AD941" s="804">
        <f>SUM(AD316)</f>
        <v>0</v>
      </c>
      <c r="AE941" s="804">
        <f>SUM(AE316)</f>
        <v>0</v>
      </c>
      <c r="AF941" s="804">
        <f>SUM(AF316)</f>
        <v>0</v>
      </c>
      <c r="AG941" s="804">
        <f>SUM(AG316)</f>
        <v>0</v>
      </c>
      <c r="AH941" s="804">
        <f>SUM(AH316)</f>
        <v>0</v>
      </c>
      <c r="AI941" s="804">
        <f>SUM(AI316)</f>
        <v>0</v>
      </c>
      <c r="AJ941" s="804">
        <f>SUM(AJ316)</f>
        <v>0</v>
      </c>
      <c r="AK941" s="803"/>
      <c r="AL941" s="804">
        <f>SUM(AL316)</f>
        <v>0</v>
      </c>
      <c r="AM941" s="804">
        <f>SUM(AM316)</f>
        <v>0</v>
      </c>
      <c r="AN941" s="804">
        <f>SUM(AN316)</f>
        <v>0</v>
      </c>
      <c r="AO941" s="804">
        <f>SUM(AO316)</f>
        <v>0</v>
      </c>
      <c r="AP941" s="804">
        <f>SUM(AP316)</f>
        <v>0</v>
      </c>
      <c r="AQ941" s="804">
        <f>SUM(AQ316)</f>
        <v>0</v>
      </c>
      <c r="AR941" s="804">
        <f>SUM(AR316)</f>
        <v>0</v>
      </c>
      <c r="AS941" s="804">
        <f>SUM(AS316)</f>
        <v>0</v>
      </c>
      <c r="AT941" s="804">
        <f>SUM(AT316)</f>
        <v>0</v>
      </c>
      <c r="AU941" s="804">
        <f>SUM(AU316)</f>
        <v>0</v>
      </c>
      <c r="AV941" s="804">
        <f>SUM(AV316)</f>
        <v>0</v>
      </c>
      <c r="AW941" s="804">
        <f>SUM(AW316)</f>
        <v>0</v>
      </c>
      <c r="AX941" s="804">
        <f>SUM(AX316)</f>
        <v>0</v>
      </c>
      <c r="AY941" s="804">
        <f>SUM(AY316)</f>
        <v>0</v>
      </c>
      <c r="AZ941" s="804">
        <f>SUM(AZ316)</f>
        <v>0</v>
      </c>
      <c r="BA941" s="804">
        <f>SUM(BA316)</f>
        <v>0</v>
      </c>
      <c r="BB941" s="804">
        <f>SUM(BB316)</f>
        <v>0</v>
      </c>
      <c r="BC941" s="803"/>
      <c r="BD941" s="804">
        <f>SUM(BD316)</f>
        <v>0</v>
      </c>
      <c r="BE941" s="804">
        <f>SUM(BE316)</f>
        <v>0</v>
      </c>
      <c r="BF941" s="804">
        <f>SUM(BF316)</f>
        <v>0</v>
      </c>
      <c r="BG941" s="804">
        <f>SUM(BG316)</f>
        <v>0</v>
      </c>
      <c r="BH941" s="804">
        <f>SUM(BH316)</f>
        <v>0</v>
      </c>
      <c r="BI941" s="804">
        <f>SUM(BI316)</f>
        <v>0</v>
      </c>
      <c r="BJ941" s="804">
        <f>SUM(BJ316)</f>
        <v>0</v>
      </c>
      <c r="BK941" s="804">
        <f>SUM(BK316)</f>
        <v>0</v>
      </c>
      <c r="BL941" s="804">
        <f>SUM(BL316)</f>
        <v>0</v>
      </c>
      <c r="BM941" s="804">
        <f>SUM(BM316)</f>
        <v>0</v>
      </c>
      <c r="BN941" s="804">
        <f>SUM(BN316)</f>
        <v>0</v>
      </c>
      <c r="BO941" s="804">
        <f>SUM(BO316)</f>
        <v>0</v>
      </c>
      <c r="BP941" s="804">
        <f>SUM(BP316)</f>
        <v>0</v>
      </c>
      <c r="BQ941" s="804">
        <f>SUM(BQ316)</f>
        <v>0</v>
      </c>
      <c r="BR941" s="804">
        <f>SUM(BR316)</f>
        <v>0</v>
      </c>
      <c r="BS941" s="804">
        <f>SUM(BS316)</f>
        <v>0</v>
      </c>
      <c r="BT941" s="804">
        <f>SUM(BT316)</f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0">
        <f t="shared" si="2985"/>
        <v>0</v>
      </c>
      <c r="CA941" s="600">
        <f t="shared" si="2986"/>
        <v>0</v>
      </c>
      <c r="CB941" s="600">
        <f t="shared" si="2987"/>
        <v>0</v>
      </c>
      <c r="CC941" s="600">
        <f t="shared" si="2988"/>
        <v>0</v>
      </c>
      <c r="CD941" s="1337">
        <f t="shared" si="3012"/>
        <v>0</v>
      </c>
      <c r="CE941" s="1338">
        <f t="shared" si="2990"/>
        <v>0</v>
      </c>
      <c r="CF941" s="1339">
        <f t="shared" si="2990"/>
        <v>0</v>
      </c>
      <c r="CG941" s="1339">
        <f t="shared" si="2990"/>
        <v>0</v>
      </c>
      <c r="CH941" s="1339">
        <f t="shared" si="2990"/>
        <v>0</v>
      </c>
      <c r="CI941" s="1339">
        <f t="shared" si="2990"/>
        <v>0</v>
      </c>
      <c r="CJ941" s="1339">
        <f t="shared" si="2990"/>
        <v>0</v>
      </c>
      <c r="CK941" s="1340">
        <f t="shared" si="2990"/>
        <v>0</v>
      </c>
      <c r="CL941" s="1340">
        <f t="shared" si="2990"/>
        <v>0</v>
      </c>
      <c r="CM941" s="1340">
        <f t="shared" si="2990"/>
        <v>0</v>
      </c>
      <c r="CN941" s="1339">
        <f t="shared" si="2990"/>
        <v>0</v>
      </c>
      <c r="CO941" s="1339">
        <f t="shared" si="2990"/>
        <v>0</v>
      </c>
      <c r="CP941" s="1339">
        <f t="shared" si="2990"/>
        <v>0</v>
      </c>
      <c r="CQ941" s="1339">
        <f t="shared" si="2990"/>
        <v>0</v>
      </c>
      <c r="CR941" s="1339">
        <f t="shared" si="2990"/>
        <v>0</v>
      </c>
      <c r="CS941" s="1338">
        <f t="shared" si="2990"/>
        <v>0</v>
      </c>
      <c r="CT941" s="1341">
        <f t="shared" si="2990"/>
        <v>0</v>
      </c>
      <c r="CU941" s="552">
        <f t="shared" si="2991"/>
        <v>0</v>
      </c>
      <c r="CV941" s="553">
        <f t="shared" si="2992"/>
        <v>0</v>
      </c>
      <c r="CW941" s="554">
        <f t="shared" si="2993"/>
        <v>0</v>
      </c>
      <c r="CX941" s="554">
        <f t="shared" si="2994"/>
        <v>0</v>
      </c>
      <c r="CY941" s="554">
        <f t="shared" si="2995"/>
        <v>0</v>
      </c>
      <c r="CZ941" s="554">
        <f t="shared" si="2996"/>
        <v>0</v>
      </c>
      <c r="DA941" s="554">
        <f t="shared" si="2997"/>
        <v>0</v>
      </c>
      <c r="DB941" s="555">
        <f t="shared" si="2998"/>
        <v>0</v>
      </c>
      <c r="DC941" s="555">
        <f t="shared" si="2999"/>
        <v>0</v>
      </c>
      <c r="DD941" s="555">
        <f t="shared" si="3000"/>
        <v>0</v>
      </c>
      <c r="DE941" s="554">
        <f t="shared" si="3001"/>
        <v>0</v>
      </c>
      <c r="DF941" s="554">
        <f t="shared" si="3002"/>
        <v>0</v>
      </c>
      <c r="DG941" s="554">
        <f t="shared" si="3003"/>
        <v>0</v>
      </c>
      <c r="DH941" s="554">
        <f t="shared" si="3004"/>
        <v>0</v>
      </c>
      <c r="DI941" s="554">
        <f t="shared" si="3005"/>
        <v>0</v>
      </c>
      <c r="DJ941" s="553">
        <f t="shared" si="3006"/>
        <v>0</v>
      </c>
      <c r="DK941" s="552">
        <f t="shared" si="3007"/>
        <v>0</v>
      </c>
      <c r="DL941" s="656">
        <f t="shared" si="3008"/>
        <v>17</v>
      </c>
      <c r="DM941" s="106">
        <f t="shared" si="3009"/>
        <v>17</v>
      </c>
      <c r="DN941" s="106">
        <f t="shared" si="3010"/>
        <v>17</v>
      </c>
      <c r="DO941" s="106">
        <f t="shared" si="3011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5"/>
      <c r="DY941" s="487"/>
    </row>
    <row r="942" spans="1:129" s="489" customFormat="1" ht="15.75" customHeight="1">
      <c r="A942" s="620" t="str">
        <f>A319</f>
        <v>Other melons: no. local meas</v>
      </c>
      <c r="B942" s="804">
        <f>SUM(B326)</f>
        <v>0</v>
      </c>
      <c r="C942" s="804">
        <f>SUM(C326)</f>
        <v>0</v>
      </c>
      <c r="D942" s="804">
        <f>SUM(D326)</f>
        <v>0</v>
      </c>
      <c r="E942" s="804">
        <f>SUM(E326)</f>
        <v>0</v>
      </c>
      <c r="F942" s="804">
        <f>SUM(F326)</f>
        <v>0</v>
      </c>
      <c r="G942" s="804">
        <f>SUM(G326)</f>
        <v>0</v>
      </c>
      <c r="H942" s="804">
        <f>SUM(H326)</f>
        <v>0</v>
      </c>
      <c r="I942" s="804">
        <f>SUM(I326)</f>
        <v>0</v>
      </c>
      <c r="J942" s="804">
        <f>SUM(J326)</f>
        <v>0</v>
      </c>
      <c r="K942" s="804">
        <f>SUM(K326)</f>
        <v>0</v>
      </c>
      <c r="L942" s="804">
        <f>SUM(L326)</f>
        <v>0</v>
      </c>
      <c r="M942" s="804">
        <f>SUM(M326)</f>
        <v>0</v>
      </c>
      <c r="N942" s="804">
        <f>SUM(N326)</f>
        <v>0</v>
      </c>
      <c r="O942" s="804">
        <f>SUM(O326)</f>
        <v>0</v>
      </c>
      <c r="P942" s="804">
        <f>SUM(P326)</f>
        <v>0</v>
      </c>
      <c r="Q942" s="804">
        <f>SUM(Q326)</f>
        <v>0</v>
      </c>
      <c r="R942" s="804">
        <f>SUM(R326)</f>
        <v>0</v>
      </c>
      <c r="S942" s="803"/>
      <c r="T942" s="804">
        <f>SUM(T326)</f>
        <v>0</v>
      </c>
      <c r="U942" s="804">
        <f>SUM(U326)</f>
        <v>0</v>
      </c>
      <c r="V942" s="804">
        <f>SUM(V326)</f>
        <v>0</v>
      </c>
      <c r="W942" s="804">
        <f>SUM(W326)</f>
        <v>0</v>
      </c>
      <c r="X942" s="804">
        <f>SUM(X326)</f>
        <v>0</v>
      </c>
      <c r="Y942" s="804">
        <f>SUM(Y326)</f>
        <v>0</v>
      </c>
      <c r="Z942" s="804">
        <f>SUM(Z326)</f>
        <v>0</v>
      </c>
      <c r="AA942" s="804">
        <f>SUM(AA326)</f>
        <v>0</v>
      </c>
      <c r="AB942" s="804">
        <f>SUM(AB326)</f>
        <v>0</v>
      </c>
      <c r="AC942" s="804">
        <f>SUM(AC326)</f>
        <v>0</v>
      </c>
      <c r="AD942" s="804">
        <f>SUM(AD326)</f>
        <v>0</v>
      </c>
      <c r="AE942" s="804">
        <f>SUM(AE326)</f>
        <v>0</v>
      </c>
      <c r="AF942" s="804">
        <f>SUM(AF326)</f>
        <v>0</v>
      </c>
      <c r="AG942" s="804">
        <f>SUM(AG326)</f>
        <v>0</v>
      </c>
      <c r="AH942" s="804">
        <f>SUM(AH326)</f>
        <v>0</v>
      </c>
      <c r="AI942" s="804">
        <f>SUM(AI326)</f>
        <v>0</v>
      </c>
      <c r="AJ942" s="804">
        <f>SUM(AJ326)</f>
        <v>0</v>
      </c>
      <c r="AK942" s="803"/>
      <c r="AL942" s="804">
        <f>SUM(AL326)</f>
        <v>0</v>
      </c>
      <c r="AM942" s="804">
        <f>SUM(AM326)</f>
        <v>0</v>
      </c>
      <c r="AN942" s="804">
        <f>SUM(AN326)</f>
        <v>0</v>
      </c>
      <c r="AO942" s="804">
        <f>SUM(AO326)</f>
        <v>0</v>
      </c>
      <c r="AP942" s="804">
        <f>SUM(AP326)</f>
        <v>0</v>
      </c>
      <c r="AQ942" s="804">
        <f>SUM(AQ326)</f>
        <v>0</v>
      </c>
      <c r="AR942" s="804">
        <f>SUM(AR326)</f>
        <v>0</v>
      </c>
      <c r="AS942" s="804">
        <f>SUM(AS326)</f>
        <v>0</v>
      </c>
      <c r="AT942" s="804">
        <f>SUM(AT326)</f>
        <v>0</v>
      </c>
      <c r="AU942" s="804">
        <f>SUM(AU326)</f>
        <v>0</v>
      </c>
      <c r="AV942" s="804">
        <f>SUM(AV326)</f>
        <v>0</v>
      </c>
      <c r="AW942" s="804">
        <f>SUM(AW326)</f>
        <v>0</v>
      </c>
      <c r="AX942" s="804">
        <f>SUM(AX326)</f>
        <v>0</v>
      </c>
      <c r="AY942" s="804">
        <f>SUM(AY326)</f>
        <v>0</v>
      </c>
      <c r="AZ942" s="804">
        <f>SUM(AZ326)</f>
        <v>0</v>
      </c>
      <c r="BA942" s="804">
        <f>SUM(BA326)</f>
        <v>0</v>
      </c>
      <c r="BB942" s="804">
        <f>SUM(BB326)</f>
        <v>0</v>
      </c>
      <c r="BC942" s="803"/>
      <c r="BD942" s="804">
        <f>SUM(BD326)</f>
        <v>0</v>
      </c>
      <c r="BE942" s="804">
        <f>SUM(BE326)</f>
        <v>0</v>
      </c>
      <c r="BF942" s="804">
        <f>SUM(BF326)</f>
        <v>0</v>
      </c>
      <c r="BG942" s="804">
        <f>SUM(BG326)</f>
        <v>0</v>
      </c>
      <c r="BH942" s="804">
        <f>SUM(BH326)</f>
        <v>0</v>
      </c>
      <c r="BI942" s="804">
        <f>SUM(BI326)</f>
        <v>0</v>
      </c>
      <c r="BJ942" s="804">
        <f>SUM(BJ326)</f>
        <v>0</v>
      </c>
      <c r="BK942" s="804">
        <f>SUM(BK326)</f>
        <v>0</v>
      </c>
      <c r="BL942" s="804">
        <f>SUM(BL326)</f>
        <v>0</v>
      </c>
      <c r="BM942" s="804">
        <f>SUM(BM326)</f>
        <v>0</v>
      </c>
      <c r="BN942" s="804">
        <f>SUM(BN326)</f>
        <v>0</v>
      </c>
      <c r="BO942" s="804">
        <f>SUM(BO326)</f>
        <v>0</v>
      </c>
      <c r="BP942" s="804">
        <f>SUM(BP326)</f>
        <v>0</v>
      </c>
      <c r="BQ942" s="804">
        <f>SUM(BQ326)</f>
        <v>0</v>
      </c>
      <c r="BR942" s="804">
        <f>SUM(BR326)</f>
        <v>0</v>
      </c>
      <c r="BS942" s="804">
        <f>SUM(BS326)</f>
        <v>0</v>
      </c>
      <c r="BT942" s="804">
        <f>SUM(BT326)</f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0">
        <f t="shared" si="2985"/>
        <v>0</v>
      </c>
      <c r="CA942" s="600">
        <f t="shared" si="2986"/>
        <v>0</v>
      </c>
      <c r="CB942" s="600">
        <f t="shared" si="2987"/>
        <v>0</v>
      </c>
      <c r="CC942" s="600">
        <f t="shared" si="2988"/>
        <v>0</v>
      </c>
      <c r="CD942" s="1337">
        <f t="shared" si="3012"/>
        <v>0</v>
      </c>
      <c r="CE942" s="1338">
        <f t="shared" si="2990"/>
        <v>0</v>
      </c>
      <c r="CF942" s="1339">
        <f t="shared" si="2990"/>
        <v>0</v>
      </c>
      <c r="CG942" s="1339">
        <f t="shared" si="2990"/>
        <v>0</v>
      </c>
      <c r="CH942" s="1339">
        <f t="shared" si="2990"/>
        <v>0</v>
      </c>
      <c r="CI942" s="1339">
        <f t="shared" si="2990"/>
        <v>0</v>
      </c>
      <c r="CJ942" s="1339">
        <f t="shared" si="2990"/>
        <v>0</v>
      </c>
      <c r="CK942" s="1340">
        <f t="shared" si="2990"/>
        <v>0</v>
      </c>
      <c r="CL942" s="1340">
        <f t="shared" si="2990"/>
        <v>0</v>
      </c>
      <c r="CM942" s="1340">
        <f t="shared" si="2990"/>
        <v>0</v>
      </c>
      <c r="CN942" s="1339">
        <f t="shared" si="2990"/>
        <v>0</v>
      </c>
      <c r="CO942" s="1339">
        <f t="shared" si="2990"/>
        <v>0</v>
      </c>
      <c r="CP942" s="1339">
        <f t="shared" si="2990"/>
        <v>0</v>
      </c>
      <c r="CQ942" s="1339">
        <f t="shared" si="2990"/>
        <v>0</v>
      </c>
      <c r="CR942" s="1339">
        <f t="shared" si="2990"/>
        <v>0</v>
      </c>
      <c r="CS942" s="1338">
        <f t="shared" si="2990"/>
        <v>0</v>
      </c>
      <c r="CT942" s="1341">
        <f t="shared" si="2990"/>
        <v>0</v>
      </c>
      <c r="CU942" s="552">
        <f t="shared" si="2991"/>
        <v>0</v>
      </c>
      <c r="CV942" s="553">
        <f t="shared" si="2992"/>
        <v>0</v>
      </c>
      <c r="CW942" s="554">
        <f t="shared" si="2993"/>
        <v>0</v>
      </c>
      <c r="CX942" s="554">
        <f t="shared" si="2994"/>
        <v>0</v>
      </c>
      <c r="CY942" s="554">
        <f t="shared" si="2995"/>
        <v>0</v>
      </c>
      <c r="CZ942" s="554">
        <f t="shared" si="2996"/>
        <v>0</v>
      </c>
      <c r="DA942" s="554">
        <f t="shared" si="2997"/>
        <v>0</v>
      </c>
      <c r="DB942" s="555">
        <f t="shared" si="2998"/>
        <v>0</v>
      </c>
      <c r="DC942" s="555">
        <f t="shared" si="2999"/>
        <v>0</v>
      </c>
      <c r="DD942" s="555">
        <f t="shared" si="3000"/>
        <v>0</v>
      </c>
      <c r="DE942" s="554">
        <f t="shared" si="3001"/>
        <v>0</v>
      </c>
      <c r="DF942" s="554">
        <f t="shared" si="3002"/>
        <v>0</v>
      </c>
      <c r="DG942" s="554">
        <f t="shared" si="3003"/>
        <v>0</v>
      </c>
      <c r="DH942" s="554">
        <f t="shared" si="3004"/>
        <v>0</v>
      </c>
      <c r="DI942" s="554">
        <f t="shared" si="3005"/>
        <v>0</v>
      </c>
      <c r="DJ942" s="553">
        <f t="shared" si="3006"/>
        <v>0</v>
      </c>
      <c r="DK942" s="552">
        <f t="shared" si="3007"/>
        <v>0</v>
      </c>
      <c r="DL942" s="656">
        <f t="shared" si="3008"/>
        <v>17</v>
      </c>
      <c r="DM942" s="106">
        <f t="shared" si="3009"/>
        <v>17</v>
      </c>
      <c r="DN942" s="106">
        <f t="shared" si="3010"/>
        <v>17</v>
      </c>
      <c r="DO942" s="106">
        <f t="shared" si="3011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5"/>
      <c r="DY942" s="487"/>
    </row>
    <row r="943" spans="1:129" s="489" customFormat="1" ht="15.75" customHeight="1">
      <c r="A943" s="620" t="str">
        <f>A329</f>
        <v>Other root crops: no. local meas</v>
      </c>
      <c r="B943" s="804">
        <f>SUM(B336)</f>
        <v>0</v>
      </c>
      <c r="C943" s="804">
        <f>SUM(C336)</f>
        <v>0</v>
      </c>
      <c r="D943" s="804">
        <f>SUM(D336)</f>
        <v>0</v>
      </c>
      <c r="E943" s="804">
        <f>SUM(E336)</f>
        <v>0</v>
      </c>
      <c r="F943" s="804">
        <f>SUM(F336)</f>
        <v>0</v>
      </c>
      <c r="G943" s="804">
        <f>SUM(G336)</f>
        <v>0</v>
      </c>
      <c r="H943" s="804">
        <f>SUM(H336)</f>
        <v>0</v>
      </c>
      <c r="I943" s="804">
        <f>SUM(I336)</f>
        <v>0</v>
      </c>
      <c r="J943" s="804">
        <f>SUM(J336)</f>
        <v>0</v>
      </c>
      <c r="K943" s="804">
        <f>SUM(K336)</f>
        <v>0</v>
      </c>
      <c r="L943" s="804">
        <f>SUM(L336)</f>
        <v>0</v>
      </c>
      <c r="M943" s="804">
        <f>SUM(M336)</f>
        <v>0</v>
      </c>
      <c r="N943" s="804">
        <f>SUM(N336)</f>
        <v>0</v>
      </c>
      <c r="O943" s="804">
        <f>SUM(O336)</f>
        <v>0</v>
      </c>
      <c r="P943" s="804">
        <f>SUM(P336)</f>
        <v>0</v>
      </c>
      <c r="Q943" s="804">
        <f>SUM(Q336)</f>
        <v>0</v>
      </c>
      <c r="R943" s="804">
        <f>SUM(R336)</f>
        <v>0</v>
      </c>
      <c r="S943" s="803"/>
      <c r="T943" s="804">
        <f>SUM(T336)</f>
        <v>0</v>
      </c>
      <c r="U943" s="804">
        <f>SUM(U336)</f>
        <v>0</v>
      </c>
      <c r="V943" s="804">
        <f>SUM(V336)</f>
        <v>0</v>
      </c>
      <c r="W943" s="804">
        <f>SUM(W336)</f>
        <v>0</v>
      </c>
      <c r="X943" s="804">
        <f>SUM(X336)</f>
        <v>0</v>
      </c>
      <c r="Y943" s="804">
        <f>SUM(Y336)</f>
        <v>0</v>
      </c>
      <c r="Z943" s="804">
        <f>SUM(Z336)</f>
        <v>0</v>
      </c>
      <c r="AA943" s="804">
        <f>SUM(AA336)</f>
        <v>0</v>
      </c>
      <c r="AB943" s="804">
        <f>SUM(AB336)</f>
        <v>0</v>
      </c>
      <c r="AC943" s="804">
        <f>SUM(AC336)</f>
        <v>0</v>
      </c>
      <c r="AD943" s="804">
        <f>SUM(AD336)</f>
        <v>0</v>
      </c>
      <c r="AE943" s="804">
        <f>SUM(AE336)</f>
        <v>0</v>
      </c>
      <c r="AF943" s="804">
        <f>SUM(AF336)</f>
        <v>0</v>
      </c>
      <c r="AG943" s="804">
        <f>SUM(AG336)</f>
        <v>0</v>
      </c>
      <c r="AH943" s="804">
        <f>SUM(AH336)</f>
        <v>0</v>
      </c>
      <c r="AI943" s="804">
        <f>SUM(AI336)</f>
        <v>0</v>
      </c>
      <c r="AJ943" s="804">
        <f>SUM(AJ336)</f>
        <v>0</v>
      </c>
      <c r="AK943" s="803"/>
      <c r="AL943" s="804">
        <f>SUM(AL336)</f>
        <v>0</v>
      </c>
      <c r="AM943" s="804">
        <f>SUM(AM336)</f>
        <v>0</v>
      </c>
      <c r="AN943" s="804">
        <f>SUM(AN336)</f>
        <v>0</v>
      </c>
      <c r="AO943" s="804">
        <f>SUM(AO336)</f>
        <v>0</v>
      </c>
      <c r="AP943" s="804">
        <f>SUM(AP336)</f>
        <v>0</v>
      </c>
      <c r="AQ943" s="804">
        <f>SUM(AQ336)</f>
        <v>0</v>
      </c>
      <c r="AR943" s="804">
        <f>SUM(AR336)</f>
        <v>0</v>
      </c>
      <c r="AS943" s="804">
        <f>SUM(AS336)</f>
        <v>0</v>
      </c>
      <c r="AT943" s="804">
        <f>SUM(AT336)</f>
        <v>0</v>
      </c>
      <c r="AU943" s="804">
        <f>SUM(AU336)</f>
        <v>0</v>
      </c>
      <c r="AV943" s="804">
        <f>SUM(AV336)</f>
        <v>0</v>
      </c>
      <c r="AW943" s="804">
        <f>SUM(AW336)</f>
        <v>0</v>
      </c>
      <c r="AX943" s="804">
        <f>SUM(AX336)</f>
        <v>0</v>
      </c>
      <c r="AY943" s="804">
        <f>SUM(AY336)</f>
        <v>0</v>
      </c>
      <c r="AZ943" s="804">
        <f>SUM(AZ336)</f>
        <v>0</v>
      </c>
      <c r="BA943" s="804">
        <f>SUM(BA336)</f>
        <v>0</v>
      </c>
      <c r="BB943" s="804">
        <f>SUM(BB336)</f>
        <v>0</v>
      </c>
      <c r="BC943" s="803"/>
      <c r="BD943" s="804">
        <f>SUM(BD336)</f>
        <v>0</v>
      </c>
      <c r="BE943" s="804">
        <f>SUM(BE336)</f>
        <v>0</v>
      </c>
      <c r="BF943" s="804">
        <f>SUM(BF336)</f>
        <v>0</v>
      </c>
      <c r="BG943" s="804">
        <f>SUM(BG336)</f>
        <v>0</v>
      </c>
      <c r="BH943" s="804">
        <f>SUM(BH336)</f>
        <v>0</v>
      </c>
      <c r="BI943" s="804">
        <f>SUM(BI336)</f>
        <v>0</v>
      </c>
      <c r="BJ943" s="804">
        <f>SUM(BJ336)</f>
        <v>0</v>
      </c>
      <c r="BK943" s="804">
        <f>SUM(BK336)</f>
        <v>0</v>
      </c>
      <c r="BL943" s="804">
        <f>SUM(BL336)</f>
        <v>0</v>
      </c>
      <c r="BM943" s="804">
        <f>SUM(BM336)</f>
        <v>0</v>
      </c>
      <c r="BN943" s="804">
        <f>SUM(BN336)</f>
        <v>0</v>
      </c>
      <c r="BO943" s="804">
        <f>SUM(BO336)</f>
        <v>0</v>
      </c>
      <c r="BP943" s="804">
        <f>SUM(BP336)</f>
        <v>0</v>
      </c>
      <c r="BQ943" s="804">
        <f>SUM(BQ336)</f>
        <v>0</v>
      </c>
      <c r="BR943" s="804">
        <f>SUM(BR336)</f>
        <v>0</v>
      </c>
      <c r="BS943" s="804">
        <f>SUM(BS336)</f>
        <v>0</v>
      </c>
      <c r="BT943" s="804">
        <f>SUM(BT336)</f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600">
        <f t="shared" si="2985"/>
        <v>0</v>
      </c>
      <c r="CA943" s="600">
        <f t="shared" si="2986"/>
        <v>0</v>
      </c>
      <c r="CB943" s="600">
        <f t="shared" si="2987"/>
        <v>0</v>
      </c>
      <c r="CC943" s="600">
        <f t="shared" si="2988"/>
        <v>0</v>
      </c>
      <c r="CD943" s="1337">
        <f t="shared" si="3012"/>
        <v>0</v>
      </c>
      <c r="CE943" s="1338">
        <f t="shared" si="2990"/>
        <v>0</v>
      </c>
      <c r="CF943" s="1339">
        <f t="shared" si="2990"/>
        <v>0</v>
      </c>
      <c r="CG943" s="1339">
        <f t="shared" si="2990"/>
        <v>0</v>
      </c>
      <c r="CH943" s="1339">
        <f t="shared" si="2990"/>
        <v>0</v>
      </c>
      <c r="CI943" s="1339">
        <f t="shared" si="2990"/>
        <v>0</v>
      </c>
      <c r="CJ943" s="1339">
        <f t="shared" si="2990"/>
        <v>0</v>
      </c>
      <c r="CK943" s="1340">
        <f t="shared" si="2990"/>
        <v>0</v>
      </c>
      <c r="CL943" s="1340">
        <f t="shared" si="2990"/>
        <v>0</v>
      </c>
      <c r="CM943" s="1340">
        <f t="shared" si="2990"/>
        <v>0</v>
      </c>
      <c r="CN943" s="1339">
        <f t="shared" si="2990"/>
        <v>0</v>
      </c>
      <c r="CO943" s="1339">
        <f t="shared" si="2990"/>
        <v>0</v>
      </c>
      <c r="CP943" s="1339">
        <f t="shared" si="2990"/>
        <v>0</v>
      </c>
      <c r="CQ943" s="1339">
        <f t="shared" si="2990"/>
        <v>0</v>
      </c>
      <c r="CR943" s="1339">
        <f t="shared" si="2990"/>
        <v>0</v>
      </c>
      <c r="CS943" s="1338">
        <f t="shared" si="2990"/>
        <v>0</v>
      </c>
      <c r="CT943" s="1341">
        <f t="shared" si="2990"/>
        <v>0</v>
      </c>
      <c r="CU943" s="552">
        <f t="shared" si="2991"/>
        <v>0</v>
      </c>
      <c r="CV943" s="553">
        <f t="shared" si="2992"/>
        <v>0</v>
      </c>
      <c r="CW943" s="554">
        <f t="shared" si="2993"/>
        <v>0</v>
      </c>
      <c r="CX943" s="554">
        <f t="shared" si="2994"/>
        <v>0</v>
      </c>
      <c r="CY943" s="554">
        <f t="shared" si="2995"/>
        <v>0</v>
      </c>
      <c r="CZ943" s="554">
        <f t="shared" si="2996"/>
        <v>0</v>
      </c>
      <c r="DA943" s="554">
        <f t="shared" si="2997"/>
        <v>0</v>
      </c>
      <c r="DB943" s="555">
        <f t="shared" si="2998"/>
        <v>0</v>
      </c>
      <c r="DC943" s="555">
        <f t="shared" si="2999"/>
        <v>0</v>
      </c>
      <c r="DD943" s="555">
        <f t="shared" si="3000"/>
        <v>0</v>
      </c>
      <c r="DE943" s="554">
        <f t="shared" si="3001"/>
        <v>0</v>
      </c>
      <c r="DF943" s="554">
        <f t="shared" si="3002"/>
        <v>0</v>
      </c>
      <c r="DG943" s="554">
        <f t="shared" si="3003"/>
        <v>0</v>
      </c>
      <c r="DH943" s="554">
        <f t="shared" si="3004"/>
        <v>0</v>
      </c>
      <c r="DI943" s="554">
        <f t="shared" si="3005"/>
        <v>0</v>
      </c>
      <c r="DJ943" s="553">
        <f t="shared" si="3006"/>
        <v>0</v>
      </c>
      <c r="DK943" s="552">
        <f t="shared" si="3007"/>
        <v>0</v>
      </c>
      <c r="DL943" s="656">
        <f t="shared" si="3008"/>
        <v>17</v>
      </c>
      <c r="DM943" s="106">
        <f t="shared" si="3009"/>
        <v>17</v>
      </c>
      <c r="DN943" s="106">
        <f t="shared" si="3010"/>
        <v>17</v>
      </c>
      <c r="DO943" s="106">
        <f t="shared" si="3011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5"/>
      <c r="DY943" s="487"/>
    </row>
    <row r="944" spans="1:129" s="489" customFormat="1" ht="15.75" customHeight="1">
      <c r="A944" s="620" t="str">
        <f>A339</f>
        <v>Groundnuts (dry): no. local meas</v>
      </c>
      <c r="B944" s="804">
        <f>SUM(B346)</f>
        <v>0</v>
      </c>
      <c r="C944" s="804">
        <f>SUM(C346)</f>
        <v>360</v>
      </c>
      <c r="D944" s="804">
        <f>SUM(D346)</f>
        <v>0</v>
      </c>
      <c r="E944" s="804">
        <f>SUM(E346)</f>
        <v>240</v>
      </c>
      <c r="F944" s="804">
        <f>SUM(F346)</f>
        <v>0</v>
      </c>
      <c r="G944" s="804">
        <f>SUM(G346)</f>
        <v>0</v>
      </c>
      <c r="H944" s="804">
        <f>SUM(H346)</f>
        <v>0</v>
      </c>
      <c r="I944" s="804">
        <f>SUM(I346)</f>
        <v>0</v>
      </c>
      <c r="J944" s="804">
        <f>SUM(J346)</f>
        <v>0</v>
      </c>
      <c r="K944" s="804">
        <f>SUM(K346)</f>
        <v>0</v>
      </c>
      <c r="L944" s="804">
        <f>SUM(L346)</f>
        <v>0</v>
      </c>
      <c r="M944" s="804">
        <f>SUM(M346)</f>
        <v>0</v>
      </c>
      <c r="N944" s="804">
        <f>SUM(N346)</f>
        <v>0</v>
      </c>
      <c r="O944" s="804">
        <f>SUM(O346)</f>
        <v>0</v>
      </c>
      <c r="P944" s="804">
        <f>SUM(P346)</f>
        <v>0</v>
      </c>
      <c r="Q944" s="804">
        <f>SUM(Q346)</f>
        <v>0</v>
      </c>
      <c r="R944" s="804">
        <f>SUM(R346)</f>
        <v>0</v>
      </c>
      <c r="S944" s="803"/>
      <c r="T944" s="804">
        <f>SUM(T346)</f>
        <v>0</v>
      </c>
      <c r="U944" s="804">
        <f>SUM(U346)</f>
        <v>0</v>
      </c>
      <c r="V944" s="804">
        <f>SUM(V346)</f>
        <v>240</v>
      </c>
      <c r="W944" s="804">
        <f>SUM(W346)</f>
        <v>0</v>
      </c>
      <c r="X944" s="804">
        <f>SUM(X346)</f>
        <v>0</v>
      </c>
      <c r="Y944" s="804">
        <f>SUM(Y346)</f>
        <v>180</v>
      </c>
      <c r="Z944" s="804">
        <f>SUM(Z346)</f>
        <v>0</v>
      </c>
      <c r="AA944" s="804">
        <f>SUM(AA346)</f>
        <v>0</v>
      </c>
      <c r="AB944" s="804">
        <f>SUM(AB346)</f>
        <v>60</v>
      </c>
      <c r="AC944" s="804">
        <f>SUM(AC346)</f>
        <v>0</v>
      </c>
      <c r="AD944" s="804">
        <f>SUM(AD346)</f>
        <v>0</v>
      </c>
      <c r="AE944" s="804">
        <f>SUM(AE346)</f>
        <v>0</v>
      </c>
      <c r="AF944" s="804">
        <f>SUM(AF346)</f>
        <v>0</v>
      </c>
      <c r="AG944" s="804">
        <f>SUM(AG346)</f>
        <v>0</v>
      </c>
      <c r="AH944" s="804">
        <f>SUM(AH346)</f>
        <v>0</v>
      </c>
      <c r="AI944" s="804">
        <f>SUM(AI346)</f>
        <v>0</v>
      </c>
      <c r="AJ944" s="804">
        <f>SUM(AJ346)</f>
        <v>0</v>
      </c>
      <c r="AK944" s="803"/>
      <c r="AL944" s="804">
        <f>SUM(AL346)</f>
        <v>240</v>
      </c>
      <c r="AM944" s="804">
        <f>SUM(AM346)</f>
        <v>599.85</v>
      </c>
      <c r="AN944" s="804">
        <f>SUM(AN346)</f>
        <v>1599.84</v>
      </c>
      <c r="AO944" s="804">
        <f>SUM(AO346)</f>
        <v>240</v>
      </c>
      <c r="AP944" s="804">
        <f>SUM(AP346)</f>
        <v>0</v>
      </c>
      <c r="AQ944" s="804">
        <f>SUM(AQ346)</f>
        <v>0</v>
      </c>
      <c r="AR944" s="804">
        <f>SUM(AR346)</f>
        <v>480</v>
      </c>
      <c r="AS944" s="804">
        <f>SUM(AS346)</f>
        <v>0</v>
      </c>
      <c r="AT944" s="804">
        <f>SUM(AT346)</f>
        <v>1680</v>
      </c>
      <c r="AU944" s="804">
        <f>SUM(AU346)</f>
        <v>0</v>
      </c>
      <c r="AV944" s="804">
        <f>SUM(AV346)</f>
        <v>0</v>
      </c>
      <c r="AW944" s="804">
        <f>SUM(AW346)</f>
        <v>0</v>
      </c>
      <c r="AX944" s="804">
        <f>SUM(AX346)</f>
        <v>0</v>
      </c>
      <c r="AY944" s="804">
        <f>SUM(AY346)</f>
        <v>0</v>
      </c>
      <c r="AZ944" s="804">
        <f>SUM(AZ346)</f>
        <v>0</v>
      </c>
      <c r="BA944" s="804">
        <f>SUM(BA346)</f>
        <v>0</v>
      </c>
      <c r="BB944" s="804">
        <f>SUM(BB346)</f>
        <v>0</v>
      </c>
      <c r="BC944" s="803"/>
      <c r="BD944" s="804">
        <f>SUM(BD346)</f>
        <v>420</v>
      </c>
      <c r="BE944" s="804">
        <f>SUM(BE346)</f>
        <v>0</v>
      </c>
      <c r="BF944" s="804">
        <f>SUM(BF346)</f>
        <v>1499.94</v>
      </c>
      <c r="BG944" s="804">
        <f>SUM(BG346)</f>
        <v>0</v>
      </c>
      <c r="BH944" s="804">
        <f>SUM(BH346)</f>
        <v>600</v>
      </c>
      <c r="BI944" s="804">
        <f>SUM(BI346)</f>
        <v>0</v>
      </c>
      <c r="BJ944" s="804">
        <f>SUM(BJ346)</f>
        <v>0</v>
      </c>
      <c r="BK944" s="804">
        <f>SUM(BK346)</f>
        <v>500</v>
      </c>
      <c r="BL944" s="804">
        <f>SUM(BL346)</f>
        <v>900</v>
      </c>
      <c r="BM944" s="804">
        <f>SUM(BM346)</f>
        <v>0</v>
      </c>
      <c r="BN944" s="804">
        <f>SUM(BN346)</f>
        <v>0</v>
      </c>
      <c r="BO944" s="804">
        <f>SUM(BO346)</f>
        <v>0</v>
      </c>
      <c r="BP944" s="804">
        <f>SUM(BP346)</f>
        <v>0</v>
      </c>
      <c r="BQ944" s="804">
        <f>SUM(BQ346)</f>
        <v>0</v>
      </c>
      <c r="BR944" s="804">
        <f>SUM(BR346)</f>
        <v>0</v>
      </c>
      <c r="BS944" s="804">
        <f>SUM(BS346)</f>
        <v>0</v>
      </c>
      <c r="BT944" s="804">
        <f>SUM(BT346)</f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200</v>
      </c>
      <c r="BY944" s="804">
        <f>SUM(BY346)</f>
        <v>600</v>
      </c>
      <c r="BZ944" s="600">
        <f t="shared" si="2985"/>
        <v>16</v>
      </c>
      <c r="CA944" s="600">
        <f t="shared" si="2986"/>
        <v>16</v>
      </c>
      <c r="CB944" s="600">
        <f t="shared" si="2987"/>
        <v>210.64600000000004</v>
      </c>
      <c r="CC944" s="600">
        <f t="shared" si="2988"/>
        <v>161.33333333333334</v>
      </c>
      <c r="CD944" s="1337">
        <f t="shared" si="3012"/>
        <v>0</v>
      </c>
      <c r="CE944" s="1338">
        <f t="shared" si="2990"/>
        <v>0</v>
      </c>
      <c r="CF944" s="1339">
        <f t="shared" si="2990"/>
        <v>0</v>
      </c>
      <c r="CG944" s="1339">
        <f t="shared" si="2990"/>
        <v>0</v>
      </c>
      <c r="CH944" s="1339">
        <f t="shared" si="2990"/>
        <v>0</v>
      </c>
      <c r="CI944" s="1339">
        <f t="shared" si="2990"/>
        <v>0</v>
      </c>
      <c r="CJ944" s="1339">
        <f t="shared" si="2990"/>
        <v>0</v>
      </c>
      <c r="CK944" s="1340">
        <f t="shared" si="2990"/>
        <v>0</v>
      </c>
      <c r="CL944" s="1340">
        <f t="shared" si="2990"/>
        <v>0</v>
      </c>
      <c r="CM944" s="1340">
        <f t="shared" si="2990"/>
        <v>0</v>
      </c>
      <c r="CN944" s="1339">
        <f t="shared" si="2990"/>
        <v>0</v>
      </c>
      <c r="CO944" s="1339">
        <f t="shared" si="2990"/>
        <v>0</v>
      </c>
      <c r="CP944" s="1339">
        <f t="shared" si="2990"/>
        <v>420</v>
      </c>
      <c r="CQ944" s="1339">
        <f t="shared" si="2990"/>
        <v>500</v>
      </c>
      <c r="CR944" s="1339">
        <f t="shared" si="2990"/>
        <v>600</v>
      </c>
      <c r="CS944" s="1338">
        <f t="shared" si="2990"/>
        <v>900</v>
      </c>
      <c r="CT944" s="1341">
        <f t="shared" si="2990"/>
        <v>1499.94</v>
      </c>
      <c r="CU944" s="552">
        <f t="shared" si="2991"/>
        <v>0</v>
      </c>
      <c r="CV944" s="553">
        <f t="shared" si="2992"/>
        <v>0</v>
      </c>
      <c r="CW944" s="554">
        <f t="shared" si="2993"/>
        <v>0</v>
      </c>
      <c r="CX944" s="554">
        <f t="shared" si="2994"/>
        <v>0</v>
      </c>
      <c r="CY944" s="554">
        <f t="shared" si="2995"/>
        <v>0</v>
      </c>
      <c r="CZ944" s="554">
        <f t="shared" si="2996"/>
        <v>0</v>
      </c>
      <c r="DA944" s="554">
        <f t="shared" si="2997"/>
        <v>0</v>
      </c>
      <c r="DB944" s="555">
        <f t="shared" si="2998"/>
        <v>0</v>
      </c>
      <c r="DC944" s="555">
        <f t="shared" si="2999"/>
        <v>0</v>
      </c>
      <c r="DD944" s="555">
        <f t="shared" si="3000"/>
        <v>0</v>
      </c>
      <c r="DE944" s="554">
        <f t="shared" si="3001"/>
        <v>0</v>
      </c>
      <c r="DF944" s="554">
        <f t="shared" si="3002"/>
        <v>0</v>
      </c>
      <c r="DG944" s="554">
        <f t="shared" si="3003"/>
        <v>420</v>
      </c>
      <c r="DH944" s="554">
        <f t="shared" si="3004"/>
        <v>500</v>
      </c>
      <c r="DI944" s="554">
        <f t="shared" si="3005"/>
        <v>600</v>
      </c>
      <c r="DJ944" s="553">
        <f t="shared" si="3006"/>
        <v>900</v>
      </c>
      <c r="DK944" s="552">
        <f t="shared" si="3007"/>
        <v>1499.94</v>
      </c>
      <c r="DL944" s="656">
        <f t="shared" si="3008"/>
        <v>17</v>
      </c>
      <c r="DM944" s="106">
        <f t="shared" si="3009"/>
        <v>17</v>
      </c>
      <c r="DN944" s="106">
        <f t="shared" si="3010"/>
        <v>17</v>
      </c>
      <c r="DO944" s="106">
        <f t="shared" si="3011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5"/>
      <c r="DY944" s="487"/>
    </row>
    <row r="945" spans="1:129" s="489" customFormat="1" ht="15.75" customHeight="1">
      <c r="A945" s="620" t="str">
        <f>A349</f>
        <v>Roundnuts (bambara): no. local meas</v>
      </c>
      <c r="B945" s="804">
        <f>SUM(B356)</f>
        <v>0</v>
      </c>
      <c r="C945" s="804">
        <f>SUM(C356)</f>
        <v>0</v>
      </c>
      <c r="D945" s="804">
        <f>SUM(D356)</f>
        <v>0</v>
      </c>
      <c r="E945" s="804">
        <f>SUM(E356)</f>
        <v>0</v>
      </c>
      <c r="F945" s="804">
        <f>SUM(F356)</f>
        <v>0</v>
      </c>
      <c r="G945" s="804">
        <f>SUM(G356)</f>
        <v>0</v>
      </c>
      <c r="H945" s="804">
        <f>SUM(H356)</f>
        <v>0</v>
      </c>
      <c r="I945" s="804">
        <f>SUM(I356)</f>
        <v>0</v>
      </c>
      <c r="J945" s="804">
        <f>SUM(J356)</f>
        <v>0</v>
      </c>
      <c r="K945" s="804">
        <f>SUM(K356)</f>
        <v>0</v>
      </c>
      <c r="L945" s="804">
        <f>SUM(L356)</f>
        <v>0</v>
      </c>
      <c r="M945" s="804">
        <f>SUM(M356)</f>
        <v>0</v>
      </c>
      <c r="N945" s="804">
        <f>SUM(N356)</f>
        <v>0</v>
      </c>
      <c r="O945" s="804">
        <f>SUM(O356)</f>
        <v>0</v>
      </c>
      <c r="P945" s="804">
        <f>SUM(P356)</f>
        <v>0</v>
      </c>
      <c r="Q945" s="804">
        <f>SUM(Q356)</f>
        <v>0</v>
      </c>
      <c r="R945" s="804">
        <f>SUM(R356)</f>
        <v>0</v>
      </c>
      <c r="S945" s="803"/>
      <c r="T945" s="804">
        <f>SUM(T356)</f>
        <v>0</v>
      </c>
      <c r="U945" s="804">
        <f>SUM(U356)</f>
        <v>0</v>
      </c>
      <c r="V945" s="804">
        <f>SUM(V356)</f>
        <v>0</v>
      </c>
      <c r="W945" s="804">
        <f>SUM(W356)</f>
        <v>0</v>
      </c>
      <c r="X945" s="804">
        <f>SUM(X356)</f>
        <v>0</v>
      </c>
      <c r="Y945" s="804">
        <f>SUM(Y356)</f>
        <v>0</v>
      </c>
      <c r="Z945" s="804">
        <f>SUM(Z356)</f>
        <v>0</v>
      </c>
      <c r="AA945" s="804">
        <f>SUM(AA356)</f>
        <v>0</v>
      </c>
      <c r="AB945" s="804">
        <f>SUM(AB356)</f>
        <v>0</v>
      </c>
      <c r="AC945" s="804">
        <f>SUM(AC356)</f>
        <v>0</v>
      </c>
      <c r="AD945" s="804">
        <f>SUM(AD356)</f>
        <v>0</v>
      </c>
      <c r="AE945" s="804">
        <f>SUM(AE356)</f>
        <v>0</v>
      </c>
      <c r="AF945" s="804">
        <f>SUM(AF356)</f>
        <v>0</v>
      </c>
      <c r="AG945" s="804">
        <f>SUM(AG356)</f>
        <v>0</v>
      </c>
      <c r="AH945" s="804">
        <f>SUM(AH356)</f>
        <v>0</v>
      </c>
      <c r="AI945" s="804">
        <f>SUM(AI356)</f>
        <v>0</v>
      </c>
      <c r="AJ945" s="804">
        <f>SUM(AJ356)</f>
        <v>0</v>
      </c>
      <c r="AK945" s="803"/>
      <c r="AL945" s="804">
        <f>SUM(AL356)</f>
        <v>0</v>
      </c>
      <c r="AM945" s="804">
        <f>SUM(AM356)</f>
        <v>0</v>
      </c>
      <c r="AN945" s="804">
        <f>SUM(AN356)</f>
        <v>0</v>
      </c>
      <c r="AO945" s="804">
        <f>SUM(AO356)</f>
        <v>0</v>
      </c>
      <c r="AP945" s="804">
        <f>SUM(AP356)</f>
        <v>0</v>
      </c>
      <c r="AQ945" s="804">
        <f>SUM(AQ356)</f>
        <v>0</v>
      </c>
      <c r="AR945" s="804">
        <f>SUM(AR356)</f>
        <v>0</v>
      </c>
      <c r="AS945" s="804">
        <f>SUM(AS356)</f>
        <v>0</v>
      </c>
      <c r="AT945" s="804">
        <f>SUM(AT356)</f>
        <v>0</v>
      </c>
      <c r="AU945" s="804">
        <f>SUM(AU356)</f>
        <v>0</v>
      </c>
      <c r="AV945" s="804">
        <f>SUM(AV356)</f>
        <v>0</v>
      </c>
      <c r="AW945" s="804">
        <f>SUM(AW356)</f>
        <v>0</v>
      </c>
      <c r="AX945" s="804">
        <f>SUM(AX356)</f>
        <v>0</v>
      </c>
      <c r="AY945" s="804">
        <f>SUM(AY356)</f>
        <v>0</v>
      </c>
      <c r="AZ945" s="804">
        <f>SUM(AZ356)</f>
        <v>0</v>
      </c>
      <c r="BA945" s="804">
        <f>SUM(BA356)</f>
        <v>0</v>
      </c>
      <c r="BB945" s="804">
        <f>SUM(BB356)</f>
        <v>0</v>
      </c>
      <c r="BC945" s="803"/>
      <c r="BD945" s="804">
        <f>SUM(BD356)</f>
        <v>0</v>
      </c>
      <c r="BE945" s="804">
        <f>SUM(BE356)</f>
        <v>0</v>
      </c>
      <c r="BF945" s="804">
        <f>SUM(BF356)</f>
        <v>0</v>
      </c>
      <c r="BG945" s="804">
        <f>SUM(BG356)</f>
        <v>0</v>
      </c>
      <c r="BH945" s="804">
        <f>SUM(BH356)</f>
        <v>0</v>
      </c>
      <c r="BI945" s="804">
        <f>SUM(BI356)</f>
        <v>0</v>
      </c>
      <c r="BJ945" s="804">
        <f>SUM(BJ356)</f>
        <v>0</v>
      </c>
      <c r="BK945" s="804">
        <f>SUM(BK356)</f>
        <v>0</v>
      </c>
      <c r="BL945" s="804">
        <f>SUM(BL356)</f>
        <v>0</v>
      </c>
      <c r="BM945" s="804">
        <f>SUM(BM356)</f>
        <v>0</v>
      </c>
      <c r="BN945" s="804">
        <f>SUM(BN356)</f>
        <v>0</v>
      </c>
      <c r="BO945" s="804">
        <f>SUM(BO356)</f>
        <v>0</v>
      </c>
      <c r="BP945" s="804">
        <f>SUM(BP356)</f>
        <v>0</v>
      </c>
      <c r="BQ945" s="804">
        <f>SUM(BQ356)</f>
        <v>0</v>
      </c>
      <c r="BR945" s="804">
        <f>SUM(BR356)</f>
        <v>0</v>
      </c>
      <c r="BS945" s="804">
        <f>SUM(BS356)</f>
        <v>0</v>
      </c>
      <c r="BT945" s="804">
        <f>SUM(BT356)</f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0">
        <f t="shared" si="2985"/>
        <v>0</v>
      </c>
      <c r="CA945" s="600">
        <f t="shared" si="2986"/>
        <v>0</v>
      </c>
      <c r="CB945" s="600">
        <f t="shared" si="2987"/>
        <v>0</v>
      </c>
      <c r="CC945" s="600">
        <f t="shared" si="2988"/>
        <v>0</v>
      </c>
      <c r="CD945" s="1337">
        <f t="shared" si="3012"/>
        <v>0</v>
      </c>
      <c r="CE945" s="1338">
        <f t="shared" si="2990"/>
        <v>0</v>
      </c>
      <c r="CF945" s="1339">
        <f t="shared" si="2990"/>
        <v>0</v>
      </c>
      <c r="CG945" s="1339">
        <f t="shared" si="2990"/>
        <v>0</v>
      </c>
      <c r="CH945" s="1339">
        <f t="shared" si="2990"/>
        <v>0</v>
      </c>
      <c r="CI945" s="1339">
        <f t="shared" si="2990"/>
        <v>0</v>
      </c>
      <c r="CJ945" s="1339">
        <f t="shared" si="2990"/>
        <v>0</v>
      </c>
      <c r="CK945" s="1340">
        <f t="shared" si="2990"/>
        <v>0</v>
      </c>
      <c r="CL945" s="1340">
        <f t="shared" si="2990"/>
        <v>0</v>
      </c>
      <c r="CM945" s="1340">
        <f t="shared" si="2990"/>
        <v>0</v>
      </c>
      <c r="CN945" s="1339">
        <f t="shared" si="2990"/>
        <v>0</v>
      </c>
      <c r="CO945" s="1339">
        <f t="shared" si="2990"/>
        <v>0</v>
      </c>
      <c r="CP945" s="1339">
        <f t="shared" si="2990"/>
        <v>0</v>
      </c>
      <c r="CQ945" s="1339">
        <f t="shared" si="2990"/>
        <v>0</v>
      </c>
      <c r="CR945" s="1339">
        <f t="shared" si="2990"/>
        <v>0</v>
      </c>
      <c r="CS945" s="1338">
        <f t="shared" si="2990"/>
        <v>0</v>
      </c>
      <c r="CT945" s="1341">
        <f t="shared" si="2990"/>
        <v>0</v>
      </c>
      <c r="CU945" s="552">
        <f t="shared" si="2991"/>
        <v>0</v>
      </c>
      <c r="CV945" s="553">
        <f t="shared" si="2992"/>
        <v>0</v>
      </c>
      <c r="CW945" s="554">
        <f t="shared" si="2993"/>
        <v>0</v>
      </c>
      <c r="CX945" s="554">
        <f t="shared" si="2994"/>
        <v>0</v>
      </c>
      <c r="CY945" s="554">
        <f t="shared" si="2995"/>
        <v>0</v>
      </c>
      <c r="CZ945" s="554">
        <f t="shared" si="2996"/>
        <v>0</v>
      </c>
      <c r="DA945" s="554">
        <f t="shared" si="2997"/>
        <v>0</v>
      </c>
      <c r="DB945" s="555">
        <f t="shared" si="2998"/>
        <v>0</v>
      </c>
      <c r="DC945" s="555">
        <f t="shared" si="2999"/>
        <v>0</v>
      </c>
      <c r="DD945" s="555">
        <f t="shared" si="3000"/>
        <v>0</v>
      </c>
      <c r="DE945" s="554">
        <f t="shared" si="3001"/>
        <v>0</v>
      </c>
      <c r="DF945" s="554">
        <f t="shared" si="3002"/>
        <v>0</v>
      </c>
      <c r="DG945" s="554">
        <f t="shared" si="3003"/>
        <v>0</v>
      </c>
      <c r="DH945" s="554">
        <f t="shared" si="3004"/>
        <v>0</v>
      </c>
      <c r="DI945" s="554">
        <f t="shared" si="3005"/>
        <v>0</v>
      </c>
      <c r="DJ945" s="553">
        <f t="shared" si="3006"/>
        <v>0</v>
      </c>
      <c r="DK945" s="552">
        <f t="shared" si="3007"/>
        <v>0</v>
      </c>
      <c r="DL945" s="656">
        <f t="shared" si="3008"/>
        <v>17</v>
      </c>
      <c r="DM945" s="106">
        <f t="shared" si="3009"/>
        <v>17</v>
      </c>
      <c r="DN945" s="106">
        <f t="shared" si="3010"/>
        <v>17</v>
      </c>
      <c r="DO945" s="106">
        <f t="shared" si="3011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5"/>
      <c r="DY945" s="487"/>
    </row>
    <row r="946" spans="1:129" s="489" customFormat="1" ht="15.75" customHeight="1">
      <c r="A946" s="620" t="str">
        <f>A359</f>
        <v>Sweet Potatoes: local merasure</v>
      </c>
      <c r="B946" s="804">
        <f>SUM(B367)</f>
        <v>0</v>
      </c>
      <c r="C946" s="804">
        <f>SUM(C367)</f>
        <v>750</v>
      </c>
      <c r="D946" s="804">
        <f>SUM(D367)</f>
        <v>0</v>
      </c>
      <c r="E946" s="804">
        <f>SUM(E367)</f>
        <v>240</v>
      </c>
      <c r="F946" s="804">
        <f>SUM(F367)</f>
        <v>0</v>
      </c>
      <c r="G946" s="804">
        <f>SUM(G367)</f>
        <v>0</v>
      </c>
      <c r="H946" s="804">
        <f>SUM(H367)</f>
        <v>0</v>
      </c>
      <c r="I946" s="804">
        <f>SUM(I367)</f>
        <v>0</v>
      </c>
      <c r="J946" s="804">
        <f>SUM(J367)</f>
        <v>800</v>
      </c>
      <c r="K946" s="804">
        <f>SUM(K367)</f>
        <v>0</v>
      </c>
      <c r="L946" s="804">
        <f>SUM(L367)</f>
        <v>0</v>
      </c>
      <c r="M946" s="804">
        <f>SUM(M367)</f>
        <v>0</v>
      </c>
      <c r="N946" s="804">
        <f>SUM(N367)</f>
        <v>0</v>
      </c>
      <c r="O946" s="804">
        <f>SUM(O367)</f>
        <v>0</v>
      </c>
      <c r="P946" s="804">
        <f>SUM(P367)</f>
        <v>0</v>
      </c>
      <c r="Q946" s="804">
        <f>SUM(Q367)</f>
        <v>0</v>
      </c>
      <c r="R946" s="804">
        <f>SUM(R367)</f>
        <v>0</v>
      </c>
      <c r="S946" s="803"/>
      <c r="T946" s="804">
        <f>SUM(T367)</f>
        <v>0</v>
      </c>
      <c r="U946" s="804">
        <f>SUM(U367)</f>
        <v>0</v>
      </c>
      <c r="V946" s="804">
        <f>SUM(V367)</f>
        <v>240</v>
      </c>
      <c r="W946" s="804">
        <f>SUM(W367)</f>
        <v>1750</v>
      </c>
      <c r="X946" s="804">
        <f>SUM(X367)</f>
        <v>0</v>
      </c>
      <c r="Y946" s="804">
        <f>SUM(Y367)</f>
        <v>0</v>
      </c>
      <c r="Z946" s="804">
        <f>SUM(Z367)</f>
        <v>0</v>
      </c>
      <c r="AA946" s="804">
        <f>SUM(AA367)</f>
        <v>0</v>
      </c>
      <c r="AB946" s="804">
        <f>SUM(AB367)</f>
        <v>0</v>
      </c>
      <c r="AC946" s="804">
        <f>SUM(AC367)</f>
        <v>0</v>
      </c>
      <c r="AD946" s="804">
        <f>SUM(AD367)</f>
        <v>0</v>
      </c>
      <c r="AE946" s="804">
        <f>SUM(AE367)</f>
        <v>0</v>
      </c>
      <c r="AF946" s="804">
        <f>SUM(AF367)</f>
        <v>0</v>
      </c>
      <c r="AG946" s="804">
        <f>SUM(AG367)</f>
        <v>0</v>
      </c>
      <c r="AH946" s="804">
        <f>SUM(AH367)</f>
        <v>0</v>
      </c>
      <c r="AI946" s="804">
        <f>SUM(AI367)</f>
        <v>0</v>
      </c>
      <c r="AJ946" s="804">
        <f>SUM(AJ367)</f>
        <v>0</v>
      </c>
      <c r="AK946" s="803"/>
      <c r="AL946" s="804">
        <f>SUM(AL367)</f>
        <v>0</v>
      </c>
      <c r="AM946" s="804">
        <f>SUM(AM367)</f>
        <v>300</v>
      </c>
      <c r="AN946" s="804">
        <f>SUM(AN367)</f>
        <v>0</v>
      </c>
      <c r="AO946" s="804">
        <f>SUM(AO367)</f>
        <v>0</v>
      </c>
      <c r="AP946" s="804">
        <f>SUM(AP367)</f>
        <v>480</v>
      </c>
      <c r="AQ946" s="804">
        <f>SUM(AQ367)</f>
        <v>120</v>
      </c>
      <c r="AR946" s="804">
        <f>SUM(AR367)</f>
        <v>0</v>
      </c>
      <c r="AS946" s="804">
        <f>SUM(AS367)</f>
        <v>0</v>
      </c>
      <c r="AT946" s="804">
        <f>SUM(AT367)</f>
        <v>0</v>
      </c>
      <c r="AU946" s="804">
        <f>SUM(AU367)</f>
        <v>0</v>
      </c>
      <c r="AV946" s="804">
        <f>SUM(AV367)</f>
        <v>0</v>
      </c>
      <c r="AW946" s="804">
        <f>SUM(AW367)</f>
        <v>0</v>
      </c>
      <c r="AX946" s="804">
        <f>SUM(AX367)</f>
        <v>0</v>
      </c>
      <c r="AY946" s="804">
        <f>SUM(AY367)</f>
        <v>0</v>
      </c>
      <c r="AZ946" s="804">
        <f>SUM(AZ367)</f>
        <v>0</v>
      </c>
      <c r="BA946" s="804">
        <f>SUM(BA367)</f>
        <v>0</v>
      </c>
      <c r="BB946" s="804">
        <f>SUM(BB367)</f>
        <v>0</v>
      </c>
      <c r="BC946" s="803"/>
      <c r="BD946" s="804">
        <f>SUM(BD367)</f>
        <v>0</v>
      </c>
      <c r="BE946" s="804">
        <f>SUM(BE367)</f>
        <v>0</v>
      </c>
      <c r="BF946" s="804">
        <f>SUM(BF367)</f>
        <v>0</v>
      </c>
      <c r="BG946" s="804">
        <f>SUM(BG367)</f>
        <v>0</v>
      </c>
      <c r="BH946" s="804">
        <f>SUM(BH367)</f>
        <v>350</v>
      </c>
      <c r="BI946" s="804">
        <f>SUM(BI367)</f>
        <v>0</v>
      </c>
      <c r="BJ946" s="804">
        <f>SUM(BJ367)</f>
        <v>0</v>
      </c>
      <c r="BK946" s="804">
        <f>SUM(BK367)</f>
        <v>0</v>
      </c>
      <c r="BL946" s="804">
        <f>SUM(BL367)</f>
        <v>300</v>
      </c>
      <c r="BM946" s="804">
        <f>SUM(BM367)</f>
        <v>0</v>
      </c>
      <c r="BN946" s="804">
        <f>SUM(BN367)</f>
        <v>0</v>
      </c>
      <c r="BO946" s="804">
        <f>SUM(BO367)</f>
        <v>0</v>
      </c>
      <c r="BP946" s="804">
        <f>SUM(BP367)</f>
        <v>0</v>
      </c>
      <c r="BQ946" s="804">
        <f>SUM(BQ367)</f>
        <v>0</v>
      </c>
      <c r="BR946" s="804">
        <f>SUM(BR367)</f>
        <v>0</v>
      </c>
      <c r="BS946" s="804">
        <f>SUM(BS367)</f>
        <v>0</v>
      </c>
      <c r="BT946" s="804">
        <f>SUM(BT367)</f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100</v>
      </c>
      <c r="BY946" s="804">
        <f>SUM(BY367)</f>
        <v>170</v>
      </c>
      <c r="BZ946" s="600">
        <f t="shared" si="2985"/>
        <v>66</v>
      </c>
      <c r="CA946" s="600">
        <f t="shared" si="2986"/>
        <v>16</v>
      </c>
      <c r="CB946" s="600">
        <f t="shared" si="2987"/>
        <v>28</v>
      </c>
      <c r="CC946" s="600">
        <f t="shared" si="2988"/>
        <v>20</v>
      </c>
      <c r="CD946" s="1337">
        <f t="shared" si="3012"/>
        <v>0</v>
      </c>
      <c r="CE946" s="1338">
        <f t="shared" si="2990"/>
        <v>0</v>
      </c>
      <c r="CF946" s="1339">
        <f t="shared" si="2990"/>
        <v>0</v>
      </c>
      <c r="CG946" s="1339">
        <f t="shared" si="2990"/>
        <v>0</v>
      </c>
      <c r="CH946" s="1339">
        <f t="shared" si="2990"/>
        <v>0</v>
      </c>
      <c r="CI946" s="1339">
        <f t="shared" si="2990"/>
        <v>0</v>
      </c>
      <c r="CJ946" s="1339">
        <f t="shared" si="2990"/>
        <v>0</v>
      </c>
      <c r="CK946" s="1340">
        <f t="shared" si="2990"/>
        <v>0</v>
      </c>
      <c r="CL946" s="1340">
        <f t="shared" si="2990"/>
        <v>0</v>
      </c>
      <c r="CM946" s="1340">
        <f t="shared" si="2990"/>
        <v>0</v>
      </c>
      <c r="CN946" s="1339">
        <f t="shared" si="2990"/>
        <v>0</v>
      </c>
      <c r="CO946" s="1339">
        <f t="shared" si="2990"/>
        <v>0</v>
      </c>
      <c r="CP946" s="1339">
        <f t="shared" si="2990"/>
        <v>0</v>
      </c>
      <c r="CQ946" s="1339">
        <f t="shared" si="2990"/>
        <v>0</v>
      </c>
      <c r="CR946" s="1339">
        <f t="shared" si="2990"/>
        <v>0</v>
      </c>
      <c r="CS946" s="1338">
        <f t="shared" ref="CE946:CT959" si="301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300</v>
      </c>
      <c r="CT946" s="1341">
        <f t="shared" si="3013"/>
        <v>350</v>
      </c>
      <c r="CU946" s="552">
        <f t="shared" si="2991"/>
        <v>0</v>
      </c>
      <c r="CV946" s="553">
        <f t="shared" si="2992"/>
        <v>0</v>
      </c>
      <c r="CW946" s="554">
        <f t="shared" si="2993"/>
        <v>0</v>
      </c>
      <c r="CX946" s="554">
        <f t="shared" si="2994"/>
        <v>0</v>
      </c>
      <c r="CY946" s="554">
        <f t="shared" si="2995"/>
        <v>0</v>
      </c>
      <c r="CZ946" s="554">
        <f t="shared" si="2996"/>
        <v>0</v>
      </c>
      <c r="DA946" s="554">
        <f t="shared" si="2997"/>
        <v>0</v>
      </c>
      <c r="DB946" s="555">
        <f t="shared" si="2998"/>
        <v>0</v>
      </c>
      <c r="DC946" s="555">
        <f t="shared" si="2999"/>
        <v>0</v>
      </c>
      <c r="DD946" s="555">
        <f t="shared" si="3000"/>
        <v>0</v>
      </c>
      <c r="DE946" s="554">
        <f t="shared" si="3001"/>
        <v>0</v>
      </c>
      <c r="DF946" s="554">
        <f t="shared" si="3002"/>
        <v>0</v>
      </c>
      <c r="DG946" s="554">
        <f t="shared" si="3003"/>
        <v>0</v>
      </c>
      <c r="DH946" s="554">
        <f t="shared" si="3004"/>
        <v>0</v>
      </c>
      <c r="DI946" s="554">
        <f t="shared" si="3005"/>
        <v>0</v>
      </c>
      <c r="DJ946" s="553">
        <f t="shared" si="3006"/>
        <v>300</v>
      </c>
      <c r="DK946" s="552">
        <f t="shared" si="3007"/>
        <v>350</v>
      </c>
      <c r="DL946" s="656">
        <f t="shared" si="3008"/>
        <v>17</v>
      </c>
      <c r="DM946" s="106">
        <f t="shared" si="3009"/>
        <v>17</v>
      </c>
      <c r="DN946" s="106">
        <f t="shared" si="3010"/>
        <v>17</v>
      </c>
      <c r="DO946" s="106">
        <f t="shared" si="3011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5"/>
      <c r="DY946" s="487"/>
    </row>
    <row r="947" spans="1:129" s="489" customFormat="1" ht="15.75" customHeight="1">
      <c r="A947" s="620" t="str">
        <f>A370</f>
        <v>Other crop: Sunflower</v>
      </c>
      <c r="B947" s="804">
        <f>SUM(B378)</f>
        <v>0</v>
      </c>
      <c r="C947" s="804">
        <f>SUM(C378)</f>
        <v>0</v>
      </c>
      <c r="D947" s="804">
        <f>SUM(D378)</f>
        <v>0</v>
      </c>
      <c r="E947" s="804">
        <f>SUM(E378)</f>
        <v>0</v>
      </c>
      <c r="F947" s="804">
        <f>SUM(F378)</f>
        <v>0</v>
      </c>
      <c r="G947" s="804">
        <f>SUM(G378)</f>
        <v>0</v>
      </c>
      <c r="H947" s="804">
        <f>SUM(H378)</f>
        <v>0</v>
      </c>
      <c r="I947" s="804">
        <f>SUM(I378)</f>
        <v>0</v>
      </c>
      <c r="J947" s="804">
        <f>SUM(J378)</f>
        <v>0</v>
      </c>
      <c r="K947" s="804">
        <f>SUM(K378)</f>
        <v>0</v>
      </c>
      <c r="L947" s="804">
        <f>SUM(L378)</f>
        <v>0</v>
      </c>
      <c r="M947" s="804">
        <f>SUM(M378)</f>
        <v>0</v>
      </c>
      <c r="N947" s="804">
        <f>SUM(N378)</f>
        <v>0</v>
      </c>
      <c r="O947" s="804">
        <f>SUM(O378)</f>
        <v>0</v>
      </c>
      <c r="P947" s="804">
        <f>SUM(P378)</f>
        <v>0</v>
      </c>
      <c r="Q947" s="804">
        <f>SUM(Q378)</f>
        <v>0</v>
      </c>
      <c r="R947" s="804">
        <f>SUM(R378)</f>
        <v>0</v>
      </c>
      <c r="S947" s="803"/>
      <c r="T947" s="804">
        <f>SUM(T378)</f>
        <v>0</v>
      </c>
      <c r="U947" s="804">
        <f>SUM(U378)</f>
        <v>0</v>
      </c>
      <c r="V947" s="804">
        <f>SUM(V378)</f>
        <v>0</v>
      </c>
      <c r="W947" s="804">
        <f>SUM(W378)</f>
        <v>0</v>
      </c>
      <c r="X947" s="804">
        <f>SUM(X378)</f>
        <v>270</v>
      </c>
      <c r="Y947" s="804">
        <f>SUM(Y378)</f>
        <v>0</v>
      </c>
      <c r="Z947" s="804">
        <f>SUM(Z378)</f>
        <v>0</v>
      </c>
      <c r="AA947" s="804">
        <f>SUM(AA378)</f>
        <v>0</v>
      </c>
      <c r="AB947" s="804">
        <f>SUM(AB378)</f>
        <v>0</v>
      </c>
      <c r="AC947" s="804">
        <f>SUM(AC378)</f>
        <v>0</v>
      </c>
      <c r="AD947" s="804">
        <f>SUM(AD378)</f>
        <v>0</v>
      </c>
      <c r="AE947" s="804">
        <f>SUM(AE378)</f>
        <v>0</v>
      </c>
      <c r="AF947" s="804">
        <f>SUM(AF378)</f>
        <v>0</v>
      </c>
      <c r="AG947" s="804">
        <f>SUM(AG378)</f>
        <v>0</v>
      </c>
      <c r="AH947" s="804">
        <f>SUM(AH378)</f>
        <v>0</v>
      </c>
      <c r="AI947" s="804">
        <f>SUM(AI378)</f>
        <v>0</v>
      </c>
      <c r="AJ947" s="804">
        <f>SUM(AJ378)</f>
        <v>0</v>
      </c>
      <c r="AK947" s="803"/>
      <c r="AL947" s="804">
        <f>SUM(AL378)</f>
        <v>0</v>
      </c>
      <c r="AM947" s="804">
        <f>SUM(AM378)</f>
        <v>0</v>
      </c>
      <c r="AN947" s="804">
        <f>SUM(AN378)</f>
        <v>0</v>
      </c>
      <c r="AO947" s="804">
        <f>SUM(AO378)</f>
        <v>780</v>
      </c>
      <c r="AP947" s="804">
        <f>SUM(AP378)</f>
        <v>0</v>
      </c>
      <c r="AQ947" s="804">
        <f>SUM(AQ378)</f>
        <v>420</v>
      </c>
      <c r="AR947" s="804">
        <f>SUM(AR378)</f>
        <v>1200</v>
      </c>
      <c r="AS947" s="804">
        <f>SUM(AS378)</f>
        <v>0</v>
      </c>
      <c r="AT947" s="804">
        <f>SUM(AT378)</f>
        <v>0</v>
      </c>
      <c r="AU947" s="804">
        <f>SUM(AU378)</f>
        <v>0</v>
      </c>
      <c r="AV947" s="804">
        <f>SUM(AV378)</f>
        <v>0</v>
      </c>
      <c r="AW947" s="804">
        <f>SUM(AW378)</f>
        <v>0</v>
      </c>
      <c r="AX947" s="804">
        <f>SUM(AX378)</f>
        <v>0</v>
      </c>
      <c r="AY947" s="804">
        <f>SUM(AY378)</f>
        <v>0</v>
      </c>
      <c r="AZ947" s="804">
        <f>SUM(AZ378)</f>
        <v>0</v>
      </c>
      <c r="BA947" s="804">
        <f>SUM(BA378)</f>
        <v>0</v>
      </c>
      <c r="BB947" s="804">
        <f>SUM(BB378)</f>
        <v>0</v>
      </c>
      <c r="BC947" s="803"/>
      <c r="BD947" s="804">
        <f>SUM(BD378)</f>
        <v>0</v>
      </c>
      <c r="BE947" s="804">
        <f>SUM(BE378)</f>
        <v>0</v>
      </c>
      <c r="BF947" s="804">
        <f>SUM(BF378)</f>
        <v>0</v>
      </c>
      <c r="BG947" s="804">
        <f>SUM(BG378)</f>
        <v>0</v>
      </c>
      <c r="BH947" s="804">
        <f>SUM(BH378)</f>
        <v>0</v>
      </c>
      <c r="BI947" s="804">
        <f>SUM(BI378)</f>
        <v>0</v>
      </c>
      <c r="BJ947" s="804">
        <f>SUM(BJ378)</f>
        <v>0</v>
      </c>
      <c r="BK947" s="804">
        <f>SUM(BK378)</f>
        <v>0</v>
      </c>
      <c r="BL947" s="804">
        <f>SUM(BL378)</f>
        <v>0</v>
      </c>
      <c r="BM947" s="804">
        <f>SUM(BM378)</f>
        <v>0</v>
      </c>
      <c r="BN947" s="804">
        <f>SUM(BN378)</f>
        <v>0</v>
      </c>
      <c r="BO947" s="804">
        <f>SUM(BO378)</f>
        <v>0</v>
      </c>
      <c r="BP947" s="804">
        <f>SUM(BP378)</f>
        <v>0</v>
      </c>
      <c r="BQ947" s="804">
        <f>SUM(BQ378)</f>
        <v>0</v>
      </c>
      <c r="BR947" s="804">
        <f>SUM(BR378)</f>
        <v>0</v>
      </c>
      <c r="BS947" s="804">
        <f>SUM(BS378)</f>
        <v>0</v>
      </c>
      <c r="BT947" s="804">
        <f>SUM(BT378)</f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650</v>
      </c>
      <c r="BY947" s="804">
        <f>SUM(BY378)</f>
        <v>0</v>
      </c>
      <c r="BZ947" s="600">
        <f t="shared" si="2985"/>
        <v>0</v>
      </c>
      <c r="CA947" s="600">
        <f t="shared" si="2986"/>
        <v>0</v>
      </c>
      <c r="CB947" s="600">
        <f t="shared" si="2987"/>
        <v>80</v>
      </c>
      <c r="CC947" s="600">
        <f t="shared" si="2988"/>
        <v>0</v>
      </c>
      <c r="CD947" s="1337">
        <f t="shared" si="3012"/>
        <v>0</v>
      </c>
      <c r="CE947" s="1338">
        <f t="shared" si="3013"/>
        <v>0</v>
      </c>
      <c r="CF947" s="1339">
        <f t="shared" si="3013"/>
        <v>0</v>
      </c>
      <c r="CG947" s="1339">
        <f t="shared" si="3013"/>
        <v>0</v>
      </c>
      <c r="CH947" s="1339">
        <f t="shared" si="3013"/>
        <v>0</v>
      </c>
      <c r="CI947" s="1339">
        <f t="shared" si="3013"/>
        <v>0</v>
      </c>
      <c r="CJ947" s="1339">
        <f t="shared" si="3013"/>
        <v>0</v>
      </c>
      <c r="CK947" s="1340">
        <f t="shared" si="3013"/>
        <v>0</v>
      </c>
      <c r="CL947" s="1340">
        <f t="shared" si="3013"/>
        <v>0</v>
      </c>
      <c r="CM947" s="1340">
        <f t="shared" si="3013"/>
        <v>0</v>
      </c>
      <c r="CN947" s="1339">
        <f t="shared" si="3013"/>
        <v>0</v>
      </c>
      <c r="CO947" s="1339">
        <f t="shared" si="3013"/>
        <v>0</v>
      </c>
      <c r="CP947" s="1339">
        <f t="shared" si="3013"/>
        <v>0</v>
      </c>
      <c r="CQ947" s="1339">
        <f t="shared" si="3013"/>
        <v>0</v>
      </c>
      <c r="CR947" s="1339">
        <f t="shared" si="3013"/>
        <v>0</v>
      </c>
      <c r="CS947" s="1338">
        <f t="shared" si="3013"/>
        <v>0</v>
      </c>
      <c r="CT947" s="1341">
        <f t="shared" si="3013"/>
        <v>0</v>
      </c>
      <c r="CU947" s="552">
        <f t="shared" si="2991"/>
        <v>0</v>
      </c>
      <c r="CV947" s="553">
        <f t="shared" si="2992"/>
        <v>0</v>
      </c>
      <c r="CW947" s="554">
        <f t="shared" si="2993"/>
        <v>0</v>
      </c>
      <c r="CX947" s="554">
        <f t="shared" si="2994"/>
        <v>0</v>
      </c>
      <c r="CY947" s="554">
        <f t="shared" si="2995"/>
        <v>0</v>
      </c>
      <c r="CZ947" s="554">
        <f t="shared" si="2996"/>
        <v>0</v>
      </c>
      <c r="DA947" s="554">
        <f t="shared" si="2997"/>
        <v>0</v>
      </c>
      <c r="DB947" s="555">
        <f t="shared" si="2998"/>
        <v>0</v>
      </c>
      <c r="DC947" s="555">
        <f t="shared" si="2999"/>
        <v>0</v>
      </c>
      <c r="DD947" s="555">
        <f t="shared" si="3000"/>
        <v>0</v>
      </c>
      <c r="DE947" s="554">
        <f t="shared" si="3001"/>
        <v>0</v>
      </c>
      <c r="DF947" s="554">
        <f t="shared" si="3002"/>
        <v>0</v>
      </c>
      <c r="DG947" s="554">
        <f t="shared" si="3003"/>
        <v>0</v>
      </c>
      <c r="DH947" s="554">
        <f t="shared" si="3004"/>
        <v>0</v>
      </c>
      <c r="DI947" s="554">
        <f t="shared" si="3005"/>
        <v>0</v>
      </c>
      <c r="DJ947" s="553">
        <f t="shared" si="3006"/>
        <v>0</v>
      </c>
      <c r="DK947" s="552">
        <f t="shared" si="3007"/>
        <v>0</v>
      </c>
      <c r="DL947" s="656">
        <f t="shared" si="3008"/>
        <v>17</v>
      </c>
      <c r="DM947" s="106">
        <f t="shared" si="3009"/>
        <v>17</v>
      </c>
      <c r="DN947" s="106">
        <f t="shared" si="3010"/>
        <v>17</v>
      </c>
      <c r="DO947" s="106">
        <f t="shared" si="3011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5"/>
      <c r="DY947" s="487"/>
    </row>
    <row r="948" spans="1:129" s="489" customFormat="1" ht="15.75" customHeight="1">
      <c r="A948" s="620" t="str">
        <f>A381</f>
        <v>Other crop: number</v>
      </c>
      <c r="B948" s="804">
        <f>SUM(B388)</f>
        <v>0</v>
      </c>
      <c r="C948" s="804">
        <f>SUM(C388)</f>
        <v>0</v>
      </c>
      <c r="D948" s="804">
        <f>SUM(D388)</f>
        <v>0</v>
      </c>
      <c r="E948" s="804">
        <f>SUM(E388)</f>
        <v>0</v>
      </c>
      <c r="F948" s="804">
        <f>SUM(F388)</f>
        <v>0</v>
      </c>
      <c r="G948" s="804">
        <f>SUM(G388)</f>
        <v>0</v>
      </c>
      <c r="H948" s="804">
        <f>SUM(H388)</f>
        <v>0</v>
      </c>
      <c r="I948" s="804">
        <f>SUM(I388)</f>
        <v>0</v>
      </c>
      <c r="J948" s="804">
        <f>SUM(J388)</f>
        <v>0</v>
      </c>
      <c r="K948" s="804">
        <f>SUM(K388)</f>
        <v>0</v>
      </c>
      <c r="L948" s="804">
        <f>SUM(L388)</f>
        <v>0</v>
      </c>
      <c r="M948" s="804">
        <f>SUM(M388)</f>
        <v>0</v>
      </c>
      <c r="N948" s="804">
        <f>SUM(N388)</f>
        <v>0</v>
      </c>
      <c r="O948" s="804">
        <f>SUM(O388)</f>
        <v>0</v>
      </c>
      <c r="P948" s="804">
        <f>SUM(P388)</f>
        <v>0</v>
      </c>
      <c r="Q948" s="804">
        <f>SUM(Q388)</f>
        <v>0</v>
      </c>
      <c r="R948" s="804">
        <f>SUM(R388)</f>
        <v>0</v>
      </c>
      <c r="S948" s="803"/>
      <c r="T948" s="804">
        <f>SUM(T388)</f>
        <v>0</v>
      </c>
      <c r="U948" s="804">
        <f>SUM(U388)</f>
        <v>0</v>
      </c>
      <c r="V948" s="804">
        <f>SUM(V388)</f>
        <v>0</v>
      </c>
      <c r="W948" s="804">
        <f>SUM(W388)</f>
        <v>0</v>
      </c>
      <c r="X948" s="804">
        <f>SUM(X388)</f>
        <v>0</v>
      </c>
      <c r="Y948" s="804">
        <f>SUM(Y388)</f>
        <v>0</v>
      </c>
      <c r="Z948" s="804">
        <f>SUM(Z388)</f>
        <v>0</v>
      </c>
      <c r="AA948" s="804">
        <f>SUM(AA388)</f>
        <v>0</v>
      </c>
      <c r="AB948" s="804">
        <f>SUM(AB388)</f>
        <v>0</v>
      </c>
      <c r="AC948" s="804">
        <f>SUM(AC388)</f>
        <v>0</v>
      </c>
      <c r="AD948" s="804">
        <f>SUM(AD388)</f>
        <v>0</v>
      </c>
      <c r="AE948" s="804">
        <f>SUM(AE388)</f>
        <v>0</v>
      </c>
      <c r="AF948" s="804">
        <f>SUM(AF388)</f>
        <v>0</v>
      </c>
      <c r="AG948" s="804">
        <f>SUM(AG388)</f>
        <v>0</v>
      </c>
      <c r="AH948" s="804">
        <f>SUM(AH388)</f>
        <v>0</v>
      </c>
      <c r="AI948" s="804">
        <f>SUM(AI388)</f>
        <v>0</v>
      </c>
      <c r="AJ948" s="804">
        <f>SUM(AJ388)</f>
        <v>0</v>
      </c>
      <c r="AK948" s="803"/>
      <c r="AL948" s="804">
        <f>SUM(AL388)</f>
        <v>0</v>
      </c>
      <c r="AM948" s="804">
        <f>SUM(AM388)</f>
        <v>0</v>
      </c>
      <c r="AN948" s="804">
        <f>SUM(AN388)</f>
        <v>0</v>
      </c>
      <c r="AO948" s="804">
        <f>SUM(AO388)</f>
        <v>0</v>
      </c>
      <c r="AP948" s="804">
        <f>SUM(AP388)</f>
        <v>0</v>
      </c>
      <c r="AQ948" s="804">
        <f>SUM(AQ388)</f>
        <v>0</v>
      </c>
      <c r="AR948" s="804">
        <f>SUM(AR388)</f>
        <v>0</v>
      </c>
      <c r="AS948" s="804">
        <f>SUM(AS388)</f>
        <v>0</v>
      </c>
      <c r="AT948" s="804">
        <f>SUM(AT388)</f>
        <v>0</v>
      </c>
      <c r="AU948" s="804">
        <f>SUM(AU388)</f>
        <v>0</v>
      </c>
      <c r="AV948" s="804">
        <f>SUM(AV388)</f>
        <v>0</v>
      </c>
      <c r="AW948" s="804">
        <f>SUM(AW388)</f>
        <v>0</v>
      </c>
      <c r="AX948" s="804">
        <f>SUM(AX388)</f>
        <v>0</v>
      </c>
      <c r="AY948" s="804">
        <f>SUM(AY388)</f>
        <v>0</v>
      </c>
      <c r="AZ948" s="804">
        <f>SUM(AZ388)</f>
        <v>0</v>
      </c>
      <c r="BA948" s="804">
        <f>SUM(BA388)</f>
        <v>0</v>
      </c>
      <c r="BB948" s="804">
        <f>SUM(BB388)</f>
        <v>0</v>
      </c>
      <c r="BC948" s="803"/>
      <c r="BD948" s="804">
        <f>SUM(BD388)</f>
        <v>0</v>
      </c>
      <c r="BE948" s="804">
        <f>SUM(BE388)</f>
        <v>0</v>
      </c>
      <c r="BF948" s="804">
        <f>SUM(BF388)</f>
        <v>0</v>
      </c>
      <c r="BG948" s="804">
        <f>SUM(BG388)</f>
        <v>0</v>
      </c>
      <c r="BH948" s="804">
        <f>SUM(BH388)</f>
        <v>0</v>
      </c>
      <c r="BI948" s="804">
        <f>SUM(BI388)</f>
        <v>0</v>
      </c>
      <c r="BJ948" s="804">
        <f>SUM(BJ388)</f>
        <v>0</v>
      </c>
      <c r="BK948" s="804">
        <f>SUM(BK388)</f>
        <v>0</v>
      </c>
      <c r="BL948" s="804">
        <f>SUM(BL388)</f>
        <v>0</v>
      </c>
      <c r="BM948" s="804">
        <f>SUM(BM388)</f>
        <v>0</v>
      </c>
      <c r="BN948" s="804">
        <f>SUM(BN388)</f>
        <v>0</v>
      </c>
      <c r="BO948" s="804">
        <f>SUM(BO388)</f>
        <v>0</v>
      </c>
      <c r="BP948" s="804">
        <f>SUM(BP388)</f>
        <v>0</v>
      </c>
      <c r="BQ948" s="804">
        <f>SUM(BQ388)</f>
        <v>0</v>
      </c>
      <c r="BR948" s="804">
        <f>SUM(BR388)</f>
        <v>0</v>
      </c>
      <c r="BS948" s="804">
        <f>SUM(BS388)</f>
        <v>0</v>
      </c>
      <c r="BT948" s="804">
        <f>SUM(BT388)</f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0">
        <f t="shared" si="2985"/>
        <v>0</v>
      </c>
      <c r="CA948" s="600">
        <f t="shared" si="2986"/>
        <v>0</v>
      </c>
      <c r="CB948" s="600">
        <f t="shared" si="2987"/>
        <v>0</v>
      </c>
      <c r="CC948" s="600">
        <f t="shared" si="2988"/>
        <v>0</v>
      </c>
      <c r="CD948" s="1337">
        <f t="shared" si="3012"/>
        <v>0</v>
      </c>
      <c r="CE948" s="1338">
        <f t="shared" si="3013"/>
        <v>0</v>
      </c>
      <c r="CF948" s="1339">
        <f t="shared" si="3013"/>
        <v>0</v>
      </c>
      <c r="CG948" s="1339">
        <f t="shared" si="3013"/>
        <v>0</v>
      </c>
      <c r="CH948" s="1339">
        <f t="shared" si="3013"/>
        <v>0</v>
      </c>
      <c r="CI948" s="1339">
        <f t="shared" si="3013"/>
        <v>0</v>
      </c>
      <c r="CJ948" s="1339">
        <f t="shared" si="3013"/>
        <v>0</v>
      </c>
      <c r="CK948" s="1340">
        <f t="shared" si="3013"/>
        <v>0</v>
      </c>
      <c r="CL948" s="1340">
        <f t="shared" si="3013"/>
        <v>0</v>
      </c>
      <c r="CM948" s="1340">
        <f t="shared" si="3013"/>
        <v>0</v>
      </c>
      <c r="CN948" s="1339">
        <f t="shared" si="3013"/>
        <v>0</v>
      </c>
      <c r="CO948" s="1339">
        <f t="shared" si="3013"/>
        <v>0</v>
      </c>
      <c r="CP948" s="1339">
        <f t="shared" si="3013"/>
        <v>0</v>
      </c>
      <c r="CQ948" s="1339">
        <f t="shared" si="3013"/>
        <v>0</v>
      </c>
      <c r="CR948" s="1339">
        <f t="shared" si="3013"/>
        <v>0</v>
      </c>
      <c r="CS948" s="1338">
        <f t="shared" si="3013"/>
        <v>0</v>
      </c>
      <c r="CT948" s="1341">
        <f t="shared" si="3013"/>
        <v>0</v>
      </c>
      <c r="CU948" s="552">
        <f t="shared" si="2991"/>
        <v>0</v>
      </c>
      <c r="CV948" s="553">
        <f t="shared" si="2992"/>
        <v>0</v>
      </c>
      <c r="CW948" s="554">
        <f t="shared" si="2993"/>
        <v>0</v>
      </c>
      <c r="CX948" s="554">
        <f t="shared" si="2994"/>
        <v>0</v>
      </c>
      <c r="CY948" s="554">
        <f t="shared" si="2995"/>
        <v>0</v>
      </c>
      <c r="CZ948" s="554">
        <f t="shared" si="2996"/>
        <v>0</v>
      </c>
      <c r="DA948" s="554">
        <f t="shared" si="2997"/>
        <v>0</v>
      </c>
      <c r="DB948" s="555">
        <f t="shared" si="2998"/>
        <v>0</v>
      </c>
      <c r="DC948" s="555">
        <f t="shared" si="2999"/>
        <v>0</v>
      </c>
      <c r="DD948" s="555">
        <f t="shared" si="3000"/>
        <v>0</v>
      </c>
      <c r="DE948" s="554">
        <f t="shared" si="3001"/>
        <v>0</v>
      </c>
      <c r="DF948" s="554">
        <f t="shared" si="3002"/>
        <v>0</v>
      </c>
      <c r="DG948" s="554">
        <f t="shared" si="3003"/>
        <v>0</v>
      </c>
      <c r="DH948" s="554">
        <f t="shared" si="3004"/>
        <v>0</v>
      </c>
      <c r="DI948" s="554">
        <f t="shared" si="3005"/>
        <v>0</v>
      </c>
      <c r="DJ948" s="553">
        <f t="shared" si="3006"/>
        <v>0</v>
      </c>
      <c r="DK948" s="552">
        <f t="shared" si="3007"/>
        <v>0</v>
      </c>
      <c r="DL948" s="656">
        <f t="shared" si="3008"/>
        <v>17</v>
      </c>
      <c r="DM948" s="106">
        <f t="shared" si="3009"/>
        <v>17</v>
      </c>
      <c r="DN948" s="106">
        <f t="shared" si="3010"/>
        <v>17</v>
      </c>
      <c r="DO948" s="106">
        <f t="shared" si="3011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5"/>
      <c r="DY948" s="487"/>
    </row>
    <row r="949" spans="1:129" s="489" customFormat="1" ht="15.75" customHeight="1">
      <c r="A949" s="813" t="str">
        <f>A391</f>
        <v>Cotton kg sold</v>
      </c>
      <c r="B949" s="804">
        <f>SUM(B393)</f>
        <v>0</v>
      </c>
      <c r="C949" s="804">
        <f>SUM(C393)</f>
        <v>0</v>
      </c>
      <c r="D949" s="804">
        <f>SUM(D393)</f>
        <v>0</v>
      </c>
      <c r="E949" s="804">
        <f>SUM(E393)</f>
        <v>0</v>
      </c>
      <c r="F949" s="804">
        <f>SUM(F393)</f>
        <v>750</v>
      </c>
      <c r="G949" s="804">
        <f>SUM(G393)</f>
        <v>600</v>
      </c>
      <c r="H949" s="804">
        <f>SUM(H393)</f>
        <v>0</v>
      </c>
      <c r="I949" s="804">
        <f>SUM(I393)</f>
        <v>0</v>
      </c>
      <c r="J949" s="804">
        <f>SUM(J393)</f>
        <v>0</v>
      </c>
      <c r="K949" s="804">
        <f>SUM(K393)</f>
        <v>0</v>
      </c>
      <c r="L949" s="804">
        <f>SUM(L393)</f>
        <v>0</v>
      </c>
      <c r="M949" s="804">
        <f>SUM(M393)</f>
        <v>0</v>
      </c>
      <c r="N949" s="804">
        <f>SUM(N393)</f>
        <v>0</v>
      </c>
      <c r="O949" s="804">
        <f>SUM(O393)</f>
        <v>0</v>
      </c>
      <c r="P949" s="804">
        <f>SUM(P393)</f>
        <v>0</v>
      </c>
      <c r="Q949" s="804">
        <f>SUM(Q393)</f>
        <v>0</v>
      </c>
      <c r="R949" s="804">
        <f>SUM(R393)</f>
        <v>0</v>
      </c>
      <c r="S949" s="803"/>
      <c r="T949" s="804">
        <f>SUM(T393)</f>
        <v>0</v>
      </c>
      <c r="U949" s="804">
        <f>SUM(U393)</f>
        <v>0</v>
      </c>
      <c r="V949" s="804">
        <f>SUM(V393)</f>
        <v>600</v>
      </c>
      <c r="W949" s="804">
        <f>SUM(W393)</f>
        <v>0</v>
      </c>
      <c r="X949" s="804">
        <f>SUM(X393)</f>
        <v>750</v>
      </c>
      <c r="Y949" s="804">
        <f>SUM(Y393)</f>
        <v>0</v>
      </c>
      <c r="Z949" s="804">
        <f>SUM(Z393)</f>
        <v>0</v>
      </c>
      <c r="AA949" s="804">
        <f>SUM(AA393)</f>
        <v>0</v>
      </c>
      <c r="AB949" s="804">
        <f>SUM(AB393)</f>
        <v>0</v>
      </c>
      <c r="AC949" s="804">
        <f>SUM(AC393)</f>
        <v>0</v>
      </c>
      <c r="AD949" s="804">
        <f>SUM(AD393)</f>
        <v>0</v>
      </c>
      <c r="AE949" s="804">
        <f>SUM(AE393)</f>
        <v>0</v>
      </c>
      <c r="AF949" s="804">
        <f>SUM(AF393)</f>
        <v>0</v>
      </c>
      <c r="AG949" s="804">
        <f>SUM(AG393)</f>
        <v>0</v>
      </c>
      <c r="AH949" s="804">
        <f>SUM(AH393)</f>
        <v>0</v>
      </c>
      <c r="AI949" s="804">
        <f>SUM(AI393)</f>
        <v>0</v>
      </c>
      <c r="AJ949" s="804">
        <f>SUM(AJ393)</f>
        <v>0</v>
      </c>
      <c r="AK949" s="803"/>
      <c r="AL949" s="804">
        <f>SUM(AL393)</f>
        <v>0</v>
      </c>
      <c r="AM949" s="804">
        <f>SUM(AM393)</f>
        <v>1575</v>
      </c>
      <c r="AN949" s="804">
        <f>SUM(AN393)</f>
        <v>499.86</v>
      </c>
      <c r="AO949" s="804">
        <f>SUM(AO393)</f>
        <v>1250</v>
      </c>
      <c r="AP949" s="804">
        <f>SUM(AP393)</f>
        <v>800</v>
      </c>
      <c r="AQ949" s="804">
        <f>SUM(AQ393)</f>
        <v>0</v>
      </c>
      <c r="AR949" s="804">
        <f>SUM(AR393)</f>
        <v>2700</v>
      </c>
      <c r="AS949" s="804">
        <f>SUM(AS393)</f>
        <v>899.91000000000008</v>
      </c>
      <c r="AT949" s="804">
        <f>SUM(AT393)</f>
        <v>1650.0000000000002</v>
      </c>
      <c r="AU949" s="804">
        <f>SUM(AU393)</f>
        <v>0</v>
      </c>
      <c r="AV949" s="804">
        <f>SUM(AV393)</f>
        <v>0</v>
      </c>
      <c r="AW949" s="804">
        <f>SUM(AW393)</f>
        <v>0</v>
      </c>
      <c r="AX949" s="804">
        <f>SUM(AX393)</f>
        <v>0</v>
      </c>
      <c r="AY949" s="804">
        <f>SUM(AY393)</f>
        <v>0</v>
      </c>
      <c r="AZ949" s="804">
        <f>SUM(AZ393)</f>
        <v>0</v>
      </c>
      <c r="BA949" s="804">
        <f>SUM(BA393)</f>
        <v>0</v>
      </c>
      <c r="BB949" s="804">
        <f>SUM(BB393)</f>
        <v>0</v>
      </c>
      <c r="BC949" s="803"/>
      <c r="BD949" s="804">
        <f>SUM(BD393)</f>
        <v>910</v>
      </c>
      <c r="BE949" s="804">
        <f>SUM(BE393)</f>
        <v>0</v>
      </c>
      <c r="BF949" s="804">
        <f>SUM(BF393)</f>
        <v>3000</v>
      </c>
      <c r="BG949" s="804">
        <f>SUM(BG393)</f>
        <v>804.99999999999989</v>
      </c>
      <c r="BH949" s="804">
        <f>SUM(BH393)</f>
        <v>180</v>
      </c>
      <c r="BI949" s="804">
        <f>SUM(BI393)</f>
        <v>4200</v>
      </c>
      <c r="BJ949" s="804">
        <f>SUM(BJ393)</f>
        <v>24000</v>
      </c>
      <c r="BK949" s="804">
        <f>SUM(BK393)</f>
        <v>1890</v>
      </c>
      <c r="BL949" s="804">
        <f>SUM(BL393)</f>
        <v>1249.5999999999999</v>
      </c>
      <c r="BM949" s="804">
        <f>SUM(BM393)</f>
        <v>0</v>
      </c>
      <c r="BN949" s="804">
        <f>SUM(BN393)</f>
        <v>0</v>
      </c>
      <c r="BO949" s="804">
        <f>SUM(BO393)</f>
        <v>0</v>
      </c>
      <c r="BP949" s="804">
        <f>SUM(BP393)</f>
        <v>0</v>
      </c>
      <c r="BQ949" s="804">
        <f>SUM(BQ393)</f>
        <v>0</v>
      </c>
      <c r="BR949" s="804">
        <f>SUM(BR393)</f>
        <v>0</v>
      </c>
      <c r="BS949" s="804">
        <f>SUM(BS393)</f>
        <v>0</v>
      </c>
      <c r="BT949" s="804">
        <f>SUM(BT393)</f>
        <v>0</v>
      </c>
      <c r="BU949" s="803"/>
      <c r="BV949" s="804">
        <f>SUM(BV393)</f>
        <v>300</v>
      </c>
      <c r="BW949" s="804">
        <f>SUM(BW393)</f>
        <v>600</v>
      </c>
      <c r="BX949" s="804">
        <f>SUM(BX393)</f>
        <v>1890</v>
      </c>
      <c r="BY949" s="804">
        <f>SUM(BY393)</f>
        <v>2000</v>
      </c>
      <c r="BZ949" s="600">
        <f t="shared" si="2985"/>
        <v>40</v>
      </c>
      <c r="CA949" s="600">
        <f t="shared" si="2986"/>
        <v>40</v>
      </c>
      <c r="CB949" s="600">
        <f t="shared" si="2987"/>
        <v>444.98466666666667</v>
      </c>
      <c r="CC949" s="600">
        <f t="shared" si="2988"/>
        <v>815.63999999999987</v>
      </c>
      <c r="CD949" s="1337">
        <f t="shared" si="3012"/>
        <v>0</v>
      </c>
      <c r="CE949" s="1338">
        <f t="shared" si="3013"/>
        <v>0</v>
      </c>
      <c r="CF949" s="1339">
        <f t="shared" si="3013"/>
        <v>0</v>
      </c>
      <c r="CG949" s="1339">
        <f t="shared" si="3013"/>
        <v>0</v>
      </c>
      <c r="CH949" s="1339">
        <f t="shared" si="3013"/>
        <v>0</v>
      </c>
      <c r="CI949" s="1339">
        <f t="shared" si="3013"/>
        <v>0</v>
      </c>
      <c r="CJ949" s="1339">
        <f t="shared" si="3013"/>
        <v>0</v>
      </c>
      <c r="CK949" s="1340">
        <f t="shared" si="3013"/>
        <v>0</v>
      </c>
      <c r="CL949" s="1340">
        <f t="shared" si="3013"/>
        <v>0</v>
      </c>
      <c r="CM949" s="1340">
        <f t="shared" si="3013"/>
        <v>180</v>
      </c>
      <c r="CN949" s="1339">
        <f t="shared" si="3013"/>
        <v>804.99999999999989</v>
      </c>
      <c r="CO949" s="1339">
        <f t="shared" si="3013"/>
        <v>910</v>
      </c>
      <c r="CP949" s="1339">
        <f t="shared" si="3013"/>
        <v>1249.5999999999999</v>
      </c>
      <c r="CQ949" s="1339">
        <f t="shared" si="3013"/>
        <v>1890</v>
      </c>
      <c r="CR949" s="1339">
        <f t="shared" si="3013"/>
        <v>3000</v>
      </c>
      <c r="CS949" s="1338">
        <f t="shared" si="3013"/>
        <v>4200</v>
      </c>
      <c r="CT949" s="1341">
        <f t="shared" si="3013"/>
        <v>24000</v>
      </c>
      <c r="CU949" s="552">
        <f t="shared" si="2991"/>
        <v>0</v>
      </c>
      <c r="CV949" s="553">
        <f t="shared" si="2992"/>
        <v>0</v>
      </c>
      <c r="CW949" s="554">
        <f t="shared" si="2993"/>
        <v>0</v>
      </c>
      <c r="CX949" s="554">
        <f t="shared" si="2994"/>
        <v>0</v>
      </c>
      <c r="CY949" s="554">
        <f t="shared" si="2995"/>
        <v>0</v>
      </c>
      <c r="CZ949" s="554">
        <f t="shared" si="2996"/>
        <v>0</v>
      </c>
      <c r="DA949" s="554">
        <f t="shared" si="2997"/>
        <v>0</v>
      </c>
      <c r="DB949" s="555">
        <f t="shared" si="2998"/>
        <v>0</v>
      </c>
      <c r="DC949" s="555">
        <f t="shared" si="2999"/>
        <v>0</v>
      </c>
      <c r="DD949" s="555">
        <f t="shared" si="3000"/>
        <v>180</v>
      </c>
      <c r="DE949" s="554">
        <f t="shared" si="3001"/>
        <v>804.99999999999989</v>
      </c>
      <c r="DF949" s="554">
        <f t="shared" si="3002"/>
        <v>910</v>
      </c>
      <c r="DG949" s="554">
        <f t="shared" si="3003"/>
        <v>1249.5999999999999</v>
      </c>
      <c r="DH949" s="554">
        <f t="shared" si="3004"/>
        <v>1890</v>
      </c>
      <c r="DI949" s="554">
        <f t="shared" si="3005"/>
        <v>3000</v>
      </c>
      <c r="DJ949" s="553">
        <f t="shared" si="3006"/>
        <v>4200</v>
      </c>
      <c r="DK949" s="552">
        <f t="shared" si="3007"/>
        <v>24000</v>
      </c>
      <c r="DL949" s="656">
        <f t="shared" si="3008"/>
        <v>17</v>
      </c>
      <c r="DM949" s="106">
        <f t="shared" si="3009"/>
        <v>17</v>
      </c>
      <c r="DN949" s="106">
        <f t="shared" si="3010"/>
        <v>17</v>
      </c>
      <c r="DO949" s="106">
        <f t="shared" si="3011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5"/>
      <c r="DY949" s="487"/>
    </row>
    <row r="950" spans="1:129" s="489" customFormat="1" ht="15.75" customHeight="1">
      <c r="A950" s="620" t="str">
        <f>A394</f>
        <v>Cucumbers: kg produced</v>
      </c>
      <c r="B950" s="804">
        <f>SUM(B396)</f>
        <v>0</v>
      </c>
      <c r="C950" s="804">
        <f>SUM(C396)</f>
        <v>0</v>
      </c>
      <c r="D950" s="804">
        <f>SUM(D396)</f>
        <v>0</v>
      </c>
      <c r="E950" s="804">
        <f>SUM(E396)</f>
        <v>0</v>
      </c>
      <c r="F950" s="804">
        <f>SUM(F396)</f>
        <v>0</v>
      </c>
      <c r="G950" s="804">
        <f>SUM(G396)</f>
        <v>0</v>
      </c>
      <c r="H950" s="804">
        <f>SUM(H396)</f>
        <v>0</v>
      </c>
      <c r="I950" s="804">
        <f>SUM(I396)</f>
        <v>0</v>
      </c>
      <c r="J950" s="804">
        <f>SUM(J396)</f>
        <v>0</v>
      </c>
      <c r="K950" s="804">
        <f>SUM(K396)</f>
        <v>0</v>
      </c>
      <c r="L950" s="804">
        <f>SUM(L396)</f>
        <v>0</v>
      </c>
      <c r="M950" s="804">
        <f>SUM(M396)</f>
        <v>0</v>
      </c>
      <c r="N950" s="804">
        <f>SUM(N396)</f>
        <v>0</v>
      </c>
      <c r="O950" s="804">
        <f>SUM(O396)</f>
        <v>0</v>
      </c>
      <c r="P950" s="804">
        <f>SUM(P396)</f>
        <v>0</v>
      </c>
      <c r="Q950" s="804">
        <f>SUM(Q396)</f>
        <v>0</v>
      </c>
      <c r="R950" s="804">
        <f>SUM(R396)</f>
        <v>0</v>
      </c>
      <c r="S950" s="803"/>
      <c r="T950" s="804">
        <f>SUM(T396)</f>
        <v>0</v>
      </c>
      <c r="U950" s="804">
        <f>SUM(U396)</f>
        <v>0</v>
      </c>
      <c r="V950" s="804">
        <f>SUM(V396)</f>
        <v>0</v>
      </c>
      <c r="W950" s="804">
        <f>SUM(W396)</f>
        <v>0</v>
      </c>
      <c r="X950" s="804">
        <f>SUM(X396)</f>
        <v>650</v>
      </c>
      <c r="Y950" s="804">
        <f>SUM(Y396)</f>
        <v>0</v>
      </c>
      <c r="Z950" s="804">
        <f>SUM(Z396)</f>
        <v>0</v>
      </c>
      <c r="AA950" s="804">
        <f>SUM(AA396)</f>
        <v>0</v>
      </c>
      <c r="AB950" s="804">
        <f>SUM(AB396)</f>
        <v>0</v>
      </c>
      <c r="AC950" s="804">
        <f>SUM(AC396)</f>
        <v>0</v>
      </c>
      <c r="AD950" s="804">
        <f>SUM(AD396)</f>
        <v>0</v>
      </c>
      <c r="AE950" s="804">
        <f>SUM(AE396)</f>
        <v>0</v>
      </c>
      <c r="AF950" s="804">
        <f>SUM(AF396)</f>
        <v>0</v>
      </c>
      <c r="AG950" s="804">
        <f>SUM(AG396)</f>
        <v>0</v>
      </c>
      <c r="AH950" s="804">
        <f>SUM(AH396)</f>
        <v>0</v>
      </c>
      <c r="AI950" s="804">
        <f>SUM(AI396)</f>
        <v>0</v>
      </c>
      <c r="AJ950" s="804">
        <f>SUM(AJ396)</f>
        <v>0</v>
      </c>
      <c r="AK950" s="803"/>
      <c r="AL950" s="804">
        <f>SUM(AL396)</f>
        <v>0</v>
      </c>
      <c r="AM950" s="804">
        <f>SUM(AM396)</f>
        <v>599.85</v>
      </c>
      <c r="AN950" s="804">
        <f>SUM(AN396)</f>
        <v>0</v>
      </c>
      <c r="AO950" s="804">
        <f>SUM(AO396)</f>
        <v>0</v>
      </c>
      <c r="AP950" s="804">
        <f>SUM(AP396)</f>
        <v>0</v>
      </c>
      <c r="AQ950" s="804">
        <f>SUM(AQ396)</f>
        <v>0</v>
      </c>
      <c r="AR950" s="804">
        <f>SUM(AR396)</f>
        <v>0</v>
      </c>
      <c r="AS950" s="804">
        <f>SUM(AS396)</f>
        <v>3000</v>
      </c>
      <c r="AT950" s="804">
        <f>SUM(AT396)</f>
        <v>0</v>
      </c>
      <c r="AU950" s="804">
        <f>SUM(AU396)</f>
        <v>0</v>
      </c>
      <c r="AV950" s="804">
        <f>SUM(AV396)</f>
        <v>0</v>
      </c>
      <c r="AW950" s="804">
        <f>SUM(AW396)</f>
        <v>0</v>
      </c>
      <c r="AX950" s="804">
        <f>SUM(AX396)</f>
        <v>0</v>
      </c>
      <c r="AY950" s="804">
        <f>SUM(AY396)</f>
        <v>0</v>
      </c>
      <c r="AZ950" s="804">
        <f>SUM(AZ396)</f>
        <v>0</v>
      </c>
      <c r="BA950" s="804">
        <f>SUM(BA396)</f>
        <v>0</v>
      </c>
      <c r="BB950" s="804">
        <f>SUM(BB396)</f>
        <v>0</v>
      </c>
      <c r="BC950" s="803"/>
      <c r="BD950" s="804">
        <f>SUM(BD396)</f>
        <v>2600</v>
      </c>
      <c r="BE950" s="804">
        <f>SUM(BE396)</f>
        <v>0</v>
      </c>
      <c r="BF950" s="804">
        <f>SUM(BF396)</f>
        <v>0</v>
      </c>
      <c r="BG950" s="804">
        <f>SUM(BG396)</f>
        <v>0</v>
      </c>
      <c r="BH950" s="804">
        <f>SUM(BH396)</f>
        <v>0</v>
      </c>
      <c r="BI950" s="804">
        <f>SUM(BI396)</f>
        <v>0</v>
      </c>
      <c r="BJ950" s="804">
        <f>SUM(BJ396)</f>
        <v>0</v>
      </c>
      <c r="BK950" s="804">
        <f>SUM(BK396)</f>
        <v>1400</v>
      </c>
      <c r="BL950" s="804">
        <f>SUM(BL396)</f>
        <v>0</v>
      </c>
      <c r="BM950" s="804">
        <f>SUM(BM396)</f>
        <v>0</v>
      </c>
      <c r="BN950" s="804">
        <f>SUM(BN396)</f>
        <v>0</v>
      </c>
      <c r="BO950" s="804">
        <f>SUM(BO396)</f>
        <v>0</v>
      </c>
      <c r="BP950" s="804">
        <f>SUM(BP396)</f>
        <v>0</v>
      </c>
      <c r="BQ950" s="804">
        <f>SUM(BQ396)</f>
        <v>0</v>
      </c>
      <c r="BR950" s="804">
        <f>SUM(BR396)</f>
        <v>0</v>
      </c>
      <c r="BS950" s="804">
        <f>SUM(BS396)</f>
        <v>0</v>
      </c>
      <c r="BT950" s="804">
        <f>SUM(BT396)</f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450</v>
      </c>
      <c r="BY950" s="804">
        <f>SUM(BY396)</f>
        <v>0</v>
      </c>
      <c r="BZ950" s="600">
        <f t="shared" si="2985"/>
        <v>0</v>
      </c>
      <c r="CA950" s="600">
        <f t="shared" si="2986"/>
        <v>0</v>
      </c>
      <c r="CB950" s="600">
        <f t="shared" si="2987"/>
        <v>39.989999999999995</v>
      </c>
      <c r="CC950" s="600">
        <f t="shared" si="2988"/>
        <v>93.333333333333329</v>
      </c>
      <c r="CD950" s="1337">
        <f t="shared" si="3012"/>
        <v>0</v>
      </c>
      <c r="CE950" s="1338">
        <f t="shared" si="3013"/>
        <v>0</v>
      </c>
      <c r="CF950" s="1339">
        <f t="shared" si="3013"/>
        <v>0</v>
      </c>
      <c r="CG950" s="1339">
        <f t="shared" si="3013"/>
        <v>0</v>
      </c>
      <c r="CH950" s="1339">
        <f t="shared" si="3013"/>
        <v>0</v>
      </c>
      <c r="CI950" s="1339">
        <f t="shared" si="3013"/>
        <v>0</v>
      </c>
      <c r="CJ950" s="1339">
        <f t="shared" si="3013"/>
        <v>0</v>
      </c>
      <c r="CK950" s="1340">
        <f t="shared" si="3013"/>
        <v>0</v>
      </c>
      <c r="CL950" s="1340">
        <f t="shared" si="3013"/>
        <v>0</v>
      </c>
      <c r="CM950" s="1340">
        <f t="shared" si="3013"/>
        <v>0</v>
      </c>
      <c r="CN950" s="1339">
        <f t="shared" si="3013"/>
        <v>0</v>
      </c>
      <c r="CO950" s="1339">
        <f t="shared" si="3013"/>
        <v>0</v>
      </c>
      <c r="CP950" s="1339">
        <f t="shared" si="3013"/>
        <v>0</v>
      </c>
      <c r="CQ950" s="1339">
        <f t="shared" si="3013"/>
        <v>0</v>
      </c>
      <c r="CR950" s="1339">
        <f t="shared" si="3013"/>
        <v>0</v>
      </c>
      <c r="CS950" s="1338">
        <f t="shared" si="3013"/>
        <v>1400</v>
      </c>
      <c r="CT950" s="1341">
        <f t="shared" si="3013"/>
        <v>2600</v>
      </c>
      <c r="CU950" s="552">
        <f t="shared" si="2991"/>
        <v>0</v>
      </c>
      <c r="CV950" s="553">
        <f t="shared" si="2992"/>
        <v>0</v>
      </c>
      <c r="CW950" s="554">
        <f t="shared" si="2993"/>
        <v>0</v>
      </c>
      <c r="CX950" s="554">
        <f t="shared" si="2994"/>
        <v>0</v>
      </c>
      <c r="CY950" s="554">
        <f t="shared" si="2995"/>
        <v>0</v>
      </c>
      <c r="CZ950" s="554">
        <f t="shared" si="2996"/>
        <v>0</v>
      </c>
      <c r="DA950" s="554">
        <f t="shared" si="2997"/>
        <v>0</v>
      </c>
      <c r="DB950" s="555">
        <f t="shared" si="2998"/>
        <v>0</v>
      </c>
      <c r="DC950" s="555">
        <f t="shared" si="2999"/>
        <v>0</v>
      </c>
      <c r="DD950" s="555">
        <f t="shared" si="3000"/>
        <v>0</v>
      </c>
      <c r="DE950" s="554">
        <f t="shared" si="3001"/>
        <v>0</v>
      </c>
      <c r="DF950" s="554">
        <f t="shared" si="3002"/>
        <v>0</v>
      </c>
      <c r="DG950" s="554">
        <f t="shared" si="3003"/>
        <v>0</v>
      </c>
      <c r="DH950" s="554">
        <f t="shared" si="3004"/>
        <v>0</v>
      </c>
      <c r="DI950" s="554">
        <f t="shared" si="3005"/>
        <v>0</v>
      </c>
      <c r="DJ950" s="553">
        <f t="shared" si="3006"/>
        <v>1400</v>
      </c>
      <c r="DK950" s="552">
        <f t="shared" si="3007"/>
        <v>2600</v>
      </c>
      <c r="DL950" s="656">
        <f t="shared" si="3008"/>
        <v>17</v>
      </c>
      <c r="DM950" s="106">
        <f t="shared" si="3009"/>
        <v>17</v>
      </c>
      <c r="DN950" s="106">
        <f t="shared" si="3010"/>
        <v>17</v>
      </c>
      <c r="DO950" s="106">
        <f t="shared" si="3011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5"/>
      <c r="DY950" s="487"/>
    </row>
    <row r="951" spans="1:129" s="489" customFormat="1" ht="15.75" customHeight="1">
      <c r="A951" s="620" t="str">
        <f>A397</f>
        <v>Rape: kg produced</v>
      </c>
      <c r="B951" s="804">
        <f>SUM(B399)</f>
        <v>0</v>
      </c>
      <c r="C951" s="804">
        <f>SUM(C399)</f>
        <v>0</v>
      </c>
      <c r="D951" s="804">
        <f>SUM(D399)</f>
        <v>0</v>
      </c>
      <c r="E951" s="804">
        <f>SUM(E399)</f>
        <v>0</v>
      </c>
      <c r="F951" s="804">
        <f>SUM(F399)</f>
        <v>0</v>
      </c>
      <c r="G951" s="804">
        <f>SUM(G399)</f>
        <v>0</v>
      </c>
      <c r="H951" s="804">
        <f>SUM(H399)</f>
        <v>0</v>
      </c>
      <c r="I951" s="804">
        <f>SUM(I399)</f>
        <v>0</v>
      </c>
      <c r="J951" s="804">
        <f>SUM(J399)</f>
        <v>0</v>
      </c>
      <c r="K951" s="804">
        <f>SUM(K399)</f>
        <v>0</v>
      </c>
      <c r="L951" s="804">
        <f>SUM(L399)</f>
        <v>0</v>
      </c>
      <c r="M951" s="804">
        <f>SUM(M399)</f>
        <v>0</v>
      </c>
      <c r="N951" s="804">
        <f>SUM(N399)</f>
        <v>0</v>
      </c>
      <c r="O951" s="804">
        <f>SUM(O399)</f>
        <v>0</v>
      </c>
      <c r="P951" s="804">
        <f>SUM(P399)</f>
        <v>0</v>
      </c>
      <c r="Q951" s="804">
        <f>SUM(Q399)</f>
        <v>0</v>
      </c>
      <c r="R951" s="804">
        <f>SUM(R399)</f>
        <v>0</v>
      </c>
      <c r="S951" s="803"/>
      <c r="T951" s="804">
        <f>SUM(T399)</f>
        <v>0</v>
      </c>
      <c r="U951" s="804">
        <f>SUM(U399)</f>
        <v>0</v>
      </c>
      <c r="V951" s="804">
        <f>SUM(V399)</f>
        <v>0</v>
      </c>
      <c r="W951" s="804">
        <f>SUM(W399)</f>
        <v>0</v>
      </c>
      <c r="X951" s="804">
        <f>SUM(X399)</f>
        <v>249.89999999999998</v>
      </c>
      <c r="Y951" s="804">
        <f>SUM(Y399)</f>
        <v>0</v>
      </c>
      <c r="Z951" s="804">
        <f>SUM(Z399)</f>
        <v>0</v>
      </c>
      <c r="AA951" s="804">
        <f>SUM(AA399)</f>
        <v>0</v>
      </c>
      <c r="AB951" s="804">
        <f>SUM(AB399)</f>
        <v>0</v>
      </c>
      <c r="AC951" s="804">
        <f>SUM(AC399)</f>
        <v>0</v>
      </c>
      <c r="AD951" s="804">
        <f>SUM(AD399)</f>
        <v>0</v>
      </c>
      <c r="AE951" s="804">
        <f>SUM(AE399)</f>
        <v>0</v>
      </c>
      <c r="AF951" s="804">
        <f>SUM(AF399)</f>
        <v>0</v>
      </c>
      <c r="AG951" s="804">
        <f>SUM(AG399)</f>
        <v>0</v>
      </c>
      <c r="AH951" s="804">
        <f>SUM(AH399)</f>
        <v>0</v>
      </c>
      <c r="AI951" s="804">
        <f>SUM(AI399)</f>
        <v>0</v>
      </c>
      <c r="AJ951" s="804">
        <f>SUM(AJ399)</f>
        <v>0</v>
      </c>
      <c r="AK951" s="803"/>
      <c r="AL951" s="804">
        <f>SUM(AL399)</f>
        <v>0</v>
      </c>
      <c r="AM951" s="804">
        <f>SUM(AM399)</f>
        <v>0</v>
      </c>
      <c r="AN951" s="804">
        <f>SUM(AN399)</f>
        <v>0</v>
      </c>
      <c r="AO951" s="804">
        <f>SUM(AO399)</f>
        <v>0</v>
      </c>
      <c r="AP951" s="804">
        <f>SUM(AP399)</f>
        <v>0</v>
      </c>
      <c r="AQ951" s="804">
        <f>SUM(AQ399)</f>
        <v>0</v>
      </c>
      <c r="AR951" s="804">
        <f>SUM(AR399)</f>
        <v>0</v>
      </c>
      <c r="AS951" s="804">
        <f>SUM(AS399)</f>
        <v>1950</v>
      </c>
      <c r="AT951" s="804">
        <f>SUM(AT399)</f>
        <v>0</v>
      </c>
      <c r="AU951" s="804">
        <f>SUM(AU399)</f>
        <v>0</v>
      </c>
      <c r="AV951" s="804">
        <f>SUM(AV399)</f>
        <v>0</v>
      </c>
      <c r="AW951" s="804">
        <f>SUM(AW399)</f>
        <v>0</v>
      </c>
      <c r="AX951" s="804">
        <f>SUM(AX399)</f>
        <v>0</v>
      </c>
      <c r="AY951" s="804">
        <f>SUM(AY399)</f>
        <v>0</v>
      </c>
      <c r="AZ951" s="804">
        <f>SUM(AZ399)</f>
        <v>0</v>
      </c>
      <c r="BA951" s="804">
        <f>SUM(BA399)</f>
        <v>0</v>
      </c>
      <c r="BB951" s="804">
        <f>SUM(BB399)</f>
        <v>0</v>
      </c>
      <c r="BC951" s="803"/>
      <c r="BD951" s="804">
        <f>SUM(BD399)</f>
        <v>0</v>
      </c>
      <c r="BE951" s="804">
        <f>SUM(BE399)</f>
        <v>0</v>
      </c>
      <c r="BF951" s="804">
        <f>SUM(BF399)</f>
        <v>0</v>
      </c>
      <c r="BG951" s="804">
        <f>SUM(BG399)</f>
        <v>0</v>
      </c>
      <c r="BH951" s="804">
        <f>SUM(BH399)</f>
        <v>0</v>
      </c>
      <c r="BI951" s="804">
        <f>SUM(BI399)</f>
        <v>0</v>
      </c>
      <c r="BJ951" s="804">
        <f>SUM(BJ399)</f>
        <v>0</v>
      </c>
      <c r="BK951" s="804">
        <f>SUM(BK399)</f>
        <v>850.30000000000007</v>
      </c>
      <c r="BL951" s="804">
        <f>SUM(BL399)</f>
        <v>0</v>
      </c>
      <c r="BM951" s="804">
        <f>SUM(BM399)</f>
        <v>0</v>
      </c>
      <c r="BN951" s="804">
        <f>SUM(BN399)</f>
        <v>0</v>
      </c>
      <c r="BO951" s="804">
        <f>SUM(BO399)</f>
        <v>0</v>
      </c>
      <c r="BP951" s="804">
        <f>SUM(BP399)</f>
        <v>0</v>
      </c>
      <c r="BQ951" s="804">
        <f>SUM(BQ399)</f>
        <v>0</v>
      </c>
      <c r="BR951" s="804">
        <f>SUM(BR399)</f>
        <v>0</v>
      </c>
      <c r="BS951" s="804">
        <f>SUM(BS399)</f>
        <v>0</v>
      </c>
      <c r="BT951" s="804">
        <f>SUM(BT399)</f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1500</v>
      </c>
      <c r="BY951" s="804">
        <f>SUM(BY399)</f>
        <v>0</v>
      </c>
      <c r="BZ951" s="600">
        <f t="shared" si="2985"/>
        <v>0</v>
      </c>
      <c r="CA951" s="600">
        <f t="shared" si="2986"/>
        <v>0</v>
      </c>
      <c r="CB951" s="600">
        <f t="shared" si="2987"/>
        <v>0</v>
      </c>
      <c r="CC951" s="600">
        <f t="shared" si="2988"/>
        <v>0</v>
      </c>
      <c r="CD951" s="1337">
        <f t="shared" si="3012"/>
        <v>0</v>
      </c>
      <c r="CE951" s="1338">
        <f t="shared" si="3013"/>
        <v>0</v>
      </c>
      <c r="CF951" s="1339">
        <f t="shared" si="3013"/>
        <v>0</v>
      </c>
      <c r="CG951" s="1339">
        <f t="shared" si="3013"/>
        <v>0</v>
      </c>
      <c r="CH951" s="1339">
        <f t="shared" si="3013"/>
        <v>0</v>
      </c>
      <c r="CI951" s="1339">
        <f t="shared" si="3013"/>
        <v>0</v>
      </c>
      <c r="CJ951" s="1339">
        <f t="shared" si="3013"/>
        <v>0</v>
      </c>
      <c r="CK951" s="1340">
        <f t="shared" si="3013"/>
        <v>0</v>
      </c>
      <c r="CL951" s="1340">
        <f t="shared" si="3013"/>
        <v>0</v>
      </c>
      <c r="CM951" s="1340">
        <f t="shared" si="3013"/>
        <v>0</v>
      </c>
      <c r="CN951" s="1339">
        <f t="shared" si="3013"/>
        <v>0</v>
      </c>
      <c r="CO951" s="1339">
        <f t="shared" si="3013"/>
        <v>0</v>
      </c>
      <c r="CP951" s="1339">
        <f t="shared" si="3013"/>
        <v>0</v>
      </c>
      <c r="CQ951" s="1339">
        <f t="shared" si="3013"/>
        <v>0</v>
      </c>
      <c r="CR951" s="1339">
        <f t="shared" si="3013"/>
        <v>0</v>
      </c>
      <c r="CS951" s="1338">
        <f t="shared" si="3013"/>
        <v>0</v>
      </c>
      <c r="CT951" s="1341">
        <f t="shared" si="3013"/>
        <v>850.30000000000007</v>
      </c>
      <c r="CU951" s="552">
        <f t="shared" si="2991"/>
        <v>0</v>
      </c>
      <c r="CV951" s="553">
        <f t="shared" si="2992"/>
        <v>0</v>
      </c>
      <c r="CW951" s="554">
        <f t="shared" si="2993"/>
        <v>0</v>
      </c>
      <c r="CX951" s="554">
        <f t="shared" si="2994"/>
        <v>0</v>
      </c>
      <c r="CY951" s="554">
        <f t="shared" si="2995"/>
        <v>0</v>
      </c>
      <c r="CZ951" s="554">
        <f t="shared" si="2996"/>
        <v>0</v>
      </c>
      <c r="DA951" s="554">
        <f t="shared" si="2997"/>
        <v>0</v>
      </c>
      <c r="DB951" s="555">
        <f t="shared" si="2998"/>
        <v>0</v>
      </c>
      <c r="DC951" s="555">
        <f t="shared" si="2999"/>
        <v>0</v>
      </c>
      <c r="DD951" s="555">
        <f t="shared" si="3000"/>
        <v>0</v>
      </c>
      <c r="DE951" s="554">
        <f t="shared" si="3001"/>
        <v>0</v>
      </c>
      <c r="DF951" s="554">
        <f t="shared" si="3002"/>
        <v>0</v>
      </c>
      <c r="DG951" s="554">
        <f t="shared" si="3003"/>
        <v>0</v>
      </c>
      <c r="DH951" s="554">
        <f t="shared" si="3004"/>
        <v>0</v>
      </c>
      <c r="DI951" s="554">
        <f t="shared" si="3005"/>
        <v>0</v>
      </c>
      <c r="DJ951" s="553">
        <f t="shared" si="3006"/>
        <v>0</v>
      </c>
      <c r="DK951" s="552">
        <f t="shared" si="3007"/>
        <v>850.30000000000007</v>
      </c>
      <c r="DL951" s="656">
        <f t="shared" si="3008"/>
        <v>17</v>
      </c>
      <c r="DM951" s="106">
        <f t="shared" si="3009"/>
        <v>17</v>
      </c>
      <c r="DN951" s="106">
        <f t="shared" si="3010"/>
        <v>17</v>
      </c>
      <c r="DO951" s="106">
        <f t="shared" si="3011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5"/>
      <c r="DY951" s="487"/>
    </row>
    <row r="952" spans="1:129" s="489" customFormat="1" ht="15.75" customHeight="1">
      <c r="A952" s="620" t="str">
        <f>A400</f>
        <v>Other cashcrop: kg produced</v>
      </c>
      <c r="B952" s="804">
        <f>SUM(B402)</f>
        <v>0</v>
      </c>
      <c r="C952" s="804">
        <f>SUM(C402)</f>
        <v>0</v>
      </c>
      <c r="D952" s="804">
        <f>SUM(D402)</f>
        <v>0</v>
      </c>
      <c r="E952" s="804">
        <f>SUM(E402)</f>
        <v>0</v>
      </c>
      <c r="F952" s="804">
        <f>SUM(F402)</f>
        <v>0</v>
      </c>
      <c r="G952" s="804">
        <f>SUM(G402)</f>
        <v>0</v>
      </c>
      <c r="H952" s="804">
        <f>SUM(H402)</f>
        <v>0</v>
      </c>
      <c r="I952" s="804">
        <f>SUM(I402)</f>
        <v>0</v>
      </c>
      <c r="J952" s="804">
        <f>SUM(J402)</f>
        <v>0</v>
      </c>
      <c r="K952" s="804">
        <f>SUM(K402)</f>
        <v>0</v>
      </c>
      <c r="L952" s="804">
        <f>SUM(L402)</f>
        <v>0</v>
      </c>
      <c r="M952" s="804">
        <f>SUM(M402)</f>
        <v>0</v>
      </c>
      <c r="N952" s="804">
        <f>SUM(N402)</f>
        <v>0</v>
      </c>
      <c r="O952" s="804">
        <f>SUM(O402)</f>
        <v>0</v>
      </c>
      <c r="P952" s="804">
        <f>SUM(P402)</f>
        <v>0</v>
      </c>
      <c r="Q952" s="804">
        <f>SUM(Q402)</f>
        <v>0</v>
      </c>
      <c r="R952" s="804">
        <f>SUM(R402)</f>
        <v>0</v>
      </c>
      <c r="S952" s="803"/>
      <c r="T952" s="804">
        <f>SUM(T402)</f>
        <v>0</v>
      </c>
      <c r="U952" s="804">
        <f>SUM(U402)</f>
        <v>0</v>
      </c>
      <c r="V952" s="804">
        <f>SUM(V402)</f>
        <v>0</v>
      </c>
      <c r="W952" s="804">
        <f>SUM(W402)</f>
        <v>0</v>
      </c>
      <c r="X952" s="804">
        <f>SUM(X402)</f>
        <v>0</v>
      </c>
      <c r="Y952" s="804">
        <f>SUM(Y402)</f>
        <v>0</v>
      </c>
      <c r="Z952" s="804">
        <f>SUM(Z402)</f>
        <v>0</v>
      </c>
      <c r="AA952" s="804">
        <f>SUM(AA402)</f>
        <v>0</v>
      </c>
      <c r="AB952" s="804">
        <f>SUM(AB402)</f>
        <v>0</v>
      </c>
      <c r="AC952" s="804">
        <f>SUM(AC402)</f>
        <v>0</v>
      </c>
      <c r="AD952" s="804">
        <f>SUM(AD402)</f>
        <v>0</v>
      </c>
      <c r="AE952" s="804">
        <f>SUM(AE402)</f>
        <v>0</v>
      </c>
      <c r="AF952" s="804">
        <f>SUM(AF402)</f>
        <v>0</v>
      </c>
      <c r="AG952" s="804">
        <f>SUM(AG402)</f>
        <v>0</v>
      </c>
      <c r="AH952" s="804">
        <f>SUM(AH402)</f>
        <v>0</v>
      </c>
      <c r="AI952" s="804">
        <f>SUM(AI402)</f>
        <v>0</v>
      </c>
      <c r="AJ952" s="804">
        <f>SUM(AJ402)</f>
        <v>0</v>
      </c>
      <c r="AK952" s="803"/>
      <c r="AL952" s="804">
        <f>SUM(AL402)</f>
        <v>0</v>
      </c>
      <c r="AM952" s="804">
        <f>SUM(AM402)</f>
        <v>0</v>
      </c>
      <c r="AN952" s="804">
        <f>SUM(AN402)</f>
        <v>0</v>
      </c>
      <c r="AO952" s="804">
        <f>SUM(AO402)</f>
        <v>0</v>
      </c>
      <c r="AP952" s="804">
        <f>SUM(AP402)</f>
        <v>0</v>
      </c>
      <c r="AQ952" s="804">
        <f>SUM(AQ402)</f>
        <v>0</v>
      </c>
      <c r="AR952" s="804">
        <f>SUM(AR402)</f>
        <v>0</v>
      </c>
      <c r="AS952" s="804">
        <f>SUM(AS402)</f>
        <v>0</v>
      </c>
      <c r="AT952" s="804">
        <f>SUM(AT402)</f>
        <v>0</v>
      </c>
      <c r="AU952" s="804">
        <f>SUM(AU402)</f>
        <v>0</v>
      </c>
      <c r="AV952" s="804">
        <f>SUM(AV402)</f>
        <v>0</v>
      </c>
      <c r="AW952" s="804">
        <f>SUM(AW402)</f>
        <v>0</v>
      </c>
      <c r="AX952" s="804">
        <f>SUM(AX402)</f>
        <v>0</v>
      </c>
      <c r="AY952" s="804">
        <f>SUM(AY402)</f>
        <v>0</v>
      </c>
      <c r="AZ952" s="804">
        <f>SUM(AZ402)</f>
        <v>0</v>
      </c>
      <c r="BA952" s="804">
        <f>SUM(BA402)</f>
        <v>0</v>
      </c>
      <c r="BB952" s="804">
        <f>SUM(BB402)</f>
        <v>0</v>
      </c>
      <c r="BC952" s="803"/>
      <c r="BD952" s="804">
        <f>SUM(BD402)</f>
        <v>0</v>
      </c>
      <c r="BE952" s="804">
        <f>SUM(BE402)</f>
        <v>0</v>
      </c>
      <c r="BF952" s="804">
        <f>SUM(BF402)</f>
        <v>0</v>
      </c>
      <c r="BG952" s="804">
        <f>SUM(BG402)</f>
        <v>0</v>
      </c>
      <c r="BH952" s="804">
        <f>SUM(BH402)</f>
        <v>0</v>
      </c>
      <c r="BI952" s="804">
        <f>SUM(BI402)</f>
        <v>0</v>
      </c>
      <c r="BJ952" s="804">
        <f>SUM(BJ402)</f>
        <v>0</v>
      </c>
      <c r="BK952" s="804">
        <f>SUM(BK402)</f>
        <v>0</v>
      </c>
      <c r="BL952" s="804">
        <f>SUM(BL402)</f>
        <v>0</v>
      </c>
      <c r="BM952" s="804">
        <f>SUM(BM402)</f>
        <v>0</v>
      </c>
      <c r="BN952" s="804">
        <f>SUM(BN402)</f>
        <v>0</v>
      </c>
      <c r="BO952" s="804">
        <f>SUM(BO402)</f>
        <v>0</v>
      </c>
      <c r="BP952" s="804">
        <f>SUM(BP402)</f>
        <v>0</v>
      </c>
      <c r="BQ952" s="804">
        <f>SUM(BQ402)</f>
        <v>0</v>
      </c>
      <c r="BR952" s="804">
        <f>SUM(BR402)</f>
        <v>0</v>
      </c>
      <c r="BS952" s="804">
        <f>SUM(BS402)</f>
        <v>0</v>
      </c>
      <c r="BT952" s="804">
        <f>SUM(BT402)</f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0">
        <f t="shared" si="2985"/>
        <v>0</v>
      </c>
      <c r="CA952" s="600">
        <f t="shared" si="2986"/>
        <v>0</v>
      </c>
      <c r="CB952" s="600">
        <f t="shared" si="2987"/>
        <v>0</v>
      </c>
      <c r="CC952" s="600">
        <f t="shared" si="2988"/>
        <v>0</v>
      </c>
      <c r="CD952" s="1337">
        <f t="shared" si="3012"/>
        <v>0</v>
      </c>
      <c r="CE952" s="1338">
        <f t="shared" si="3013"/>
        <v>0</v>
      </c>
      <c r="CF952" s="1339">
        <f t="shared" si="3013"/>
        <v>0</v>
      </c>
      <c r="CG952" s="1339">
        <f t="shared" si="3013"/>
        <v>0</v>
      </c>
      <c r="CH952" s="1339">
        <f t="shared" si="3013"/>
        <v>0</v>
      </c>
      <c r="CI952" s="1339">
        <f t="shared" si="3013"/>
        <v>0</v>
      </c>
      <c r="CJ952" s="1339">
        <f t="shared" si="3013"/>
        <v>0</v>
      </c>
      <c r="CK952" s="1340">
        <f t="shared" si="3013"/>
        <v>0</v>
      </c>
      <c r="CL952" s="1340">
        <f t="shared" si="3013"/>
        <v>0</v>
      </c>
      <c r="CM952" s="1340">
        <f t="shared" si="3013"/>
        <v>0</v>
      </c>
      <c r="CN952" s="1339">
        <f t="shared" si="3013"/>
        <v>0</v>
      </c>
      <c r="CO952" s="1339">
        <f t="shared" si="3013"/>
        <v>0</v>
      </c>
      <c r="CP952" s="1339">
        <f t="shared" si="3013"/>
        <v>0</v>
      </c>
      <c r="CQ952" s="1339">
        <f t="shared" si="3013"/>
        <v>0</v>
      </c>
      <c r="CR952" s="1339">
        <f t="shared" si="3013"/>
        <v>0</v>
      </c>
      <c r="CS952" s="1338">
        <f t="shared" si="3013"/>
        <v>0</v>
      </c>
      <c r="CT952" s="1341">
        <f t="shared" si="3013"/>
        <v>0</v>
      </c>
      <c r="CU952" s="552">
        <f t="shared" si="2991"/>
        <v>0</v>
      </c>
      <c r="CV952" s="553">
        <f t="shared" si="2992"/>
        <v>0</v>
      </c>
      <c r="CW952" s="554">
        <f t="shared" si="2993"/>
        <v>0</v>
      </c>
      <c r="CX952" s="554">
        <f t="shared" si="2994"/>
        <v>0</v>
      </c>
      <c r="CY952" s="554">
        <f t="shared" si="2995"/>
        <v>0</v>
      </c>
      <c r="CZ952" s="554">
        <f t="shared" si="2996"/>
        <v>0</v>
      </c>
      <c r="DA952" s="554">
        <f t="shared" si="2997"/>
        <v>0</v>
      </c>
      <c r="DB952" s="555">
        <f t="shared" si="2998"/>
        <v>0</v>
      </c>
      <c r="DC952" s="555">
        <f t="shared" si="2999"/>
        <v>0</v>
      </c>
      <c r="DD952" s="555">
        <f t="shared" si="3000"/>
        <v>0</v>
      </c>
      <c r="DE952" s="554">
        <f t="shared" si="3001"/>
        <v>0</v>
      </c>
      <c r="DF952" s="554">
        <f t="shared" si="3002"/>
        <v>0</v>
      </c>
      <c r="DG952" s="554">
        <f t="shared" si="3003"/>
        <v>0</v>
      </c>
      <c r="DH952" s="554">
        <f t="shared" si="3004"/>
        <v>0</v>
      </c>
      <c r="DI952" s="554">
        <f t="shared" si="3005"/>
        <v>0</v>
      </c>
      <c r="DJ952" s="553">
        <f t="shared" si="3006"/>
        <v>0</v>
      </c>
      <c r="DK952" s="552">
        <f t="shared" si="3007"/>
        <v>0</v>
      </c>
      <c r="DL952" s="656">
        <f t="shared" si="3008"/>
        <v>17</v>
      </c>
      <c r="DM952" s="106">
        <f t="shared" si="3009"/>
        <v>17</v>
      </c>
      <c r="DN952" s="106">
        <f t="shared" si="3010"/>
        <v>17</v>
      </c>
      <c r="DO952" s="106">
        <f t="shared" si="3011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5"/>
      <c r="DY952" s="487"/>
    </row>
    <row r="953" spans="1:129" s="489" customFormat="1" ht="15.75" customHeight="1">
      <c r="A953" s="620" t="str">
        <f>A403</f>
        <v>Other cashcrop: kg produced</v>
      </c>
      <c r="B953" s="804">
        <f>SUM(B405)</f>
        <v>0</v>
      </c>
      <c r="C953" s="804">
        <f>SUM(C405)</f>
        <v>0</v>
      </c>
      <c r="D953" s="804">
        <f>SUM(D405)</f>
        <v>0</v>
      </c>
      <c r="E953" s="804">
        <f>SUM(E405)</f>
        <v>0</v>
      </c>
      <c r="F953" s="804">
        <f>SUM(F405)</f>
        <v>0</v>
      </c>
      <c r="G953" s="804">
        <f>SUM(G405)</f>
        <v>0</v>
      </c>
      <c r="H953" s="804">
        <f>SUM(H405)</f>
        <v>0</v>
      </c>
      <c r="I953" s="804">
        <f>SUM(I405)</f>
        <v>0</v>
      </c>
      <c r="J953" s="804">
        <f>SUM(J405)</f>
        <v>0</v>
      </c>
      <c r="K953" s="804">
        <f>SUM(K405)</f>
        <v>0</v>
      </c>
      <c r="L953" s="804">
        <f>SUM(L405)</f>
        <v>0</v>
      </c>
      <c r="M953" s="804">
        <f>SUM(M405)</f>
        <v>0</v>
      </c>
      <c r="N953" s="804">
        <f>SUM(N405)</f>
        <v>0</v>
      </c>
      <c r="O953" s="804">
        <f>SUM(O405)</f>
        <v>0</v>
      </c>
      <c r="P953" s="804">
        <f>SUM(P405)</f>
        <v>0</v>
      </c>
      <c r="Q953" s="804">
        <f>SUM(Q405)</f>
        <v>0</v>
      </c>
      <c r="R953" s="804">
        <f>SUM(R405)</f>
        <v>0</v>
      </c>
      <c r="S953" s="803"/>
      <c r="T953" s="804">
        <f>SUM(T405)</f>
        <v>0</v>
      </c>
      <c r="U953" s="804">
        <f>SUM(U405)</f>
        <v>0</v>
      </c>
      <c r="V953" s="804">
        <f>SUM(V405)</f>
        <v>0</v>
      </c>
      <c r="W953" s="804">
        <f>SUM(W405)</f>
        <v>0</v>
      </c>
      <c r="X953" s="804">
        <f>SUM(X405)</f>
        <v>0</v>
      </c>
      <c r="Y953" s="804">
        <f>SUM(Y405)</f>
        <v>0</v>
      </c>
      <c r="Z953" s="804">
        <f>SUM(Z405)</f>
        <v>0</v>
      </c>
      <c r="AA953" s="804">
        <f>SUM(AA405)</f>
        <v>0</v>
      </c>
      <c r="AB953" s="804">
        <f>SUM(AB405)</f>
        <v>0</v>
      </c>
      <c r="AC953" s="804">
        <f>SUM(AC405)</f>
        <v>0</v>
      </c>
      <c r="AD953" s="804">
        <f>SUM(AD405)</f>
        <v>0</v>
      </c>
      <c r="AE953" s="804">
        <f>SUM(AE405)</f>
        <v>0</v>
      </c>
      <c r="AF953" s="804">
        <f>SUM(AF405)</f>
        <v>0</v>
      </c>
      <c r="AG953" s="804">
        <f>SUM(AG405)</f>
        <v>0</v>
      </c>
      <c r="AH953" s="804">
        <f>SUM(AH405)</f>
        <v>0</v>
      </c>
      <c r="AI953" s="804">
        <f>SUM(AI405)</f>
        <v>0</v>
      </c>
      <c r="AJ953" s="804">
        <f>SUM(AJ405)</f>
        <v>0</v>
      </c>
      <c r="AK953" s="803"/>
      <c r="AL953" s="804">
        <f>SUM(AL405)</f>
        <v>0</v>
      </c>
      <c r="AM953" s="804">
        <f>SUM(AM405)</f>
        <v>0</v>
      </c>
      <c r="AN953" s="804">
        <f>SUM(AN405)</f>
        <v>0</v>
      </c>
      <c r="AO953" s="804">
        <f>SUM(AO405)</f>
        <v>0</v>
      </c>
      <c r="AP953" s="804">
        <f>SUM(AP405)</f>
        <v>0</v>
      </c>
      <c r="AQ953" s="804">
        <f>SUM(AQ405)</f>
        <v>0</v>
      </c>
      <c r="AR953" s="804">
        <f>SUM(AR405)</f>
        <v>0</v>
      </c>
      <c r="AS953" s="804">
        <f>SUM(AS405)</f>
        <v>0</v>
      </c>
      <c r="AT953" s="804">
        <f>SUM(AT405)</f>
        <v>0</v>
      </c>
      <c r="AU953" s="804">
        <f>SUM(AU405)</f>
        <v>0</v>
      </c>
      <c r="AV953" s="804">
        <f>SUM(AV405)</f>
        <v>0</v>
      </c>
      <c r="AW953" s="804">
        <f>SUM(AW405)</f>
        <v>0</v>
      </c>
      <c r="AX953" s="804">
        <f>SUM(AX405)</f>
        <v>0</v>
      </c>
      <c r="AY953" s="804">
        <f>SUM(AY405)</f>
        <v>0</v>
      </c>
      <c r="AZ953" s="804">
        <f>SUM(AZ405)</f>
        <v>0</v>
      </c>
      <c r="BA953" s="804">
        <f>SUM(BA405)</f>
        <v>0</v>
      </c>
      <c r="BB953" s="804">
        <f>SUM(BB405)</f>
        <v>0</v>
      </c>
      <c r="BC953" s="803"/>
      <c r="BD953" s="804">
        <f>SUM(BD405)</f>
        <v>0</v>
      </c>
      <c r="BE953" s="804">
        <f>SUM(BE405)</f>
        <v>0</v>
      </c>
      <c r="BF953" s="804">
        <f>SUM(BF405)</f>
        <v>0</v>
      </c>
      <c r="BG953" s="804">
        <f>SUM(BG405)</f>
        <v>0</v>
      </c>
      <c r="BH953" s="804">
        <f>SUM(BH405)</f>
        <v>0</v>
      </c>
      <c r="BI953" s="804">
        <f>SUM(BI405)</f>
        <v>0</v>
      </c>
      <c r="BJ953" s="804">
        <f>SUM(BJ405)</f>
        <v>0</v>
      </c>
      <c r="BK953" s="804">
        <f>SUM(BK405)</f>
        <v>0</v>
      </c>
      <c r="BL953" s="804">
        <f>SUM(BL405)</f>
        <v>0</v>
      </c>
      <c r="BM953" s="804">
        <f>SUM(BM405)</f>
        <v>0</v>
      </c>
      <c r="BN953" s="804">
        <f>SUM(BN405)</f>
        <v>0</v>
      </c>
      <c r="BO953" s="804">
        <f>SUM(BO405)</f>
        <v>0</v>
      </c>
      <c r="BP953" s="804">
        <f>SUM(BP405)</f>
        <v>0</v>
      </c>
      <c r="BQ953" s="804">
        <f>SUM(BQ405)</f>
        <v>0</v>
      </c>
      <c r="BR953" s="804">
        <f>SUM(BR405)</f>
        <v>0</v>
      </c>
      <c r="BS953" s="804">
        <f>SUM(BS405)</f>
        <v>0</v>
      </c>
      <c r="BT953" s="804">
        <f>SUM(BT405)</f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0">
        <f t="shared" si="2985"/>
        <v>0</v>
      </c>
      <c r="CA953" s="600">
        <f t="shared" si="2986"/>
        <v>0</v>
      </c>
      <c r="CB953" s="600">
        <f t="shared" si="2987"/>
        <v>0</v>
      </c>
      <c r="CC953" s="600">
        <f t="shared" si="2988"/>
        <v>0</v>
      </c>
      <c r="CD953" s="1337">
        <f t="shared" si="3012"/>
        <v>0</v>
      </c>
      <c r="CE953" s="1338">
        <f t="shared" si="3013"/>
        <v>0</v>
      </c>
      <c r="CF953" s="1339">
        <f t="shared" si="3013"/>
        <v>0</v>
      </c>
      <c r="CG953" s="1339">
        <f t="shared" si="3013"/>
        <v>0</v>
      </c>
      <c r="CH953" s="1339">
        <f t="shared" si="3013"/>
        <v>0</v>
      </c>
      <c r="CI953" s="1339">
        <f t="shared" si="3013"/>
        <v>0</v>
      </c>
      <c r="CJ953" s="1339">
        <f t="shared" si="3013"/>
        <v>0</v>
      </c>
      <c r="CK953" s="1340">
        <f t="shared" si="3013"/>
        <v>0</v>
      </c>
      <c r="CL953" s="1340">
        <f t="shared" si="3013"/>
        <v>0</v>
      </c>
      <c r="CM953" s="1340">
        <f t="shared" si="3013"/>
        <v>0</v>
      </c>
      <c r="CN953" s="1339">
        <f t="shared" si="3013"/>
        <v>0</v>
      </c>
      <c r="CO953" s="1339">
        <f t="shared" si="3013"/>
        <v>0</v>
      </c>
      <c r="CP953" s="1339">
        <f t="shared" si="3013"/>
        <v>0</v>
      </c>
      <c r="CQ953" s="1339">
        <f t="shared" si="3013"/>
        <v>0</v>
      </c>
      <c r="CR953" s="1339">
        <f t="shared" si="3013"/>
        <v>0</v>
      </c>
      <c r="CS953" s="1338">
        <f t="shared" si="3013"/>
        <v>0</v>
      </c>
      <c r="CT953" s="1341">
        <f t="shared" si="3013"/>
        <v>0</v>
      </c>
      <c r="CU953" s="552">
        <f t="shared" si="2991"/>
        <v>0</v>
      </c>
      <c r="CV953" s="553">
        <f t="shared" si="2992"/>
        <v>0</v>
      </c>
      <c r="CW953" s="554">
        <f t="shared" si="2993"/>
        <v>0</v>
      </c>
      <c r="CX953" s="554">
        <f t="shared" si="2994"/>
        <v>0</v>
      </c>
      <c r="CY953" s="554">
        <f t="shared" si="2995"/>
        <v>0</v>
      </c>
      <c r="CZ953" s="554">
        <f t="shared" si="2996"/>
        <v>0</v>
      </c>
      <c r="DA953" s="554">
        <f t="shared" si="2997"/>
        <v>0</v>
      </c>
      <c r="DB953" s="555">
        <f t="shared" si="2998"/>
        <v>0</v>
      </c>
      <c r="DC953" s="555">
        <f t="shared" si="2999"/>
        <v>0</v>
      </c>
      <c r="DD953" s="555">
        <f t="shared" si="3000"/>
        <v>0</v>
      </c>
      <c r="DE953" s="554">
        <f t="shared" si="3001"/>
        <v>0</v>
      </c>
      <c r="DF953" s="554">
        <f t="shared" si="3002"/>
        <v>0</v>
      </c>
      <c r="DG953" s="554">
        <f t="shared" si="3003"/>
        <v>0</v>
      </c>
      <c r="DH953" s="554">
        <f t="shared" si="3004"/>
        <v>0</v>
      </c>
      <c r="DI953" s="554">
        <f t="shared" si="3005"/>
        <v>0</v>
      </c>
      <c r="DJ953" s="553">
        <f t="shared" si="3006"/>
        <v>0</v>
      </c>
      <c r="DK953" s="552">
        <f t="shared" si="3007"/>
        <v>0</v>
      </c>
      <c r="DL953" s="656">
        <f t="shared" si="3008"/>
        <v>17</v>
      </c>
      <c r="DM953" s="106">
        <f t="shared" si="3009"/>
        <v>17</v>
      </c>
      <c r="DN953" s="106">
        <f t="shared" si="3010"/>
        <v>17</v>
      </c>
      <c r="DO953" s="106">
        <f t="shared" si="3011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5"/>
      <c r="DY953" s="487"/>
    </row>
    <row r="954" spans="1:129" s="489" customFormat="1" ht="15.75" customHeight="1">
      <c r="A954" s="620" t="str">
        <f>A406</f>
        <v>Other cashcrop: kg produced</v>
      </c>
      <c r="B954" s="804">
        <f>SUM(B408)</f>
        <v>0</v>
      </c>
      <c r="C954" s="804">
        <f>SUM(C408)</f>
        <v>0</v>
      </c>
      <c r="D954" s="804">
        <f>SUM(D408)</f>
        <v>0</v>
      </c>
      <c r="E954" s="804">
        <f>SUM(E408)</f>
        <v>0</v>
      </c>
      <c r="F954" s="804">
        <f>SUM(F408)</f>
        <v>0</v>
      </c>
      <c r="G954" s="804">
        <f>SUM(G408)</f>
        <v>0</v>
      </c>
      <c r="H954" s="804">
        <f>SUM(H408)</f>
        <v>0</v>
      </c>
      <c r="I954" s="804">
        <f>SUM(I408)</f>
        <v>0</v>
      </c>
      <c r="J954" s="804">
        <f>SUM(J408)</f>
        <v>0</v>
      </c>
      <c r="K954" s="804">
        <f>SUM(K408)</f>
        <v>0</v>
      </c>
      <c r="L954" s="804">
        <f>SUM(L408)</f>
        <v>0</v>
      </c>
      <c r="M954" s="804">
        <f>SUM(M408)</f>
        <v>0</v>
      </c>
      <c r="N954" s="804">
        <f>SUM(N408)</f>
        <v>0</v>
      </c>
      <c r="O954" s="804">
        <f>SUM(O408)</f>
        <v>0</v>
      </c>
      <c r="P954" s="804">
        <f>SUM(P408)</f>
        <v>0</v>
      </c>
      <c r="Q954" s="804">
        <f>SUM(Q408)</f>
        <v>0</v>
      </c>
      <c r="R954" s="804">
        <f>SUM(R408)</f>
        <v>0</v>
      </c>
      <c r="S954" s="803"/>
      <c r="T954" s="804">
        <f>SUM(T408)</f>
        <v>0</v>
      </c>
      <c r="U954" s="804">
        <f>SUM(U408)</f>
        <v>0</v>
      </c>
      <c r="V954" s="804">
        <f>SUM(V408)</f>
        <v>0</v>
      </c>
      <c r="W954" s="804">
        <f>SUM(W408)</f>
        <v>0</v>
      </c>
      <c r="X954" s="804">
        <f>SUM(X408)</f>
        <v>0</v>
      </c>
      <c r="Y954" s="804">
        <f>SUM(Y408)</f>
        <v>0</v>
      </c>
      <c r="Z954" s="804">
        <f>SUM(Z408)</f>
        <v>0</v>
      </c>
      <c r="AA954" s="804">
        <f>SUM(AA408)</f>
        <v>0</v>
      </c>
      <c r="AB954" s="804">
        <f>SUM(AB408)</f>
        <v>0</v>
      </c>
      <c r="AC954" s="804">
        <f>SUM(AC408)</f>
        <v>0</v>
      </c>
      <c r="AD954" s="804">
        <f>SUM(AD408)</f>
        <v>0</v>
      </c>
      <c r="AE954" s="804">
        <f>SUM(AE408)</f>
        <v>0</v>
      </c>
      <c r="AF954" s="804">
        <f>SUM(AF408)</f>
        <v>0</v>
      </c>
      <c r="AG954" s="804">
        <f>SUM(AG408)</f>
        <v>0</v>
      </c>
      <c r="AH954" s="804">
        <f>SUM(AH408)</f>
        <v>0</v>
      </c>
      <c r="AI954" s="804">
        <f>SUM(AI408)</f>
        <v>0</v>
      </c>
      <c r="AJ954" s="804">
        <f>SUM(AJ408)</f>
        <v>0</v>
      </c>
      <c r="AK954" s="803"/>
      <c r="AL954" s="804">
        <f>SUM(AL408)</f>
        <v>0</v>
      </c>
      <c r="AM954" s="804">
        <f>SUM(AM408)</f>
        <v>0</v>
      </c>
      <c r="AN954" s="804">
        <f>SUM(AN408)</f>
        <v>0</v>
      </c>
      <c r="AO954" s="804">
        <f>SUM(AO408)</f>
        <v>0</v>
      </c>
      <c r="AP954" s="804">
        <f>SUM(AP408)</f>
        <v>0</v>
      </c>
      <c r="AQ954" s="804">
        <f>SUM(AQ408)</f>
        <v>0</v>
      </c>
      <c r="AR954" s="804">
        <f>SUM(AR408)</f>
        <v>0</v>
      </c>
      <c r="AS954" s="804">
        <f>SUM(AS408)</f>
        <v>0</v>
      </c>
      <c r="AT954" s="804">
        <f>SUM(AT408)</f>
        <v>0</v>
      </c>
      <c r="AU954" s="804">
        <f>SUM(AU408)</f>
        <v>0</v>
      </c>
      <c r="AV954" s="804">
        <f>SUM(AV408)</f>
        <v>0</v>
      </c>
      <c r="AW954" s="804">
        <f>SUM(AW408)</f>
        <v>0</v>
      </c>
      <c r="AX954" s="804">
        <f>SUM(AX408)</f>
        <v>0</v>
      </c>
      <c r="AY954" s="804">
        <f>SUM(AY408)</f>
        <v>0</v>
      </c>
      <c r="AZ954" s="804">
        <f>SUM(AZ408)</f>
        <v>0</v>
      </c>
      <c r="BA954" s="804">
        <f>SUM(BA408)</f>
        <v>0</v>
      </c>
      <c r="BB954" s="804">
        <f>SUM(BB408)</f>
        <v>0</v>
      </c>
      <c r="BC954" s="803"/>
      <c r="BD954" s="804">
        <f>SUM(BD408)</f>
        <v>0</v>
      </c>
      <c r="BE954" s="804">
        <f>SUM(BE408)</f>
        <v>0</v>
      </c>
      <c r="BF954" s="804">
        <f>SUM(BF408)</f>
        <v>0</v>
      </c>
      <c r="BG954" s="804">
        <f>SUM(BG408)</f>
        <v>0</v>
      </c>
      <c r="BH954" s="804">
        <f>SUM(BH408)</f>
        <v>0</v>
      </c>
      <c r="BI954" s="804">
        <f>SUM(BI408)</f>
        <v>0</v>
      </c>
      <c r="BJ954" s="804">
        <f>SUM(BJ408)</f>
        <v>0</v>
      </c>
      <c r="BK954" s="804">
        <f>SUM(BK408)</f>
        <v>0</v>
      </c>
      <c r="BL954" s="804">
        <f>SUM(BL408)</f>
        <v>0</v>
      </c>
      <c r="BM954" s="804">
        <f>SUM(BM408)</f>
        <v>0</v>
      </c>
      <c r="BN954" s="804">
        <f>SUM(BN408)</f>
        <v>0</v>
      </c>
      <c r="BO954" s="804">
        <f>SUM(BO408)</f>
        <v>0</v>
      </c>
      <c r="BP954" s="804">
        <f>SUM(BP408)</f>
        <v>0</v>
      </c>
      <c r="BQ954" s="804">
        <f>SUM(BQ408)</f>
        <v>0</v>
      </c>
      <c r="BR954" s="804">
        <f>SUM(BR408)</f>
        <v>0</v>
      </c>
      <c r="BS954" s="804">
        <f>SUM(BS408)</f>
        <v>0</v>
      </c>
      <c r="BT954" s="804">
        <f>SUM(BT408)</f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0">
        <f t="shared" si="2985"/>
        <v>0</v>
      </c>
      <c r="CA954" s="600">
        <f t="shared" si="2986"/>
        <v>0</v>
      </c>
      <c r="CB954" s="600">
        <f t="shared" si="2987"/>
        <v>0</v>
      </c>
      <c r="CC954" s="600">
        <f t="shared" si="2988"/>
        <v>0</v>
      </c>
      <c r="CD954" s="1337">
        <f t="shared" si="3012"/>
        <v>0</v>
      </c>
      <c r="CE954" s="1338">
        <f t="shared" si="3013"/>
        <v>0</v>
      </c>
      <c r="CF954" s="1339">
        <f t="shared" si="3013"/>
        <v>0</v>
      </c>
      <c r="CG954" s="1339">
        <f t="shared" si="3013"/>
        <v>0</v>
      </c>
      <c r="CH954" s="1339">
        <f t="shared" si="3013"/>
        <v>0</v>
      </c>
      <c r="CI954" s="1339">
        <f t="shared" si="3013"/>
        <v>0</v>
      </c>
      <c r="CJ954" s="1339">
        <f t="shared" si="3013"/>
        <v>0</v>
      </c>
      <c r="CK954" s="1340">
        <f t="shared" si="3013"/>
        <v>0</v>
      </c>
      <c r="CL954" s="1340">
        <f t="shared" si="3013"/>
        <v>0</v>
      </c>
      <c r="CM954" s="1340">
        <f t="shared" si="3013"/>
        <v>0</v>
      </c>
      <c r="CN954" s="1339">
        <f t="shared" si="3013"/>
        <v>0</v>
      </c>
      <c r="CO954" s="1339">
        <f t="shared" si="3013"/>
        <v>0</v>
      </c>
      <c r="CP954" s="1339">
        <f t="shared" si="3013"/>
        <v>0</v>
      </c>
      <c r="CQ954" s="1339">
        <f t="shared" si="3013"/>
        <v>0</v>
      </c>
      <c r="CR954" s="1339">
        <f t="shared" si="3013"/>
        <v>0</v>
      </c>
      <c r="CS954" s="1338">
        <f t="shared" si="3013"/>
        <v>0</v>
      </c>
      <c r="CT954" s="1341">
        <f t="shared" si="3013"/>
        <v>0</v>
      </c>
      <c r="CU954" s="552">
        <f t="shared" si="2991"/>
        <v>0</v>
      </c>
      <c r="CV954" s="553">
        <f t="shared" si="2992"/>
        <v>0</v>
      </c>
      <c r="CW954" s="554">
        <f t="shared" si="2993"/>
        <v>0</v>
      </c>
      <c r="CX954" s="554">
        <f t="shared" si="2994"/>
        <v>0</v>
      </c>
      <c r="CY954" s="554">
        <f t="shared" si="2995"/>
        <v>0</v>
      </c>
      <c r="CZ954" s="554">
        <f t="shared" si="2996"/>
        <v>0</v>
      </c>
      <c r="DA954" s="554">
        <f t="shared" si="2997"/>
        <v>0</v>
      </c>
      <c r="DB954" s="555">
        <f t="shared" si="2998"/>
        <v>0</v>
      </c>
      <c r="DC954" s="555">
        <f t="shared" si="2999"/>
        <v>0</v>
      </c>
      <c r="DD954" s="555">
        <f t="shared" si="3000"/>
        <v>0</v>
      </c>
      <c r="DE954" s="554">
        <f t="shared" si="3001"/>
        <v>0</v>
      </c>
      <c r="DF954" s="554">
        <f t="shared" si="3002"/>
        <v>0</v>
      </c>
      <c r="DG954" s="554">
        <f t="shared" si="3003"/>
        <v>0</v>
      </c>
      <c r="DH954" s="554">
        <f t="shared" si="3004"/>
        <v>0</v>
      </c>
      <c r="DI954" s="554">
        <f t="shared" si="3005"/>
        <v>0</v>
      </c>
      <c r="DJ954" s="553">
        <f t="shared" si="3006"/>
        <v>0</v>
      </c>
      <c r="DK954" s="552">
        <f t="shared" si="3007"/>
        <v>0</v>
      </c>
      <c r="DL954" s="656">
        <f t="shared" si="3008"/>
        <v>17</v>
      </c>
      <c r="DM954" s="106">
        <f t="shared" si="3009"/>
        <v>17</v>
      </c>
      <c r="DN954" s="106">
        <f t="shared" si="3010"/>
        <v>17</v>
      </c>
      <c r="DO954" s="106">
        <f t="shared" si="3011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5"/>
      <c r="DY954" s="487"/>
    </row>
    <row r="955" spans="1:129" s="489" customFormat="1" ht="15.75" customHeight="1">
      <c r="A955" s="620" t="str">
        <f>A409</f>
        <v>Other cashcrop: kg produced</v>
      </c>
      <c r="B955" s="804">
        <f>SUM(B411)</f>
        <v>0</v>
      </c>
      <c r="C955" s="804">
        <f>SUM(C411)</f>
        <v>0</v>
      </c>
      <c r="D955" s="804">
        <f>SUM(D411)</f>
        <v>0</v>
      </c>
      <c r="E955" s="804">
        <f>SUM(E411)</f>
        <v>0</v>
      </c>
      <c r="F955" s="804">
        <f>SUM(F411)</f>
        <v>0</v>
      </c>
      <c r="G955" s="804">
        <f>SUM(G411)</f>
        <v>0</v>
      </c>
      <c r="H955" s="804">
        <f>SUM(H411)</f>
        <v>0</v>
      </c>
      <c r="I955" s="804">
        <f>SUM(I411)</f>
        <v>0</v>
      </c>
      <c r="J955" s="804">
        <f>SUM(J411)</f>
        <v>0</v>
      </c>
      <c r="K955" s="804">
        <f>SUM(K411)</f>
        <v>0</v>
      </c>
      <c r="L955" s="804">
        <f>SUM(L411)</f>
        <v>0</v>
      </c>
      <c r="M955" s="804">
        <f>SUM(M411)</f>
        <v>0</v>
      </c>
      <c r="N955" s="804">
        <f>SUM(N411)</f>
        <v>0</v>
      </c>
      <c r="O955" s="804">
        <f>SUM(O411)</f>
        <v>0</v>
      </c>
      <c r="P955" s="804">
        <f>SUM(P411)</f>
        <v>0</v>
      </c>
      <c r="Q955" s="804">
        <f>SUM(Q411)</f>
        <v>0</v>
      </c>
      <c r="R955" s="804">
        <f>SUM(R411)</f>
        <v>0</v>
      </c>
      <c r="S955" s="803"/>
      <c r="T955" s="804">
        <f>SUM(T411)</f>
        <v>0</v>
      </c>
      <c r="U955" s="804">
        <f>SUM(U411)</f>
        <v>0</v>
      </c>
      <c r="V955" s="804">
        <f>SUM(V411)</f>
        <v>0</v>
      </c>
      <c r="W955" s="804">
        <f>SUM(W411)</f>
        <v>0</v>
      </c>
      <c r="X955" s="804">
        <f>SUM(X411)</f>
        <v>0</v>
      </c>
      <c r="Y955" s="804">
        <f>SUM(Y411)</f>
        <v>0</v>
      </c>
      <c r="Z955" s="804">
        <f>SUM(Z411)</f>
        <v>0</v>
      </c>
      <c r="AA955" s="804">
        <f>SUM(AA411)</f>
        <v>0</v>
      </c>
      <c r="AB955" s="804">
        <f>SUM(AB411)</f>
        <v>0</v>
      </c>
      <c r="AC955" s="804">
        <f>SUM(AC411)</f>
        <v>0</v>
      </c>
      <c r="AD955" s="804">
        <f>SUM(AD411)</f>
        <v>0</v>
      </c>
      <c r="AE955" s="804">
        <f>SUM(AE411)</f>
        <v>0</v>
      </c>
      <c r="AF955" s="804">
        <f>SUM(AF411)</f>
        <v>0</v>
      </c>
      <c r="AG955" s="804">
        <f>SUM(AG411)</f>
        <v>0</v>
      </c>
      <c r="AH955" s="804">
        <f>SUM(AH411)</f>
        <v>0</v>
      </c>
      <c r="AI955" s="804">
        <f>SUM(AI411)</f>
        <v>0</v>
      </c>
      <c r="AJ955" s="804">
        <f>SUM(AJ411)</f>
        <v>0</v>
      </c>
      <c r="AK955" s="803"/>
      <c r="AL955" s="804">
        <f>SUM(AL411)</f>
        <v>0</v>
      </c>
      <c r="AM955" s="804">
        <f>SUM(AM411)</f>
        <v>0</v>
      </c>
      <c r="AN955" s="804">
        <f>SUM(AN411)</f>
        <v>0</v>
      </c>
      <c r="AO955" s="804">
        <f>SUM(AO411)</f>
        <v>0</v>
      </c>
      <c r="AP955" s="804">
        <f>SUM(AP411)</f>
        <v>0</v>
      </c>
      <c r="AQ955" s="804">
        <f>SUM(AQ411)</f>
        <v>0</v>
      </c>
      <c r="AR955" s="804">
        <f>SUM(AR411)</f>
        <v>0</v>
      </c>
      <c r="AS955" s="804">
        <f>SUM(AS411)</f>
        <v>0</v>
      </c>
      <c r="AT955" s="804">
        <f>SUM(AT411)</f>
        <v>0</v>
      </c>
      <c r="AU955" s="804">
        <f>SUM(AU411)</f>
        <v>0</v>
      </c>
      <c r="AV955" s="804">
        <f>SUM(AV411)</f>
        <v>0</v>
      </c>
      <c r="AW955" s="804">
        <f>SUM(AW411)</f>
        <v>0</v>
      </c>
      <c r="AX955" s="804">
        <f>SUM(AX411)</f>
        <v>0</v>
      </c>
      <c r="AY955" s="804">
        <f>SUM(AY411)</f>
        <v>0</v>
      </c>
      <c r="AZ955" s="804">
        <f>SUM(AZ411)</f>
        <v>0</v>
      </c>
      <c r="BA955" s="804">
        <f>SUM(BA411)</f>
        <v>0</v>
      </c>
      <c r="BB955" s="804">
        <f>SUM(BB411)</f>
        <v>0</v>
      </c>
      <c r="BC955" s="803"/>
      <c r="BD955" s="804">
        <f>SUM(BD411)</f>
        <v>0</v>
      </c>
      <c r="BE955" s="804">
        <f>SUM(BE411)</f>
        <v>0</v>
      </c>
      <c r="BF955" s="804">
        <f>SUM(BF411)</f>
        <v>0</v>
      </c>
      <c r="BG955" s="804">
        <f>SUM(BG411)</f>
        <v>0</v>
      </c>
      <c r="BH955" s="804">
        <f>SUM(BH411)</f>
        <v>0</v>
      </c>
      <c r="BI955" s="804">
        <f>SUM(BI411)</f>
        <v>0</v>
      </c>
      <c r="BJ955" s="804">
        <f>SUM(BJ411)</f>
        <v>0</v>
      </c>
      <c r="BK955" s="804">
        <f>SUM(BK411)</f>
        <v>0</v>
      </c>
      <c r="BL955" s="804">
        <f>SUM(BL411)</f>
        <v>0</v>
      </c>
      <c r="BM955" s="804">
        <f>SUM(BM411)</f>
        <v>0</v>
      </c>
      <c r="BN955" s="804">
        <f>SUM(BN411)</f>
        <v>0</v>
      </c>
      <c r="BO955" s="804">
        <f>SUM(BO411)</f>
        <v>0</v>
      </c>
      <c r="BP955" s="804">
        <f>SUM(BP411)</f>
        <v>0</v>
      </c>
      <c r="BQ955" s="804">
        <f>SUM(BQ411)</f>
        <v>0</v>
      </c>
      <c r="BR955" s="804">
        <f>SUM(BR411)</f>
        <v>0</v>
      </c>
      <c r="BS955" s="804">
        <f>SUM(BS411)</f>
        <v>0</v>
      </c>
      <c r="BT955" s="804">
        <f>SUM(BT411)</f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0">
        <f t="shared" si="2985"/>
        <v>0</v>
      </c>
      <c r="CA955" s="600">
        <f t="shared" si="2986"/>
        <v>0</v>
      </c>
      <c r="CB955" s="600">
        <f t="shared" si="2987"/>
        <v>0</v>
      </c>
      <c r="CC955" s="600">
        <f t="shared" si="2988"/>
        <v>0</v>
      </c>
      <c r="CD955" s="1337">
        <f t="shared" si="3012"/>
        <v>0</v>
      </c>
      <c r="CE955" s="1338">
        <f t="shared" si="3013"/>
        <v>0</v>
      </c>
      <c r="CF955" s="1339">
        <f t="shared" si="3013"/>
        <v>0</v>
      </c>
      <c r="CG955" s="1339">
        <f t="shared" si="3013"/>
        <v>0</v>
      </c>
      <c r="CH955" s="1339">
        <f t="shared" si="3013"/>
        <v>0</v>
      </c>
      <c r="CI955" s="1339">
        <f t="shared" si="3013"/>
        <v>0</v>
      </c>
      <c r="CJ955" s="1339">
        <f t="shared" si="3013"/>
        <v>0</v>
      </c>
      <c r="CK955" s="1340">
        <f t="shared" si="3013"/>
        <v>0</v>
      </c>
      <c r="CL955" s="1340">
        <f t="shared" si="3013"/>
        <v>0</v>
      </c>
      <c r="CM955" s="1340">
        <f t="shared" si="3013"/>
        <v>0</v>
      </c>
      <c r="CN955" s="1339">
        <f t="shared" si="3013"/>
        <v>0</v>
      </c>
      <c r="CO955" s="1339">
        <f t="shared" si="3013"/>
        <v>0</v>
      </c>
      <c r="CP955" s="1339">
        <f t="shared" si="3013"/>
        <v>0</v>
      </c>
      <c r="CQ955" s="1339">
        <f t="shared" si="3013"/>
        <v>0</v>
      </c>
      <c r="CR955" s="1339">
        <f t="shared" si="3013"/>
        <v>0</v>
      </c>
      <c r="CS955" s="1338">
        <f t="shared" si="3013"/>
        <v>0</v>
      </c>
      <c r="CT955" s="1341">
        <f t="shared" si="3013"/>
        <v>0</v>
      </c>
      <c r="CU955" s="552">
        <f t="shared" si="2991"/>
        <v>0</v>
      </c>
      <c r="CV955" s="553">
        <f t="shared" si="2992"/>
        <v>0</v>
      </c>
      <c r="CW955" s="554">
        <f t="shared" si="2993"/>
        <v>0</v>
      </c>
      <c r="CX955" s="554">
        <f t="shared" si="2994"/>
        <v>0</v>
      </c>
      <c r="CY955" s="554">
        <f t="shared" si="2995"/>
        <v>0</v>
      </c>
      <c r="CZ955" s="554">
        <f t="shared" si="2996"/>
        <v>0</v>
      </c>
      <c r="DA955" s="554">
        <f t="shared" si="2997"/>
        <v>0</v>
      </c>
      <c r="DB955" s="555">
        <f t="shared" si="2998"/>
        <v>0</v>
      </c>
      <c r="DC955" s="555">
        <f t="shared" si="2999"/>
        <v>0</v>
      </c>
      <c r="DD955" s="555">
        <f t="shared" si="3000"/>
        <v>0</v>
      </c>
      <c r="DE955" s="554">
        <f t="shared" si="3001"/>
        <v>0</v>
      </c>
      <c r="DF955" s="554">
        <f t="shared" si="3002"/>
        <v>0</v>
      </c>
      <c r="DG955" s="554">
        <f t="shared" si="3003"/>
        <v>0</v>
      </c>
      <c r="DH955" s="554">
        <f t="shared" si="3004"/>
        <v>0</v>
      </c>
      <c r="DI955" s="554">
        <f t="shared" si="3005"/>
        <v>0</v>
      </c>
      <c r="DJ955" s="553">
        <f t="shared" si="3006"/>
        <v>0</v>
      </c>
      <c r="DK955" s="552">
        <f t="shared" si="3007"/>
        <v>0</v>
      </c>
      <c r="DL955" s="656">
        <f t="shared" si="3008"/>
        <v>17</v>
      </c>
      <c r="DM955" s="106">
        <f t="shared" si="3009"/>
        <v>17</v>
      </c>
      <c r="DN955" s="106">
        <f t="shared" si="3010"/>
        <v>17</v>
      </c>
      <c r="DO955" s="106">
        <f t="shared" si="3011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5"/>
      <c r="DY955" s="487"/>
    </row>
    <row r="956" spans="1:129" s="489" customFormat="1" ht="15.75" customHeight="1">
      <c r="A956" s="620" t="str">
        <f>A412</f>
        <v>Straw: quantity sold</v>
      </c>
      <c r="B956" s="804">
        <f>SUM(B414)</f>
        <v>0</v>
      </c>
      <c r="C956" s="804">
        <f>SUM(C414)</f>
        <v>0</v>
      </c>
      <c r="D956" s="804">
        <f>SUM(D414)</f>
        <v>0</v>
      </c>
      <c r="E956" s="804">
        <f>SUM(E414)</f>
        <v>0</v>
      </c>
      <c r="F956" s="804">
        <f>SUM(F414)</f>
        <v>0</v>
      </c>
      <c r="G956" s="804">
        <f>SUM(G414)</f>
        <v>0</v>
      </c>
      <c r="H956" s="804">
        <f>SUM(H414)</f>
        <v>0</v>
      </c>
      <c r="I956" s="804">
        <f>SUM(I414)</f>
        <v>0</v>
      </c>
      <c r="J956" s="804">
        <f>SUM(J414)</f>
        <v>0</v>
      </c>
      <c r="K956" s="804">
        <f>SUM(K414)</f>
        <v>0</v>
      </c>
      <c r="L956" s="804">
        <f>SUM(L414)</f>
        <v>0</v>
      </c>
      <c r="M956" s="804">
        <f>SUM(M414)</f>
        <v>0</v>
      </c>
      <c r="N956" s="804">
        <f>SUM(N414)</f>
        <v>0</v>
      </c>
      <c r="O956" s="804">
        <f>SUM(O414)</f>
        <v>0</v>
      </c>
      <c r="P956" s="804">
        <f>SUM(P414)</f>
        <v>0</v>
      </c>
      <c r="Q956" s="804">
        <f>SUM(Q414)</f>
        <v>0</v>
      </c>
      <c r="R956" s="804">
        <f>SUM(R414)</f>
        <v>0</v>
      </c>
      <c r="S956" s="803"/>
      <c r="T956" s="804">
        <f>SUM(T414)</f>
        <v>0</v>
      </c>
      <c r="U956" s="804">
        <f>SUM(U414)</f>
        <v>0</v>
      </c>
      <c r="V956" s="804">
        <f>SUM(V414)</f>
        <v>0</v>
      </c>
      <c r="W956" s="804">
        <f>SUM(W414)</f>
        <v>0</v>
      </c>
      <c r="X956" s="804">
        <f>SUM(X414)</f>
        <v>0</v>
      </c>
      <c r="Y956" s="804">
        <f>SUM(Y414)</f>
        <v>0</v>
      </c>
      <c r="Z956" s="804">
        <f>SUM(Z414)</f>
        <v>0</v>
      </c>
      <c r="AA956" s="804">
        <f>SUM(AA414)</f>
        <v>0</v>
      </c>
      <c r="AB956" s="804">
        <f>SUM(AB414)</f>
        <v>0</v>
      </c>
      <c r="AC956" s="804">
        <f>SUM(AC414)</f>
        <v>0</v>
      </c>
      <c r="AD956" s="804">
        <f>SUM(AD414)</f>
        <v>0</v>
      </c>
      <c r="AE956" s="804">
        <f>SUM(AE414)</f>
        <v>0</v>
      </c>
      <c r="AF956" s="804">
        <f>SUM(AF414)</f>
        <v>0</v>
      </c>
      <c r="AG956" s="804">
        <f>SUM(AG414)</f>
        <v>0</v>
      </c>
      <c r="AH956" s="804">
        <f>SUM(AH414)</f>
        <v>0</v>
      </c>
      <c r="AI956" s="804">
        <f>SUM(AI414)</f>
        <v>0</v>
      </c>
      <c r="AJ956" s="804">
        <f>SUM(AJ414)</f>
        <v>0</v>
      </c>
      <c r="AK956" s="803"/>
      <c r="AL956" s="804">
        <f>SUM(AL414)</f>
        <v>0</v>
      </c>
      <c r="AM956" s="804">
        <f>SUM(AM414)</f>
        <v>0</v>
      </c>
      <c r="AN956" s="804">
        <f>SUM(AN414)</f>
        <v>0</v>
      </c>
      <c r="AO956" s="804">
        <f>SUM(AO414)</f>
        <v>0</v>
      </c>
      <c r="AP956" s="804">
        <f>SUM(AP414)</f>
        <v>0</v>
      </c>
      <c r="AQ956" s="804">
        <f>SUM(AQ414)</f>
        <v>0</v>
      </c>
      <c r="AR956" s="804">
        <f>SUM(AR414)</f>
        <v>0</v>
      </c>
      <c r="AS956" s="804">
        <f>SUM(AS414)</f>
        <v>0</v>
      </c>
      <c r="AT956" s="804">
        <f>SUM(AT414)</f>
        <v>0</v>
      </c>
      <c r="AU956" s="804">
        <f>SUM(AU414)</f>
        <v>0</v>
      </c>
      <c r="AV956" s="804">
        <f>SUM(AV414)</f>
        <v>0</v>
      </c>
      <c r="AW956" s="804">
        <f>SUM(AW414)</f>
        <v>0</v>
      </c>
      <c r="AX956" s="804">
        <f>SUM(AX414)</f>
        <v>0</v>
      </c>
      <c r="AY956" s="804">
        <f>SUM(AY414)</f>
        <v>0</v>
      </c>
      <c r="AZ956" s="804">
        <f>SUM(AZ414)</f>
        <v>0</v>
      </c>
      <c r="BA956" s="804">
        <f>SUM(BA414)</f>
        <v>0</v>
      </c>
      <c r="BB956" s="804">
        <f>SUM(BB414)</f>
        <v>0</v>
      </c>
      <c r="BC956" s="803"/>
      <c r="BD956" s="804">
        <f>SUM(BD414)</f>
        <v>0</v>
      </c>
      <c r="BE956" s="804">
        <f>SUM(BE414)</f>
        <v>0</v>
      </c>
      <c r="BF956" s="804">
        <f>SUM(BF414)</f>
        <v>0</v>
      </c>
      <c r="BG956" s="804">
        <f>SUM(BG414)</f>
        <v>0</v>
      </c>
      <c r="BH956" s="804">
        <f>SUM(BH414)</f>
        <v>0</v>
      </c>
      <c r="BI956" s="804">
        <f>SUM(BI414)</f>
        <v>0</v>
      </c>
      <c r="BJ956" s="804">
        <f>SUM(BJ414)</f>
        <v>0</v>
      </c>
      <c r="BK956" s="804">
        <f>SUM(BK414)</f>
        <v>0</v>
      </c>
      <c r="BL956" s="804">
        <f>SUM(BL414)</f>
        <v>0</v>
      </c>
      <c r="BM956" s="804">
        <f>SUM(BM414)</f>
        <v>0</v>
      </c>
      <c r="BN956" s="804">
        <f>SUM(BN414)</f>
        <v>0</v>
      </c>
      <c r="BO956" s="804">
        <f>SUM(BO414)</f>
        <v>0</v>
      </c>
      <c r="BP956" s="804">
        <f>SUM(BP414)</f>
        <v>0</v>
      </c>
      <c r="BQ956" s="804">
        <f>SUM(BQ414)</f>
        <v>0</v>
      </c>
      <c r="BR956" s="804">
        <f>SUM(BR414)</f>
        <v>0</v>
      </c>
      <c r="BS956" s="804">
        <f>SUM(BS414)</f>
        <v>0</v>
      </c>
      <c r="BT956" s="804">
        <f>SUM(BT414)</f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0">
        <f t="shared" si="2985"/>
        <v>0</v>
      </c>
      <c r="CA956" s="600">
        <f t="shared" si="2986"/>
        <v>0</v>
      </c>
      <c r="CB956" s="600">
        <f t="shared" si="2987"/>
        <v>0</v>
      </c>
      <c r="CC956" s="600">
        <f t="shared" si="2988"/>
        <v>0</v>
      </c>
      <c r="CD956" s="1337">
        <f t="shared" si="3012"/>
        <v>0</v>
      </c>
      <c r="CE956" s="1338">
        <f t="shared" si="3013"/>
        <v>0</v>
      </c>
      <c r="CF956" s="1339">
        <f t="shared" si="3013"/>
        <v>0</v>
      </c>
      <c r="CG956" s="1339">
        <f t="shared" si="3013"/>
        <v>0</v>
      </c>
      <c r="CH956" s="1339">
        <f t="shared" si="3013"/>
        <v>0</v>
      </c>
      <c r="CI956" s="1339">
        <f t="shared" si="3013"/>
        <v>0</v>
      </c>
      <c r="CJ956" s="1339">
        <f t="shared" si="3013"/>
        <v>0</v>
      </c>
      <c r="CK956" s="1340">
        <f t="shared" si="3013"/>
        <v>0</v>
      </c>
      <c r="CL956" s="1340">
        <f t="shared" si="3013"/>
        <v>0</v>
      </c>
      <c r="CM956" s="1340">
        <f t="shared" si="3013"/>
        <v>0</v>
      </c>
      <c r="CN956" s="1339">
        <f t="shared" si="3013"/>
        <v>0</v>
      </c>
      <c r="CO956" s="1339">
        <f t="shared" si="3013"/>
        <v>0</v>
      </c>
      <c r="CP956" s="1339">
        <f t="shared" si="3013"/>
        <v>0</v>
      </c>
      <c r="CQ956" s="1339">
        <f t="shared" si="3013"/>
        <v>0</v>
      </c>
      <c r="CR956" s="1339">
        <f t="shared" si="3013"/>
        <v>0</v>
      </c>
      <c r="CS956" s="1338">
        <f t="shared" si="3013"/>
        <v>0</v>
      </c>
      <c r="CT956" s="1341">
        <f t="shared" si="3013"/>
        <v>0</v>
      </c>
      <c r="CU956" s="552">
        <f t="shared" si="2991"/>
        <v>0</v>
      </c>
      <c r="CV956" s="553">
        <f t="shared" si="2992"/>
        <v>0</v>
      </c>
      <c r="CW956" s="554">
        <f t="shared" si="2993"/>
        <v>0</v>
      </c>
      <c r="CX956" s="554">
        <f t="shared" si="2994"/>
        <v>0</v>
      </c>
      <c r="CY956" s="554">
        <f t="shared" si="2995"/>
        <v>0</v>
      </c>
      <c r="CZ956" s="554">
        <f t="shared" si="2996"/>
        <v>0</v>
      </c>
      <c r="DA956" s="554">
        <f t="shared" si="2997"/>
        <v>0</v>
      </c>
      <c r="DB956" s="555">
        <f t="shared" si="2998"/>
        <v>0</v>
      </c>
      <c r="DC956" s="555">
        <f t="shared" si="2999"/>
        <v>0</v>
      </c>
      <c r="DD956" s="555">
        <f t="shared" si="3000"/>
        <v>0</v>
      </c>
      <c r="DE956" s="554">
        <f t="shared" si="3001"/>
        <v>0</v>
      </c>
      <c r="DF956" s="554">
        <f t="shared" si="3002"/>
        <v>0</v>
      </c>
      <c r="DG956" s="554">
        <f t="shared" si="3003"/>
        <v>0</v>
      </c>
      <c r="DH956" s="554">
        <f t="shared" si="3004"/>
        <v>0</v>
      </c>
      <c r="DI956" s="554">
        <f t="shared" si="3005"/>
        <v>0</v>
      </c>
      <c r="DJ956" s="553">
        <f t="shared" si="3006"/>
        <v>0</v>
      </c>
      <c r="DK956" s="552">
        <f t="shared" si="3007"/>
        <v>0</v>
      </c>
      <c r="DL956" s="656">
        <f t="shared" si="3008"/>
        <v>17</v>
      </c>
      <c r="DM956" s="106">
        <f t="shared" si="3009"/>
        <v>17</v>
      </c>
      <c r="DN956" s="106">
        <f t="shared" si="3010"/>
        <v>17</v>
      </c>
      <c r="DO956" s="106">
        <f t="shared" si="3011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5"/>
      <c r="DY956" s="487"/>
    </row>
    <row r="957" spans="1:129" s="489" customFormat="1" ht="15.75" customHeight="1">
      <c r="A957" s="620" t="str">
        <f>A415</f>
        <v>Trees: quantity sold</v>
      </c>
      <c r="B957" s="804">
        <f>SUM(B417)</f>
        <v>0</v>
      </c>
      <c r="C957" s="804">
        <f>SUM(C417)</f>
        <v>0</v>
      </c>
      <c r="D957" s="804">
        <f>SUM(D417)</f>
        <v>0</v>
      </c>
      <c r="E957" s="804">
        <f>SUM(E417)</f>
        <v>0</v>
      </c>
      <c r="F957" s="804">
        <f>SUM(F417)</f>
        <v>0</v>
      </c>
      <c r="G957" s="804">
        <f>SUM(G417)</f>
        <v>0</v>
      </c>
      <c r="H957" s="804">
        <f>SUM(H417)</f>
        <v>0</v>
      </c>
      <c r="I957" s="804">
        <f>SUM(I417)</f>
        <v>0</v>
      </c>
      <c r="J957" s="804">
        <f>SUM(J417)</f>
        <v>0</v>
      </c>
      <c r="K957" s="804">
        <f>SUM(K417)</f>
        <v>0</v>
      </c>
      <c r="L957" s="804">
        <f>SUM(L417)</f>
        <v>0</v>
      </c>
      <c r="M957" s="804">
        <f>SUM(M417)</f>
        <v>0</v>
      </c>
      <c r="N957" s="804">
        <f>SUM(N417)</f>
        <v>0</v>
      </c>
      <c r="O957" s="804">
        <f>SUM(O417)</f>
        <v>0</v>
      </c>
      <c r="P957" s="804">
        <f>SUM(P417)</f>
        <v>0</v>
      </c>
      <c r="Q957" s="804">
        <f>SUM(Q417)</f>
        <v>0</v>
      </c>
      <c r="R957" s="804">
        <f>SUM(R417)</f>
        <v>0</v>
      </c>
      <c r="S957" s="803"/>
      <c r="T957" s="804">
        <f>SUM(T417)</f>
        <v>0</v>
      </c>
      <c r="U957" s="804">
        <f>SUM(U417)</f>
        <v>0</v>
      </c>
      <c r="V957" s="804">
        <f>SUM(V417)</f>
        <v>0</v>
      </c>
      <c r="W957" s="804">
        <f>SUM(W417)</f>
        <v>0</v>
      </c>
      <c r="X957" s="804">
        <f>SUM(X417)</f>
        <v>0</v>
      </c>
      <c r="Y957" s="804">
        <f>SUM(Y417)</f>
        <v>0</v>
      </c>
      <c r="Z957" s="804">
        <f>SUM(Z417)</f>
        <v>0</v>
      </c>
      <c r="AA957" s="804">
        <f>SUM(AA417)</f>
        <v>0</v>
      </c>
      <c r="AB957" s="804">
        <f>SUM(AB417)</f>
        <v>0</v>
      </c>
      <c r="AC957" s="804">
        <f>SUM(AC417)</f>
        <v>0</v>
      </c>
      <c r="AD957" s="804">
        <f>SUM(AD417)</f>
        <v>0</v>
      </c>
      <c r="AE957" s="804">
        <f>SUM(AE417)</f>
        <v>0</v>
      </c>
      <c r="AF957" s="804">
        <f>SUM(AF417)</f>
        <v>0</v>
      </c>
      <c r="AG957" s="804">
        <f>SUM(AG417)</f>
        <v>0</v>
      </c>
      <c r="AH957" s="804">
        <f>SUM(AH417)</f>
        <v>0</v>
      </c>
      <c r="AI957" s="804">
        <f>SUM(AI417)</f>
        <v>0</v>
      </c>
      <c r="AJ957" s="804">
        <f>SUM(AJ417)</f>
        <v>0</v>
      </c>
      <c r="AK957" s="803"/>
      <c r="AL957" s="804">
        <f>SUM(AL417)</f>
        <v>0</v>
      </c>
      <c r="AM957" s="804">
        <f>SUM(AM417)</f>
        <v>0</v>
      </c>
      <c r="AN957" s="804">
        <f>SUM(AN417)</f>
        <v>0</v>
      </c>
      <c r="AO957" s="804">
        <f>SUM(AO417)</f>
        <v>0</v>
      </c>
      <c r="AP957" s="804">
        <f>SUM(AP417)</f>
        <v>0</v>
      </c>
      <c r="AQ957" s="804">
        <f>SUM(AQ417)</f>
        <v>0</v>
      </c>
      <c r="AR957" s="804">
        <f>SUM(AR417)</f>
        <v>0</v>
      </c>
      <c r="AS957" s="804">
        <f>SUM(AS417)</f>
        <v>0</v>
      </c>
      <c r="AT957" s="804">
        <f>SUM(AT417)</f>
        <v>0</v>
      </c>
      <c r="AU957" s="804">
        <f>SUM(AU417)</f>
        <v>0</v>
      </c>
      <c r="AV957" s="804">
        <f>SUM(AV417)</f>
        <v>0</v>
      </c>
      <c r="AW957" s="804">
        <f>SUM(AW417)</f>
        <v>0</v>
      </c>
      <c r="AX957" s="804">
        <f>SUM(AX417)</f>
        <v>0</v>
      </c>
      <c r="AY957" s="804">
        <f>SUM(AY417)</f>
        <v>0</v>
      </c>
      <c r="AZ957" s="804">
        <f>SUM(AZ417)</f>
        <v>0</v>
      </c>
      <c r="BA957" s="804">
        <f>SUM(BA417)</f>
        <v>0</v>
      </c>
      <c r="BB957" s="804">
        <f>SUM(BB417)</f>
        <v>0</v>
      </c>
      <c r="BC957" s="803"/>
      <c r="BD957" s="804">
        <f>SUM(BD417)</f>
        <v>0</v>
      </c>
      <c r="BE957" s="804">
        <f>SUM(BE417)</f>
        <v>0</v>
      </c>
      <c r="BF957" s="804">
        <f>SUM(BF417)</f>
        <v>0</v>
      </c>
      <c r="BG957" s="804">
        <f>SUM(BG417)</f>
        <v>0</v>
      </c>
      <c r="BH957" s="804">
        <f>SUM(BH417)</f>
        <v>0</v>
      </c>
      <c r="BI957" s="804">
        <f>SUM(BI417)</f>
        <v>0</v>
      </c>
      <c r="BJ957" s="804">
        <f>SUM(BJ417)</f>
        <v>0</v>
      </c>
      <c r="BK957" s="804">
        <f>SUM(BK417)</f>
        <v>0</v>
      </c>
      <c r="BL957" s="804">
        <f>SUM(BL417)</f>
        <v>0</v>
      </c>
      <c r="BM957" s="804">
        <f>SUM(BM417)</f>
        <v>0</v>
      </c>
      <c r="BN957" s="804">
        <f>SUM(BN417)</f>
        <v>0</v>
      </c>
      <c r="BO957" s="804">
        <f>SUM(BO417)</f>
        <v>0</v>
      </c>
      <c r="BP957" s="804">
        <f>SUM(BP417)</f>
        <v>0</v>
      </c>
      <c r="BQ957" s="804">
        <f>SUM(BQ417)</f>
        <v>0</v>
      </c>
      <c r="BR957" s="804">
        <f>SUM(BR417)</f>
        <v>0</v>
      </c>
      <c r="BS957" s="804">
        <f>SUM(BS417)</f>
        <v>0</v>
      </c>
      <c r="BT957" s="804">
        <f>SUM(BT417)</f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0">
        <f t="shared" si="2985"/>
        <v>0</v>
      </c>
      <c r="CA957" s="600">
        <f t="shared" si="2986"/>
        <v>0</v>
      </c>
      <c r="CB957" s="600">
        <f t="shared" si="2987"/>
        <v>0</v>
      </c>
      <c r="CC957" s="600">
        <f t="shared" si="2988"/>
        <v>0</v>
      </c>
      <c r="CD957" s="1337">
        <f t="shared" si="3012"/>
        <v>0</v>
      </c>
      <c r="CE957" s="1338">
        <f t="shared" si="3013"/>
        <v>0</v>
      </c>
      <c r="CF957" s="1339">
        <f t="shared" si="3013"/>
        <v>0</v>
      </c>
      <c r="CG957" s="1339">
        <f t="shared" si="3013"/>
        <v>0</v>
      </c>
      <c r="CH957" s="1339">
        <f t="shared" si="3013"/>
        <v>0</v>
      </c>
      <c r="CI957" s="1339">
        <f t="shared" si="3013"/>
        <v>0</v>
      </c>
      <c r="CJ957" s="1339">
        <f t="shared" si="3013"/>
        <v>0</v>
      </c>
      <c r="CK957" s="1340">
        <f t="shared" si="3013"/>
        <v>0</v>
      </c>
      <c r="CL957" s="1340">
        <f t="shared" si="3013"/>
        <v>0</v>
      </c>
      <c r="CM957" s="1340">
        <f t="shared" si="3013"/>
        <v>0</v>
      </c>
      <c r="CN957" s="1339">
        <f t="shared" si="3013"/>
        <v>0</v>
      </c>
      <c r="CO957" s="1339">
        <f t="shared" si="3013"/>
        <v>0</v>
      </c>
      <c r="CP957" s="1339">
        <f t="shared" si="3013"/>
        <v>0</v>
      </c>
      <c r="CQ957" s="1339">
        <f t="shared" si="3013"/>
        <v>0</v>
      </c>
      <c r="CR957" s="1339">
        <f t="shared" si="3013"/>
        <v>0</v>
      </c>
      <c r="CS957" s="1338">
        <f t="shared" si="3013"/>
        <v>0</v>
      </c>
      <c r="CT957" s="1341">
        <f t="shared" si="3013"/>
        <v>0</v>
      </c>
      <c r="CU957" s="552">
        <f t="shared" si="2991"/>
        <v>0</v>
      </c>
      <c r="CV957" s="553">
        <f t="shared" si="2992"/>
        <v>0</v>
      </c>
      <c r="CW957" s="554">
        <f t="shared" si="2993"/>
        <v>0</v>
      </c>
      <c r="CX957" s="554">
        <f t="shared" si="2994"/>
        <v>0</v>
      </c>
      <c r="CY957" s="554">
        <f t="shared" si="2995"/>
        <v>0</v>
      </c>
      <c r="CZ957" s="554">
        <f t="shared" si="2996"/>
        <v>0</v>
      </c>
      <c r="DA957" s="554">
        <f t="shared" si="2997"/>
        <v>0</v>
      </c>
      <c r="DB957" s="555">
        <f t="shared" si="2998"/>
        <v>0</v>
      </c>
      <c r="DC957" s="555">
        <f t="shared" si="2999"/>
        <v>0</v>
      </c>
      <c r="DD957" s="555">
        <f t="shared" si="3000"/>
        <v>0</v>
      </c>
      <c r="DE957" s="554">
        <f t="shared" si="3001"/>
        <v>0</v>
      </c>
      <c r="DF957" s="554">
        <f t="shared" si="3002"/>
        <v>0</v>
      </c>
      <c r="DG957" s="554">
        <f t="shared" si="3003"/>
        <v>0</v>
      </c>
      <c r="DH957" s="554">
        <f t="shared" si="3004"/>
        <v>0</v>
      </c>
      <c r="DI957" s="554">
        <f t="shared" si="3005"/>
        <v>0</v>
      </c>
      <c r="DJ957" s="553">
        <f t="shared" si="3006"/>
        <v>0</v>
      </c>
      <c r="DK957" s="552">
        <f t="shared" si="3007"/>
        <v>0</v>
      </c>
      <c r="DL957" s="656">
        <f t="shared" si="3008"/>
        <v>17</v>
      </c>
      <c r="DM957" s="106">
        <f t="shared" si="3009"/>
        <v>17</v>
      </c>
      <c r="DN957" s="106">
        <f t="shared" si="3010"/>
        <v>17</v>
      </c>
      <c r="DO957" s="106">
        <f t="shared" si="3011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5"/>
      <c r="DY957" s="487"/>
    </row>
    <row r="958" spans="1:129" s="489" customFormat="1" ht="15.75" customHeight="1">
      <c r="A958" s="620" t="str">
        <f>A418</f>
        <v>Other cash crop: type</v>
      </c>
      <c r="B958" s="804">
        <f>SUM(B421)</f>
        <v>0</v>
      </c>
      <c r="C958" s="804">
        <f>SUM(C421)</f>
        <v>0</v>
      </c>
      <c r="D958" s="804">
        <f>SUM(D421)</f>
        <v>0</v>
      </c>
      <c r="E958" s="804">
        <f>SUM(E421)</f>
        <v>0</v>
      </c>
      <c r="F958" s="804">
        <f>SUM(F421)</f>
        <v>0</v>
      </c>
      <c r="G958" s="804">
        <f>SUM(G421)</f>
        <v>0</v>
      </c>
      <c r="H958" s="804">
        <f>SUM(H421)</f>
        <v>0</v>
      </c>
      <c r="I958" s="804">
        <f>SUM(I421)</f>
        <v>0</v>
      </c>
      <c r="J958" s="804">
        <f>SUM(J421)</f>
        <v>0</v>
      </c>
      <c r="K958" s="804">
        <f>SUM(K421)</f>
        <v>0</v>
      </c>
      <c r="L958" s="804">
        <f>SUM(L421)</f>
        <v>0</v>
      </c>
      <c r="M958" s="804">
        <f>SUM(M421)</f>
        <v>0</v>
      </c>
      <c r="N958" s="804">
        <f>SUM(N421)</f>
        <v>0</v>
      </c>
      <c r="O958" s="804">
        <f>SUM(O421)</f>
        <v>0</v>
      </c>
      <c r="P958" s="804">
        <f>SUM(P421)</f>
        <v>0</v>
      </c>
      <c r="Q958" s="804">
        <f>SUM(Q421)</f>
        <v>0</v>
      </c>
      <c r="R958" s="804">
        <f>SUM(R421)</f>
        <v>0</v>
      </c>
      <c r="S958" s="803"/>
      <c r="T958" s="804">
        <f>SUM(T421)</f>
        <v>0</v>
      </c>
      <c r="U958" s="804">
        <f>SUM(U421)</f>
        <v>0</v>
      </c>
      <c r="V958" s="804">
        <f>SUM(V421)</f>
        <v>0</v>
      </c>
      <c r="W958" s="804">
        <f>SUM(W421)</f>
        <v>0</v>
      </c>
      <c r="X958" s="804">
        <f>SUM(X421)</f>
        <v>0</v>
      </c>
      <c r="Y958" s="804">
        <f>SUM(Y421)</f>
        <v>0</v>
      </c>
      <c r="Z958" s="804">
        <f>SUM(Z421)</f>
        <v>0</v>
      </c>
      <c r="AA958" s="804">
        <f>SUM(AA421)</f>
        <v>0</v>
      </c>
      <c r="AB958" s="804">
        <f>SUM(AB421)</f>
        <v>0</v>
      </c>
      <c r="AC958" s="804">
        <f>SUM(AC421)</f>
        <v>0</v>
      </c>
      <c r="AD958" s="804">
        <f>SUM(AD421)</f>
        <v>0</v>
      </c>
      <c r="AE958" s="804">
        <f>SUM(AE421)</f>
        <v>0</v>
      </c>
      <c r="AF958" s="804">
        <f>SUM(AF421)</f>
        <v>0</v>
      </c>
      <c r="AG958" s="804">
        <f>SUM(AG421)</f>
        <v>0</v>
      </c>
      <c r="AH958" s="804">
        <f>SUM(AH421)</f>
        <v>0</v>
      </c>
      <c r="AI958" s="804">
        <f>SUM(AI421)</f>
        <v>0</v>
      </c>
      <c r="AJ958" s="804">
        <f>SUM(AJ421)</f>
        <v>0</v>
      </c>
      <c r="AK958" s="803"/>
      <c r="AL958" s="804">
        <f>SUM(AL421)</f>
        <v>0</v>
      </c>
      <c r="AM958" s="804">
        <f>SUM(AM421)</f>
        <v>0</v>
      </c>
      <c r="AN958" s="804">
        <f>SUM(AN421)</f>
        <v>0</v>
      </c>
      <c r="AO958" s="804">
        <f>SUM(AO421)</f>
        <v>0</v>
      </c>
      <c r="AP958" s="804">
        <f>SUM(AP421)</f>
        <v>0</v>
      </c>
      <c r="AQ958" s="804">
        <f>SUM(AQ421)</f>
        <v>0</v>
      </c>
      <c r="AR958" s="804">
        <f>SUM(AR421)</f>
        <v>0</v>
      </c>
      <c r="AS958" s="804">
        <f>SUM(AS421)</f>
        <v>0</v>
      </c>
      <c r="AT958" s="804">
        <f>SUM(AT421)</f>
        <v>0</v>
      </c>
      <c r="AU958" s="804">
        <f>SUM(AU421)</f>
        <v>0</v>
      </c>
      <c r="AV958" s="804">
        <f>SUM(AV421)</f>
        <v>0</v>
      </c>
      <c r="AW958" s="804">
        <f>SUM(AW421)</f>
        <v>0</v>
      </c>
      <c r="AX958" s="804">
        <f>SUM(AX421)</f>
        <v>0</v>
      </c>
      <c r="AY958" s="804">
        <f>SUM(AY421)</f>
        <v>0</v>
      </c>
      <c r="AZ958" s="804">
        <f>SUM(AZ421)</f>
        <v>0</v>
      </c>
      <c r="BA958" s="804">
        <f>SUM(BA421)</f>
        <v>0</v>
      </c>
      <c r="BB958" s="804">
        <f>SUM(BB421)</f>
        <v>0</v>
      </c>
      <c r="BC958" s="803"/>
      <c r="BD958" s="804">
        <f>SUM(BD421)</f>
        <v>0</v>
      </c>
      <c r="BE958" s="804">
        <f>SUM(BE421)</f>
        <v>0</v>
      </c>
      <c r="BF958" s="804">
        <f>SUM(BF421)</f>
        <v>0</v>
      </c>
      <c r="BG958" s="804">
        <f>SUM(BG421)</f>
        <v>0</v>
      </c>
      <c r="BH958" s="804">
        <f>SUM(BH421)</f>
        <v>0</v>
      </c>
      <c r="BI958" s="804">
        <f>SUM(BI421)</f>
        <v>0</v>
      </c>
      <c r="BJ958" s="804">
        <f>SUM(BJ421)</f>
        <v>0</v>
      </c>
      <c r="BK958" s="804">
        <f>SUM(BK421)</f>
        <v>0</v>
      </c>
      <c r="BL958" s="804">
        <f>SUM(BL421)</f>
        <v>0</v>
      </c>
      <c r="BM958" s="804">
        <f>SUM(BM421)</f>
        <v>0</v>
      </c>
      <c r="BN958" s="804">
        <f>SUM(BN421)</f>
        <v>0</v>
      </c>
      <c r="BO958" s="804">
        <f>SUM(BO421)</f>
        <v>0</v>
      </c>
      <c r="BP958" s="804">
        <f>SUM(BP421)</f>
        <v>0</v>
      </c>
      <c r="BQ958" s="804">
        <f>SUM(BQ421)</f>
        <v>0</v>
      </c>
      <c r="BR958" s="804">
        <f>SUM(BR421)</f>
        <v>0</v>
      </c>
      <c r="BS958" s="804">
        <f>SUM(BS421)</f>
        <v>0</v>
      </c>
      <c r="BT958" s="804">
        <f>SUM(BT421)</f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0">
        <f t="shared" si="2985"/>
        <v>0</v>
      </c>
      <c r="CA958" s="600">
        <f t="shared" si="2986"/>
        <v>0</v>
      </c>
      <c r="CB958" s="600">
        <f t="shared" si="2987"/>
        <v>0</v>
      </c>
      <c r="CC958" s="600">
        <f t="shared" si="2988"/>
        <v>0</v>
      </c>
      <c r="CD958" s="1337">
        <f t="shared" si="3012"/>
        <v>0</v>
      </c>
      <c r="CE958" s="1338">
        <f t="shared" si="3013"/>
        <v>0</v>
      </c>
      <c r="CF958" s="1339">
        <f t="shared" si="3013"/>
        <v>0</v>
      </c>
      <c r="CG958" s="1339">
        <f t="shared" si="3013"/>
        <v>0</v>
      </c>
      <c r="CH958" s="1339">
        <f t="shared" si="3013"/>
        <v>0</v>
      </c>
      <c r="CI958" s="1339">
        <f t="shared" si="3013"/>
        <v>0</v>
      </c>
      <c r="CJ958" s="1339">
        <f t="shared" si="3013"/>
        <v>0</v>
      </c>
      <c r="CK958" s="1340">
        <f t="shared" si="3013"/>
        <v>0</v>
      </c>
      <c r="CL958" s="1340">
        <f t="shared" si="3013"/>
        <v>0</v>
      </c>
      <c r="CM958" s="1340">
        <f t="shared" si="3013"/>
        <v>0</v>
      </c>
      <c r="CN958" s="1339">
        <f t="shared" si="3013"/>
        <v>0</v>
      </c>
      <c r="CO958" s="1339">
        <f t="shared" si="3013"/>
        <v>0</v>
      </c>
      <c r="CP958" s="1339">
        <f t="shared" si="3013"/>
        <v>0</v>
      </c>
      <c r="CQ958" s="1339">
        <f t="shared" si="3013"/>
        <v>0</v>
      </c>
      <c r="CR958" s="1339">
        <f t="shared" si="3013"/>
        <v>0</v>
      </c>
      <c r="CS958" s="1338">
        <f t="shared" si="3013"/>
        <v>0</v>
      </c>
      <c r="CT958" s="1341">
        <f t="shared" si="3013"/>
        <v>0</v>
      </c>
      <c r="CU958" s="552">
        <f t="shared" si="2991"/>
        <v>0</v>
      </c>
      <c r="CV958" s="553">
        <f t="shared" si="2992"/>
        <v>0</v>
      </c>
      <c r="CW958" s="554">
        <f t="shared" si="2993"/>
        <v>0</v>
      </c>
      <c r="CX958" s="554">
        <f t="shared" si="2994"/>
        <v>0</v>
      </c>
      <c r="CY958" s="554">
        <f t="shared" si="2995"/>
        <v>0</v>
      </c>
      <c r="CZ958" s="554">
        <f t="shared" si="2996"/>
        <v>0</v>
      </c>
      <c r="DA958" s="554">
        <f t="shared" si="2997"/>
        <v>0</v>
      </c>
      <c r="DB958" s="555">
        <f t="shared" si="2998"/>
        <v>0</v>
      </c>
      <c r="DC958" s="555">
        <f t="shared" si="2999"/>
        <v>0</v>
      </c>
      <c r="DD958" s="555">
        <f t="shared" si="3000"/>
        <v>0</v>
      </c>
      <c r="DE958" s="554">
        <f t="shared" si="3001"/>
        <v>0</v>
      </c>
      <c r="DF958" s="554">
        <f t="shared" si="3002"/>
        <v>0</v>
      </c>
      <c r="DG958" s="554">
        <f t="shared" si="3003"/>
        <v>0</v>
      </c>
      <c r="DH958" s="554">
        <f t="shared" si="3004"/>
        <v>0</v>
      </c>
      <c r="DI958" s="554">
        <f t="shared" si="3005"/>
        <v>0</v>
      </c>
      <c r="DJ958" s="553">
        <f t="shared" si="3006"/>
        <v>0</v>
      </c>
      <c r="DK958" s="552">
        <f t="shared" si="3007"/>
        <v>0</v>
      </c>
      <c r="DL958" s="656">
        <f t="shared" si="3008"/>
        <v>17</v>
      </c>
      <c r="DM958" s="106">
        <f t="shared" si="3009"/>
        <v>17</v>
      </c>
      <c r="DN958" s="106">
        <f t="shared" si="3010"/>
        <v>17</v>
      </c>
      <c r="DO958" s="106">
        <f t="shared" si="3011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5"/>
      <c r="DY958" s="487"/>
    </row>
    <row r="959" spans="1:129" s="489" customFormat="1" ht="15.75" customHeight="1">
      <c r="A959" s="620" t="str">
        <f>A422</f>
        <v>Other cash crop: type</v>
      </c>
      <c r="B959" s="804">
        <f>SUM(B425)</f>
        <v>0</v>
      </c>
      <c r="C959" s="804">
        <f>SUM(C425)</f>
        <v>0</v>
      </c>
      <c r="D959" s="804">
        <f>SUM(D425)</f>
        <v>0</v>
      </c>
      <c r="E959" s="804">
        <f>SUM(E425)</f>
        <v>0</v>
      </c>
      <c r="F959" s="804">
        <f>SUM(F425)</f>
        <v>0</v>
      </c>
      <c r="G959" s="804">
        <f>SUM(G425)</f>
        <v>0</v>
      </c>
      <c r="H959" s="804">
        <f>SUM(H425)</f>
        <v>0</v>
      </c>
      <c r="I959" s="804">
        <f>SUM(I425)</f>
        <v>0</v>
      </c>
      <c r="J959" s="804">
        <f>SUM(J425)</f>
        <v>0</v>
      </c>
      <c r="K959" s="804">
        <f>SUM(K425)</f>
        <v>0</v>
      </c>
      <c r="L959" s="804">
        <f>SUM(L425)</f>
        <v>0</v>
      </c>
      <c r="M959" s="804">
        <f>SUM(M425)</f>
        <v>0</v>
      </c>
      <c r="N959" s="804">
        <f>SUM(N425)</f>
        <v>0</v>
      </c>
      <c r="O959" s="804">
        <f>SUM(O425)</f>
        <v>0</v>
      </c>
      <c r="P959" s="804">
        <f>SUM(P425)</f>
        <v>0</v>
      </c>
      <c r="Q959" s="804">
        <f>SUM(Q425)</f>
        <v>0</v>
      </c>
      <c r="R959" s="804">
        <f>SUM(R425)</f>
        <v>0</v>
      </c>
      <c r="S959" s="803"/>
      <c r="T959" s="804">
        <f>SUM(T425)</f>
        <v>0</v>
      </c>
      <c r="U959" s="804">
        <f>SUM(U425)</f>
        <v>0</v>
      </c>
      <c r="V959" s="804">
        <f>SUM(V425)</f>
        <v>0</v>
      </c>
      <c r="W959" s="804">
        <f>SUM(W425)</f>
        <v>0</v>
      </c>
      <c r="X959" s="804">
        <f>SUM(X425)</f>
        <v>0</v>
      </c>
      <c r="Y959" s="804">
        <f>SUM(Y425)</f>
        <v>0</v>
      </c>
      <c r="Z959" s="804">
        <f>SUM(Z425)</f>
        <v>0</v>
      </c>
      <c r="AA959" s="804">
        <f>SUM(AA425)</f>
        <v>0</v>
      </c>
      <c r="AB959" s="804">
        <f>SUM(AB425)</f>
        <v>0</v>
      </c>
      <c r="AC959" s="804">
        <f>SUM(AC425)</f>
        <v>0</v>
      </c>
      <c r="AD959" s="804">
        <f>SUM(AD425)</f>
        <v>0</v>
      </c>
      <c r="AE959" s="804">
        <f>SUM(AE425)</f>
        <v>0</v>
      </c>
      <c r="AF959" s="804">
        <f>SUM(AF425)</f>
        <v>0</v>
      </c>
      <c r="AG959" s="804">
        <f>SUM(AG425)</f>
        <v>0</v>
      </c>
      <c r="AH959" s="804">
        <f>SUM(AH425)</f>
        <v>0</v>
      </c>
      <c r="AI959" s="804">
        <f>SUM(AI425)</f>
        <v>0</v>
      </c>
      <c r="AJ959" s="804">
        <f>SUM(AJ425)</f>
        <v>0</v>
      </c>
      <c r="AK959" s="803"/>
      <c r="AL959" s="804">
        <f>SUM(AL425)</f>
        <v>0</v>
      </c>
      <c r="AM959" s="804">
        <f>SUM(AM425)</f>
        <v>0</v>
      </c>
      <c r="AN959" s="804">
        <f>SUM(AN425)</f>
        <v>0</v>
      </c>
      <c r="AO959" s="804">
        <f>SUM(AO425)</f>
        <v>0</v>
      </c>
      <c r="AP959" s="804">
        <f>SUM(AP425)</f>
        <v>0</v>
      </c>
      <c r="AQ959" s="804">
        <f>SUM(AQ425)</f>
        <v>0</v>
      </c>
      <c r="AR959" s="804">
        <f>SUM(AR425)</f>
        <v>0</v>
      </c>
      <c r="AS959" s="804">
        <f>SUM(AS425)</f>
        <v>0</v>
      </c>
      <c r="AT959" s="804">
        <f>SUM(AT425)</f>
        <v>0</v>
      </c>
      <c r="AU959" s="804">
        <f>SUM(AU425)</f>
        <v>0</v>
      </c>
      <c r="AV959" s="804">
        <f>SUM(AV425)</f>
        <v>0</v>
      </c>
      <c r="AW959" s="804">
        <f>SUM(AW425)</f>
        <v>0</v>
      </c>
      <c r="AX959" s="804">
        <f>SUM(AX425)</f>
        <v>0</v>
      </c>
      <c r="AY959" s="804">
        <f>SUM(AY425)</f>
        <v>0</v>
      </c>
      <c r="AZ959" s="804">
        <f>SUM(AZ425)</f>
        <v>0</v>
      </c>
      <c r="BA959" s="804">
        <f>SUM(BA425)</f>
        <v>0</v>
      </c>
      <c r="BB959" s="804">
        <f>SUM(BB425)</f>
        <v>0</v>
      </c>
      <c r="BC959" s="803"/>
      <c r="BD959" s="804">
        <f>SUM(BD425)</f>
        <v>0</v>
      </c>
      <c r="BE959" s="804">
        <f>SUM(BE425)</f>
        <v>0</v>
      </c>
      <c r="BF959" s="804">
        <f>SUM(BF425)</f>
        <v>0</v>
      </c>
      <c r="BG959" s="804">
        <f>SUM(BG425)</f>
        <v>0</v>
      </c>
      <c r="BH959" s="804">
        <f>SUM(BH425)</f>
        <v>0</v>
      </c>
      <c r="BI959" s="804">
        <f>SUM(BI425)</f>
        <v>0</v>
      </c>
      <c r="BJ959" s="804">
        <f>SUM(BJ425)</f>
        <v>0</v>
      </c>
      <c r="BK959" s="804">
        <f>SUM(BK425)</f>
        <v>0</v>
      </c>
      <c r="BL959" s="804">
        <f>SUM(BL425)</f>
        <v>0</v>
      </c>
      <c r="BM959" s="804">
        <f>SUM(BM425)</f>
        <v>0</v>
      </c>
      <c r="BN959" s="804">
        <f>SUM(BN425)</f>
        <v>0</v>
      </c>
      <c r="BO959" s="804">
        <f>SUM(BO425)</f>
        <v>0</v>
      </c>
      <c r="BP959" s="804">
        <f>SUM(BP425)</f>
        <v>0</v>
      </c>
      <c r="BQ959" s="804">
        <f>SUM(BQ425)</f>
        <v>0</v>
      </c>
      <c r="BR959" s="804">
        <f>SUM(BR425)</f>
        <v>0</v>
      </c>
      <c r="BS959" s="804">
        <f>SUM(BS425)</f>
        <v>0</v>
      </c>
      <c r="BT959" s="804">
        <f>SUM(BT425)</f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0">
        <f t="shared" si="2985"/>
        <v>0</v>
      </c>
      <c r="CA959" s="600">
        <f t="shared" si="2986"/>
        <v>0</v>
      </c>
      <c r="CB959" s="600">
        <f t="shared" si="2987"/>
        <v>0</v>
      </c>
      <c r="CC959" s="600">
        <f t="shared" si="2988"/>
        <v>0</v>
      </c>
      <c r="CD959" s="1337">
        <f t="shared" si="3012"/>
        <v>0</v>
      </c>
      <c r="CE959" s="1338">
        <f t="shared" si="3013"/>
        <v>0</v>
      </c>
      <c r="CF959" s="1339">
        <f t="shared" si="3013"/>
        <v>0</v>
      </c>
      <c r="CG959" s="1339">
        <f t="shared" si="3013"/>
        <v>0</v>
      </c>
      <c r="CH959" s="1339">
        <f t="shared" si="3013"/>
        <v>0</v>
      </c>
      <c r="CI959" s="1339">
        <f t="shared" si="3013"/>
        <v>0</v>
      </c>
      <c r="CJ959" s="1339">
        <f t="shared" si="3013"/>
        <v>0</v>
      </c>
      <c r="CK959" s="1340">
        <f t="shared" si="3013"/>
        <v>0</v>
      </c>
      <c r="CL959" s="1340">
        <f t="shared" si="3013"/>
        <v>0</v>
      </c>
      <c r="CM959" s="1340">
        <f t="shared" si="3013"/>
        <v>0</v>
      </c>
      <c r="CN959" s="1339">
        <f t="shared" si="3013"/>
        <v>0</v>
      </c>
      <c r="CO959" s="1339">
        <f t="shared" si="3013"/>
        <v>0</v>
      </c>
      <c r="CP959" s="1339">
        <f t="shared" si="3013"/>
        <v>0</v>
      </c>
      <c r="CQ959" s="1339">
        <f t="shared" si="3013"/>
        <v>0</v>
      </c>
      <c r="CR959" s="1339">
        <f t="shared" si="3013"/>
        <v>0</v>
      </c>
      <c r="CS959" s="1338">
        <f t="shared" si="3013"/>
        <v>0</v>
      </c>
      <c r="CT959" s="1341">
        <f t="shared" si="3013"/>
        <v>0</v>
      </c>
      <c r="CU959" s="552">
        <f t="shared" si="2991"/>
        <v>0</v>
      </c>
      <c r="CV959" s="553">
        <f t="shared" si="2992"/>
        <v>0</v>
      </c>
      <c r="CW959" s="554">
        <f t="shared" si="2993"/>
        <v>0</v>
      </c>
      <c r="CX959" s="554">
        <f t="shared" si="2994"/>
        <v>0</v>
      </c>
      <c r="CY959" s="554">
        <f t="shared" si="2995"/>
        <v>0</v>
      </c>
      <c r="CZ959" s="554">
        <f t="shared" si="2996"/>
        <v>0</v>
      </c>
      <c r="DA959" s="554">
        <f t="shared" si="2997"/>
        <v>0</v>
      </c>
      <c r="DB959" s="555">
        <f t="shared" si="2998"/>
        <v>0</v>
      </c>
      <c r="DC959" s="555">
        <f t="shared" si="2999"/>
        <v>0</v>
      </c>
      <c r="DD959" s="555">
        <f t="shared" si="3000"/>
        <v>0</v>
      </c>
      <c r="DE959" s="554">
        <f t="shared" si="3001"/>
        <v>0</v>
      </c>
      <c r="DF959" s="554">
        <f t="shared" si="3002"/>
        <v>0</v>
      </c>
      <c r="DG959" s="554">
        <f t="shared" si="3003"/>
        <v>0</v>
      </c>
      <c r="DH959" s="554">
        <f t="shared" si="3004"/>
        <v>0</v>
      </c>
      <c r="DI959" s="554">
        <f t="shared" si="3005"/>
        <v>0</v>
      </c>
      <c r="DJ959" s="553">
        <f t="shared" si="3006"/>
        <v>0</v>
      </c>
      <c r="DK959" s="552">
        <f t="shared" si="3007"/>
        <v>0</v>
      </c>
      <c r="DL959" s="656">
        <f t="shared" si="3008"/>
        <v>17</v>
      </c>
      <c r="DM959" s="106">
        <f t="shared" si="3009"/>
        <v>17</v>
      </c>
      <c r="DN959" s="106">
        <f t="shared" si="3010"/>
        <v>17</v>
      </c>
      <c r="DO959" s="106">
        <f t="shared" si="3011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5"/>
      <c r="DY959" s="487"/>
    </row>
    <row r="960" spans="1:129" s="489" customFormat="1" ht="15.75" customHeight="1">
      <c r="A960" s="812" t="s">
        <v>394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2"/>
      <c r="CA960" s="592"/>
      <c r="CB960" s="592"/>
      <c r="CC960" s="592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4">
        <f>SUM(B434)</f>
        <v>0</v>
      </c>
      <c r="C961" s="804">
        <f>SUM(C434)</f>
        <v>0</v>
      </c>
      <c r="D961" s="804">
        <f>SUM(D434)</f>
        <v>0</v>
      </c>
      <c r="E961" s="804">
        <f>SUM(E434)</f>
        <v>0</v>
      </c>
      <c r="F961" s="804">
        <f>SUM(F434)</f>
        <v>0</v>
      </c>
      <c r="G961" s="804">
        <f>SUM(G434)</f>
        <v>0</v>
      </c>
      <c r="H961" s="804">
        <f>SUM(H434)</f>
        <v>0</v>
      </c>
      <c r="I961" s="804">
        <f>SUM(I434)</f>
        <v>0</v>
      </c>
      <c r="J961" s="804">
        <f>SUM(J434)</f>
        <v>0</v>
      </c>
      <c r="K961" s="804">
        <f>SUM(K434)</f>
        <v>0</v>
      </c>
      <c r="L961" s="804">
        <f>SUM(L434)</f>
        <v>0</v>
      </c>
      <c r="M961" s="804">
        <f>SUM(M434)</f>
        <v>0</v>
      </c>
      <c r="N961" s="804">
        <f>SUM(N434)</f>
        <v>0</v>
      </c>
      <c r="O961" s="804">
        <f>SUM(O434)</f>
        <v>0</v>
      </c>
      <c r="P961" s="804">
        <f>SUM(P434)</f>
        <v>0</v>
      </c>
      <c r="Q961" s="804">
        <f>SUM(Q434)</f>
        <v>0</v>
      </c>
      <c r="R961" s="804">
        <f>SUM(R434)</f>
        <v>0</v>
      </c>
      <c r="S961" s="803"/>
      <c r="T961" s="804">
        <f>SUM(T434)</f>
        <v>0</v>
      </c>
      <c r="U961" s="804">
        <f>SUM(U434)</f>
        <v>0</v>
      </c>
      <c r="V961" s="804">
        <f>SUM(V434)</f>
        <v>0</v>
      </c>
      <c r="W961" s="804">
        <f>SUM(W434)</f>
        <v>0</v>
      </c>
      <c r="X961" s="804">
        <f>SUM(X434)</f>
        <v>0</v>
      </c>
      <c r="Y961" s="804">
        <f>SUM(Y434)</f>
        <v>0</v>
      </c>
      <c r="Z961" s="804">
        <f>SUM(Z434)</f>
        <v>0</v>
      </c>
      <c r="AA961" s="804">
        <f>SUM(AA434)</f>
        <v>0</v>
      </c>
      <c r="AB961" s="804">
        <f>SUM(AB434)</f>
        <v>0</v>
      </c>
      <c r="AC961" s="804">
        <f>SUM(AC434)</f>
        <v>0</v>
      </c>
      <c r="AD961" s="804">
        <f>SUM(AD434)</f>
        <v>0</v>
      </c>
      <c r="AE961" s="804">
        <f>SUM(AE434)</f>
        <v>0</v>
      </c>
      <c r="AF961" s="804">
        <f>SUM(AF434)</f>
        <v>0</v>
      </c>
      <c r="AG961" s="804">
        <f>SUM(AG434)</f>
        <v>0</v>
      </c>
      <c r="AH961" s="804">
        <f>SUM(AH434)</f>
        <v>0</v>
      </c>
      <c r="AI961" s="804">
        <f>SUM(AI434)</f>
        <v>0</v>
      </c>
      <c r="AJ961" s="804">
        <f>SUM(AJ434)</f>
        <v>0</v>
      </c>
      <c r="AK961" s="803"/>
      <c r="AL961" s="804">
        <f>SUM(AL434)</f>
        <v>0</v>
      </c>
      <c r="AM961" s="804">
        <f>SUM(AM434)</f>
        <v>0</v>
      </c>
      <c r="AN961" s="804">
        <f>SUM(AN434)</f>
        <v>0</v>
      </c>
      <c r="AO961" s="804">
        <f>SUM(AO434)</f>
        <v>0</v>
      </c>
      <c r="AP961" s="804">
        <f>SUM(AP434)</f>
        <v>0</v>
      </c>
      <c r="AQ961" s="804">
        <f>SUM(AQ434)</f>
        <v>0</v>
      </c>
      <c r="AR961" s="804">
        <f>SUM(AR434)</f>
        <v>0</v>
      </c>
      <c r="AS961" s="804">
        <f>SUM(AS434)</f>
        <v>0</v>
      </c>
      <c r="AT961" s="804">
        <f>SUM(AT434)</f>
        <v>0</v>
      </c>
      <c r="AU961" s="804">
        <f>SUM(AU434)</f>
        <v>0</v>
      </c>
      <c r="AV961" s="804">
        <f>SUM(AV434)</f>
        <v>0</v>
      </c>
      <c r="AW961" s="804">
        <f>SUM(AW434)</f>
        <v>0</v>
      </c>
      <c r="AX961" s="804">
        <f>SUM(AX434)</f>
        <v>0</v>
      </c>
      <c r="AY961" s="804">
        <f>SUM(AY434)</f>
        <v>0</v>
      </c>
      <c r="AZ961" s="804">
        <f>SUM(AZ434)</f>
        <v>0</v>
      </c>
      <c r="BA961" s="804">
        <f>SUM(BA434)</f>
        <v>0</v>
      </c>
      <c r="BB961" s="804">
        <f>SUM(BB434)</f>
        <v>0</v>
      </c>
      <c r="BC961" s="803"/>
      <c r="BD961" s="804">
        <f>SUM(BD434)</f>
        <v>0</v>
      </c>
      <c r="BE961" s="804">
        <f>SUM(BE434)</f>
        <v>0</v>
      </c>
      <c r="BF961" s="804">
        <f>SUM(BF434)</f>
        <v>0</v>
      </c>
      <c r="BG961" s="804">
        <f>SUM(BG434)</f>
        <v>0</v>
      </c>
      <c r="BH961" s="804">
        <f>SUM(BH434)</f>
        <v>0</v>
      </c>
      <c r="BI961" s="804">
        <f>SUM(BI434)</f>
        <v>0</v>
      </c>
      <c r="BJ961" s="804">
        <f>SUM(BJ434)</f>
        <v>0</v>
      </c>
      <c r="BK961" s="804">
        <f>SUM(BK434)</f>
        <v>0</v>
      </c>
      <c r="BL961" s="804">
        <f>SUM(BL434)</f>
        <v>0</v>
      </c>
      <c r="BM961" s="804">
        <f>SUM(BM434)</f>
        <v>0</v>
      </c>
      <c r="BN961" s="804">
        <f>SUM(BN434)</f>
        <v>0</v>
      </c>
      <c r="BO961" s="804">
        <f>SUM(BO434)</f>
        <v>0</v>
      </c>
      <c r="BP961" s="804">
        <f>SUM(BP434)</f>
        <v>0</v>
      </c>
      <c r="BQ961" s="804">
        <f>SUM(BQ434)</f>
        <v>0</v>
      </c>
      <c r="BR961" s="804">
        <f>SUM(BR434)</f>
        <v>0</v>
      </c>
      <c r="BS961" s="804">
        <f>SUM(BS434)</f>
        <v>0</v>
      </c>
      <c r="BT961" s="804">
        <f>SUM(BT434)</f>
        <v>0</v>
      </c>
      <c r="BU961" s="803"/>
      <c r="BV961" s="804">
        <f>SUM(BV434)</f>
        <v>0</v>
      </c>
      <c r="BW961" s="804">
        <f>SUM(BW434)</f>
        <v>0</v>
      </c>
      <c r="BX961" s="804">
        <f>SUM(BX434)</f>
        <v>0</v>
      </c>
      <c r="BY961" s="804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37">
        <f t="shared" ref="CD961:CS962" si="3014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014"/>
        <v>0</v>
      </c>
      <c r="CF961" s="1339">
        <f t="shared" si="3014"/>
        <v>0</v>
      </c>
      <c r="CG961" s="1339">
        <f t="shared" si="3014"/>
        <v>0</v>
      </c>
      <c r="CH961" s="1339">
        <f t="shared" si="3014"/>
        <v>0</v>
      </c>
      <c r="CI961" s="1339">
        <f t="shared" si="3014"/>
        <v>0</v>
      </c>
      <c r="CJ961" s="1339">
        <f t="shared" si="3014"/>
        <v>0</v>
      </c>
      <c r="CK961" s="1340">
        <f t="shared" si="3014"/>
        <v>0</v>
      </c>
      <c r="CL961" s="1340">
        <f t="shared" si="3014"/>
        <v>0</v>
      </c>
      <c r="CM961" s="1340">
        <f t="shared" si="3014"/>
        <v>0</v>
      </c>
      <c r="CN961" s="1339">
        <f t="shared" si="3014"/>
        <v>0</v>
      </c>
      <c r="CO961" s="1339">
        <f t="shared" si="3014"/>
        <v>0</v>
      </c>
      <c r="CP961" s="1339">
        <f t="shared" si="3014"/>
        <v>0</v>
      </c>
      <c r="CQ961" s="1339">
        <f t="shared" si="3014"/>
        <v>0</v>
      </c>
      <c r="CR961" s="1339">
        <f t="shared" si="3014"/>
        <v>0</v>
      </c>
      <c r="CS961" s="1338">
        <f t="shared" si="3014"/>
        <v>0</v>
      </c>
      <c r="CT961" s="1341">
        <f t="shared" ref="CE961:CT962" si="3015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2">
        <f t="shared" ref="CU961:DD962" si="3016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3">
        <f t="shared" si="3016"/>
        <v>0</v>
      </c>
      <c r="CW961" s="554">
        <f t="shared" si="3016"/>
        <v>0</v>
      </c>
      <c r="CX961" s="554">
        <f t="shared" si="3016"/>
        <v>0</v>
      </c>
      <c r="CY961" s="554">
        <f t="shared" si="3016"/>
        <v>0</v>
      </c>
      <c r="CZ961" s="554">
        <f t="shared" si="3016"/>
        <v>0</v>
      </c>
      <c r="DA961" s="554">
        <f t="shared" si="3016"/>
        <v>0</v>
      </c>
      <c r="DB961" s="555">
        <f t="shared" si="3016"/>
        <v>0</v>
      </c>
      <c r="DC961" s="555">
        <f t="shared" si="3016"/>
        <v>0</v>
      </c>
      <c r="DD961" s="555">
        <f t="shared" si="3016"/>
        <v>0</v>
      </c>
      <c r="DE961" s="554">
        <f t="shared" ref="DE961:DK962" si="3017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4">
        <f t="shared" si="3017"/>
        <v>0</v>
      </c>
      <c r="DG961" s="554">
        <f t="shared" si="3017"/>
        <v>0</v>
      </c>
      <c r="DH961" s="554">
        <f t="shared" si="3017"/>
        <v>0</v>
      </c>
      <c r="DI961" s="554">
        <f t="shared" si="3017"/>
        <v>0</v>
      </c>
      <c r="DJ961" s="553">
        <f t="shared" si="3017"/>
        <v>0</v>
      </c>
      <c r="DK961" s="552">
        <f t="shared" si="3017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5"/>
      <c r="DY961" s="487"/>
    </row>
    <row r="962" spans="1:129" s="489" customFormat="1" ht="15.75" customHeight="1">
      <c r="A962" s="620" t="str">
        <f>A437</f>
        <v>WILD FOODS -- see worksheet Data 3</v>
      </c>
      <c r="B962" s="804">
        <f>SUM(B444)</f>
        <v>0</v>
      </c>
      <c r="C962" s="804">
        <f>SUM(C444)</f>
        <v>0</v>
      </c>
      <c r="D962" s="804">
        <f>SUM(D444)</f>
        <v>0</v>
      </c>
      <c r="E962" s="804">
        <f>SUM(E444)</f>
        <v>0</v>
      </c>
      <c r="F962" s="804">
        <f>SUM(F444)</f>
        <v>0</v>
      </c>
      <c r="G962" s="804">
        <f>SUM(G444)</f>
        <v>0</v>
      </c>
      <c r="H962" s="804">
        <f>SUM(H444)</f>
        <v>0</v>
      </c>
      <c r="I962" s="804">
        <f>SUM(I444)</f>
        <v>0</v>
      </c>
      <c r="J962" s="804">
        <f>SUM(J444)</f>
        <v>0</v>
      </c>
      <c r="K962" s="804">
        <f>SUM(K444)</f>
        <v>0</v>
      </c>
      <c r="L962" s="804">
        <f>SUM(L444)</f>
        <v>0</v>
      </c>
      <c r="M962" s="804">
        <f>SUM(M444)</f>
        <v>0</v>
      </c>
      <c r="N962" s="804">
        <f>SUM(N444)</f>
        <v>0</v>
      </c>
      <c r="O962" s="804">
        <f>SUM(O444)</f>
        <v>0</v>
      </c>
      <c r="P962" s="804">
        <f>SUM(P444)</f>
        <v>0</v>
      </c>
      <c r="Q962" s="804">
        <f>SUM(Q444)</f>
        <v>0</v>
      </c>
      <c r="R962" s="804">
        <f>SUM(R444)</f>
        <v>0</v>
      </c>
      <c r="S962" s="803"/>
      <c r="T962" s="804">
        <f>SUM(T444)</f>
        <v>0</v>
      </c>
      <c r="U962" s="804">
        <f>SUM(U444)</f>
        <v>0</v>
      </c>
      <c r="V962" s="804">
        <f>SUM(V444)</f>
        <v>0</v>
      </c>
      <c r="W962" s="804">
        <f>SUM(W444)</f>
        <v>0</v>
      </c>
      <c r="X962" s="804">
        <f>SUM(X444)</f>
        <v>0</v>
      </c>
      <c r="Y962" s="804">
        <f>SUM(Y444)</f>
        <v>0</v>
      </c>
      <c r="Z962" s="804">
        <f>SUM(Z444)</f>
        <v>0</v>
      </c>
      <c r="AA962" s="804">
        <f>SUM(AA444)</f>
        <v>0</v>
      </c>
      <c r="AB962" s="804">
        <f>SUM(AB444)</f>
        <v>0</v>
      </c>
      <c r="AC962" s="804">
        <f>SUM(AC444)</f>
        <v>0</v>
      </c>
      <c r="AD962" s="804">
        <f>SUM(AD444)</f>
        <v>0</v>
      </c>
      <c r="AE962" s="804">
        <f>SUM(AE444)</f>
        <v>0</v>
      </c>
      <c r="AF962" s="804">
        <f>SUM(AF444)</f>
        <v>0</v>
      </c>
      <c r="AG962" s="804">
        <f>SUM(AG444)</f>
        <v>0</v>
      </c>
      <c r="AH962" s="804">
        <f>SUM(AH444)</f>
        <v>0</v>
      </c>
      <c r="AI962" s="804">
        <f>SUM(AI444)</f>
        <v>0</v>
      </c>
      <c r="AJ962" s="804">
        <f>SUM(AJ444)</f>
        <v>0</v>
      </c>
      <c r="AK962" s="803"/>
      <c r="AL962" s="804">
        <f>SUM(AL444)</f>
        <v>0</v>
      </c>
      <c r="AM962" s="804">
        <f>SUM(AM444)</f>
        <v>0</v>
      </c>
      <c r="AN962" s="804">
        <f>SUM(AN444)</f>
        <v>0</v>
      </c>
      <c r="AO962" s="804">
        <f>SUM(AO444)</f>
        <v>0</v>
      </c>
      <c r="AP962" s="804">
        <f>SUM(AP444)</f>
        <v>0</v>
      </c>
      <c r="AQ962" s="804">
        <f>SUM(AQ444)</f>
        <v>0</v>
      </c>
      <c r="AR962" s="804">
        <f>SUM(AR444)</f>
        <v>199.94399999999999</v>
      </c>
      <c r="AS962" s="804">
        <f>SUM(AS444)</f>
        <v>0</v>
      </c>
      <c r="AT962" s="804">
        <f>SUM(AT444)</f>
        <v>209.99760000000001</v>
      </c>
      <c r="AU962" s="804">
        <f>SUM(AU444)</f>
        <v>0</v>
      </c>
      <c r="AV962" s="804">
        <f>SUM(AV444)</f>
        <v>0</v>
      </c>
      <c r="AW962" s="804">
        <f>SUM(AW444)</f>
        <v>0</v>
      </c>
      <c r="AX962" s="804">
        <f>SUM(AX444)</f>
        <v>0</v>
      </c>
      <c r="AY962" s="804">
        <f>SUM(AY444)</f>
        <v>0</v>
      </c>
      <c r="AZ962" s="804">
        <f>SUM(AZ444)</f>
        <v>0</v>
      </c>
      <c r="BA962" s="804">
        <f>SUM(BA444)</f>
        <v>0</v>
      </c>
      <c r="BB962" s="804">
        <f>SUM(BB444)</f>
        <v>0</v>
      </c>
      <c r="BC962" s="803"/>
      <c r="BD962" s="804">
        <f>SUM(BD444)</f>
        <v>0</v>
      </c>
      <c r="BE962" s="804">
        <f>SUM(BE444)</f>
        <v>0</v>
      </c>
      <c r="BF962" s="804">
        <f>SUM(BF444)</f>
        <v>0</v>
      </c>
      <c r="BG962" s="804">
        <f>SUM(BG444)</f>
        <v>0</v>
      </c>
      <c r="BH962" s="804">
        <f>SUM(BH444)</f>
        <v>0</v>
      </c>
      <c r="BI962" s="804">
        <f>SUM(BI444)</f>
        <v>0</v>
      </c>
      <c r="BJ962" s="804">
        <f>SUM(BJ444)</f>
        <v>0</v>
      </c>
      <c r="BK962" s="804">
        <f>SUM(BK444)</f>
        <v>0</v>
      </c>
      <c r="BL962" s="804">
        <f>SUM(BL444)</f>
        <v>0</v>
      </c>
      <c r="BM962" s="804">
        <f>SUM(BM444)</f>
        <v>0</v>
      </c>
      <c r="BN962" s="804">
        <f>SUM(BN444)</f>
        <v>0</v>
      </c>
      <c r="BO962" s="804">
        <f>SUM(BO444)</f>
        <v>0</v>
      </c>
      <c r="BP962" s="804">
        <f>SUM(BP444)</f>
        <v>0</v>
      </c>
      <c r="BQ962" s="804">
        <f>SUM(BQ444)</f>
        <v>0</v>
      </c>
      <c r="BR962" s="804">
        <f>SUM(BR444)</f>
        <v>0</v>
      </c>
      <c r="BS962" s="804">
        <f>SUM(BS444)</f>
        <v>0</v>
      </c>
      <c r="BT962" s="804">
        <f>SUM(BT444)</f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13.329599999999999</v>
      </c>
      <c r="CC962" s="600">
        <f>IF(DO962&lt;3,"",(SUM(BD962:BT962)-MIN(BD962:BT962)-MAX(BD962:BT962))/(DO962-2))</f>
        <v>0</v>
      </c>
      <c r="CD962" s="1337">
        <f t="shared" si="3014"/>
        <v>0</v>
      </c>
      <c r="CE962" s="1338">
        <f t="shared" si="3015"/>
        <v>0</v>
      </c>
      <c r="CF962" s="1339">
        <f t="shared" si="3015"/>
        <v>0</v>
      </c>
      <c r="CG962" s="1339">
        <f t="shared" si="3015"/>
        <v>0</v>
      </c>
      <c r="CH962" s="1339">
        <f t="shared" si="3015"/>
        <v>0</v>
      </c>
      <c r="CI962" s="1339">
        <f t="shared" si="3015"/>
        <v>0</v>
      </c>
      <c r="CJ962" s="1339">
        <f t="shared" si="3015"/>
        <v>0</v>
      </c>
      <c r="CK962" s="1340">
        <f t="shared" si="3015"/>
        <v>0</v>
      </c>
      <c r="CL962" s="1340">
        <f t="shared" si="3015"/>
        <v>0</v>
      </c>
      <c r="CM962" s="1340">
        <f t="shared" si="3015"/>
        <v>0</v>
      </c>
      <c r="CN962" s="1339">
        <f t="shared" si="3015"/>
        <v>0</v>
      </c>
      <c r="CO962" s="1339">
        <f t="shared" si="3015"/>
        <v>0</v>
      </c>
      <c r="CP962" s="1339">
        <f t="shared" si="3015"/>
        <v>0</v>
      </c>
      <c r="CQ962" s="1339">
        <f t="shared" si="3015"/>
        <v>0</v>
      </c>
      <c r="CR962" s="1339">
        <f t="shared" si="3015"/>
        <v>0</v>
      </c>
      <c r="CS962" s="1338">
        <f t="shared" si="3015"/>
        <v>0</v>
      </c>
      <c r="CT962" s="1341">
        <f t="shared" si="3015"/>
        <v>0</v>
      </c>
      <c r="CU962" s="552">
        <f t="shared" si="3016"/>
        <v>0</v>
      </c>
      <c r="CV962" s="553">
        <f t="shared" si="3016"/>
        <v>0</v>
      </c>
      <c r="CW962" s="554">
        <f t="shared" si="3016"/>
        <v>0</v>
      </c>
      <c r="CX962" s="554">
        <f t="shared" si="3016"/>
        <v>0</v>
      </c>
      <c r="CY962" s="554">
        <f t="shared" si="3016"/>
        <v>0</v>
      </c>
      <c r="CZ962" s="554">
        <f t="shared" si="3016"/>
        <v>0</v>
      </c>
      <c r="DA962" s="554">
        <f t="shared" si="3016"/>
        <v>0</v>
      </c>
      <c r="DB962" s="555">
        <f t="shared" si="3016"/>
        <v>0</v>
      </c>
      <c r="DC962" s="555">
        <f t="shared" si="3016"/>
        <v>0</v>
      </c>
      <c r="DD962" s="555">
        <f t="shared" si="3016"/>
        <v>0</v>
      </c>
      <c r="DE962" s="554">
        <f t="shared" si="3017"/>
        <v>0</v>
      </c>
      <c r="DF962" s="554">
        <f t="shared" si="3017"/>
        <v>0</v>
      </c>
      <c r="DG962" s="554">
        <f t="shared" si="3017"/>
        <v>0</v>
      </c>
      <c r="DH962" s="554">
        <f t="shared" si="3017"/>
        <v>0</v>
      </c>
      <c r="DI962" s="554">
        <f t="shared" si="3017"/>
        <v>0</v>
      </c>
      <c r="DJ962" s="553">
        <f t="shared" si="3017"/>
        <v>0</v>
      </c>
      <c r="DK962" s="552">
        <f t="shared" si="3017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5"/>
      <c r="DY962" s="487"/>
    </row>
    <row r="963" spans="1:129" s="489" customFormat="1" ht="15.75" customHeight="1">
      <c r="A963" s="812" t="s">
        <v>395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4">
        <f>SUM(B707)</f>
        <v>449.98</v>
      </c>
      <c r="C964" s="804">
        <f>SUM(C707)</f>
        <v>0</v>
      </c>
      <c r="D964" s="804">
        <f>SUM(D707)</f>
        <v>892</v>
      </c>
      <c r="E964" s="804">
        <f>SUM(E707)</f>
        <v>0</v>
      </c>
      <c r="F964" s="804">
        <f>SUM(F707)</f>
        <v>700</v>
      </c>
      <c r="G964" s="804">
        <f>SUM(G707)</f>
        <v>240</v>
      </c>
      <c r="H964" s="804">
        <f>SUM(H707)</f>
        <v>0</v>
      </c>
      <c r="I964" s="804">
        <f>SUM(I707)</f>
        <v>310</v>
      </c>
      <c r="J964" s="804">
        <f>SUM(J707)</f>
        <v>0</v>
      </c>
      <c r="K964" s="804">
        <f>SUM(K707)</f>
        <v>0</v>
      </c>
      <c r="L964" s="804">
        <f>SUM(L707)</f>
        <v>0</v>
      </c>
      <c r="M964" s="804">
        <f>SUM(M707)</f>
        <v>0</v>
      </c>
      <c r="N964" s="804">
        <f>SUM(N707)</f>
        <v>0</v>
      </c>
      <c r="O964" s="804">
        <f>SUM(O707)</f>
        <v>0</v>
      </c>
      <c r="P964" s="804">
        <f>SUM(P707)</f>
        <v>0</v>
      </c>
      <c r="Q964" s="804">
        <f>SUM(Q707)</f>
        <v>0</v>
      </c>
      <c r="R964" s="804">
        <f>SUM(R707)</f>
        <v>0</v>
      </c>
      <c r="S964" s="803"/>
      <c r="T964" s="804">
        <f>SUM(T707)</f>
        <v>200</v>
      </c>
      <c r="U964" s="804">
        <f>SUM(U707)</f>
        <v>1400</v>
      </c>
      <c r="V964" s="804">
        <f>SUM(V707)</f>
        <v>700</v>
      </c>
      <c r="W964" s="804">
        <f>SUM(W707)</f>
        <v>100</v>
      </c>
      <c r="X964" s="804">
        <f>SUM(X707)</f>
        <v>0</v>
      </c>
      <c r="Y964" s="804">
        <f>SUM(Y707)</f>
        <v>0</v>
      </c>
      <c r="Z964" s="804">
        <f>SUM(Z707)</f>
        <v>1000</v>
      </c>
      <c r="AA964" s="804">
        <f>SUM(AA707)</f>
        <v>0</v>
      </c>
      <c r="AB964" s="804">
        <f>SUM(AB707)</f>
        <v>40</v>
      </c>
      <c r="AC964" s="804">
        <f>SUM(AC707)</f>
        <v>0</v>
      </c>
      <c r="AD964" s="804">
        <f>SUM(AD707)</f>
        <v>0</v>
      </c>
      <c r="AE964" s="804">
        <f>SUM(AE707)</f>
        <v>0</v>
      </c>
      <c r="AF964" s="804">
        <f>SUM(AF707)</f>
        <v>0</v>
      </c>
      <c r="AG964" s="804">
        <f>SUM(AG707)</f>
        <v>0</v>
      </c>
      <c r="AH964" s="804">
        <f>SUM(AH707)</f>
        <v>0</v>
      </c>
      <c r="AI964" s="804">
        <f>SUM(AI707)</f>
        <v>0</v>
      </c>
      <c r="AJ964" s="804">
        <f>SUM(AJ707)</f>
        <v>0</v>
      </c>
      <c r="AK964" s="803"/>
      <c r="AL964" s="804">
        <f>SUM(AL707)</f>
        <v>0</v>
      </c>
      <c r="AM964" s="804">
        <f>SUM(AM707)</f>
        <v>0</v>
      </c>
      <c r="AN964" s="804">
        <f>SUM(AN707)</f>
        <v>0</v>
      </c>
      <c r="AO964" s="804">
        <f>SUM(AO707)</f>
        <v>0</v>
      </c>
      <c r="AP964" s="804">
        <f>SUM(AP707)</f>
        <v>0</v>
      </c>
      <c r="AQ964" s="804">
        <f>SUM(AQ707)</f>
        <v>0</v>
      </c>
      <c r="AR964" s="804">
        <f>SUM(AR707)</f>
        <v>0</v>
      </c>
      <c r="AS964" s="804">
        <f>SUM(AS707)</f>
        <v>0</v>
      </c>
      <c r="AT964" s="804">
        <f>SUM(AT707)</f>
        <v>0</v>
      </c>
      <c r="AU964" s="804">
        <f>SUM(AU707)</f>
        <v>0</v>
      </c>
      <c r="AV964" s="804">
        <f>SUM(AV707)</f>
        <v>0</v>
      </c>
      <c r="AW964" s="804">
        <f>SUM(AW707)</f>
        <v>0</v>
      </c>
      <c r="AX964" s="804">
        <f>SUM(AX707)</f>
        <v>0</v>
      </c>
      <c r="AY964" s="804">
        <f>SUM(AY707)</f>
        <v>0</v>
      </c>
      <c r="AZ964" s="804">
        <f>SUM(AZ707)</f>
        <v>0</v>
      </c>
      <c r="BA964" s="804">
        <f>SUM(BA707)</f>
        <v>0</v>
      </c>
      <c r="BB964" s="804">
        <f>SUM(BB707)</f>
        <v>0</v>
      </c>
      <c r="BC964" s="803"/>
      <c r="BD964" s="804">
        <f>SUM(BD707)</f>
        <v>0</v>
      </c>
      <c r="BE964" s="804">
        <f>SUM(BE707)</f>
        <v>0</v>
      </c>
      <c r="BF964" s="804">
        <f>SUM(BF707)</f>
        <v>0</v>
      </c>
      <c r="BG964" s="804">
        <f>SUM(BG707)</f>
        <v>0</v>
      </c>
      <c r="BH964" s="804">
        <f>SUM(BH707)</f>
        <v>0</v>
      </c>
      <c r="BI964" s="804">
        <f>SUM(BI707)</f>
        <v>0</v>
      </c>
      <c r="BJ964" s="804">
        <f>SUM(BJ707)</f>
        <v>0</v>
      </c>
      <c r="BK964" s="804">
        <f>SUM(BK707)</f>
        <v>0</v>
      </c>
      <c r="BL964" s="804">
        <f>SUM(BL707)</f>
        <v>0</v>
      </c>
      <c r="BM964" s="804">
        <f>SUM(BM707)</f>
        <v>0</v>
      </c>
      <c r="BN964" s="804">
        <f>SUM(BN707)</f>
        <v>0</v>
      </c>
      <c r="BO964" s="804">
        <f>SUM(BO707)</f>
        <v>0</v>
      </c>
      <c r="BP964" s="804">
        <f>SUM(BP707)</f>
        <v>0</v>
      </c>
      <c r="BQ964" s="804">
        <f>SUM(BQ707)</f>
        <v>0</v>
      </c>
      <c r="BR964" s="804">
        <f>SUM(BR707)</f>
        <v>0</v>
      </c>
      <c r="BS964" s="804">
        <f>SUM(BS707)</f>
        <v>0</v>
      </c>
      <c r="BT964" s="804">
        <f>SUM(BT707)</f>
        <v>0</v>
      </c>
      <c r="BU964" s="803"/>
      <c r="BV964" s="804">
        <f>SUM(BV707)</f>
        <v>950</v>
      </c>
      <c r="BW964" s="804">
        <f>SUM(BW707)</f>
        <v>560</v>
      </c>
      <c r="BX964" s="804">
        <f>SUM(BX707)</f>
        <v>0</v>
      </c>
      <c r="BY964" s="804">
        <f>SUM(BY707)</f>
        <v>0</v>
      </c>
      <c r="BZ964" s="600">
        <f>IF(DL964&lt;3,"",(SUM(B964:R964)-MIN(B964:R964)-MAX(B964:R964))/(DL964-2))</f>
        <v>113.33200000000001</v>
      </c>
      <c r="CA964" s="600">
        <f>IF(DM964&lt;3,"",(SUM(T964:AJ964)-MIN(T964:AJ964)-MAX(T964:AJ964))/(DM964-2))</f>
        <v>136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37">
        <f t="shared" ref="CD964:CS964" si="301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018"/>
        <v>0</v>
      </c>
      <c r="CF964" s="1339">
        <f t="shared" si="3018"/>
        <v>0</v>
      </c>
      <c r="CG964" s="1339">
        <f t="shared" si="3018"/>
        <v>0</v>
      </c>
      <c r="CH964" s="1339">
        <f t="shared" si="3018"/>
        <v>0</v>
      </c>
      <c r="CI964" s="1339">
        <f t="shared" si="3018"/>
        <v>0</v>
      </c>
      <c r="CJ964" s="1339">
        <f t="shared" si="3018"/>
        <v>0</v>
      </c>
      <c r="CK964" s="1340">
        <f t="shared" si="3018"/>
        <v>0</v>
      </c>
      <c r="CL964" s="1340">
        <f t="shared" si="3018"/>
        <v>0</v>
      </c>
      <c r="CM964" s="1340">
        <f t="shared" si="3018"/>
        <v>0</v>
      </c>
      <c r="CN964" s="1339">
        <f t="shared" si="3018"/>
        <v>0</v>
      </c>
      <c r="CO964" s="1339">
        <f t="shared" si="3018"/>
        <v>0</v>
      </c>
      <c r="CP964" s="1339">
        <f t="shared" si="3018"/>
        <v>0</v>
      </c>
      <c r="CQ964" s="1339">
        <f t="shared" si="3018"/>
        <v>0</v>
      </c>
      <c r="CR964" s="1339">
        <f t="shared" si="3018"/>
        <v>0</v>
      </c>
      <c r="CS964" s="1338">
        <f t="shared" si="3018"/>
        <v>0</v>
      </c>
      <c r="CT964" s="1341">
        <f t="shared" ref="CE964:CT966" si="301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2">
        <f t="shared" ref="CU964:DD966" si="302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3">
        <f t="shared" si="3020"/>
        <v>0</v>
      </c>
      <c r="CW964" s="554">
        <f t="shared" si="3020"/>
        <v>0</v>
      </c>
      <c r="CX964" s="554">
        <f t="shared" si="3020"/>
        <v>0</v>
      </c>
      <c r="CY964" s="554">
        <f t="shared" si="3020"/>
        <v>0</v>
      </c>
      <c r="CZ964" s="554">
        <f t="shared" si="3020"/>
        <v>0</v>
      </c>
      <c r="DA964" s="554">
        <f t="shared" si="3020"/>
        <v>0</v>
      </c>
      <c r="DB964" s="555">
        <f t="shared" si="3020"/>
        <v>0</v>
      </c>
      <c r="DC964" s="555">
        <f t="shared" si="3020"/>
        <v>0</v>
      </c>
      <c r="DD964" s="555">
        <f t="shared" si="3020"/>
        <v>0</v>
      </c>
      <c r="DE964" s="554">
        <f t="shared" ref="DE964:DK966" si="302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4">
        <f t="shared" si="3021"/>
        <v>0</v>
      </c>
      <c r="DG964" s="554">
        <f t="shared" si="3021"/>
        <v>0</v>
      </c>
      <c r="DH964" s="554">
        <f t="shared" si="3021"/>
        <v>0</v>
      </c>
      <c r="DI964" s="554">
        <f t="shared" si="3021"/>
        <v>0</v>
      </c>
      <c r="DJ964" s="553">
        <f t="shared" si="3021"/>
        <v>0</v>
      </c>
      <c r="DK964" s="552">
        <f t="shared" si="3021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5"/>
      <c r="DY964" s="487"/>
    </row>
    <row r="965" spans="1:129" s="489" customFormat="1" ht="15.75" customHeight="1">
      <c r="A965" s="620" t="str">
        <f>A708</f>
        <v>Construction cash income -- see Data2</v>
      </c>
      <c r="B965" s="804">
        <f>SUM(B713)</f>
        <v>0</v>
      </c>
      <c r="C965" s="804">
        <f>SUM(C713)</f>
        <v>0</v>
      </c>
      <c r="D965" s="804">
        <f>SUM(D713)</f>
        <v>0</v>
      </c>
      <c r="E965" s="804">
        <f>SUM(E713)</f>
        <v>0</v>
      </c>
      <c r="F965" s="804">
        <f>SUM(F713)</f>
        <v>999.9</v>
      </c>
      <c r="G965" s="804">
        <f>SUM(G713)</f>
        <v>0</v>
      </c>
      <c r="H965" s="804">
        <f>SUM(H713)</f>
        <v>600</v>
      </c>
      <c r="I965" s="804">
        <f>SUM(I713)</f>
        <v>380</v>
      </c>
      <c r="J965" s="804">
        <f>SUM(J713)</f>
        <v>150</v>
      </c>
      <c r="K965" s="804">
        <f>SUM(K713)</f>
        <v>0</v>
      </c>
      <c r="L965" s="804">
        <f>SUM(L713)</f>
        <v>0</v>
      </c>
      <c r="M965" s="804">
        <f>SUM(M713)</f>
        <v>0</v>
      </c>
      <c r="N965" s="804">
        <f>SUM(N713)</f>
        <v>0</v>
      </c>
      <c r="O965" s="804">
        <f>SUM(O713)</f>
        <v>0</v>
      </c>
      <c r="P965" s="804">
        <f>SUM(P713)</f>
        <v>0</v>
      </c>
      <c r="Q965" s="804">
        <f>SUM(Q713)</f>
        <v>0</v>
      </c>
      <c r="R965" s="804">
        <f>SUM(R713)</f>
        <v>0</v>
      </c>
      <c r="S965" s="803"/>
      <c r="T965" s="804">
        <f>SUM(T713)</f>
        <v>0</v>
      </c>
      <c r="U965" s="804">
        <f>SUM(U713)</f>
        <v>0</v>
      </c>
      <c r="V965" s="804">
        <f>SUM(V713)</f>
        <v>0</v>
      </c>
      <c r="W965" s="804">
        <f>SUM(W713)</f>
        <v>1000</v>
      </c>
      <c r="X965" s="804">
        <f>SUM(X713)</f>
        <v>0</v>
      </c>
      <c r="Y965" s="804">
        <f>SUM(Y713)</f>
        <v>1360</v>
      </c>
      <c r="Z965" s="804">
        <f>SUM(Z713)</f>
        <v>0</v>
      </c>
      <c r="AA965" s="804">
        <f>SUM(AA713)</f>
        <v>800</v>
      </c>
      <c r="AB965" s="804">
        <f>SUM(AB713)</f>
        <v>800</v>
      </c>
      <c r="AC965" s="804">
        <f>SUM(AC713)</f>
        <v>0</v>
      </c>
      <c r="AD965" s="804">
        <f>SUM(AD713)</f>
        <v>0</v>
      </c>
      <c r="AE965" s="804">
        <f>SUM(AE713)</f>
        <v>0</v>
      </c>
      <c r="AF965" s="804">
        <f>SUM(AF713)</f>
        <v>0</v>
      </c>
      <c r="AG965" s="804">
        <f>SUM(AG713)</f>
        <v>0</v>
      </c>
      <c r="AH965" s="804">
        <f>SUM(AH713)</f>
        <v>0</v>
      </c>
      <c r="AI965" s="804">
        <f>SUM(AI713)</f>
        <v>0</v>
      </c>
      <c r="AJ965" s="804">
        <f>SUM(AJ713)</f>
        <v>0</v>
      </c>
      <c r="AK965" s="803"/>
      <c r="AL965" s="804">
        <f>SUM(AL713)</f>
        <v>0</v>
      </c>
      <c r="AM965" s="804">
        <f>SUM(AM713)</f>
        <v>0</v>
      </c>
      <c r="AN965" s="804">
        <f>SUM(AN713)</f>
        <v>0</v>
      </c>
      <c r="AO965" s="804">
        <f>SUM(AO713)</f>
        <v>0</v>
      </c>
      <c r="AP965" s="804">
        <f>SUM(AP713)</f>
        <v>0</v>
      </c>
      <c r="AQ965" s="804">
        <f>SUM(AQ713)</f>
        <v>0</v>
      </c>
      <c r="AR965" s="804">
        <f>SUM(AR713)</f>
        <v>0</v>
      </c>
      <c r="AS965" s="804">
        <f>SUM(AS713)</f>
        <v>0</v>
      </c>
      <c r="AT965" s="804">
        <f>SUM(AT713)</f>
        <v>9050</v>
      </c>
      <c r="AU965" s="804">
        <f>SUM(AU713)</f>
        <v>0</v>
      </c>
      <c r="AV965" s="804">
        <f>SUM(AV713)</f>
        <v>0</v>
      </c>
      <c r="AW965" s="804">
        <f>SUM(AW713)</f>
        <v>0</v>
      </c>
      <c r="AX965" s="804">
        <f>SUM(AX713)</f>
        <v>0</v>
      </c>
      <c r="AY965" s="804">
        <f>SUM(AY713)</f>
        <v>0</v>
      </c>
      <c r="AZ965" s="804">
        <f>SUM(AZ713)</f>
        <v>0</v>
      </c>
      <c r="BA965" s="804">
        <f>SUM(BA713)</f>
        <v>0</v>
      </c>
      <c r="BB965" s="804">
        <f>SUM(BB713)</f>
        <v>0</v>
      </c>
      <c r="BC965" s="803"/>
      <c r="BD965" s="804">
        <f>SUM(BD713)</f>
        <v>0</v>
      </c>
      <c r="BE965" s="804">
        <f>SUM(BE713)</f>
        <v>0</v>
      </c>
      <c r="BF965" s="804">
        <f>SUM(BF713)</f>
        <v>0</v>
      </c>
      <c r="BG965" s="804">
        <f>SUM(BG713)</f>
        <v>0</v>
      </c>
      <c r="BH965" s="804">
        <f>SUM(BH713)</f>
        <v>0</v>
      </c>
      <c r="BI965" s="804">
        <f>SUM(BI713)</f>
        <v>0</v>
      </c>
      <c r="BJ965" s="804">
        <f>SUM(BJ713)</f>
        <v>0</v>
      </c>
      <c r="BK965" s="804">
        <f>SUM(BK713)</f>
        <v>0</v>
      </c>
      <c r="BL965" s="804">
        <f>SUM(BL713)</f>
        <v>0</v>
      </c>
      <c r="BM965" s="804">
        <f>SUM(BM713)</f>
        <v>0</v>
      </c>
      <c r="BN965" s="804">
        <f>SUM(BN713)</f>
        <v>0</v>
      </c>
      <c r="BO965" s="804">
        <f>SUM(BO713)</f>
        <v>0</v>
      </c>
      <c r="BP965" s="804">
        <f>SUM(BP713)</f>
        <v>0</v>
      </c>
      <c r="BQ965" s="804">
        <f>SUM(BQ713)</f>
        <v>0</v>
      </c>
      <c r="BR965" s="804">
        <f>SUM(BR713)</f>
        <v>0</v>
      </c>
      <c r="BS965" s="804">
        <f>SUM(BS713)</f>
        <v>0</v>
      </c>
      <c r="BT965" s="804">
        <f>SUM(BT713)</f>
        <v>0</v>
      </c>
      <c r="BU965" s="803"/>
      <c r="BV965" s="804">
        <f>SUM(BV713)</f>
        <v>480</v>
      </c>
      <c r="BW965" s="804">
        <f>SUM(BW713)</f>
        <v>1360</v>
      </c>
      <c r="BX965" s="804">
        <f>SUM(BX713)</f>
        <v>0</v>
      </c>
      <c r="BY965" s="804">
        <f>SUM(BY713)</f>
        <v>0</v>
      </c>
      <c r="BZ965" s="600">
        <f>IF(DL965&lt;3,"",(SUM(B965:R965)-MIN(B965:R965)-MAX(B965:R965))/(DL965-2))</f>
        <v>75.333333333333329</v>
      </c>
      <c r="CA965" s="600">
        <f>IF(DM965&lt;3,"",(SUM(T965:AJ965)-MIN(T965:AJ965)-MAX(T965:AJ965))/(DM965-2))</f>
        <v>173.33333333333334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019"/>
        <v>0</v>
      </c>
      <c r="CF965" s="1339">
        <f t="shared" si="3019"/>
        <v>0</v>
      </c>
      <c r="CG965" s="1339">
        <f t="shared" si="3019"/>
        <v>0</v>
      </c>
      <c r="CH965" s="1339">
        <f t="shared" si="3019"/>
        <v>0</v>
      </c>
      <c r="CI965" s="1339">
        <f t="shared" si="3019"/>
        <v>0</v>
      </c>
      <c r="CJ965" s="1339">
        <f t="shared" si="3019"/>
        <v>0</v>
      </c>
      <c r="CK965" s="1340">
        <f t="shared" si="3019"/>
        <v>0</v>
      </c>
      <c r="CL965" s="1340">
        <f t="shared" si="3019"/>
        <v>0</v>
      </c>
      <c r="CM965" s="1340">
        <f t="shared" si="3019"/>
        <v>0</v>
      </c>
      <c r="CN965" s="1339">
        <f t="shared" si="3019"/>
        <v>0</v>
      </c>
      <c r="CO965" s="1339">
        <f t="shared" si="3019"/>
        <v>0</v>
      </c>
      <c r="CP965" s="1339">
        <f t="shared" si="3019"/>
        <v>0</v>
      </c>
      <c r="CQ965" s="1339">
        <f t="shared" si="3019"/>
        <v>0</v>
      </c>
      <c r="CR965" s="1339">
        <f t="shared" si="3019"/>
        <v>0</v>
      </c>
      <c r="CS965" s="1338">
        <f t="shared" si="3019"/>
        <v>0</v>
      </c>
      <c r="CT965" s="1341">
        <f t="shared" si="3019"/>
        <v>0</v>
      </c>
      <c r="CU965" s="552">
        <f t="shared" si="3020"/>
        <v>0</v>
      </c>
      <c r="CV965" s="553">
        <f t="shared" si="3020"/>
        <v>0</v>
      </c>
      <c r="CW965" s="554">
        <f t="shared" si="3020"/>
        <v>0</v>
      </c>
      <c r="CX965" s="554">
        <f t="shared" si="3020"/>
        <v>0</v>
      </c>
      <c r="CY965" s="554">
        <f t="shared" si="3020"/>
        <v>0</v>
      </c>
      <c r="CZ965" s="554">
        <f t="shared" si="3020"/>
        <v>0</v>
      </c>
      <c r="DA965" s="554">
        <f t="shared" si="3020"/>
        <v>0</v>
      </c>
      <c r="DB965" s="555">
        <f t="shared" si="3020"/>
        <v>0</v>
      </c>
      <c r="DC965" s="555">
        <f t="shared" si="3020"/>
        <v>0</v>
      </c>
      <c r="DD965" s="555">
        <f t="shared" si="3020"/>
        <v>0</v>
      </c>
      <c r="DE965" s="554">
        <f t="shared" si="3021"/>
        <v>0</v>
      </c>
      <c r="DF965" s="554">
        <f t="shared" si="3021"/>
        <v>0</v>
      </c>
      <c r="DG965" s="554">
        <f t="shared" si="3021"/>
        <v>0</v>
      </c>
      <c r="DH965" s="554">
        <f t="shared" si="3021"/>
        <v>0</v>
      </c>
      <c r="DI965" s="554">
        <f t="shared" si="3021"/>
        <v>0</v>
      </c>
      <c r="DJ965" s="553">
        <f t="shared" si="3021"/>
        <v>0</v>
      </c>
      <c r="DK965" s="552">
        <f t="shared" si="3021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5"/>
      <c r="DY965" s="487"/>
    </row>
    <row r="966" spans="1:129" s="489" customFormat="1" ht="15.75" customHeight="1">
      <c r="A966" s="620" t="str">
        <f>A714</f>
        <v>Domestic work cash income -- see Data2</v>
      </c>
      <c r="B966" s="804">
        <f>SUM(B719)</f>
        <v>0</v>
      </c>
      <c r="C966" s="804">
        <f>SUM(C719)</f>
        <v>0</v>
      </c>
      <c r="D966" s="804">
        <f>SUM(D719)</f>
        <v>0</v>
      </c>
      <c r="E966" s="804">
        <f>SUM(E719)</f>
        <v>0</v>
      </c>
      <c r="F966" s="804">
        <f>SUM(F719)</f>
        <v>0</v>
      </c>
      <c r="G966" s="804">
        <f>SUM(G719)</f>
        <v>0</v>
      </c>
      <c r="H966" s="804">
        <f>SUM(H719)</f>
        <v>0</v>
      </c>
      <c r="I966" s="804">
        <f>SUM(I719)</f>
        <v>0</v>
      </c>
      <c r="J966" s="804">
        <f>SUM(J719)</f>
        <v>0</v>
      </c>
      <c r="K966" s="804">
        <f>SUM(K719)</f>
        <v>0</v>
      </c>
      <c r="L966" s="804">
        <f>SUM(L719)</f>
        <v>0</v>
      </c>
      <c r="M966" s="804">
        <f>SUM(M719)</f>
        <v>0</v>
      </c>
      <c r="N966" s="804">
        <f>SUM(N719)</f>
        <v>0</v>
      </c>
      <c r="O966" s="804">
        <f>SUM(O719)</f>
        <v>0</v>
      </c>
      <c r="P966" s="804">
        <f>SUM(P719)</f>
        <v>0</v>
      </c>
      <c r="Q966" s="804">
        <f>SUM(Q719)</f>
        <v>0</v>
      </c>
      <c r="R966" s="804">
        <f>SUM(R719)</f>
        <v>0</v>
      </c>
      <c r="S966" s="803"/>
      <c r="T966" s="804">
        <f>SUM(T719)</f>
        <v>0</v>
      </c>
      <c r="U966" s="804">
        <f>SUM(U719)</f>
        <v>0</v>
      </c>
      <c r="V966" s="804">
        <f>SUM(V719)</f>
        <v>0</v>
      </c>
      <c r="W966" s="804">
        <f>SUM(W719)</f>
        <v>0</v>
      </c>
      <c r="X966" s="804">
        <f>SUM(X719)</f>
        <v>0</v>
      </c>
      <c r="Y966" s="804">
        <f>SUM(Y719)</f>
        <v>0</v>
      </c>
      <c r="Z966" s="804">
        <f>SUM(Z719)</f>
        <v>0</v>
      </c>
      <c r="AA966" s="804">
        <f>SUM(AA719)</f>
        <v>0</v>
      </c>
      <c r="AB966" s="804">
        <f>SUM(AB719)</f>
        <v>0</v>
      </c>
      <c r="AC966" s="804">
        <f>SUM(AC719)</f>
        <v>0</v>
      </c>
      <c r="AD966" s="804">
        <f>SUM(AD719)</f>
        <v>0</v>
      </c>
      <c r="AE966" s="804">
        <f>SUM(AE719)</f>
        <v>0</v>
      </c>
      <c r="AF966" s="804">
        <f>SUM(AF719)</f>
        <v>0</v>
      </c>
      <c r="AG966" s="804">
        <f>SUM(AG719)</f>
        <v>0</v>
      </c>
      <c r="AH966" s="804">
        <f>SUM(AH719)</f>
        <v>0</v>
      </c>
      <c r="AI966" s="804">
        <f>SUM(AI719)</f>
        <v>0</v>
      </c>
      <c r="AJ966" s="804">
        <f>SUM(AJ719)</f>
        <v>0</v>
      </c>
      <c r="AK966" s="803"/>
      <c r="AL966" s="804">
        <f>SUM(AL719)</f>
        <v>0</v>
      </c>
      <c r="AM966" s="804">
        <f>SUM(AM719)</f>
        <v>0</v>
      </c>
      <c r="AN966" s="804">
        <f>SUM(AN719)</f>
        <v>0</v>
      </c>
      <c r="AO966" s="804">
        <f>SUM(AO719)</f>
        <v>0</v>
      </c>
      <c r="AP966" s="804">
        <f>SUM(AP719)</f>
        <v>0</v>
      </c>
      <c r="AQ966" s="804">
        <f>SUM(AQ719)</f>
        <v>0</v>
      </c>
      <c r="AR966" s="804">
        <f>SUM(AR719)</f>
        <v>0</v>
      </c>
      <c r="AS966" s="804">
        <f>SUM(AS719)</f>
        <v>0</v>
      </c>
      <c r="AT966" s="804">
        <f>SUM(AT719)</f>
        <v>0</v>
      </c>
      <c r="AU966" s="804">
        <f>SUM(AU719)</f>
        <v>0</v>
      </c>
      <c r="AV966" s="804">
        <f>SUM(AV719)</f>
        <v>0</v>
      </c>
      <c r="AW966" s="804">
        <f>SUM(AW719)</f>
        <v>0</v>
      </c>
      <c r="AX966" s="804">
        <f>SUM(AX719)</f>
        <v>0</v>
      </c>
      <c r="AY966" s="804">
        <f>SUM(AY719)</f>
        <v>0</v>
      </c>
      <c r="AZ966" s="804">
        <f>SUM(AZ719)</f>
        <v>0</v>
      </c>
      <c r="BA966" s="804">
        <f>SUM(BA719)</f>
        <v>0</v>
      </c>
      <c r="BB966" s="804">
        <f>SUM(BB719)</f>
        <v>0</v>
      </c>
      <c r="BC966" s="803"/>
      <c r="BD966" s="804">
        <f>SUM(BD719)</f>
        <v>0</v>
      </c>
      <c r="BE966" s="804">
        <f>SUM(BE719)</f>
        <v>0</v>
      </c>
      <c r="BF966" s="804">
        <f>SUM(BF719)</f>
        <v>0</v>
      </c>
      <c r="BG966" s="804">
        <f>SUM(BG719)</f>
        <v>0</v>
      </c>
      <c r="BH966" s="804">
        <f>SUM(BH719)</f>
        <v>0</v>
      </c>
      <c r="BI966" s="804">
        <f>SUM(BI719)</f>
        <v>0</v>
      </c>
      <c r="BJ966" s="804">
        <f>SUM(BJ719)</f>
        <v>0</v>
      </c>
      <c r="BK966" s="804">
        <f>SUM(BK719)</f>
        <v>0</v>
      </c>
      <c r="BL966" s="804">
        <f>SUM(BL719)</f>
        <v>0</v>
      </c>
      <c r="BM966" s="804">
        <f>SUM(BM719)</f>
        <v>0</v>
      </c>
      <c r="BN966" s="804">
        <f>SUM(BN719)</f>
        <v>0</v>
      </c>
      <c r="BO966" s="804">
        <f>SUM(BO719)</f>
        <v>0</v>
      </c>
      <c r="BP966" s="804">
        <f>SUM(BP719)</f>
        <v>0</v>
      </c>
      <c r="BQ966" s="804">
        <f>SUM(BQ719)</f>
        <v>0</v>
      </c>
      <c r="BR966" s="804">
        <f>SUM(BR719)</f>
        <v>0</v>
      </c>
      <c r="BS966" s="804">
        <f>SUM(BS719)</f>
        <v>0</v>
      </c>
      <c r="BT966" s="804">
        <f>SUM(BT719)</f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019"/>
        <v>0</v>
      </c>
      <c r="CF966" s="1339">
        <f t="shared" si="3019"/>
        <v>0</v>
      </c>
      <c r="CG966" s="1339">
        <f t="shared" si="3019"/>
        <v>0</v>
      </c>
      <c r="CH966" s="1339">
        <f t="shared" si="3019"/>
        <v>0</v>
      </c>
      <c r="CI966" s="1339">
        <f t="shared" si="3019"/>
        <v>0</v>
      </c>
      <c r="CJ966" s="1339">
        <f t="shared" si="3019"/>
        <v>0</v>
      </c>
      <c r="CK966" s="1340">
        <f t="shared" si="3019"/>
        <v>0</v>
      </c>
      <c r="CL966" s="1340">
        <f t="shared" si="3019"/>
        <v>0</v>
      </c>
      <c r="CM966" s="1340">
        <f t="shared" si="3019"/>
        <v>0</v>
      </c>
      <c r="CN966" s="1339">
        <f t="shared" si="3019"/>
        <v>0</v>
      </c>
      <c r="CO966" s="1339">
        <f t="shared" si="3019"/>
        <v>0</v>
      </c>
      <c r="CP966" s="1339">
        <f t="shared" si="3019"/>
        <v>0</v>
      </c>
      <c r="CQ966" s="1339">
        <f t="shared" si="3019"/>
        <v>0</v>
      </c>
      <c r="CR966" s="1339">
        <f t="shared" si="3019"/>
        <v>0</v>
      </c>
      <c r="CS966" s="1338">
        <f t="shared" si="3019"/>
        <v>0</v>
      </c>
      <c r="CT966" s="1341">
        <f t="shared" si="3019"/>
        <v>0</v>
      </c>
      <c r="CU966" s="552">
        <f t="shared" si="3020"/>
        <v>0</v>
      </c>
      <c r="CV966" s="553">
        <f t="shared" si="3020"/>
        <v>0</v>
      </c>
      <c r="CW966" s="554">
        <f t="shared" si="3020"/>
        <v>0</v>
      </c>
      <c r="CX966" s="554">
        <f t="shared" si="3020"/>
        <v>0</v>
      </c>
      <c r="CY966" s="554">
        <f t="shared" si="3020"/>
        <v>0</v>
      </c>
      <c r="CZ966" s="554">
        <f t="shared" si="3020"/>
        <v>0</v>
      </c>
      <c r="DA966" s="554">
        <f t="shared" si="3020"/>
        <v>0</v>
      </c>
      <c r="DB966" s="555">
        <f t="shared" si="3020"/>
        <v>0</v>
      </c>
      <c r="DC966" s="555">
        <f t="shared" si="3020"/>
        <v>0</v>
      </c>
      <c r="DD966" s="555">
        <f t="shared" si="3020"/>
        <v>0</v>
      </c>
      <c r="DE966" s="554">
        <f t="shared" si="3021"/>
        <v>0</v>
      </c>
      <c r="DF966" s="554">
        <f t="shared" si="3021"/>
        <v>0</v>
      </c>
      <c r="DG966" s="554">
        <f t="shared" si="3021"/>
        <v>0</v>
      </c>
      <c r="DH966" s="554">
        <f t="shared" si="3021"/>
        <v>0</v>
      </c>
      <c r="DI966" s="554">
        <f t="shared" si="3021"/>
        <v>0</v>
      </c>
      <c r="DJ966" s="553">
        <f t="shared" si="3021"/>
        <v>0</v>
      </c>
      <c r="DK966" s="552">
        <f t="shared" si="3021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5"/>
      <c r="DY966" s="487"/>
    </row>
    <row r="967" spans="1:129" s="489" customFormat="1" ht="15.75" customHeight="1">
      <c r="A967" s="812" t="s">
        <v>396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2"/>
      <c r="CA967" s="592"/>
      <c r="CB967" s="592"/>
      <c r="CC967" s="592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4">
        <f>SUM(B723)</f>
        <v>0</v>
      </c>
      <c r="C968" s="804">
        <f>SUM(C723)</f>
        <v>0</v>
      </c>
      <c r="D968" s="804">
        <f>SUM(D723)</f>
        <v>0</v>
      </c>
      <c r="E968" s="804">
        <f>SUM(E723)</f>
        <v>0</v>
      </c>
      <c r="F968" s="804">
        <f>SUM(F723)</f>
        <v>0</v>
      </c>
      <c r="G968" s="804">
        <f>SUM(G723)</f>
        <v>0</v>
      </c>
      <c r="H968" s="804">
        <f>SUM(H723)</f>
        <v>0</v>
      </c>
      <c r="I968" s="804">
        <f>SUM(I723)</f>
        <v>0</v>
      </c>
      <c r="J968" s="804">
        <f>SUM(J723)</f>
        <v>0</v>
      </c>
      <c r="K968" s="804">
        <f>SUM(K723)</f>
        <v>0</v>
      </c>
      <c r="L968" s="804">
        <f>SUM(L723)</f>
        <v>0</v>
      </c>
      <c r="M968" s="804">
        <f>SUM(M723)</f>
        <v>0</v>
      </c>
      <c r="N968" s="804">
        <f>SUM(N723)</f>
        <v>0</v>
      </c>
      <c r="O968" s="804">
        <f>SUM(O723)</f>
        <v>0</v>
      </c>
      <c r="P968" s="804">
        <f>SUM(P723)</f>
        <v>0</v>
      </c>
      <c r="Q968" s="804">
        <f>SUM(Q723)</f>
        <v>0</v>
      </c>
      <c r="R968" s="804">
        <f>SUM(R723)</f>
        <v>0</v>
      </c>
      <c r="S968" s="803"/>
      <c r="T968" s="804">
        <f>SUM(T723)</f>
        <v>0</v>
      </c>
      <c r="U968" s="804">
        <f>SUM(U723)</f>
        <v>0</v>
      </c>
      <c r="V968" s="804">
        <f>SUM(V723)</f>
        <v>0</v>
      </c>
      <c r="W968" s="804">
        <f>SUM(W723)</f>
        <v>0</v>
      </c>
      <c r="X968" s="804">
        <f>SUM(X723)</f>
        <v>0</v>
      </c>
      <c r="Y968" s="804">
        <f>SUM(Y723)</f>
        <v>0</v>
      </c>
      <c r="Z968" s="804">
        <f>SUM(Z723)</f>
        <v>0</v>
      </c>
      <c r="AA968" s="804">
        <f>SUM(AA723)</f>
        <v>0</v>
      </c>
      <c r="AB968" s="804">
        <f>SUM(AB723)</f>
        <v>0</v>
      </c>
      <c r="AC968" s="804">
        <f>SUM(AC723)</f>
        <v>0</v>
      </c>
      <c r="AD968" s="804">
        <f>SUM(AD723)</f>
        <v>0</v>
      </c>
      <c r="AE968" s="804">
        <f>SUM(AE723)</f>
        <v>0</v>
      </c>
      <c r="AF968" s="804">
        <f>SUM(AF723)</f>
        <v>0</v>
      </c>
      <c r="AG968" s="804">
        <f>SUM(AG723)</f>
        <v>0</v>
      </c>
      <c r="AH968" s="804">
        <f>SUM(AH723)</f>
        <v>0</v>
      </c>
      <c r="AI968" s="804">
        <f>SUM(AI723)</f>
        <v>0</v>
      </c>
      <c r="AJ968" s="804">
        <f>SUM(AJ723)</f>
        <v>0</v>
      </c>
      <c r="AK968" s="803"/>
      <c r="AL968" s="804">
        <f>SUM(AL723)</f>
        <v>0</v>
      </c>
      <c r="AM968" s="804">
        <f>SUM(AM723)</f>
        <v>0</v>
      </c>
      <c r="AN968" s="804">
        <f>SUM(AN723)</f>
        <v>0</v>
      </c>
      <c r="AO968" s="804">
        <f>SUM(AO723)</f>
        <v>0</v>
      </c>
      <c r="AP968" s="804">
        <f>SUM(AP723)</f>
        <v>0</v>
      </c>
      <c r="AQ968" s="804">
        <f>SUM(AQ723)</f>
        <v>0</v>
      </c>
      <c r="AR968" s="804">
        <f>SUM(AR723)</f>
        <v>0</v>
      </c>
      <c r="AS968" s="804">
        <f>SUM(AS723)</f>
        <v>0</v>
      </c>
      <c r="AT968" s="804">
        <f>SUM(AT723)</f>
        <v>0</v>
      </c>
      <c r="AU968" s="804">
        <f>SUM(AU723)</f>
        <v>0</v>
      </c>
      <c r="AV968" s="804">
        <f>SUM(AV723)</f>
        <v>0</v>
      </c>
      <c r="AW968" s="804">
        <f>SUM(AW723)</f>
        <v>0</v>
      </c>
      <c r="AX968" s="804">
        <f>SUM(AX723)</f>
        <v>0</v>
      </c>
      <c r="AY968" s="804">
        <f>SUM(AY723)</f>
        <v>0</v>
      </c>
      <c r="AZ968" s="804">
        <f>SUM(AZ723)</f>
        <v>0</v>
      </c>
      <c r="BA968" s="804">
        <f>SUM(BA723)</f>
        <v>0</v>
      </c>
      <c r="BB968" s="804">
        <f>SUM(BB723)</f>
        <v>0</v>
      </c>
      <c r="BC968" s="803"/>
      <c r="BD968" s="804">
        <f>SUM(BD723)</f>
        <v>0</v>
      </c>
      <c r="BE968" s="804">
        <f>SUM(BE723)</f>
        <v>0</v>
      </c>
      <c r="BF968" s="804">
        <f>SUM(BF723)</f>
        <v>0</v>
      </c>
      <c r="BG968" s="804">
        <f>SUM(BG723)</f>
        <v>0</v>
      </c>
      <c r="BH968" s="804">
        <f>SUM(BH723)</f>
        <v>0</v>
      </c>
      <c r="BI968" s="804">
        <f>SUM(BI723)</f>
        <v>0</v>
      </c>
      <c r="BJ968" s="804">
        <f>SUM(BJ723)</f>
        <v>0</v>
      </c>
      <c r="BK968" s="804">
        <f>SUM(BK723)</f>
        <v>0</v>
      </c>
      <c r="BL968" s="804">
        <f>SUM(BL723)</f>
        <v>0</v>
      </c>
      <c r="BM968" s="804">
        <f>SUM(BM723)</f>
        <v>0</v>
      </c>
      <c r="BN968" s="804">
        <f>SUM(BN723)</f>
        <v>0</v>
      </c>
      <c r="BO968" s="804">
        <f>SUM(BO723)</f>
        <v>0</v>
      </c>
      <c r="BP968" s="804">
        <f>SUM(BP723)</f>
        <v>0</v>
      </c>
      <c r="BQ968" s="804">
        <f>SUM(BQ723)</f>
        <v>0</v>
      </c>
      <c r="BR968" s="804">
        <f>SUM(BR723)</f>
        <v>0</v>
      </c>
      <c r="BS968" s="804">
        <f>SUM(BS723)</f>
        <v>0</v>
      </c>
      <c r="BT968" s="804">
        <f>SUM(BT723)</f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37">
        <f t="shared" ref="CD968:CS969" si="3022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022"/>
        <v>0</v>
      </c>
      <c r="CF968" s="1339">
        <f t="shared" si="3022"/>
        <v>0</v>
      </c>
      <c r="CG968" s="1339">
        <f t="shared" si="3022"/>
        <v>0</v>
      </c>
      <c r="CH968" s="1339">
        <f t="shared" si="3022"/>
        <v>0</v>
      </c>
      <c r="CI968" s="1339">
        <f t="shared" si="3022"/>
        <v>0</v>
      </c>
      <c r="CJ968" s="1339">
        <f t="shared" si="3022"/>
        <v>0</v>
      </c>
      <c r="CK968" s="1340">
        <f t="shared" si="3022"/>
        <v>0</v>
      </c>
      <c r="CL968" s="1340">
        <f t="shared" si="3022"/>
        <v>0</v>
      </c>
      <c r="CM968" s="1340">
        <f t="shared" si="3022"/>
        <v>0</v>
      </c>
      <c r="CN968" s="1339">
        <f t="shared" si="3022"/>
        <v>0</v>
      </c>
      <c r="CO968" s="1339">
        <f t="shared" si="3022"/>
        <v>0</v>
      </c>
      <c r="CP968" s="1339">
        <f t="shared" si="3022"/>
        <v>0</v>
      </c>
      <c r="CQ968" s="1339">
        <f t="shared" si="3022"/>
        <v>0</v>
      </c>
      <c r="CR968" s="1339">
        <f t="shared" si="3022"/>
        <v>0</v>
      </c>
      <c r="CS968" s="1338">
        <f t="shared" si="3022"/>
        <v>0</v>
      </c>
      <c r="CT968" s="1341">
        <f t="shared" ref="CE968:CT969" si="3023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2">
        <f t="shared" ref="CU968:DD969" si="3024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3">
        <f t="shared" si="3024"/>
        <v>0</v>
      </c>
      <c r="CW968" s="554">
        <f t="shared" si="3024"/>
        <v>0</v>
      </c>
      <c r="CX968" s="554">
        <f t="shared" si="3024"/>
        <v>0</v>
      </c>
      <c r="CY968" s="554">
        <f t="shared" si="3024"/>
        <v>0</v>
      </c>
      <c r="CZ968" s="554">
        <f t="shared" si="3024"/>
        <v>0</v>
      </c>
      <c r="DA968" s="554">
        <f t="shared" si="3024"/>
        <v>0</v>
      </c>
      <c r="DB968" s="555">
        <f t="shared" si="3024"/>
        <v>0</v>
      </c>
      <c r="DC968" s="555">
        <f t="shared" si="3024"/>
        <v>0</v>
      </c>
      <c r="DD968" s="555">
        <f t="shared" si="3024"/>
        <v>0</v>
      </c>
      <c r="DE968" s="554">
        <f t="shared" ref="DE968:DK969" si="3025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4">
        <f t="shared" si="3025"/>
        <v>0</v>
      </c>
      <c r="DG968" s="554">
        <f t="shared" si="3025"/>
        <v>0</v>
      </c>
      <c r="DH968" s="554">
        <f t="shared" si="3025"/>
        <v>0</v>
      </c>
      <c r="DI968" s="554">
        <f t="shared" si="3025"/>
        <v>0</v>
      </c>
      <c r="DJ968" s="553">
        <f t="shared" si="3025"/>
        <v>0</v>
      </c>
      <c r="DK968" s="552">
        <f t="shared" si="3025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5"/>
      <c r="DY968" s="487"/>
    </row>
    <row r="969" spans="1:129" s="489" customFormat="1" ht="15.75" customHeight="1">
      <c r="A969" s="620" t="str">
        <f>A732</f>
        <v>Formal Employment (conservancies, etc.)</v>
      </c>
      <c r="B969" s="804">
        <f>SUM(B736)</f>
        <v>0</v>
      </c>
      <c r="C969" s="804">
        <f>SUM(C736)</f>
        <v>0</v>
      </c>
      <c r="D969" s="804">
        <f>SUM(D736)</f>
        <v>0</v>
      </c>
      <c r="E969" s="804">
        <f>SUM(E736)</f>
        <v>0</v>
      </c>
      <c r="F969" s="804">
        <f>SUM(F736)</f>
        <v>0</v>
      </c>
      <c r="G969" s="804">
        <f>SUM(G736)</f>
        <v>0</v>
      </c>
      <c r="H969" s="804">
        <f>SUM(H736)</f>
        <v>0</v>
      </c>
      <c r="I969" s="804">
        <f>SUM(I736)</f>
        <v>0</v>
      </c>
      <c r="J969" s="804">
        <f>SUM(J736)</f>
        <v>0</v>
      </c>
      <c r="K969" s="804">
        <f>SUM(K736)</f>
        <v>0</v>
      </c>
      <c r="L969" s="804">
        <f>SUM(L736)</f>
        <v>0</v>
      </c>
      <c r="M969" s="804">
        <f>SUM(M736)</f>
        <v>0</v>
      </c>
      <c r="N969" s="804">
        <f>SUM(N736)</f>
        <v>0</v>
      </c>
      <c r="O969" s="804">
        <f>SUM(O736)</f>
        <v>0</v>
      </c>
      <c r="P969" s="804">
        <f>SUM(P736)</f>
        <v>0</v>
      </c>
      <c r="Q969" s="804">
        <f>SUM(Q736)</f>
        <v>0</v>
      </c>
      <c r="R969" s="804">
        <f>SUM(R736)</f>
        <v>0</v>
      </c>
      <c r="S969" s="803"/>
      <c r="T969" s="804">
        <f>SUM(T736)</f>
        <v>0</v>
      </c>
      <c r="U969" s="804">
        <f>SUM(U736)</f>
        <v>0</v>
      </c>
      <c r="V969" s="804">
        <f>SUM(V736)</f>
        <v>0</v>
      </c>
      <c r="W969" s="804">
        <f>SUM(W736)</f>
        <v>0</v>
      </c>
      <c r="X969" s="804">
        <f>SUM(X736)</f>
        <v>0</v>
      </c>
      <c r="Y969" s="804">
        <f>SUM(Y736)</f>
        <v>0</v>
      </c>
      <c r="Z969" s="804">
        <f>SUM(Z736)</f>
        <v>0</v>
      </c>
      <c r="AA969" s="804">
        <f>SUM(AA736)</f>
        <v>0</v>
      </c>
      <c r="AB969" s="804">
        <f>SUM(AB736)</f>
        <v>0</v>
      </c>
      <c r="AC969" s="804">
        <f>SUM(AC736)</f>
        <v>0</v>
      </c>
      <c r="AD969" s="804">
        <f>SUM(AD736)</f>
        <v>0</v>
      </c>
      <c r="AE969" s="804">
        <f>SUM(AE736)</f>
        <v>0</v>
      </c>
      <c r="AF969" s="804">
        <f>SUM(AF736)</f>
        <v>0</v>
      </c>
      <c r="AG969" s="804">
        <f>SUM(AG736)</f>
        <v>0</v>
      </c>
      <c r="AH969" s="804">
        <f>SUM(AH736)</f>
        <v>0</v>
      </c>
      <c r="AI969" s="804">
        <f>SUM(AI736)</f>
        <v>0</v>
      </c>
      <c r="AJ969" s="804">
        <f>SUM(AJ736)</f>
        <v>0</v>
      </c>
      <c r="AK969" s="803"/>
      <c r="AL969" s="804">
        <f>SUM(AL736)</f>
        <v>0</v>
      </c>
      <c r="AM969" s="804">
        <f>SUM(AM736)</f>
        <v>0</v>
      </c>
      <c r="AN969" s="804">
        <f>SUM(AN736)</f>
        <v>0</v>
      </c>
      <c r="AO969" s="804">
        <f>SUM(AO736)</f>
        <v>0</v>
      </c>
      <c r="AP969" s="804">
        <f>SUM(AP736)</f>
        <v>0</v>
      </c>
      <c r="AQ969" s="804">
        <f>SUM(AQ736)</f>
        <v>0</v>
      </c>
      <c r="AR969" s="804">
        <f>SUM(AR736)</f>
        <v>0</v>
      </c>
      <c r="AS969" s="804">
        <f>SUM(AS736)</f>
        <v>0</v>
      </c>
      <c r="AT969" s="804">
        <f>SUM(AT736)</f>
        <v>0</v>
      </c>
      <c r="AU969" s="804">
        <f>SUM(AU736)</f>
        <v>0</v>
      </c>
      <c r="AV969" s="804">
        <f>SUM(AV736)</f>
        <v>0</v>
      </c>
      <c r="AW969" s="804">
        <f>SUM(AW736)</f>
        <v>0</v>
      </c>
      <c r="AX969" s="804">
        <f>SUM(AX736)</f>
        <v>0</v>
      </c>
      <c r="AY969" s="804">
        <f>SUM(AY736)</f>
        <v>0</v>
      </c>
      <c r="AZ969" s="804">
        <f>SUM(AZ736)</f>
        <v>0</v>
      </c>
      <c r="BA969" s="804">
        <f>SUM(BA736)</f>
        <v>0</v>
      </c>
      <c r="BB969" s="804">
        <f>SUM(BB736)</f>
        <v>0</v>
      </c>
      <c r="BC969" s="803"/>
      <c r="BD969" s="804">
        <f>SUM(BD736)</f>
        <v>0</v>
      </c>
      <c r="BE969" s="804">
        <f>SUM(BE736)</f>
        <v>0</v>
      </c>
      <c r="BF969" s="804">
        <f>SUM(BF736)</f>
        <v>0</v>
      </c>
      <c r="BG969" s="804">
        <f>SUM(BG736)</f>
        <v>0</v>
      </c>
      <c r="BH969" s="804">
        <f>SUM(BH736)</f>
        <v>0</v>
      </c>
      <c r="BI969" s="804">
        <f>SUM(BI736)</f>
        <v>0</v>
      </c>
      <c r="BJ969" s="804">
        <f>SUM(BJ736)</f>
        <v>0</v>
      </c>
      <c r="BK969" s="804">
        <f>SUM(BK736)</f>
        <v>0</v>
      </c>
      <c r="BL969" s="804">
        <f>SUM(BL736)</f>
        <v>0</v>
      </c>
      <c r="BM969" s="804">
        <f>SUM(BM736)</f>
        <v>0</v>
      </c>
      <c r="BN969" s="804">
        <f>SUM(BN736)</f>
        <v>0</v>
      </c>
      <c r="BO969" s="804">
        <f>SUM(BO736)</f>
        <v>0</v>
      </c>
      <c r="BP969" s="804">
        <f>SUM(BP736)</f>
        <v>0</v>
      </c>
      <c r="BQ969" s="804">
        <f>SUM(BQ736)</f>
        <v>0</v>
      </c>
      <c r="BR969" s="804">
        <f>SUM(BR736)</f>
        <v>0</v>
      </c>
      <c r="BS969" s="804">
        <f>SUM(BS736)</f>
        <v>0</v>
      </c>
      <c r="BT969" s="804">
        <f>SUM(BT736)</f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37">
        <f t="shared" si="3022"/>
        <v>0</v>
      </c>
      <c r="CE969" s="1338">
        <f t="shared" si="3023"/>
        <v>0</v>
      </c>
      <c r="CF969" s="1339">
        <f t="shared" si="3023"/>
        <v>0</v>
      </c>
      <c r="CG969" s="1339">
        <f t="shared" si="3023"/>
        <v>0</v>
      </c>
      <c r="CH969" s="1339">
        <f t="shared" si="3023"/>
        <v>0</v>
      </c>
      <c r="CI969" s="1339">
        <f t="shared" si="3023"/>
        <v>0</v>
      </c>
      <c r="CJ969" s="1339">
        <f t="shared" si="3023"/>
        <v>0</v>
      </c>
      <c r="CK969" s="1340">
        <f t="shared" si="3023"/>
        <v>0</v>
      </c>
      <c r="CL969" s="1340">
        <f t="shared" si="3023"/>
        <v>0</v>
      </c>
      <c r="CM969" s="1340">
        <f t="shared" si="3023"/>
        <v>0</v>
      </c>
      <c r="CN969" s="1339">
        <f t="shared" si="3023"/>
        <v>0</v>
      </c>
      <c r="CO969" s="1339">
        <f t="shared" si="3023"/>
        <v>0</v>
      </c>
      <c r="CP969" s="1339">
        <f t="shared" si="3023"/>
        <v>0</v>
      </c>
      <c r="CQ969" s="1339">
        <f t="shared" si="3023"/>
        <v>0</v>
      </c>
      <c r="CR969" s="1339">
        <f t="shared" si="3023"/>
        <v>0</v>
      </c>
      <c r="CS969" s="1338">
        <f t="shared" si="3023"/>
        <v>0</v>
      </c>
      <c r="CT969" s="1341">
        <f t="shared" si="3023"/>
        <v>0</v>
      </c>
      <c r="CU969" s="552">
        <f t="shared" si="3024"/>
        <v>0</v>
      </c>
      <c r="CV969" s="553">
        <f t="shared" si="3024"/>
        <v>0</v>
      </c>
      <c r="CW969" s="554">
        <f t="shared" si="3024"/>
        <v>0</v>
      </c>
      <c r="CX969" s="554">
        <f t="shared" si="3024"/>
        <v>0</v>
      </c>
      <c r="CY969" s="554">
        <f t="shared" si="3024"/>
        <v>0</v>
      </c>
      <c r="CZ969" s="554">
        <f t="shared" si="3024"/>
        <v>0</v>
      </c>
      <c r="DA969" s="554">
        <f t="shared" si="3024"/>
        <v>0</v>
      </c>
      <c r="DB969" s="555">
        <f t="shared" si="3024"/>
        <v>0</v>
      </c>
      <c r="DC969" s="555">
        <f t="shared" si="3024"/>
        <v>0</v>
      </c>
      <c r="DD969" s="555">
        <f t="shared" si="3024"/>
        <v>0</v>
      </c>
      <c r="DE969" s="554">
        <f t="shared" si="3025"/>
        <v>0</v>
      </c>
      <c r="DF969" s="554">
        <f t="shared" si="3025"/>
        <v>0</v>
      </c>
      <c r="DG969" s="554">
        <f t="shared" si="3025"/>
        <v>0</v>
      </c>
      <c r="DH969" s="554">
        <f t="shared" si="3025"/>
        <v>0</v>
      </c>
      <c r="DI969" s="554">
        <f t="shared" si="3025"/>
        <v>0</v>
      </c>
      <c r="DJ969" s="553">
        <f t="shared" si="3025"/>
        <v>0</v>
      </c>
      <c r="DK969" s="552">
        <f t="shared" si="3025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5"/>
      <c r="DY969" s="487"/>
    </row>
    <row r="970" spans="1:129" s="489" customFormat="1" ht="15.75" customHeight="1">
      <c r="A970" s="826" t="s">
        <v>397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4">
        <f>SUM(B731)</f>
        <v>0</v>
      </c>
      <c r="C971" s="804">
        <f>SUM(C731)</f>
        <v>0</v>
      </c>
      <c r="D971" s="804">
        <f>SUM(D731)</f>
        <v>0</v>
      </c>
      <c r="E971" s="804">
        <f>SUM(E731)</f>
        <v>0</v>
      </c>
      <c r="F971" s="804">
        <f>SUM(F731)</f>
        <v>0</v>
      </c>
      <c r="G971" s="804">
        <f>SUM(G731)</f>
        <v>0</v>
      </c>
      <c r="H971" s="804">
        <f>SUM(H731)</f>
        <v>0</v>
      </c>
      <c r="I971" s="804">
        <f>SUM(I731)</f>
        <v>0</v>
      </c>
      <c r="J971" s="804">
        <f>SUM(J731)</f>
        <v>0</v>
      </c>
      <c r="K971" s="804">
        <f>SUM(K731)</f>
        <v>0</v>
      </c>
      <c r="L971" s="804">
        <f>SUM(L731)</f>
        <v>0</v>
      </c>
      <c r="M971" s="804">
        <f>SUM(M731)</f>
        <v>0</v>
      </c>
      <c r="N971" s="804">
        <f>SUM(N731)</f>
        <v>0</v>
      </c>
      <c r="O971" s="804">
        <f>SUM(O731)</f>
        <v>0</v>
      </c>
      <c r="P971" s="804">
        <f>SUM(P731)</f>
        <v>0</v>
      </c>
      <c r="Q971" s="804">
        <f>SUM(Q731)</f>
        <v>0</v>
      </c>
      <c r="R971" s="804">
        <f>SUM(R731)</f>
        <v>0</v>
      </c>
      <c r="S971" s="803"/>
      <c r="T971" s="804">
        <f>SUM(T731)</f>
        <v>0</v>
      </c>
      <c r="U971" s="804">
        <f>SUM(U731)</f>
        <v>0</v>
      </c>
      <c r="V971" s="804">
        <f>SUM(V731)</f>
        <v>0</v>
      </c>
      <c r="W971" s="804">
        <f>SUM(W731)</f>
        <v>0</v>
      </c>
      <c r="X971" s="804">
        <f>SUM(X731)</f>
        <v>0</v>
      </c>
      <c r="Y971" s="804">
        <f>SUM(Y731)</f>
        <v>0</v>
      </c>
      <c r="Z971" s="804">
        <f>SUM(Z731)</f>
        <v>0</v>
      </c>
      <c r="AA971" s="804">
        <f>SUM(AA731)</f>
        <v>0</v>
      </c>
      <c r="AB971" s="804">
        <f>SUM(AB731)</f>
        <v>0</v>
      </c>
      <c r="AC971" s="804">
        <f>SUM(AC731)</f>
        <v>0</v>
      </c>
      <c r="AD971" s="804">
        <f>SUM(AD731)</f>
        <v>0</v>
      </c>
      <c r="AE971" s="804">
        <f>SUM(AE731)</f>
        <v>0</v>
      </c>
      <c r="AF971" s="804">
        <f>SUM(AF731)</f>
        <v>0</v>
      </c>
      <c r="AG971" s="804">
        <f>SUM(AG731)</f>
        <v>0</v>
      </c>
      <c r="AH971" s="804">
        <f>SUM(AH731)</f>
        <v>0</v>
      </c>
      <c r="AI971" s="804">
        <f>SUM(AI731)</f>
        <v>0</v>
      </c>
      <c r="AJ971" s="804">
        <f>SUM(AJ731)</f>
        <v>0</v>
      </c>
      <c r="AK971" s="803"/>
      <c r="AL971" s="804">
        <f>SUM(AL731)</f>
        <v>0</v>
      </c>
      <c r="AM971" s="804">
        <f>SUM(AM731)</f>
        <v>0</v>
      </c>
      <c r="AN971" s="804">
        <f>SUM(AN731)</f>
        <v>0</v>
      </c>
      <c r="AO971" s="804">
        <f>SUM(AO731)</f>
        <v>0</v>
      </c>
      <c r="AP971" s="804">
        <f>SUM(AP731)</f>
        <v>0</v>
      </c>
      <c r="AQ971" s="804">
        <f>SUM(AQ731)</f>
        <v>0</v>
      </c>
      <c r="AR971" s="804">
        <f>SUM(AR731)</f>
        <v>0</v>
      </c>
      <c r="AS971" s="804">
        <f>SUM(AS731)</f>
        <v>0</v>
      </c>
      <c r="AT971" s="804">
        <f>SUM(AT731)</f>
        <v>0</v>
      </c>
      <c r="AU971" s="804">
        <f>SUM(AU731)</f>
        <v>0</v>
      </c>
      <c r="AV971" s="804">
        <f>SUM(AV731)</f>
        <v>0</v>
      </c>
      <c r="AW971" s="804">
        <f>SUM(AW731)</f>
        <v>0</v>
      </c>
      <c r="AX971" s="804">
        <f>SUM(AX731)</f>
        <v>0</v>
      </c>
      <c r="AY971" s="804">
        <f>SUM(AY731)</f>
        <v>0</v>
      </c>
      <c r="AZ971" s="804">
        <f>SUM(AZ731)</f>
        <v>0</v>
      </c>
      <c r="BA971" s="804">
        <f>SUM(BA731)</f>
        <v>0</v>
      </c>
      <c r="BB971" s="804">
        <f>SUM(BB731)</f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>SUM(BJ731)</f>
        <v>0</v>
      </c>
      <c r="BK971" s="804">
        <f>SUM(BK731)</f>
        <v>0</v>
      </c>
      <c r="BL971" s="804">
        <f>SUM(BL731)</f>
        <v>0</v>
      </c>
      <c r="BM971" s="804">
        <f>SUM(BM731)</f>
        <v>0</v>
      </c>
      <c r="BN971" s="804">
        <f>SUM(BN731)</f>
        <v>0</v>
      </c>
      <c r="BO971" s="804">
        <f>SUM(BO731)</f>
        <v>0</v>
      </c>
      <c r="BP971" s="804">
        <f>SUM(BP731)</f>
        <v>0</v>
      </c>
      <c r="BQ971" s="804">
        <f>SUM(BQ731)</f>
        <v>0</v>
      </c>
      <c r="BR971" s="804">
        <f>SUM(BR731)</f>
        <v>0</v>
      </c>
      <c r="BS971" s="804">
        <f>SUM(BS731)</f>
        <v>0</v>
      </c>
      <c r="BT971" s="804">
        <f>SUM(BT731)</f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37" t="str">
        <f t="shared" ref="CD971:CS972" si="302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026"/>
        <v>0</v>
      </c>
      <c r="CF971" s="1339">
        <f t="shared" si="3026"/>
        <v>0</v>
      </c>
      <c r="CG971" s="1339">
        <f t="shared" si="3026"/>
        <v>0</v>
      </c>
      <c r="CH971" s="1339">
        <f t="shared" si="3026"/>
        <v>0</v>
      </c>
      <c r="CI971" s="1339">
        <f t="shared" si="3026"/>
        <v>0</v>
      </c>
      <c r="CJ971" s="1339">
        <f t="shared" si="3026"/>
        <v>0</v>
      </c>
      <c r="CK971" s="1340">
        <f t="shared" si="3026"/>
        <v>0</v>
      </c>
      <c r="CL971" s="1340">
        <f t="shared" si="3026"/>
        <v>0</v>
      </c>
      <c r="CM971" s="1340">
        <f t="shared" si="3026"/>
        <v>0</v>
      </c>
      <c r="CN971" s="1339">
        <f t="shared" si="3026"/>
        <v>0</v>
      </c>
      <c r="CO971" s="1339">
        <f t="shared" si="3026"/>
        <v>0</v>
      </c>
      <c r="CP971" s="1339">
        <f t="shared" si="3026"/>
        <v>0</v>
      </c>
      <c r="CQ971" s="1339">
        <f t="shared" si="3026"/>
        <v>0</v>
      </c>
      <c r="CR971" s="1339">
        <f t="shared" si="3026"/>
        <v>0</v>
      </c>
      <c r="CS971" s="1338">
        <f t="shared" si="3026"/>
        <v>0</v>
      </c>
      <c r="CT971" s="1341" t="str">
        <f t="shared" ref="CE971:CT972" si="302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2" t="str">
        <f t="shared" ref="CU971:DD972" si="302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3">
        <f t="shared" si="3028"/>
        <v>0</v>
      </c>
      <c r="CW971" s="554">
        <f t="shared" si="3028"/>
        <v>0</v>
      </c>
      <c r="CX971" s="554">
        <f t="shared" si="3028"/>
        <v>0</v>
      </c>
      <c r="CY971" s="554">
        <f t="shared" si="3028"/>
        <v>0</v>
      </c>
      <c r="CZ971" s="554">
        <f t="shared" si="3028"/>
        <v>0</v>
      </c>
      <c r="DA971" s="554">
        <f t="shared" si="3028"/>
        <v>0</v>
      </c>
      <c r="DB971" s="555">
        <f t="shared" si="3028"/>
        <v>0</v>
      </c>
      <c r="DC971" s="555">
        <f t="shared" si="3028"/>
        <v>0</v>
      </c>
      <c r="DD971" s="555">
        <f t="shared" si="3028"/>
        <v>0</v>
      </c>
      <c r="DE971" s="554">
        <f t="shared" ref="DE971:DK972" si="302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4">
        <f t="shared" si="3029"/>
        <v>0</v>
      </c>
      <c r="DG971" s="554">
        <f t="shared" si="3029"/>
        <v>0</v>
      </c>
      <c r="DH971" s="554">
        <f t="shared" si="3029"/>
        <v>0</v>
      </c>
      <c r="DI971" s="554">
        <f t="shared" si="3029"/>
        <v>0</v>
      </c>
      <c r="DJ971" s="553">
        <f t="shared" si="3029"/>
        <v>0</v>
      </c>
      <c r="DK971" s="552" t="str">
        <f t="shared" si="3029"/>
        <v/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6"/>
      <c r="DQ971" s="621"/>
      <c r="DR971" s="621"/>
      <c r="DS971" s="621"/>
      <c r="DT971" s="621"/>
      <c r="DU971" s="621"/>
      <c r="DV971" s="621"/>
      <c r="DW971" s="621"/>
      <c r="DX971" s="825"/>
      <c r="DY971" s="487"/>
    </row>
    <row r="972" spans="1:129" s="489" customFormat="1" ht="15.75" customHeight="1">
      <c r="A972" s="620" t="str">
        <f>A749</f>
        <v>Self-employment -- see Data2</v>
      </c>
      <c r="B972" s="804">
        <f>SUM(B754)</f>
        <v>500</v>
      </c>
      <c r="C972" s="804">
        <f>SUM(C754)</f>
        <v>0</v>
      </c>
      <c r="D972" s="804">
        <f>SUM(D754)</f>
        <v>720</v>
      </c>
      <c r="E972" s="804">
        <f>SUM(E754)</f>
        <v>0</v>
      </c>
      <c r="F972" s="804">
        <f>SUM(F754)</f>
        <v>0</v>
      </c>
      <c r="G972" s="804">
        <f>SUM(G754)</f>
        <v>900</v>
      </c>
      <c r="H972" s="804">
        <f>SUM(H754)</f>
        <v>555</v>
      </c>
      <c r="I972" s="804">
        <f>SUM(I754)</f>
        <v>0</v>
      </c>
      <c r="J972" s="804">
        <f>SUM(J754)</f>
        <v>240</v>
      </c>
      <c r="K972" s="804">
        <f>SUM(K754)</f>
        <v>0</v>
      </c>
      <c r="L972" s="804">
        <f>SUM(L754)</f>
        <v>0</v>
      </c>
      <c r="M972" s="804">
        <f>SUM(M754)</f>
        <v>0</v>
      </c>
      <c r="N972" s="804">
        <f>SUM(N754)</f>
        <v>0</v>
      </c>
      <c r="O972" s="804">
        <f>SUM(O754)</f>
        <v>0</v>
      </c>
      <c r="P972" s="804">
        <f>SUM(P754)</f>
        <v>0</v>
      </c>
      <c r="Q972" s="804">
        <f>SUM(Q754)</f>
        <v>0</v>
      </c>
      <c r="R972" s="804">
        <f>SUM(R754)</f>
        <v>0</v>
      </c>
      <c r="S972" s="803"/>
      <c r="T972" s="804">
        <f>SUM(T754)</f>
        <v>4800</v>
      </c>
      <c r="U972" s="804">
        <f>SUM(U754)</f>
        <v>0</v>
      </c>
      <c r="V972" s="804">
        <f>SUM(V754)</f>
        <v>0</v>
      </c>
      <c r="W972" s="804">
        <f>SUM(W754)</f>
        <v>900</v>
      </c>
      <c r="X972" s="804">
        <f>SUM(X754)</f>
        <v>240</v>
      </c>
      <c r="Y972" s="804">
        <f>SUM(Y754)</f>
        <v>1776</v>
      </c>
      <c r="Z972" s="804">
        <f>SUM(Z754)</f>
        <v>0</v>
      </c>
      <c r="AA972" s="804">
        <f>SUM(AA754)</f>
        <v>854</v>
      </c>
      <c r="AB972" s="804">
        <f>SUM(AB754)</f>
        <v>1018</v>
      </c>
      <c r="AC972" s="804">
        <f>SUM(AC754)</f>
        <v>0</v>
      </c>
      <c r="AD972" s="804">
        <f>SUM(AD754)</f>
        <v>0</v>
      </c>
      <c r="AE972" s="804">
        <f>SUM(AE754)</f>
        <v>0</v>
      </c>
      <c r="AF972" s="804">
        <f>SUM(AF754)</f>
        <v>0</v>
      </c>
      <c r="AG972" s="804">
        <f>SUM(AG754)</f>
        <v>0</v>
      </c>
      <c r="AH972" s="804">
        <f>SUM(AH754)</f>
        <v>0</v>
      </c>
      <c r="AI972" s="804">
        <f>SUM(AI754)</f>
        <v>0</v>
      </c>
      <c r="AJ972" s="804">
        <f>SUM(AJ754)</f>
        <v>0</v>
      </c>
      <c r="AK972" s="803"/>
      <c r="AL972" s="804">
        <f>SUM(AL754)</f>
        <v>0</v>
      </c>
      <c r="AM972" s="804">
        <f>SUM(AM754)</f>
        <v>0</v>
      </c>
      <c r="AN972" s="804">
        <f>SUM(AN754)</f>
        <v>7500</v>
      </c>
      <c r="AO972" s="804">
        <f>SUM(AO754)</f>
        <v>1860</v>
      </c>
      <c r="AP972" s="804">
        <f>SUM(AP754)</f>
        <v>0</v>
      </c>
      <c r="AQ972" s="804">
        <f>SUM(AQ754)</f>
        <v>1440</v>
      </c>
      <c r="AR972" s="804">
        <f>SUM(AR754)</f>
        <v>0</v>
      </c>
      <c r="AS972" s="804">
        <f>SUM(AS754)</f>
        <v>1040</v>
      </c>
      <c r="AT972" s="804">
        <f>SUM(AT754)</f>
        <v>0</v>
      </c>
      <c r="AU972" s="804">
        <f>SUM(AU754)</f>
        <v>0</v>
      </c>
      <c r="AV972" s="804">
        <f>SUM(AV754)</f>
        <v>0</v>
      </c>
      <c r="AW972" s="804">
        <f>SUM(AW754)</f>
        <v>0</v>
      </c>
      <c r="AX972" s="804">
        <f>SUM(AX754)</f>
        <v>0</v>
      </c>
      <c r="AY972" s="804">
        <f>SUM(AY754)</f>
        <v>0</v>
      </c>
      <c r="AZ972" s="804">
        <f>SUM(AZ754)</f>
        <v>0</v>
      </c>
      <c r="BA972" s="804">
        <f>SUM(BA754)</f>
        <v>0</v>
      </c>
      <c r="BB972" s="804">
        <f>SUM(BB754)</f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>SUM(BJ754)</f>
        <v>0</v>
      </c>
      <c r="BK972" s="804">
        <f>SUM(BK754)</f>
        <v>0</v>
      </c>
      <c r="BL972" s="804">
        <f>SUM(BL754)</f>
        <v>28000</v>
      </c>
      <c r="BM972" s="804">
        <f>SUM(BM754)</f>
        <v>0</v>
      </c>
      <c r="BN972" s="804">
        <f>SUM(BN754)</f>
        <v>0</v>
      </c>
      <c r="BO972" s="804">
        <f>SUM(BO754)</f>
        <v>0</v>
      </c>
      <c r="BP972" s="804">
        <f>SUM(BP754)</f>
        <v>0</v>
      </c>
      <c r="BQ972" s="804">
        <f>SUM(BQ754)</f>
        <v>0</v>
      </c>
      <c r="BR972" s="804">
        <f>SUM(BR754)</f>
        <v>0</v>
      </c>
      <c r="BS972" s="804">
        <f>SUM(BS754)</f>
        <v>0</v>
      </c>
      <c r="BT972" s="804">
        <f>SUM(BT754)</f>
        <v>0</v>
      </c>
      <c r="BU972" s="803"/>
      <c r="BV972" s="804">
        <f>SUM(BV754)</f>
        <v>950</v>
      </c>
      <c r="BW972" s="804">
        <f>SUM(BW754)</f>
        <v>1830</v>
      </c>
      <c r="BX972" s="804">
        <f>SUM(BX754)</f>
        <v>0</v>
      </c>
      <c r="BY972" s="804">
        <f>SUM(BY754)</f>
        <v>0</v>
      </c>
      <c r="BZ972" s="600">
        <f>IF(DL972&lt;3,"",(SUM(B972:R972)-MIN(B972:R972)-MAX(B972:R972))/(DL972-2))</f>
        <v>134.33333333333334</v>
      </c>
      <c r="CA972" s="600">
        <f>IF(DM972&lt;3,"",(SUM(T972:AJ972)-MIN(T972:AJ972)-MAX(T972:AJ972))/(DM972-2))</f>
        <v>319.2</v>
      </c>
      <c r="CB972" s="600">
        <f>IF(DN972&lt;3,"",(SUM(AL972:BB972)-MIN(AL972:BB972)-MAX(AL972:BB972))/(DN972-2))</f>
        <v>289.33333333333331</v>
      </c>
      <c r="CC972" s="600">
        <f>IF(DO972&lt;3,"",(SUM(BD972:BT972)-MIN(BD972:BT972)-MAX(BD972:BT972))/(DO972-2))</f>
        <v>0</v>
      </c>
      <c r="CD972" s="1337" t="str">
        <f t="shared" si="3026"/>
        <v/>
      </c>
      <c r="CE972" s="1338">
        <f t="shared" si="3027"/>
        <v>0</v>
      </c>
      <c r="CF972" s="1339">
        <f t="shared" si="3027"/>
        <v>0</v>
      </c>
      <c r="CG972" s="1339">
        <f t="shared" si="3027"/>
        <v>0</v>
      </c>
      <c r="CH972" s="1339">
        <f t="shared" si="3027"/>
        <v>0</v>
      </c>
      <c r="CI972" s="1339">
        <f t="shared" si="3027"/>
        <v>0</v>
      </c>
      <c r="CJ972" s="1339">
        <f t="shared" si="3027"/>
        <v>0</v>
      </c>
      <c r="CK972" s="1340">
        <f t="shared" si="3027"/>
        <v>0</v>
      </c>
      <c r="CL972" s="1340">
        <f t="shared" si="3027"/>
        <v>0</v>
      </c>
      <c r="CM972" s="1340">
        <f t="shared" si="3027"/>
        <v>0</v>
      </c>
      <c r="CN972" s="1339">
        <f t="shared" si="3027"/>
        <v>0</v>
      </c>
      <c r="CO972" s="1339">
        <f t="shared" si="3027"/>
        <v>0</v>
      </c>
      <c r="CP972" s="1339">
        <f t="shared" si="3027"/>
        <v>0</v>
      </c>
      <c r="CQ972" s="1339">
        <f t="shared" si="3027"/>
        <v>0</v>
      </c>
      <c r="CR972" s="1339">
        <f t="shared" si="3027"/>
        <v>0</v>
      </c>
      <c r="CS972" s="1338">
        <f t="shared" si="3027"/>
        <v>28000</v>
      </c>
      <c r="CT972" s="1341" t="str">
        <f t="shared" si="3027"/>
        <v/>
      </c>
      <c r="CU972" s="552" t="str">
        <f t="shared" si="3028"/>
        <v/>
      </c>
      <c r="CV972" s="553">
        <f t="shared" si="3028"/>
        <v>0</v>
      </c>
      <c r="CW972" s="554">
        <f t="shared" si="3028"/>
        <v>0</v>
      </c>
      <c r="CX972" s="554">
        <f t="shared" si="3028"/>
        <v>0</v>
      </c>
      <c r="CY972" s="554">
        <f t="shared" si="3028"/>
        <v>0</v>
      </c>
      <c r="CZ972" s="554">
        <f t="shared" si="3028"/>
        <v>0</v>
      </c>
      <c r="DA972" s="554">
        <f t="shared" si="3028"/>
        <v>0</v>
      </c>
      <c r="DB972" s="555">
        <f t="shared" si="3028"/>
        <v>0</v>
      </c>
      <c r="DC972" s="555">
        <f t="shared" si="3028"/>
        <v>0</v>
      </c>
      <c r="DD972" s="555">
        <f t="shared" si="3028"/>
        <v>0</v>
      </c>
      <c r="DE972" s="554">
        <f t="shared" si="3029"/>
        <v>0</v>
      </c>
      <c r="DF972" s="554">
        <f t="shared" si="3029"/>
        <v>0</v>
      </c>
      <c r="DG972" s="554">
        <f t="shared" si="3029"/>
        <v>0</v>
      </c>
      <c r="DH972" s="554">
        <f t="shared" si="3029"/>
        <v>0</v>
      </c>
      <c r="DI972" s="554">
        <f t="shared" si="3029"/>
        <v>0</v>
      </c>
      <c r="DJ972" s="553">
        <f t="shared" si="3029"/>
        <v>28000</v>
      </c>
      <c r="DK972" s="552" t="str">
        <f t="shared" si="3029"/>
        <v/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6"/>
      <c r="DQ972" s="621"/>
      <c r="DR972" s="621"/>
      <c r="DS972" s="621"/>
      <c r="DT972" s="621"/>
      <c r="DU972" s="621"/>
      <c r="DV972" s="621"/>
      <c r="DW972" s="621"/>
      <c r="DX972" s="825"/>
      <c r="DY972" s="487"/>
    </row>
    <row r="973" spans="1:129" s="489" customFormat="1" ht="15.75" customHeight="1">
      <c r="A973" s="828" t="s">
        <v>398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4">
        <f>SUM(B759)</f>
        <v>480</v>
      </c>
      <c r="C974" s="804">
        <f>SUM(C759)</f>
        <v>0</v>
      </c>
      <c r="D974" s="804">
        <f>SUM(D759)</f>
        <v>0</v>
      </c>
      <c r="E974" s="804">
        <f>SUM(E759)</f>
        <v>0</v>
      </c>
      <c r="F974" s="804">
        <f>SUM(F759)</f>
        <v>0</v>
      </c>
      <c r="G974" s="804">
        <f>SUM(G759)</f>
        <v>1800</v>
      </c>
      <c r="H974" s="804">
        <f>SUM(H759)</f>
        <v>2120</v>
      </c>
      <c r="I974" s="804">
        <f>SUM(I759)</f>
        <v>1040</v>
      </c>
      <c r="J974" s="804">
        <f>SUM(J759)</f>
        <v>0</v>
      </c>
      <c r="K974" s="804">
        <f>SUM(K759)</f>
        <v>0</v>
      </c>
      <c r="L974" s="804">
        <f>SUM(L759)</f>
        <v>0</v>
      </c>
      <c r="M974" s="804">
        <f>SUM(M759)</f>
        <v>0</v>
      </c>
      <c r="N974" s="804">
        <f>SUM(N759)</f>
        <v>0</v>
      </c>
      <c r="O974" s="804">
        <f>SUM(O759)</f>
        <v>0</v>
      </c>
      <c r="P974" s="804">
        <f>SUM(P759)</f>
        <v>0</v>
      </c>
      <c r="Q974" s="804">
        <f>SUM(Q759)</f>
        <v>0</v>
      </c>
      <c r="R974" s="804">
        <f>SUM(R759)</f>
        <v>0</v>
      </c>
      <c r="S974" s="803"/>
      <c r="T974" s="804">
        <f>SUM(T759)</f>
        <v>1800</v>
      </c>
      <c r="U974" s="804">
        <f>SUM(U759)</f>
        <v>0</v>
      </c>
      <c r="V974" s="804">
        <f>SUM(V759)</f>
        <v>0</v>
      </c>
      <c r="W974" s="804">
        <f>SUM(W759)</f>
        <v>1024</v>
      </c>
      <c r="X974" s="804">
        <f>SUM(X759)</f>
        <v>1800</v>
      </c>
      <c r="Y974" s="804">
        <f>SUM(Y759)</f>
        <v>600</v>
      </c>
      <c r="Z974" s="804">
        <f>SUM(Z759)</f>
        <v>0</v>
      </c>
      <c r="AA974" s="804">
        <f>SUM(AA759)</f>
        <v>0</v>
      </c>
      <c r="AB974" s="804">
        <f>SUM(AB759)</f>
        <v>570</v>
      </c>
      <c r="AC974" s="804">
        <f>SUM(AC759)</f>
        <v>0</v>
      </c>
      <c r="AD974" s="804">
        <f>SUM(AD759)</f>
        <v>0</v>
      </c>
      <c r="AE974" s="804">
        <f>SUM(AE759)</f>
        <v>0</v>
      </c>
      <c r="AF974" s="804">
        <f>SUM(AF759)</f>
        <v>0</v>
      </c>
      <c r="AG974" s="804">
        <f>SUM(AG759)</f>
        <v>0</v>
      </c>
      <c r="AH974" s="804">
        <f>SUM(AH759)</f>
        <v>0</v>
      </c>
      <c r="AI974" s="804">
        <f>SUM(AI759)</f>
        <v>0</v>
      </c>
      <c r="AJ974" s="804">
        <f>SUM(AJ759)</f>
        <v>0</v>
      </c>
      <c r="AK974" s="803"/>
      <c r="AL974" s="804">
        <f>SUM(AL759)</f>
        <v>0</v>
      </c>
      <c r="AM974" s="804">
        <f>SUM(AM759)</f>
        <v>2880</v>
      </c>
      <c r="AN974" s="804">
        <f>SUM(AN759)</f>
        <v>0</v>
      </c>
      <c r="AO974" s="804">
        <f>SUM(AO759)</f>
        <v>6599.88</v>
      </c>
      <c r="AP974" s="804">
        <f>SUM(AP759)</f>
        <v>1599.96</v>
      </c>
      <c r="AQ974" s="804">
        <f>SUM(AQ759)</f>
        <v>5880</v>
      </c>
      <c r="AR974" s="804">
        <f>SUM(AR759)</f>
        <v>12225</v>
      </c>
      <c r="AS974" s="804">
        <f>SUM(AS759)</f>
        <v>13413.912</v>
      </c>
      <c r="AT974" s="804">
        <f>SUM(AT759)</f>
        <v>0</v>
      </c>
      <c r="AU974" s="804">
        <f>SUM(AU759)</f>
        <v>0</v>
      </c>
      <c r="AV974" s="804">
        <f>SUM(AV759)</f>
        <v>0</v>
      </c>
      <c r="AW974" s="804">
        <f>SUM(AW759)</f>
        <v>0</v>
      </c>
      <c r="AX974" s="804">
        <f>SUM(AX759)</f>
        <v>0</v>
      </c>
      <c r="AY974" s="804">
        <f>SUM(AY759)</f>
        <v>0</v>
      </c>
      <c r="AZ974" s="804">
        <f>SUM(AZ759)</f>
        <v>0</v>
      </c>
      <c r="BA974" s="804">
        <f>SUM(BA759)</f>
        <v>0</v>
      </c>
      <c r="BB974" s="804">
        <f>SUM(BB759)</f>
        <v>0</v>
      </c>
      <c r="BC974" s="803"/>
      <c r="BD974" s="804">
        <f>SUM(BD759)</f>
        <v>18160</v>
      </c>
      <c r="BE974" s="804">
        <f>SUM(BE759)</f>
        <v>0</v>
      </c>
      <c r="BF974" s="804">
        <f>SUM(BF759)</f>
        <v>288000</v>
      </c>
      <c r="BG974" s="804">
        <f>SUM(BG759)</f>
        <v>20000</v>
      </c>
      <c r="BH974" s="804">
        <f>SUM(BH759)</f>
        <v>0</v>
      </c>
      <c r="BI974" s="804">
        <f>SUM(BI759)</f>
        <v>77600</v>
      </c>
      <c r="BJ974" s="804">
        <f>SUM(BJ759)</f>
        <v>0</v>
      </c>
      <c r="BK974" s="804">
        <f>SUM(BK759)</f>
        <v>90</v>
      </c>
      <c r="BL974" s="804">
        <f>SUM(BL759)</f>
        <v>3600</v>
      </c>
      <c r="BM974" s="804">
        <f>SUM(BM759)</f>
        <v>0</v>
      </c>
      <c r="BN974" s="804">
        <f>SUM(BN759)</f>
        <v>0</v>
      </c>
      <c r="BO974" s="804">
        <f>SUM(BO759)</f>
        <v>0</v>
      </c>
      <c r="BP974" s="804">
        <f>SUM(BP759)</f>
        <v>0</v>
      </c>
      <c r="BQ974" s="804">
        <f>SUM(BQ759)</f>
        <v>0</v>
      </c>
      <c r="BR974" s="804">
        <f>SUM(BR759)</f>
        <v>0</v>
      </c>
      <c r="BS974" s="804">
        <f>SUM(BS759)</f>
        <v>0</v>
      </c>
      <c r="BT974" s="804">
        <f>SUM(BT759)</f>
        <v>0</v>
      </c>
      <c r="BU974" s="803"/>
      <c r="BV974" s="804">
        <f>SUM(BV759)</f>
        <v>860</v>
      </c>
      <c r="BW974" s="804">
        <f>SUM(BW759)</f>
        <v>2440</v>
      </c>
      <c r="BX974" s="804">
        <f>SUM(BX759)</f>
        <v>5400</v>
      </c>
      <c r="BY974" s="804">
        <f>SUM(BY759)</f>
        <v>29200</v>
      </c>
      <c r="BZ974" s="600">
        <f>IF(DL974&lt;3,"",(SUM(B974:R974)-MIN(B974:R974)-MAX(B974:R974))/(DL974-2))</f>
        <v>221.33333333333334</v>
      </c>
      <c r="CA974" s="600">
        <f>IF(DM974&lt;3,"",(SUM(T974:AJ974)-MIN(T974:AJ974)-MAX(T974:AJ974))/(DM974-2))</f>
        <v>266.26666666666665</v>
      </c>
      <c r="CB974" s="600">
        <f>IF(DN974&lt;3,"",(SUM(AL974:BB974)-MIN(AL974:BB974)-MAX(AL974:BB974))/(DN974-2))</f>
        <v>1945.6559999999999</v>
      </c>
      <c r="CC974" s="600">
        <f>IF(DO974&lt;3,"",(SUM(BD974:BT974)-MIN(BD974:BT974)-MAX(BD974:BT974))/(DO974-2))</f>
        <v>7963.333333333333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03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030"/>
        <v>0</v>
      </c>
      <c r="CG974" s="1339">
        <f t="shared" si="3030"/>
        <v>0</v>
      </c>
      <c r="CH974" s="1339">
        <f t="shared" si="3030"/>
        <v>0</v>
      </c>
      <c r="CI974" s="1339">
        <f t="shared" si="3030"/>
        <v>0</v>
      </c>
      <c r="CJ974" s="1339">
        <f t="shared" si="3030"/>
        <v>0</v>
      </c>
      <c r="CK974" s="1340">
        <f t="shared" si="3030"/>
        <v>0</v>
      </c>
      <c r="CL974" s="1340">
        <f t="shared" si="3030"/>
        <v>0</v>
      </c>
      <c r="CM974" s="1340">
        <f t="shared" si="3030"/>
        <v>0</v>
      </c>
      <c r="CN974" s="1339">
        <f t="shared" si="3030"/>
        <v>0</v>
      </c>
      <c r="CO974" s="1339">
        <f t="shared" si="3030"/>
        <v>90</v>
      </c>
      <c r="CP974" s="1339">
        <f t="shared" si="3030"/>
        <v>3600</v>
      </c>
      <c r="CQ974" s="1339">
        <f t="shared" si="3030"/>
        <v>18160</v>
      </c>
      <c r="CR974" s="1339">
        <f t="shared" si="3030"/>
        <v>20000</v>
      </c>
      <c r="CS974" s="1338">
        <f t="shared" si="3030"/>
        <v>77600</v>
      </c>
      <c r="CT974" s="1341">
        <f t="shared" si="3030"/>
        <v>288000</v>
      </c>
      <c r="CU974" s="552">
        <f t="shared" ref="CU974:DK974" si="303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3">
        <f t="shared" si="3031"/>
        <v>0</v>
      </c>
      <c r="CW974" s="554">
        <f t="shared" si="3031"/>
        <v>0</v>
      </c>
      <c r="CX974" s="554">
        <f t="shared" si="3031"/>
        <v>0</v>
      </c>
      <c r="CY974" s="554">
        <f t="shared" si="3031"/>
        <v>0</v>
      </c>
      <c r="CZ974" s="554">
        <f t="shared" si="3031"/>
        <v>0</v>
      </c>
      <c r="DA974" s="554">
        <f t="shared" si="3031"/>
        <v>0</v>
      </c>
      <c r="DB974" s="555">
        <f t="shared" si="3031"/>
        <v>0</v>
      </c>
      <c r="DC974" s="555">
        <f t="shared" si="3031"/>
        <v>0</v>
      </c>
      <c r="DD974" s="555">
        <f t="shared" si="3031"/>
        <v>0</v>
      </c>
      <c r="DE974" s="554">
        <f t="shared" si="3031"/>
        <v>0</v>
      </c>
      <c r="DF974" s="554">
        <f t="shared" si="3031"/>
        <v>90</v>
      </c>
      <c r="DG974" s="554">
        <f t="shared" si="3031"/>
        <v>3600</v>
      </c>
      <c r="DH974" s="554">
        <f t="shared" si="3031"/>
        <v>18160</v>
      </c>
      <c r="DI974" s="554">
        <f t="shared" si="3031"/>
        <v>20000</v>
      </c>
      <c r="DJ974" s="553">
        <f t="shared" si="3031"/>
        <v>77600</v>
      </c>
      <c r="DK974" s="552">
        <f t="shared" si="3031"/>
        <v>288000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5"/>
      <c r="DY974" s="487"/>
    </row>
    <row r="975" spans="1:129" s="489" customFormat="1" ht="15.75" customHeight="1">
      <c r="A975" s="828" t="s">
        <v>663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2"/>
      <c r="CA975" s="592"/>
      <c r="CB975" s="592"/>
      <c r="CC975" s="592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316</v>
      </c>
      <c r="B976" s="804">
        <f>SUM(B742)</f>
        <v>0</v>
      </c>
      <c r="C976" s="804">
        <f>SUM(C742)</f>
        <v>0</v>
      </c>
      <c r="D976" s="804">
        <f>SUM(D742)</f>
        <v>0</v>
      </c>
      <c r="E976" s="804">
        <f>SUM(E742)</f>
        <v>0</v>
      </c>
      <c r="F976" s="804">
        <f>SUM(F742)</f>
        <v>0</v>
      </c>
      <c r="G976" s="804">
        <f>SUM(G742)</f>
        <v>0</v>
      </c>
      <c r="H976" s="804">
        <f>SUM(H742)</f>
        <v>0</v>
      </c>
      <c r="I976" s="804">
        <f>SUM(I742)</f>
        <v>0</v>
      </c>
      <c r="J976" s="804">
        <f>SUM(J742)</f>
        <v>0</v>
      </c>
      <c r="K976" s="804">
        <f>SUM(K742)</f>
        <v>0</v>
      </c>
      <c r="L976" s="804">
        <f>SUM(L742)</f>
        <v>0</v>
      </c>
      <c r="M976" s="804">
        <f>SUM(M742)</f>
        <v>0</v>
      </c>
      <c r="N976" s="804">
        <f>SUM(N742)</f>
        <v>0</v>
      </c>
      <c r="O976" s="804">
        <f>SUM(O742)</f>
        <v>0</v>
      </c>
      <c r="P976" s="804">
        <f>SUM(P742)</f>
        <v>0</v>
      </c>
      <c r="Q976" s="804">
        <f>SUM(Q742)</f>
        <v>0</v>
      </c>
      <c r="R976" s="804">
        <f>SUM(R742)</f>
        <v>0</v>
      </c>
      <c r="S976" s="803"/>
      <c r="T976" s="804">
        <f>SUM(T742)</f>
        <v>0</v>
      </c>
      <c r="U976" s="804">
        <f>SUM(U742)</f>
        <v>0</v>
      </c>
      <c r="V976" s="804">
        <f>SUM(V742)</f>
        <v>0</v>
      </c>
      <c r="W976" s="804">
        <f>SUM(W742)</f>
        <v>0</v>
      </c>
      <c r="X976" s="804">
        <f>SUM(X742)</f>
        <v>0</v>
      </c>
      <c r="Y976" s="804">
        <f>SUM(Y742)</f>
        <v>0</v>
      </c>
      <c r="Z976" s="804">
        <f>SUM(Z742)</f>
        <v>0</v>
      </c>
      <c r="AA976" s="804">
        <f>SUM(AA742)</f>
        <v>0</v>
      </c>
      <c r="AB976" s="804">
        <f>SUM(AB742)</f>
        <v>0</v>
      </c>
      <c r="AC976" s="804">
        <f>SUM(AC742)</f>
        <v>0</v>
      </c>
      <c r="AD976" s="804">
        <f>SUM(AD742)</f>
        <v>0</v>
      </c>
      <c r="AE976" s="804">
        <f>SUM(AE742)</f>
        <v>0</v>
      </c>
      <c r="AF976" s="804">
        <f>SUM(AF742)</f>
        <v>0</v>
      </c>
      <c r="AG976" s="804">
        <f>SUM(AG742)</f>
        <v>0</v>
      </c>
      <c r="AH976" s="804">
        <f>SUM(AH742)</f>
        <v>0</v>
      </c>
      <c r="AI976" s="804">
        <f>SUM(AI742)</f>
        <v>0</v>
      </c>
      <c r="AJ976" s="804">
        <f>SUM(AJ742)</f>
        <v>0</v>
      </c>
      <c r="AK976" s="803"/>
      <c r="AL976" s="804">
        <f>SUM(AL742)</f>
        <v>0</v>
      </c>
      <c r="AM976" s="804">
        <f>SUM(AM742)</f>
        <v>0</v>
      </c>
      <c r="AN976" s="804">
        <f>SUM(AN742)</f>
        <v>0</v>
      </c>
      <c r="AO976" s="804">
        <f>SUM(AO742)</f>
        <v>0</v>
      </c>
      <c r="AP976" s="804">
        <f>SUM(AP742)</f>
        <v>0</v>
      </c>
      <c r="AQ976" s="804">
        <f>SUM(AQ742)</f>
        <v>0</v>
      </c>
      <c r="AR976" s="804">
        <f>SUM(AR742)</f>
        <v>0</v>
      </c>
      <c r="AS976" s="804">
        <f>SUM(AS742)</f>
        <v>0</v>
      </c>
      <c r="AT976" s="804">
        <f>SUM(AT742)</f>
        <v>0</v>
      </c>
      <c r="AU976" s="804">
        <f>SUM(AU742)</f>
        <v>0</v>
      </c>
      <c r="AV976" s="804">
        <f>SUM(AV742)</f>
        <v>0</v>
      </c>
      <c r="AW976" s="804">
        <f>SUM(AW742)</f>
        <v>0</v>
      </c>
      <c r="AX976" s="804">
        <f>SUM(AX742)</f>
        <v>0</v>
      </c>
      <c r="AY976" s="804">
        <f>SUM(AY742)</f>
        <v>0</v>
      </c>
      <c r="AZ976" s="804">
        <f>SUM(AZ742)</f>
        <v>0</v>
      </c>
      <c r="BA976" s="804">
        <f>SUM(BA742)</f>
        <v>0</v>
      </c>
      <c r="BB976" s="804">
        <f>SUM(BB742)</f>
        <v>0</v>
      </c>
      <c r="BC976" s="803"/>
      <c r="BD976" s="804">
        <f>SUM(BD742)</f>
        <v>0</v>
      </c>
      <c r="BE976" s="804">
        <f>SUM(BE742)</f>
        <v>0</v>
      </c>
      <c r="BF976" s="804">
        <f>SUM(BF742)</f>
        <v>0</v>
      </c>
      <c r="BG976" s="804">
        <f>SUM(BG742)</f>
        <v>0</v>
      </c>
      <c r="BH976" s="804">
        <f>SUM(BH742)</f>
        <v>0</v>
      </c>
      <c r="BI976" s="804">
        <f>SUM(BI742)</f>
        <v>0</v>
      </c>
      <c r="BJ976" s="804">
        <f>SUM(BJ742)</f>
        <v>0</v>
      </c>
      <c r="BK976" s="804">
        <f>SUM(BK742)</f>
        <v>0</v>
      </c>
      <c r="BL976" s="804">
        <f>SUM(BL742)</f>
        <v>0</v>
      </c>
      <c r="BM976" s="804">
        <f>SUM(BM742)</f>
        <v>0</v>
      </c>
      <c r="BN976" s="804">
        <f>SUM(BN742)</f>
        <v>0</v>
      </c>
      <c r="BO976" s="804">
        <f>SUM(BO742)</f>
        <v>0</v>
      </c>
      <c r="BP976" s="804">
        <f>SUM(BP742)</f>
        <v>0</v>
      </c>
      <c r="BQ976" s="804">
        <f>SUM(BQ742)</f>
        <v>0</v>
      </c>
      <c r="BR976" s="804">
        <f>SUM(BR742)</f>
        <v>0</v>
      </c>
      <c r="BS976" s="804">
        <f>SUM(BS742)</f>
        <v>0</v>
      </c>
      <c r="BT976" s="804">
        <f>SUM(BT742)</f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03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032"/>
        <v>0</v>
      </c>
      <c r="CG976" s="1339">
        <f t="shared" si="3032"/>
        <v>0</v>
      </c>
      <c r="CH976" s="1339">
        <f t="shared" si="3032"/>
        <v>0</v>
      </c>
      <c r="CI976" s="1339">
        <f t="shared" si="3032"/>
        <v>0</v>
      </c>
      <c r="CJ976" s="1339">
        <f t="shared" si="3032"/>
        <v>0</v>
      </c>
      <c r="CK976" s="1340">
        <f t="shared" si="3032"/>
        <v>0</v>
      </c>
      <c r="CL976" s="1340">
        <f t="shared" si="3032"/>
        <v>0</v>
      </c>
      <c r="CM976" s="1340">
        <f t="shared" si="3032"/>
        <v>0</v>
      </c>
      <c r="CN976" s="1339">
        <f t="shared" si="3032"/>
        <v>0</v>
      </c>
      <c r="CO976" s="1339">
        <f t="shared" si="3032"/>
        <v>0</v>
      </c>
      <c r="CP976" s="1339">
        <f t="shared" si="3032"/>
        <v>0</v>
      </c>
      <c r="CQ976" s="1339">
        <f t="shared" si="3032"/>
        <v>0</v>
      </c>
      <c r="CR976" s="1339">
        <f t="shared" si="3032"/>
        <v>0</v>
      </c>
      <c r="CS976" s="1338">
        <f t="shared" si="3032"/>
        <v>0</v>
      </c>
      <c r="CT976" s="1341">
        <f t="shared" si="3032"/>
        <v>0</v>
      </c>
      <c r="CU976" s="552">
        <f t="shared" ref="CU976:DK976" si="303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3">
        <f t="shared" si="3033"/>
        <v>0</v>
      </c>
      <c r="CW976" s="554">
        <f t="shared" si="3033"/>
        <v>0</v>
      </c>
      <c r="CX976" s="554">
        <f t="shared" si="3033"/>
        <v>0</v>
      </c>
      <c r="CY976" s="554">
        <f t="shared" si="3033"/>
        <v>0</v>
      </c>
      <c r="CZ976" s="554">
        <f t="shared" si="3033"/>
        <v>0</v>
      </c>
      <c r="DA976" s="554">
        <f t="shared" si="3033"/>
        <v>0</v>
      </c>
      <c r="DB976" s="555">
        <f t="shared" si="3033"/>
        <v>0</v>
      </c>
      <c r="DC976" s="555">
        <f t="shared" si="3033"/>
        <v>0</v>
      </c>
      <c r="DD976" s="555">
        <f t="shared" si="3033"/>
        <v>0</v>
      </c>
      <c r="DE976" s="554">
        <f t="shared" si="3033"/>
        <v>0</v>
      </c>
      <c r="DF976" s="554">
        <f t="shared" si="3033"/>
        <v>0</v>
      </c>
      <c r="DG976" s="554">
        <f t="shared" si="3033"/>
        <v>0</v>
      </c>
      <c r="DH976" s="554">
        <f t="shared" si="3033"/>
        <v>0</v>
      </c>
      <c r="DI976" s="554">
        <f t="shared" si="3033"/>
        <v>0</v>
      </c>
      <c r="DJ976" s="553">
        <f t="shared" si="3033"/>
        <v>0</v>
      </c>
      <c r="DK976" s="552">
        <f t="shared" si="3033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5"/>
      <c r="DY976" s="487"/>
    </row>
    <row r="977" spans="1:129" s="489" customFormat="1" ht="15.75" customHeight="1">
      <c r="A977" s="812" t="s">
        <v>399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2"/>
      <c r="CA977" s="592"/>
      <c r="CB977" s="592"/>
      <c r="CC977" s="592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400</v>
      </c>
      <c r="B978" s="804">
        <f>SUM(B748)</f>
        <v>0</v>
      </c>
      <c r="C978" s="804">
        <f>SUM(C748)</f>
        <v>0</v>
      </c>
      <c r="D978" s="804">
        <f>SUM(D748)</f>
        <v>0</v>
      </c>
      <c r="E978" s="804">
        <f>SUM(E748)</f>
        <v>0</v>
      </c>
      <c r="F978" s="804">
        <f>SUM(F748)</f>
        <v>0</v>
      </c>
      <c r="G978" s="804">
        <f>SUM(G748)</f>
        <v>0</v>
      </c>
      <c r="H978" s="804">
        <f>SUM(H748)</f>
        <v>0</v>
      </c>
      <c r="I978" s="804">
        <f>SUM(I748)</f>
        <v>0</v>
      </c>
      <c r="J978" s="804">
        <f>SUM(J748)</f>
        <v>0</v>
      </c>
      <c r="K978" s="804">
        <f>SUM(K748)</f>
        <v>0</v>
      </c>
      <c r="L978" s="804">
        <f>SUM(L748)</f>
        <v>0</v>
      </c>
      <c r="M978" s="804">
        <f>SUM(M748)</f>
        <v>0</v>
      </c>
      <c r="N978" s="804">
        <f>SUM(N748)</f>
        <v>0</v>
      </c>
      <c r="O978" s="804">
        <f>SUM(O748)</f>
        <v>0</v>
      </c>
      <c r="P978" s="804">
        <f>SUM(P748)</f>
        <v>0</v>
      </c>
      <c r="Q978" s="804">
        <f>SUM(Q748)</f>
        <v>0</v>
      </c>
      <c r="R978" s="804">
        <f>SUM(R748)</f>
        <v>0</v>
      </c>
      <c r="S978" s="803"/>
      <c r="T978" s="804">
        <f>SUM(T748)</f>
        <v>0</v>
      </c>
      <c r="U978" s="804">
        <f>SUM(U748)</f>
        <v>0</v>
      </c>
      <c r="V978" s="804">
        <f>SUM(V748)</f>
        <v>0</v>
      </c>
      <c r="W978" s="804">
        <f>SUM(W748)</f>
        <v>0</v>
      </c>
      <c r="X978" s="804">
        <f>SUM(X748)</f>
        <v>0</v>
      </c>
      <c r="Y978" s="804">
        <f>SUM(Y748)</f>
        <v>0</v>
      </c>
      <c r="Z978" s="804">
        <f>SUM(Z748)</f>
        <v>0</v>
      </c>
      <c r="AA978" s="804">
        <f>SUM(AA748)</f>
        <v>0</v>
      </c>
      <c r="AB978" s="804">
        <f>SUM(AB748)</f>
        <v>0</v>
      </c>
      <c r="AC978" s="804">
        <f>SUM(AC748)</f>
        <v>0</v>
      </c>
      <c r="AD978" s="804">
        <f>SUM(AD748)</f>
        <v>0</v>
      </c>
      <c r="AE978" s="804">
        <f>SUM(AE748)</f>
        <v>0</v>
      </c>
      <c r="AF978" s="804">
        <f>SUM(AF748)</f>
        <v>0</v>
      </c>
      <c r="AG978" s="804">
        <f>SUM(AG748)</f>
        <v>0</v>
      </c>
      <c r="AH978" s="804">
        <f>SUM(AH748)</f>
        <v>0</v>
      </c>
      <c r="AI978" s="804">
        <f>SUM(AI748)</f>
        <v>0</v>
      </c>
      <c r="AJ978" s="804">
        <f>SUM(AJ748)</f>
        <v>0</v>
      </c>
      <c r="AK978" s="803"/>
      <c r="AL978" s="804">
        <f>SUM(AL748)</f>
        <v>0</v>
      </c>
      <c r="AM978" s="804">
        <f>SUM(AM748)</f>
        <v>0</v>
      </c>
      <c r="AN978" s="804">
        <f>SUM(AN748)</f>
        <v>0</v>
      </c>
      <c r="AO978" s="804">
        <f>SUM(AO748)</f>
        <v>0</v>
      </c>
      <c r="AP978" s="804">
        <f>SUM(AP748)</f>
        <v>0</v>
      </c>
      <c r="AQ978" s="804">
        <f>SUM(AQ748)</f>
        <v>0</v>
      </c>
      <c r="AR978" s="804">
        <f>SUM(AR748)</f>
        <v>0</v>
      </c>
      <c r="AS978" s="804">
        <f>SUM(AS748)</f>
        <v>0</v>
      </c>
      <c r="AT978" s="804">
        <f>SUM(AT748)</f>
        <v>0</v>
      </c>
      <c r="AU978" s="804">
        <f>SUM(AU748)</f>
        <v>0</v>
      </c>
      <c r="AV978" s="804">
        <f>SUM(AV748)</f>
        <v>0</v>
      </c>
      <c r="AW978" s="804">
        <f>SUM(AW748)</f>
        <v>0</v>
      </c>
      <c r="AX978" s="804">
        <f>SUM(AX748)</f>
        <v>0</v>
      </c>
      <c r="AY978" s="804">
        <f>SUM(AY748)</f>
        <v>0</v>
      </c>
      <c r="AZ978" s="804">
        <f>SUM(AZ748)</f>
        <v>0</v>
      </c>
      <c r="BA978" s="804">
        <f>SUM(BA748)</f>
        <v>0</v>
      </c>
      <c r="BB978" s="804">
        <f>SUM(BB748)</f>
        <v>0</v>
      </c>
      <c r="BC978" s="803"/>
      <c r="BD978" s="804">
        <f>SUM(BD748)</f>
        <v>0</v>
      </c>
      <c r="BE978" s="804">
        <f>SUM(BE748)</f>
        <v>0</v>
      </c>
      <c r="BF978" s="804">
        <f>SUM(BF748)</f>
        <v>0</v>
      </c>
      <c r="BG978" s="804">
        <f>SUM(BG748)</f>
        <v>0</v>
      </c>
      <c r="BH978" s="804">
        <f>SUM(BH748)</f>
        <v>0</v>
      </c>
      <c r="BI978" s="804">
        <f>SUM(BI748)</f>
        <v>0</v>
      </c>
      <c r="BJ978" s="804">
        <f>SUM(BJ748)</f>
        <v>0</v>
      </c>
      <c r="BK978" s="804">
        <f>SUM(BK748)</f>
        <v>0</v>
      </c>
      <c r="BL978" s="804">
        <f>SUM(BL748)</f>
        <v>0</v>
      </c>
      <c r="BM978" s="804">
        <f>SUM(BM748)</f>
        <v>0</v>
      </c>
      <c r="BN978" s="804">
        <f>SUM(BN748)</f>
        <v>0</v>
      </c>
      <c r="BO978" s="804">
        <f>SUM(BO748)</f>
        <v>0</v>
      </c>
      <c r="BP978" s="804">
        <f>SUM(BP748)</f>
        <v>0</v>
      </c>
      <c r="BQ978" s="804">
        <f>SUM(BQ748)</f>
        <v>0</v>
      </c>
      <c r="BR978" s="804">
        <f>SUM(BR748)</f>
        <v>0</v>
      </c>
      <c r="BS978" s="804">
        <f>SUM(BS748)</f>
        <v>0</v>
      </c>
      <c r="BT978" s="804">
        <f>SUM(BT748)</f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03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034"/>
        <v>0</v>
      </c>
      <c r="CG978" s="1339">
        <f t="shared" si="3034"/>
        <v>0</v>
      </c>
      <c r="CH978" s="1339">
        <f t="shared" si="3034"/>
        <v>0</v>
      </c>
      <c r="CI978" s="1339">
        <f t="shared" si="3034"/>
        <v>0</v>
      </c>
      <c r="CJ978" s="1339">
        <f t="shared" si="3034"/>
        <v>0</v>
      </c>
      <c r="CK978" s="1340">
        <f t="shared" si="3034"/>
        <v>0</v>
      </c>
      <c r="CL978" s="1340">
        <f t="shared" si="3034"/>
        <v>0</v>
      </c>
      <c r="CM978" s="1340">
        <f t="shared" si="3034"/>
        <v>0</v>
      </c>
      <c r="CN978" s="1339">
        <f t="shared" si="3034"/>
        <v>0</v>
      </c>
      <c r="CO978" s="1339">
        <f t="shared" si="3034"/>
        <v>0</v>
      </c>
      <c r="CP978" s="1339">
        <f t="shared" si="3034"/>
        <v>0</v>
      </c>
      <c r="CQ978" s="1339">
        <f t="shared" si="3034"/>
        <v>0</v>
      </c>
      <c r="CR978" s="1339">
        <f t="shared" si="3034"/>
        <v>0</v>
      </c>
      <c r="CS978" s="1338">
        <f t="shared" si="3034"/>
        <v>0</v>
      </c>
      <c r="CT978" s="1341">
        <f t="shared" si="3034"/>
        <v>0</v>
      </c>
      <c r="CU978" s="552">
        <f t="shared" ref="CU978:DK978" si="303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3">
        <f t="shared" si="3035"/>
        <v>0</v>
      </c>
      <c r="CW978" s="554">
        <f t="shared" si="3035"/>
        <v>0</v>
      </c>
      <c r="CX978" s="554">
        <f t="shared" si="3035"/>
        <v>0</v>
      </c>
      <c r="CY978" s="554">
        <f t="shared" si="3035"/>
        <v>0</v>
      </c>
      <c r="CZ978" s="554">
        <f t="shared" si="3035"/>
        <v>0</v>
      </c>
      <c r="DA978" s="554">
        <f t="shared" si="3035"/>
        <v>0</v>
      </c>
      <c r="DB978" s="555">
        <f t="shared" si="3035"/>
        <v>0</v>
      </c>
      <c r="DC978" s="555">
        <f t="shared" si="3035"/>
        <v>0</v>
      </c>
      <c r="DD978" s="555">
        <f t="shared" si="3035"/>
        <v>0</v>
      </c>
      <c r="DE978" s="554">
        <f t="shared" si="3035"/>
        <v>0</v>
      </c>
      <c r="DF978" s="554">
        <f t="shared" si="3035"/>
        <v>0</v>
      </c>
      <c r="DG978" s="554">
        <f t="shared" si="3035"/>
        <v>0</v>
      </c>
      <c r="DH978" s="554">
        <f t="shared" si="3035"/>
        <v>0</v>
      </c>
      <c r="DI978" s="554">
        <f t="shared" si="3035"/>
        <v>0</v>
      </c>
      <c r="DJ978" s="553">
        <f t="shared" si="3035"/>
        <v>0</v>
      </c>
      <c r="DK978" s="552">
        <f t="shared" si="3035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5"/>
      <c r="DY978" s="487"/>
    </row>
    <row r="979" spans="1:129" s="489" customFormat="1" ht="15.75" customHeight="1">
      <c r="A979" s="812" t="s">
        <v>401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4">
        <f>SUM(B764)</f>
        <v>0</v>
      </c>
      <c r="C980" s="804">
        <f>SUM(C764)</f>
        <v>0</v>
      </c>
      <c r="D980" s="804">
        <f>SUM(D764)</f>
        <v>0</v>
      </c>
      <c r="E980" s="804">
        <f>SUM(E764)</f>
        <v>0</v>
      </c>
      <c r="F980" s="804">
        <f>SUM(F764)</f>
        <v>0</v>
      </c>
      <c r="G980" s="804">
        <f>SUM(G764)</f>
        <v>0</v>
      </c>
      <c r="H980" s="804">
        <f>SUM(H764)</f>
        <v>0</v>
      </c>
      <c r="I980" s="804">
        <f>SUM(I764)</f>
        <v>0</v>
      </c>
      <c r="J980" s="804">
        <f>SUM(J764)</f>
        <v>0</v>
      </c>
      <c r="K980" s="804">
        <f>SUM(K764)</f>
        <v>0</v>
      </c>
      <c r="L980" s="804">
        <f>SUM(L764)</f>
        <v>0</v>
      </c>
      <c r="M980" s="804">
        <f>SUM(M764)</f>
        <v>0</v>
      </c>
      <c r="N980" s="804">
        <f>SUM(N764)</f>
        <v>0</v>
      </c>
      <c r="O980" s="804">
        <f>SUM(O764)</f>
        <v>0</v>
      </c>
      <c r="P980" s="804">
        <f>SUM(P764)</f>
        <v>0</v>
      </c>
      <c r="Q980" s="804">
        <f>SUM(Q764)</f>
        <v>0</v>
      </c>
      <c r="R980" s="804">
        <f>SUM(R764)</f>
        <v>0</v>
      </c>
      <c r="S980" s="803"/>
      <c r="T980" s="804">
        <f>SUM(T764)</f>
        <v>0</v>
      </c>
      <c r="U980" s="804">
        <f>SUM(U764)</f>
        <v>0</v>
      </c>
      <c r="V980" s="804">
        <f>SUM(V764)</f>
        <v>0</v>
      </c>
      <c r="W980" s="804">
        <f>SUM(W764)</f>
        <v>0</v>
      </c>
      <c r="X980" s="804">
        <f>SUM(X764)</f>
        <v>0</v>
      </c>
      <c r="Y980" s="804">
        <f>SUM(Y764)</f>
        <v>0</v>
      </c>
      <c r="Z980" s="804">
        <f>SUM(Z764)</f>
        <v>0</v>
      </c>
      <c r="AA980" s="804">
        <f>SUM(AA764)</f>
        <v>0</v>
      </c>
      <c r="AB980" s="804">
        <f>SUM(AB764)</f>
        <v>0</v>
      </c>
      <c r="AC980" s="804">
        <f>SUM(AC764)</f>
        <v>0</v>
      </c>
      <c r="AD980" s="804">
        <f>SUM(AD764)</f>
        <v>0</v>
      </c>
      <c r="AE980" s="804">
        <f>SUM(AE764)</f>
        <v>0</v>
      </c>
      <c r="AF980" s="804">
        <f>SUM(AF764)</f>
        <v>0</v>
      </c>
      <c r="AG980" s="804">
        <f>SUM(AG764)</f>
        <v>0</v>
      </c>
      <c r="AH980" s="804">
        <f>SUM(AH764)</f>
        <v>0</v>
      </c>
      <c r="AI980" s="804">
        <f>SUM(AI764)</f>
        <v>0</v>
      </c>
      <c r="AJ980" s="804">
        <f>SUM(AJ764)</f>
        <v>0</v>
      </c>
      <c r="AK980" s="803"/>
      <c r="AL980" s="804">
        <f>SUM(AL764)</f>
        <v>0</v>
      </c>
      <c r="AM980" s="804">
        <f>SUM(AM764)</f>
        <v>0</v>
      </c>
      <c r="AN980" s="804">
        <f>SUM(AN764)</f>
        <v>0</v>
      </c>
      <c r="AO980" s="804">
        <f>SUM(AO764)</f>
        <v>0</v>
      </c>
      <c r="AP980" s="804">
        <f>SUM(AP764)</f>
        <v>0</v>
      </c>
      <c r="AQ980" s="804">
        <f>SUM(AQ764)</f>
        <v>0</v>
      </c>
      <c r="AR980" s="804">
        <f>SUM(AR764)</f>
        <v>0</v>
      </c>
      <c r="AS980" s="804">
        <f>SUM(AS764)</f>
        <v>0</v>
      </c>
      <c r="AT980" s="804">
        <f>SUM(AT764)</f>
        <v>0</v>
      </c>
      <c r="AU980" s="804">
        <f>SUM(AU764)</f>
        <v>0</v>
      </c>
      <c r="AV980" s="804">
        <f>SUM(AV764)</f>
        <v>0</v>
      </c>
      <c r="AW980" s="804">
        <f>SUM(AW764)</f>
        <v>0</v>
      </c>
      <c r="AX980" s="804">
        <f>SUM(AX764)</f>
        <v>0</v>
      </c>
      <c r="AY980" s="804">
        <f>SUM(AY764)</f>
        <v>0</v>
      </c>
      <c r="AZ980" s="804">
        <f>SUM(AZ764)</f>
        <v>0</v>
      </c>
      <c r="BA980" s="804">
        <f>SUM(BA764)</f>
        <v>0</v>
      </c>
      <c r="BB980" s="804">
        <f>SUM(BB764)</f>
        <v>0</v>
      </c>
      <c r="BC980" s="803"/>
      <c r="BD980" s="804">
        <f>SUM(BD764)</f>
        <v>0</v>
      </c>
      <c r="BE980" s="804">
        <f>SUM(BE764)</f>
        <v>0</v>
      </c>
      <c r="BF980" s="804">
        <f>SUM(BF764)</f>
        <v>0</v>
      </c>
      <c r="BG980" s="804">
        <f>SUM(BG764)</f>
        <v>0</v>
      </c>
      <c r="BH980" s="804">
        <f>SUM(BH764)</f>
        <v>0</v>
      </c>
      <c r="BI980" s="804">
        <f>SUM(BI764)</f>
        <v>0</v>
      </c>
      <c r="BJ980" s="804">
        <f>SUM(BJ764)</f>
        <v>0</v>
      </c>
      <c r="BK980" s="804">
        <f>SUM(BK764)</f>
        <v>0</v>
      </c>
      <c r="BL980" s="804">
        <f>SUM(BL764)</f>
        <v>0</v>
      </c>
      <c r="BM980" s="804">
        <f>SUM(BM764)</f>
        <v>0</v>
      </c>
      <c r="BN980" s="804">
        <f>SUM(BN764)</f>
        <v>0</v>
      </c>
      <c r="BO980" s="804">
        <f>SUM(BO764)</f>
        <v>0</v>
      </c>
      <c r="BP980" s="804">
        <f>SUM(BP764)</f>
        <v>0</v>
      </c>
      <c r="BQ980" s="804">
        <f>SUM(BQ764)</f>
        <v>0</v>
      </c>
      <c r="BR980" s="804">
        <f>SUM(BR764)</f>
        <v>0</v>
      </c>
      <c r="BS980" s="804">
        <f>SUM(BS764)</f>
        <v>0</v>
      </c>
      <c r="BT980" s="804">
        <f>SUM(BT764)</f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37">
        <f t="shared" ref="CD980:CS980" si="3036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036"/>
        <v>0</v>
      </c>
      <c r="CF980" s="1339">
        <f t="shared" si="3036"/>
        <v>0</v>
      </c>
      <c r="CG980" s="1339">
        <f t="shared" si="3036"/>
        <v>0</v>
      </c>
      <c r="CH980" s="1339">
        <f t="shared" si="3036"/>
        <v>0</v>
      </c>
      <c r="CI980" s="1339">
        <f t="shared" si="3036"/>
        <v>0</v>
      </c>
      <c r="CJ980" s="1339">
        <f t="shared" si="3036"/>
        <v>0</v>
      </c>
      <c r="CK980" s="1340">
        <f t="shared" si="3036"/>
        <v>0</v>
      </c>
      <c r="CL980" s="1340">
        <f t="shared" si="3036"/>
        <v>0</v>
      </c>
      <c r="CM980" s="1340">
        <f t="shared" si="3036"/>
        <v>0</v>
      </c>
      <c r="CN980" s="1339">
        <f t="shared" si="3036"/>
        <v>0</v>
      </c>
      <c r="CO980" s="1339">
        <f t="shared" si="3036"/>
        <v>0</v>
      </c>
      <c r="CP980" s="1339">
        <f t="shared" si="3036"/>
        <v>0</v>
      </c>
      <c r="CQ980" s="1339">
        <f t="shared" si="3036"/>
        <v>0</v>
      </c>
      <c r="CR980" s="1339">
        <f t="shared" si="3036"/>
        <v>0</v>
      </c>
      <c r="CS980" s="1338">
        <f t="shared" si="3036"/>
        <v>0</v>
      </c>
      <c r="CT980" s="1341">
        <f t="shared" ref="CE980:CT982" si="3037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2">
        <f t="shared" ref="CU980:DD982" si="3038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3">
        <f t="shared" si="3038"/>
        <v>0</v>
      </c>
      <c r="CW980" s="554">
        <f t="shared" si="3038"/>
        <v>0</v>
      </c>
      <c r="CX980" s="554">
        <f t="shared" si="3038"/>
        <v>0</v>
      </c>
      <c r="CY980" s="554">
        <f t="shared" si="3038"/>
        <v>0</v>
      </c>
      <c r="CZ980" s="554">
        <f t="shared" si="3038"/>
        <v>0</v>
      </c>
      <c r="DA980" s="554">
        <f t="shared" si="3038"/>
        <v>0</v>
      </c>
      <c r="DB980" s="555">
        <f t="shared" si="3038"/>
        <v>0</v>
      </c>
      <c r="DC980" s="555">
        <f t="shared" si="3038"/>
        <v>0</v>
      </c>
      <c r="DD980" s="555">
        <f t="shared" si="3038"/>
        <v>0</v>
      </c>
      <c r="DE980" s="554">
        <f t="shared" ref="DE980:DK982" si="3039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4">
        <f t="shared" si="3039"/>
        <v>0</v>
      </c>
      <c r="DG980" s="554">
        <f t="shared" si="3039"/>
        <v>0</v>
      </c>
      <c r="DH980" s="554">
        <f t="shared" si="3039"/>
        <v>0</v>
      </c>
      <c r="DI980" s="554">
        <f t="shared" si="3039"/>
        <v>0</v>
      </c>
      <c r="DJ980" s="553">
        <f t="shared" si="3039"/>
        <v>0</v>
      </c>
      <c r="DK980" s="552">
        <f t="shared" si="3039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5"/>
      <c r="DY980" s="487"/>
    </row>
    <row r="981" spans="1:129" s="489" customFormat="1" ht="15.75" customHeight="1">
      <c r="A981" s="813" t="str">
        <f>A765</f>
        <v>Other income: e.g. Credit (cotton loans)</v>
      </c>
      <c r="B981" s="804">
        <f>SUM(B769)</f>
        <v>0</v>
      </c>
      <c r="C981" s="804">
        <f>SUM(C769)</f>
        <v>0</v>
      </c>
      <c r="D981" s="804">
        <f>SUM(D769)</f>
        <v>0</v>
      </c>
      <c r="E981" s="804">
        <f>SUM(E769)</f>
        <v>0</v>
      </c>
      <c r="F981" s="804">
        <f>SUM(F769)</f>
        <v>0</v>
      </c>
      <c r="G981" s="804">
        <f>SUM(G769)</f>
        <v>0</v>
      </c>
      <c r="H981" s="804">
        <f>SUM(H769)</f>
        <v>0</v>
      </c>
      <c r="I981" s="804">
        <f>SUM(I769)</f>
        <v>0</v>
      </c>
      <c r="J981" s="804">
        <f>SUM(J769)</f>
        <v>0</v>
      </c>
      <c r="K981" s="804">
        <f>SUM(K769)</f>
        <v>0</v>
      </c>
      <c r="L981" s="804">
        <f>SUM(L769)</f>
        <v>0</v>
      </c>
      <c r="M981" s="804">
        <f>SUM(M769)</f>
        <v>0</v>
      </c>
      <c r="N981" s="804">
        <f>SUM(N769)</f>
        <v>0</v>
      </c>
      <c r="O981" s="804">
        <f>SUM(O769)</f>
        <v>0</v>
      </c>
      <c r="P981" s="804">
        <f>SUM(P769)</f>
        <v>0</v>
      </c>
      <c r="Q981" s="804">
        <f>SUM(Q769)</f>
        <v>0</v>
      </c>
      <c r="R981" s="804">
        <f>SUM(R769)</f>
        <v>0</v>
      </c>
      <c r="S981" s="803"/>
      <c r="T981" s="804">
        <f>SUM(T769)</f>
        <v>0</v>
      </c>
      <c r="U981" s="804">
        <f>SUM(U769)</f>
        <v>0</v>
      </c>
      <c r="V981" s="804">
        <f>SUM(V769)</f>
        <v>0</v>
      </c>
      <c r="W981" s="804">
        <f>SUM(W769)</f>
        <v>0</v>
      </c>
      <c r="X981" s="804">
        <f>SUM(X769)</f>
        <v>0</v>
      </c>
      <c r="Y981" s="804">
        <f>SUM(Y769)</f>
        <v>0</v>
      </c>
      <c r="Z981" s="804">
        <f>SUM(Z769)</f>
        <v>0</v>
      </c>
      <c r="AA981" s="804">
        <f>SUM(AA769)</f>
        <v>0</v>
      </c>
      <c r="AB981" s="804">
        <f>SUM(AB769)</f>
        <v>0</v>
      </c>
      <c r="AC981" s="804">
        <f>SUM(AC769)</f>
        <v>0</v>
      </c>
      <c r="AD981" s="804">
        <f>SUM(AD769)</f>
        <v>0</v>
      </c>
      <c r="AE981" s="804">
        <f>SUM(AE769)</f>
        <v>0</v>
      </c>
      <c r="AF981" s="804">
        <f>SUM(AF769)</f>
        <v>0</v>
      </c>
      <c r="AG981" s="804">
        <f>SUM(AG769)</f>
        <v>0</v>
      </c>
      <c r="AH981" s="804">
        <f>SUM(AH769)</f>
        <v>0</v>
      </c>
      <c r="AI981" s="804">
        <f>SUM(AI769)</f>
        <v>0</v>
      </c>
      <c r="AJ981" s="804">
        <f>SUM(AJ769)</f>
        <v>0</v>
      </c>
      <c r="AK981" s="803"/>
      <c r="AL981" s="804">
        <f>SUM(AL769)</f>
        <v>0</v>
      </c>
      <c r="AM981" s="804">
        <f>SUM(AM769)</f>
        <v>0</v>
      </c>
      <c r="AN981" s="804">
        <f>SUM(AN769)</f>
        <v>0</v>
      </c>
      <c r="AO981" s="804">
        <f>SUM(AO769)</f>
        <v>0</v>
      </c>
      <c r="AP981" s="804">
        <f>SUM(AP769)</f>
        <v>0</v>
      </c>
      <c r="AQ981" s="804">
        <f>SUM(AQ769)</f>
        <v>0</v>
      </c>
      <c r="AR981" s="804">
        <f>SUM(AR769)</f>
        <v>0</v>
      </c>
      <c r="AS981" s="804">
        <f>SUM(AS769)</f>
        <v>0</v>
      </c>
      <c r="AT981" s="804">
        <f>SUM(AT769)</f>
        <v>0</v>
      </c>
      <c r="AU981" s="804">
        <f>SUM(AU769)</f>
        <v>0</v>
      </c>
      <c r="AV981" s="804">
        <f>SUM(AV769)</f>
        <v>0</v>
      </c>
      <c r="AW981" s="804">
        <f>SUM(AW769)</f>
        <v>0</v>
      </c>
      <c r="AX981" s="804">
        <f>SUM(AX769)</f>
        <v>0</v>
      </c>
      <c r="AY981" s="804">
        <f>SUM(AY769)</f>
        <v>0</v>
      </c>
      <c r="AZ981" s="804">
        <f>SUM(AZ769)</f>
        <v>0</v>
      </c>
      <c r="BA981" s="804">
        <f>SUM(BA769)</f>
        <v>0</v>
      </c>
      <c r="BB981" s="804">
        <f>SUM(BB769)</f>
        <v>0</v>
      </c>
      <c r="BC981" s="803"/>
      <c r="BD981" s="804">
        <f>SUM(BD769)</f>
        <v>0</v>
      </c>
      <c r="BE981" s="804">
        <f>SUM(BE769)</f>
        <v>0</v>
      </c>
      <c r="BF981" s="804">
        <f>SUM(BF769)</f>
        <v>0</v>
      </c>
      <c r="BG981" s="804">
        <f>SUM(BG769)</f>
        <v>0</v>
      </c>
      <c r="BH981" s="804">
        <f>SUM(BH769)</f>
        <v>0</v>
      </c>
      <c r="BI981" s="804">
        <f>SUM(BI769)</f>
        <v>0</v>
      </c>
      <c r="BJ981" s="804">
        <f>SUM(BJ769)</f>
        <v>0</v>
      </c>
      <c r="BK981" s="804">
        <f>SUM(BK769)</f>
        <v>0</v>
      </c>
      <c r="BL981" s="804">
        <f>SUM(BL769)</f>
        <v>0</v>
      </c>
      <c r="BM981" s="804">
        <f>SUM(BM769)</f>
        <v>0</v>
      </c>
      <c r="BN981" s="804">
        <f>SUM(BN769)</f>
        <v>0</v>
      </c>
      <c r="BO981" s="804">
        <f>SUM(BO769)</f>
        <v>0</v>
      </c>
      <c r="BP981" s="804">
        <f>SUM(BP769)</f>
        <v>0</v>
      </c>
      <c r="BQ981" s="804">
        <f>SUM(BQ769)</f>
        <v>0</v>
      </c>
      <c r="BR981" s="804">
        <f>SUM(BR769)</f>
        <v>0</v>
      </c>
      <c r="BS981" s="804">
        <f>SUM(BS769)</f>
        <v>0</v>
      </c>
      <c r="BT981" s="804">
        <f>SUM(BT769)</f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037"/>
        <v>0</v>
      </c>
      <c r="CF981" s="1339">
        <f t="shared" si="3037"/>
        <v>0</v>
      </c>
      <c r="CG981" s="1339">
        <f t="shared" si="3037"/>
        <v>0</v>
      </c>
      <c r="CH981" s="1339">
        <f t="shared" si="3037"/>
        <v>0</v>
      </c>
      <c r="CI981" s="1339">
        <f t="shared" si="3037"/>
        <v>0</v>
      </c>
      <c r="CJ981" s="1339">
        <f t="shared" si="3037"/>
        <v>0</v>
      </c>
      <c r="CK981" s="1340">
        <f t="shared" si="3037"/>
        <v>0</v>
      </c>
      <c r="CL981" s="1340">
        <f t="shared" si="3037"/>
        <v>0</v>
      </c>
      <c r="CM981" s="1340">
        <f t="shared" si="3037"/>
        <v>0</v>
      </c>
      <c r="CN981" s="1339">
        <f t="shared" si="3037"/>
        <v>0</v>
      </c>
      <c r="CO981" s="1339">
        <f t="shared" si="3037"/>
        <v>0</v>
      </c>
      <c r="CP981" s="1339">
        <f t="shared" si="3037"/>
        <v>0</v>
      </c>
      <c r="CQ981" s="1339">
        <f t="shared" si="3037"/>
        <v>0</v>
      </c>
      <c r="CR981" s="1339">
        <f t="shared" si="3037"/>
        <v>0</v>
      </c>
      <c r="CS981" s="1338">
        <f t="shared" si="3037"/>
        <v>0</v>
      </c>
      <c r="CT981" s="1341">
        <f t="shared" si="3037"/>
        <v>0</v>
      </c>
      <c r="CU981" s="552">
        <f t="shared" si="3038"/>
        <v>0</v>
      </c>
      <c r="CV981" s="553">
        <f t="shared" si="3038"/>
        <v>0</v>
      </c>
      <c r="CW981" s="554">
        <f t="shared" si="3038"/>
        <v>0</v>
      </c>
      <c r="CX981" s="554">
        <f t="shared" si="3038"/>
        <v>0</v>
      </c>
      <c r="CY981" s="554">
        <f t="shared" si="3038"/>
        <v>0</v>
      </c>
      <c r="CZ981" s="554">
        <f t="shared" si="3038"/>
        <v>0</v>
      </c>
      <c r="DA981" s="554">
        <f t="shared" si="3038"/>
        <v>0</v>
      </c>
      <c r="DB981" s="555">
        <f t="shared" si="3038"/>
        <v>0</v>
      </c>
      <c r="DC981" s="555">
        <f t="shared" si="3038"/>
        <v>0</v>
      </c>
      <c r="DD981" s="555">
        <f t="shared" si="3038"/>
        <v>0</v>
      </c>
      <c r="DE981" s="554">
        <f t="shared" si="3039"/>
        <v>0</v>
      </c>
      <c r="DF981" s="554">
        <f t="shared" si="3039"/>
        <v>0</v>
      </c>
      <c r="DG981" s="554">
        <f t="shared" si="3039"/>
        <v>0</v>
      </c>
      <c r="DH981" s="554">
        <f t="shared" si="3039"/>
        <v>0</v>
      </c>
      <c r="DI981" s="554">
        <f t="shared" si="3039"/>
        <v>0</v>
      </c>
      <c r="DJ981" s="553">
        <f t="shared" si="3039"/>
        <v>0</v>
      </c>
      <c r="DK981" s="552">
        <f t="shared" si="3039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5"/>
      <c r="DY981" s="487"/>
    </row>
    <row r="982" spans="1:129" s="489" customFormat="1" ht="15.75" customHeight="1">
      <c r="A982" s="813" t="str">
        <f>$A$724</f>
        <v>Remittances: no. times per year</v>
      </c>
      <c r="B982" s="804">
        <f>SUM(B726)</f>
        <v>0</v>
      </c>
      <c r="C982" s="804">
        <f>SUM(C726)</f>
        <v>0</v>
      </c>
      <c r="D982" s="804">
        <f>SUM(D726)</f>
        <v>0</v>
      </c>
      <c r="E982" s="804">
        <f>SUM(E726)</f>
        <v>0</v>
      </c>
      <c r="F982" s="804">
        <f>SUM(F726)</f>
        <v>0</v>
      </c>
      <c r="G982" s="804">
        <f>SUM(G726)</f>
        <v>0</v>
      </c>
      <c r="H982" s="804">
        <f>SUM(H726)</f>
        <v>0</v>
      </c>
      <c r="I982" s="804">
        <f>SUM(I726)</f>
        <v>0</v>
      </c>
      <c r="J982" s="804">
        <f>SUM(J726)</f>
        <v>0</v>
      </c>
      <c r="K982" s="804">
        <f>SUM(K726)</f>
        <v>0</v>
      </c>
      <c r="L982" s="804">
        <f>SUM(L726)</f>
        <v>0</v>
      </c>
      <c r="M982" s="804">
        <f>SUM(M726)</f>
        <v>0</v>
      </c>
      <c r="N982" s="804">
        <f>SUM(N726)</f>
        <v>0</v>
      </c>
      <c r="O982" s="804">
        <f>SUM(O726)</f>
        <v>0</v>
      </c>
      <c r="P982" s="804">
        <f>SUM(P726)</f>
        <v>0</v>
      </c>
      <c r="Q982" s="804">
        <f>SUM(Q726)</f>
        <v>0</v>
      </c>
      <c r="R982" s="804">
        <f>SUM(R726)</f>
        <v>0</v>
      </c>
      <c r="S982" s="803"/>
      <c r="T982" s="804">
        <f>SUM(T726)</f>
        <v>0</v>
      </c>
      <c r="U982" s="804">
        <f>SUM(U726)</f>
        <v>0</v>
      </c>
      <c r="V982" s="804">
        <f>SUM(V726)</f>
        <v>0</v>
      </c>
      <c r="W982" s="804">
        <f>SUM(W726)</f>
        <v>0</v>
      </c>
      <c r="X982" s="804">
        <f>SUM(X726)</f>
        <v>0</v>
      </c>
      <c r="Y982" s="804">
        <f>SUM(Y726)</f>
        <v>0</v>
      </c>
      <c r="Z982" s="804">
        <f>SUM(Z726)</f>
        <v>0</v>
      </c>
      <c r="AA982" s="804">
        <f>SUM(AA726)</f>
        <v>0</v>
      </c>
      <c r="AB982" s="804">
        <f>SUM(AB726)</f>
        <v>0</v>
      </c>
      <c r="AC982" s="804">
        <f>SUM(AC726)</f>
        <v>0</v>
      </c>
      <c r="AD982" s="804">
        <f>SUM(AD726)</f>
        <v>0</v>
      </c>
      <c r="AE982" s="804">
        <f>SUM(AE726)</f>
        <v>0</v>
      </c>
      <c r="AF982" s="804">
        <f>SUM(AF726)</f>
        <v>0</v>
      </c>
      <c r="AG982" s="804">
        <f>SUM(AG726)</f>
        <v>0</v>
      </c>
      <c r="AH982" s="804">
        <f>SUM(AH726)</f>
        <v>0</v>
      </c>
      <c r="AI982" s="804">
        <f>SUM(AI726)</f>
        <v>0</v>
      </c>
      <c r="AJ982" s="804">
        <f>SUM(AJ726)</f>
        <v>0</v>
      </c>
      <c r="AK982" s="803"/>
      <c r="AL982" s="804">
        <f>SUM(AL726)</f>
        <v>0</v>
      </c>
      <c r="AM982" s="804">
        <f>SUM(AM726)</f>
        <v>0</v>
      </c>
      <c r="AN982" s="804">
        <f>SUM(AN726)</f>
        <v>0</v>
      </c>
      <c r="AO982" s="804">
        <f>SUM(AO726)</f>
        <v>0</v>
      </c>
      <c r="AP982" s="804">
        <f>SUM(AP726)</f>
        <v>0</v>
      </c>
      <c r="AQ982" s="804">
        <f>SUM(AQ726)</f>
        <v>0</v>
      </c>
      <c r="AR982" s="804">
        <f>SUM(AR726)</f>
        <v>0</v>
      </c>
      <c r="AS982" s="804">
        <f>SUM(AS726)</f>
        <v>0</v>
      </c>
      <c r="AT982" s="804">
        <f>SUM(AT726)</f>
        <v>0</v>
      </c>
      <c r="AU982" s="804">
        <f>SUM(AU726)</f>
        <v>0</v>
      </c>
      <c r="AV982" s="804">
        <f>SUM(AV726)</f>
        <v>0</v>
      </c>
      <c r="AW982" s="804">
        <f>SUM(AW726)</f>
        <v>0</v>
      </c>
      <c r="AX982" s="804">
        <f>SUM(AX726)</f>
        <v>0</v>
      </c>
      <c r="AY982" s="804">
        <f>SUM(AY726)</f>
        <v>0</v>
      </c>
      <c r="AZ982" s="804">
        <f>SUM(AZ726)</f>
        <v>0</v>
      </c>
      <c r="BA982" s="804">
        <f>SUM(BA726)</f>
        <v>0</v>
      </c>
      <c r="BB982" s="804">
        <f>SUM(BB726)</f>
        <v>0</v>
      </c>
      <c r="BC982" s="803"/>
      <c r="BD982" s="804">
        <f>SUM(BD726)</f>
        <v>0</v>
      </c>
      <c r="BE982" s="804">
        <f>SUM(BE726)</f>
        <v>0</v>
      </c>
      <c r="BF982" s="804">
        <f>SUM(BF726)</f>
        <v>0</v>
      </c>
      <c r="BG982" s="804">
        <f>SUM(BG726)</f>
        <v>0</v>
      </c>
      <c r="BH982" s="804">
        <f>SUM(BH726)</f>
        <v>0</v>
      </c>
      <c r="BI982" s="804">
        <f>SUM(BI726)</f>
        <v>0</v>
      </c>
      <c r="BJ982" s="804">
        <f>SUM(BJ726)</f>
        <v>0</v>
      </c>
      <c r="BK982" s="804">
        <f>SUM(BK726)</f>
        <v>0</v>
      </c>
      <c r="BL982" s="804">
        <f>SUM(BL726)</f>
        <v>0</v>
      </c>
      <c r="BM982" s="804">
        <f>SUM(BM726)</f>
        <v>0</v>
      </c>
      <c r="BN982" s="804">
        <f>SUM(BN726)</f>
        <v>0</v>
      </c>
      <c r="BO982" s="804">
        <f>SUM(BO726)</f>
        <v>0</v>
      </c>
      <c r="BP982" s="804">
        <f>SUM(BP726)</f>
        <v>0</v>
      </c>
      <c r="BQ982" s="804">
        <f>SUM(BQ726)</f>
        <v>0</v>
      </c>
      <c r="BR982" s="804">
        <f>SUM(BR726)</f>
        <v>0</v>
      </c>
      <c r="BS982" s="804">
        <f>SUM(BS726)</f>
        <v>0</v>
      </c>
      <c r="BT982" s="804">
        <f>SUM(BT726)</f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037"/>
        <v>0</v>
      </c>
      <c r="CF982" s="1339">
        <f t="shared" si="3037"/>
        <v>0</v>
      </c>
      <c r="CG982" s="1339">
        <f t="shared" si="3037"/>
        <v>0</v>
      </c>
      <c r="CH982" s="1339">
        <f t="shared" si="3037"/>
        <v>0</v>
      </c>
      <c r="CI982" s="1339">
        <f t="shared" si="3037"/>
        <v>0</v>
      </c>
      <c r="CJ982" s="1339">
        <f t="shared" si="3037"/>
        <v>0</v>
      </c>
      <c r="CK982" s="1340">
        <f t="shared" si="3037"/>
        <v>0</v>
      </c>
      <c r="CL982" s="1340">
        <f t="shared" si="3037"/>
        <v>0</v>
      </c>
      <c r="CM982" s="1340">
        <f t="shared" si="3037"/>
        <v>0</v>
      </c>
      <c r="CN982" s="1339">
        <f t="shared" si="3037"/>
        <v>0</v>
      </c>
      <c r="CO982" s="1339">
        <f t="shared" si="3037"/>
        <v>0</v>
      </c>
      <c r="CP982" s="1339">
        <f t="shared" si="3037"/>
        <v>0</v>
      </c>
      <c r="CQ982" s="1339">
        <f t="shared" si="3037"/>
        <v>0</v>
      </c>
      <c r="CR982" s="1339">
        <f t="shared" si="3037"/>
        <v>0</v>
      </c>
      <c r="CS982" s="1338">
        <f t="shared" si="3037"/>
        <v>0</v>
      </c>
      <c r="CT982" s="1341">
        <f t="shared" si="3037"/>
        <v>0</v>
      </c>
      <c r="CU982" s="552">
        <f t="shared" si="3038"/>
        <v>0</v>
      </c>
      <c r="CV982" s="553">
        <f t="shared" si="3038"/>
        <v>0</v>
      </c>
      <c r="CW982" s="554">
        <f t="shared" si="3038"/>
        <v>0</v>
      </c>
      <c r="CX982" s="554">
        <f t="shared" si="3038"/>
        <v>0</v>
      </c>
      <c r="CY982" s="554">
        <f t="shared" si="3038"/>
        <v>0</v>
      </c>
      <c r="CZ982" s="554">
        <f t="shared" si="3038"/>
        <v>0</v>
      </c>
      <c r="DA982" s="554">
        <f t="shared" si="3038"/>
        <v>0</v>
      </c>
      <c r="DB982" s="555">
        <f t="shared" si="3038"/>
        <v>0</v>
      </c>
      <c r="DC982" s="555">
        <f t="shared" si="3038"/>
        <v>0</v>
      </c>
      <c r="DD982" s="555">
        <f t="shared" si="3038"/>
        <v>0</v>
      </c>
      <c r="DE982" s="554">
        <f t="shared" si="3039"/>
        <v>0</v>
      </c>
      <c r="DF982" s="554">
        <f t="shared" si="3039"/>
        <v>0</v>
      </c>
      <c r="DG982" s="554">
        <f t="shared" si="3039"/>
        <v>0</v>
      </c>
      <c r="DH982" s="554">
        <f t="shared" si="3039"/>
        <v>0</v>
      </c>
      <c r="DI982" s="554">
        <f t="shared" si="3039"/>
        <v>0</v>
      </c>
      <c r="DJ982" s="553">
        <f t="shared" si="3039"/>
        <v>0</v>
      </c>
      <c r="DK982" s="552">
        <f t="shared" si="3039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5"/>
      <c r="DY982" s="487"/>
    </row>
    <row r="983" spans="1:129" s="489" customFormat="1" ht="15.75" customHeight="1">
      <c r="A983" s="620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4" t="s">
        <v>74</v>
      </c>
      <c r="B984" s="804">
        <f>SUM(B903:B983)</f>
        <v>1429.98</v>
      </c>
      <c r="C984" s="804">
        <f>SUM(C903:C983)</f>
        <v>4850</v>
      </c>
      <c r="D984" s="804">
        <f>SUM(D903:D983)</f>
        <v>1612</v>
      </c>
      <c r="E984" s="804">
        <f>SUM(E903:E983)</f>
        <v>1620</v>
      </c>
      <c r="F984" s="804">
        <f>SUM(F903:F983)</f>
        <v>2524.9</v>
      </c>
      <c r="G984" s="804">
        <f>SUM(G903:G983)</f>
        <v>4638</v>
      </c>
      <c r="H984" s="804">
        <f>SUM(H903:H983)</f>
        <v>3380</v>
      </c>
      <c r="I984" s="804">
        <f>SUM(I903:I983)</f>
        <v>2090</v>
      </c>
      <c r="J984" s="804">
        <f>SUM(J903:J983)</f>
        <v>1565</v>
      </c>
      <c r="K984" s="804">
        <f>SUM(K903:K983)</f>
        <v>0</v>
      </c>
      <c r="L984" s="804">
        <f>SUM(L903:L983)</f>
        <v>0</v>
      </c>
      <c r="M984" s="804">
        <f>SUM(M903:M983)</f>
        <v>0</v>
      </c>
      <c r="N984" s="804">
        <f>SUM(N903:N983)</f>
        <v>0</v>
      </c>
      <c r="O984" s="804">
        <f>SUM(O903:O983)</f>
        <v>0</v>
      </c>
      <c r="P984" s="804">
        <f>SUM(P903:P983)</f>
        <v>0</v>
      </c>
      <c r="Q984" s="804">
        <f>SUM(Q903:Q983)</f>
        <v>0</v>
      </c>
      <c r="R984" s="804">
        <f>SUM(R903:R983)</f>
        <v>0</v>
      </c>
      <c r="S984" s="803"/>
      <c r="T984" s="804">
        <f>SUM(T903:T983)</f>
        <v>7600</v>
      </c>
      <c r="U984" s="804">
        <f>SUM(U903:U983)</f>
        <v>2010</v>
      </c>
      <c r="V984" s="804">
        <f>SUM(V903:V983)</f>
        <v>3020</v>
      </c>
      <c r="W984" s="804">
        <f>SUM(W903:W983)</f>
        <v>4774</v>
      </c>
      <c r="X984" s="804">
        <f>SUM(X903:X983)</f>
        <v>4995</v>
      </c>
      <c r="Y984" s="804">
        <f>SUM(Y903:Y983)</f>
        <v>3916</v>
      </c>
      <c r="Z984" s="804">
        <f>SUM(Z903:Z983)</f>
        <v>2450</v>
      </c>
      <c r="AA984" s="804">
        <f>SUM(AA903:AA983)</f>
        <v>1754</v>
      </c>
      <c r="AB984" s="804">
        <f>SUM(AB903:AB983)</f>
        <v>3938</v>
      </c>
      <c r="AC984" s="804">
        <f>SUM(AC903:AC983)</f>
        <v>0</v>
      </c>
      <c r="AD984" s="804">
        <f>SUM(AD903:AD983)</f>
        <v>0</v>
      </c>
      <c r="AE984" s="804">
        <f>SUM(AE903:AE983)</f>
        <v>0</v>
      </c>
      <c r="AF984" s="804">
        <f>SUM(AF903:AF983)</f>
        <v>0</v>
      </c>
      <c r="AG984" s="804">
        <f>SUM(AG903:AG983)</f>
        <v>0</v>
      </c>
      <c r="AH984" s="804">
        <f>SUM(AH903:AH983)</f>
        <v>0</v>
      </c>
      <c r="AI984" s="804">
        <f>SUM(AI903:AI983)</f>
        <v>0</v>
      </c>
      <c r="AJ984" s="804">
        <f>SUM(AJ903:AJ983)</f>
        <v>0</v>
      </c>
      <c r="AK984" s="803"/>
      <c r="AL984" s="804">
        <f>SUM(AL903:AL983)</f>
        <v>10840</v>
      </c>
      <c r="AM984" s="804">
        <f>SUM(AM903:AM983)</f>
        <v>9314.4</v>
      </c>
      <c r="AN984" s="804">
        <f>SUM(AN903:AN983)</f>
        <v>11029.7</v>
      </c>
      <c r="AO984" s="804">
        <f>SUM(AO903:AO983)</f>
        <v>19254.88</v>
      </c>
      <c r="AP984" s="804">
        <f>SUM(AP903:AP983)</f>
        <v>12929.96</v>
      </c>
      <c r="AQ984" s="804">
        <f>SUM(AQ903:AQ983)</f>
        <v>18910</v>
      </c>
      <c r="AR984" s="804">
        <f>SUM(AR903:AR983)</f>
        <v>23364.944</v>
      </c>
      <c r="AS984" s="804">
        <f>SUM(AS903:AS983)</f>
        <v>26633.822</v>
      </c>
      <c r="AT984" s="804">
        <f>SUM(AT903:AT983)</f>
        <v>22389.997600000002</v>
      </c>
      <c r="AU984" s="804">
        <f>SUM(AU903:AU983)</f>
        <v>0</v>
      </c>
      <c r="AV984" s="804">
        <f>SUM(AV903:AV983)</f>
        <v>0</v>
      </c>
      <c r="AW984" s="804">
        <f>SUM(AW903:AW983)</f>
        <v>0</v>
      </c>
      <c r="AX984" s="804">
        <f>SUM(AX903:AX983)</f>
        <v>0</v>
      </c>
      <c r="AY984" s="804">
        <f>SUM(AY903:AY983)</f>
        <v>0</v>
      </c>
      <c r="AZ984" s="804">
        <f>SUM(AZ903:AZ983)</f>
        <v>0</v>
      </c>
      <c r="BA984" s="804">
        <f>SUM(BA903:BA983)</f>
        <v>0</v>
      </c>
      <c r="BB984" s="804">
        <f>SUM(BB903:BB983)</f>
        <v>0</v>
      </c>
      <c r="BC984" s="803"/>
      <c r="BD984" s="804">
        <f>SUM(BD903:BD983)</f>
        <v>63290</v>
      </c>
      <c r="BE984" s="804">
        <f>SUM(BE903:BE983)</f>
        <v>30485</v>
      </c>
      <c r="BF984" s="804">
        <f>SUM(BF903:BF983)</f>
        <v>486999.94</v>
      </c>
      <c r="BG984" s="804">
        <f>SUM(BG903:BG983)</f>
        <v>148505</v>
      </c>
      <c r="BH984" s="804">
        <f>SUM(BH903:BH983)</f>
        <v>36190</v>
      </c>
      <c r="BI984" s="804">
        <f>SUM(BI903:BI983)</f>
        <v>345750</v>
      </c>
      <c r="BJ984" s="804">
        <f>SUM(BJ903:BJ983)</f>
        <v>282200</v>
      </c>
      <c r="BK984" s="804">
        <f>SUM(BK903:BK983)</f>
        <v>35200.300000000003</v>
      </c>
      <c r="BL984" s="804">
        <f>SUM(BL903:BL983)</f>
        <v>59089.599999999999</v>
      </c>
      <c r="BM984" s="804">
        <f>SUM(BM903:BM983)</f>
        <v>0</v>
      </c>
      <c r="BN984" s="804">
        <f>SUM(BN903:BN983)</f>
        <v>0</v>
      </c>
      <c r="BO984" s="804">
        <f>SUM(BO903:BO983)</f>
        <v>0</v>
      </c>
      <c r="BP984" s="804">
        <f>SUM(BP903:BP983)</f>
        <v>0</v>
      </c>
      <c r="BQ984" s="804">
        <f>SUM(BQ903:BQ983)</f>
        <v>0</v>
      </c>
      <c r="BR984" s="804">
        <f>SUM(BR903:BR983)</f>
        <v>0</v>
      </c>
      <c r="BS984" s="804">
        <f>SUM(BS903:BS983)</f>
        <v>0</v>
      </c>
      <c r="BT984" s="804">
        <f>SUM(BT903:BT983)</f>
        <v>0</v>
      </c>
      <c r="BU984" s="803"/>
      <c r="BV984" s="804">
        <f>SUM(BV903:BV983)</f>
        <v>3710</v>
      </c>
      <c r="BW984" s="804">
        <f>SUM(BW903:BW983)</f>
        <v>7230</v>
      </c>
      <c r="BX984" s="804">
        <f>SUM(BX903:BX983)</f>
        <v>19585</v>
      </c>
      <c r="BY984" s="804">
        <f>SUM(BY903:BY983)</f>
        <v>96920</v>
      </c>
      <c r="BZ984" s="600">
        <f>IF(DL984&lt;3,"",(SUM(B984:R984)-MIN(B984:R984)-MAX(B984:R984))/(DL984-2))</f>
        <v>1257.3253333333332</v>
      </c>
      <c r="CA984" s="600">
        <f>IF(DM984&lt;3,"",(SUM(T984:AJ984)-MIN(T984:AJ984)-MAX(T984:AJ984))/(DM984-2))</f>
        <v>1790.4666666666667</v>
      </c>
      <c r="CB984" s="600">
        <f>IF(DN984&lt;3,"",(SUM(AL984:BB984)-MIN(AL984:BB984)-MAX(AL984:BB984))/(DN984-2))</f>
        <v>8535.592106666667</v>
      </c>
      <c r="CC984" s="600">
        <f>IF(DO984&lt;3,"",(SUM(BD984:BT984)-MIN(BD984:BT984)-MAX(BD984:BT984))/(DO984-2))</f>
        <v>66713.993333333347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0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040"/>
        <v>0</v>
      </c>
      <c r="CG984" s="1339">
        <f t="shared" si="3040"/>
        <v>0</v>
      </c>
      <c r="CH984" s="1339">
        <f t="shared" si="3040"/>
        <v>0</v>
      </c>
      <c r="CI984" s="1339">
        <f t="shared" si="3040"/>
        <v>0</v>
      </c>
      <c r="CJ984" s="1339">
        <f t="shared" si="3040"/>
        <v>0</v>
      </c>
      <c r="CK984" s="1340">
        <f t="shared" si="3040"/>
        <v>0</v>
      </c>
      <c r="CL984" s="1340">
        <f t="shared" si="3040"/>
        <v>30485</v>
      </c>
      <c r="CM984" s="1340">
        <f t="shared" si="3040"/>
        <v>35200.300000000003</v>
      </c>
      <c r="CN984" s="1339">
        <f t="shared" si="3040"/>
        <v>36190</v>
      </c>
      <c r="CO984" s="1339">
        <f t="shared" si="3040"/>
        <v>59089.599999999999</v>
      </c>
      <c r="CP984" s="1339">
        <f t="shared" si="3040"/>
        <v>63290</v>
      </c>
      <c r="CQ984" s="1339">
        <f t="shared" si="3040"/>
        <v>148505</v>
      </c>
      <c r="CR984" s="1339">
        <f t="shared" si="3040"/>
        <v>282200</v>
      </c>
      <c r="CS984" s="1338">
        <f t="shared" si="3040"/>
        <v>345750</v>
      </c>
      <c r="CT984" s="1341">
        <f t="shared" si="3040"/>
        <v>486999.94</v>
      </c>
      <c r="CU984" s="552">
        <f t="shared" ref="CU984:DK984" si="30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3">
        <f t="shared" si="3041"/>
        <v>0</v>
      </c>
      <c r="CW984" s="554">
        <f t="shared" si="3041"/>
        <v>0</v>
      </c>
      <c r="CX984" s="554">
        <f t="shared" si="3041"/>
        <v>0</v>
      </c>
      <c r="CY984" s="554">
        <f t="shared" si="3041"/>
        <v>0</v>
      </c>
      <c r="CZ984" s="554">
        <f t="shared" si="3041"/>
        <v>0</v>
      </c>
      <c r="DA984" s="554">
        <f t="shared" si="3041"/>
        <v>0</v>
      </c>
      <c r="DB984" s="555">
        <f t="shared" si="3041"/>
        <v>0</v>
      </c>
      <c r="DC984" s="555">
        <f t="shared" si="3041"/>
        <v>30485</v>
      </c>
      <c r="DD984" s="555">
        <f t="shared" si="3041"/>
        <v>35200.300000000003</v>
      </c>
      <c r="DE984" s="554">
        <f t="shared" si="3041"/>
        <v>36190</v>
      </c>
      <c r="DF984" s="554">
        <f t="shared" si="3041"/>
        <v>59089.599999999999</v>
      </c>
      <c r="DG984" s="554">
        <f t="shared" si="3041"/>
        <v>63290</v>
      </c>
      <c r="DH984" s="554">
        <f t="shared" si="3041"/>
        <v>148505</v>
      </c>
      <c r="DI984" s="554">
        <f t="shared" si="3041"/>
        <v>282200</v>
      </c>
      <c r="DJ984" s="553">
        <f t="shared" si="3041"/>
        <v>345750</v>
      </c>
      <c r="DK984" s="552">
        <f t="shared" si="3041"/>
        <v>486999.94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5"/>
      <c r="DY984" s="487"/>
    </row>
    <row r="985" spans="1:129" s="489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8" t="s">
        <v>402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1487" t="s">
        <v>812</v>
      </c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3" t="s">
        <v>143</v>
      </c>
      <c r="B987" s="804">
        <f>DSUM($B$6:$DQ$772,B$6,$DQ$986:$DQ$987)</f>
        <v>280</v>
      </c>
      <c r="C987" s="804">
        <f>DSUM($B$6:$DQ$772,C$6,$DQ$986:$DQ$987)</f>
        <v>139.92000000000002</v>
      </c>
      <c r="D987" s="804">
        <f t="shared" ref="D987:R987" si="3042">DSUM($B$6:$DQ$772,D$6,$DQ$986:$DQ$987)</f>
        <v>600</v>
      </c>
      <c r="E987" s="804">
        <f t="shared" si="3042"/>
        <v>294</v>
      </c>
      <c r="F987" s="804">
        <f t="shared" si="3042"/>
        <v>259.98</v>
      </c>
      <c r="G987" s="804">
        <f t="shared" si="3042"/>
        <v>180</v>
      </c>
      <c r="H987" s="804">
        <f t="shared" si="3042"/>
        <v>0</v>
      </c>
      <c r="I987" s="804">
        <f t="shared" si="3042"/>
        <v>100</v>
      </c>
      <c r="J987" s="804">
        <f t="shared" si="3042"/>
        <v>0</v>
      </c>
      <c r="K987" s="804">
        <f t="shared" si="3042"/>
        <v>0</v>
      </c>
      <c r="L987" s="804">
        <f t="shared" si="3042"/>
        <v>0</v>
      </c>
      <c r="M987" s="804">
        <f t="shared" si="3042"/>
        <v>0</v>
      </c>
      <c r="N987" s="804">
        <f t="shared" si="3042"/>
        <v>0</v>
      </c>
      <c r="O987" s="804">
        <f t="shared" si="3042"/>
        <v>0</v>
      </c>
      <c r="P987" s="804">
        <f t="shared" si="3042"/>
        <v>0</v>
      </c>
      <c r="Q987" s="804">
        <f t="shared" si="3042"/>
        <v>0</v>
      </c>
      <c r="R987" s="804">
        <f t="shared" si="3042"/>
        <v>0</v>
      </c>
      <c r="S987" s="803"/>
      <c r="T987" s="804">
        <f>DSUM($B$6:$DQ$772,T$6+1,$DQ$986:$DQ$987)</f>
        <v>252</v>
      </c>
      <c r="U987" s="804">
        <f>DSUM($B$6:$DQ$772,U$6+1,$DQ$986:$DQ$987)</f>
        <v>400</v>
      </c>
      <c r="V987" s="804">
        <f t="shared" ref="V987:AI987" si="3043">DSUM($B$6:$DQ$772,V$6+1,$DQ$986:$DQ$987)</f>
        <v>294</v>
      </c>
      <c r="W987" s="804">
        <f t="shared" si="3043"/>
        <v>0</v>
      </c>
      <c r="X987" s="804">
        <f t="shared" si="3043"/>
        <v>180</v>
      </c>
      <c r="Y987" s="804">
        <f t="shared" si="3043"/>
        <v>0</v>
      </c>
      <c r="Z987" s="804">
        <f t="shared" si="3043"/>
        <v>0</v>
      </c>
      <c r="AA987" s="804">
        <f t="shared" si="3043"/>
        <v>0</v>
      </c>
      <c r="AB987" s="804">
        <f t="shared" si="3043"/>
        <v>0</v>
      </c>
      <c r="AC987" s="804">
        <f t="shared" si="3043"/>
        <v>0</v>
      </c>
      <c r="AD987" s="804">
        <f t="shared" si="3043"/>
        <v>0</v>
      </c>
      <c r="AE987" s="804">
        <f t="shared" si="3043"/>
        <v>0</v>
      </c>
      <c r="AF987" s="804">
        <f t="shared" si="3043"/>
        <v>0</v>
      </c>
      <c r="AG987" s="804">
        <f t="shared" si="3043"/>
        <v>0</v>
      </c>
      <c r="AH987" s="804">
        <f t="shared" si="3043"/>
        <v>0</v>
      </c>
      <c r="AI987" s="804">
        <f t="shared" si="3043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044">DSUM($B$6:$DQ$772,AM$6+2,$DQ$986:$DQ$987)</f>
        <v>0</v>
      </c>
      <c r="AN987" s="804">
        <f t="shared" si="3044"/>
        <v>0</v>
      </c>
      <c r="AO987" s="804">
        <f t="shared" si="3044"/>
        <v>0</v>
      </c>
      <c r="AP987" s="804">
        <f t="shared" si="3044"/>
        <v>0</v>
      </c>
      <c r="AQ987" s="804">
        <f t="shared" si="3044"/>
        <v>0</v>
      </c>
      <c r="AR987" s="804">
        <f t="shared" si="3044"/>
        <v>0</v>
      </c>
      <c r="AS987" s="804">
        <f t="shared" si="3044"/>
        <v>0</v>
      </c>
      <c r="AT987" s="804">
        <f t="shared" si="3044"/>
        <v>0</v>
      </c>
      <c r="AU987" s="804">
        <f t="shared" si="3044"/>
        <v>0</v>
      </c>
      <c r="AV987" s="804">
        <f t="shared" si="3044"/>
        <v>0</v>
      </c>
      <c r="AW987" s="804">
        <f t="shared" si="3044"/>
        <v>0</v>
      </c>
      <c r="AX987" s="804">
        <f t="shared" si="3044"/>
        <v>0</v>
      </c>
      <c r="AY987" s="804">
        <f t="shared" si="3044"/>
        <v>0</v>
      </c>
      <c r="AZ987" s="804">
        <f t="shared" si="3044"/>
        <v>0</v>
      </c>
      <c r="BA987" s="804">
        <f t="shared" si="3044"/>
        <v>0</v>
      </c>
      <c r="BB987" s="804">
        <f t="shared" si="3044"/>
        <v>0</v>
      </c>
      <c r="BC987" s="803"/>
      <c r="BD987" s="804">
        <f>DSUM($B$6:$DQ$772,BD$6+3,$DQ$986:$DQ$987)</f>
        <v>0</v>
      </c>
      <c r="BE987" s="804">
        <f t="shared" ref="BE987:BT987" si="3045">DSUM($B$6:$DQ$772,BE$6+3,$DQ$986:$DQ$987)</f>
        <v>0</v>
      </c>
      <c r="BF987" s="804">
        <f t="shared" si="3045"/>
        <v>0</v>
      </c>
      <c r="BG987" s="804">
        <f t="shared" si="3045"/>
        <v>0</v>
      </c>
      <c r="BH987" s="804">
        <f t="shared" si="3045"/>
        <v>0</v>
      </c>
      <c r="BI987" s="804">
        <f t="shared" si="3045"/>
        <v>0</v>
      </c>
      <c r="BJ987" s="804">
        <f t="shared" si="3045"/>
        <v>0</v>
      </c>
      <c r="BK987" s="804">
        <f t="shared" si="3045"/>
        <v>0</v>
      </c>
      <c r="BL987" s="804">
        <f t="shared" si="3045"/>
        <v>0</v>
      </c>
      <c r="BM987" s="804">
        <f t="shared" si="3045"/>
        <v>0</v>
      </c>
      <c r="BN987" s="804">
        <f t="shared" si="3045"/>
        <v>0</v>
      </c>
      <c r="BO987" s="804">
        <f t="shared" si="3045"/>
        <v>0</v>
      </c>
      <c r="BP987" s="804">
        <f t="shared" si="3045"/>
        <v>0</v>
      </c>
      <c r="BQ987" s="804">
        <f t="shared" si="3045"/>
        <v>0</v>
      </c>
      <c r="BR987" s="804">
        <f t="shared" si="3045"/>
        <v>0</v>
      </c>
      <c r="BS987" s="804">
        <f t="shared" si="3045"/>
        <v>0</v>
      </c>
      <c r="BT987" s="804">
        <f t="shared" si="3045"/>
        <v>0</v>
      </c>
      <c r="BU987" s="803"/>
      <c r="BV987" s="804">
        <f>DSUM($B$6:$DQ$772,BV$6,$DQ$986:$DQ$987)</f>
        <v>168</v>
      </c>
      <c r="BW987" s="804">
        <f t="shared" ref="BW987:BX987" si="3046">DSUM($B$6:$DQ$772,BW$6,$DQ$986:$DQ$987)</f>
        <v>240</v>
      </c>
      <c r="BX987" s="804">
        <f t="shared" si="3046"/>
        <v>0</v>
      </c>
      <c r="BY987" s="804">
        <f>DSUM($B$6:$DQ$772,BY$6,$DQ$986:$DQ$987)</f>
        <v>0</v>
      </c>
      <c r="BZ987" s="600">
        <f t="shared" ref="BZ987:BZ1001" si="3047">IF(DL987&lt;3,"",(SUM(B987:R987)-MIN(B987:R987)-MAX(B987:R987))/(DL987-2))</f>
        <v>83.593333333333334</v>
      </c>
      <c r="CA987" s="600">
        <f t="shared" ref="CA987:CA1001" si="3048">IF(DM987&lt;3,"",(SUM(T987:AJ987)-MIN(T987:AJ987)-MAX(T987:AJ987))/(DM987-2))</f>
        <v>48.4</v>
      </c>
      <c r="CB987" s="600">
        <f t="shared" ref="CB987:CB1001" si="3049">IF(DN987&lt;3,"",(SUM(AL987:BB987)-MIN(AL987:BB987)-MAX(AL987:BB987))/(DN987-2))</f>
        <v>0</v>
      </c>
      <c r="CC987" s="600">
        <f t="shared" ref="CC987:CC1001" si="3050">IF(DO987&lt;3,"",(SUM(BD987:BT987)-MIN(BD987:BT987)-MAX(BD987:BT987))/(DO987-2))</f>
        <v>0</v>
      </c>
      <c r="CD987" s="1337">
        <f t="shared" ref="CD987:CS1001" si="30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051"/>
        <v>0</v>
      </c>
      <c r="CF987" s="1339">
        <f t="shared" si="3051"/>
        <v>0</v>
      </c>
      <c r="CG987" s="1339">
        <f t="shared" si="3051"/>
        <v>0</v>
      </c>
      <c r="CH987" s="1339">
        <f t="shared" si="3051"/>
        <v>0</v>
      </c>
      <c r="CI987" s="1339">
        <f t="shared" si="3051"/>
        <v>0</v>
      </c>
      <c r="CJ987" s="1339">
        <f t="shared" si="3051"/>
        <v>0</v>
      </c>
      <c r="CK987" s="1340">
        <f t="shared" si="3051"/>
        <v>0</v>
      </c>
      <c r="CL987" s="1340">
        <f t="shared" si="3051"/>
        <v>0</v>
      </c>
      <c r="CM987" s="1340">
        <f t="shared" si="3051"/>
        <v>0</v>
      </c>
      <c r="CN987" s="1339">
        <f t="shared" si="3051"/>
        <v>0</v>
      </c>
      <c r="CO987" s="1339">
        <f t="shared" si="3051"/>
        <v>0</v>
      </c>
      <c r="CP987" s="1339">
        <f t="shared" si="3051"/>
        <v>0</v>
      </c>
      <c r="CQ987" s="1339">
        <f t="shared" si="3051"/>
        <v>0</v>
      </c>
      <c r="CR987" s="1339">
        <f t="shared" si="3051"/>
        <v>0</v>
      </c>
      <c r="CS987" s="1338">
        <f t="shared" si="3051"/>
        <v>0</v>
      </c>
      <c r="CT987" s="1341">
        <f t="shared" ref="CT987:CT1001" si="30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4">
        <f t="shared" ref="CU987:DJ1001" si="30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053"/>
        <v>0</v>
      </c>
      <c r="CW987" s="1370">
        <f t="shared" si="3053"/>
        <v>0</v>
      </c>
      <c r="CX987" s="1370">
        <f t="shared" si="3053"/>
        <v>0</v>
      </c>
      <c r="CY987" s="1370">
        <f t="shared" si="3053"/>
        <v>0</v>
      </c>
      <c r="CZ987" s="1370">
        <f t="shared" si="3053"/>
        <v>0</v>
      </c>
      <c r="DA987" s="1370">
        <f t="shared" si="3053"/>
        <v>0</v>
      </c>
      <c r="DB987" s="1371">
        <f t="shared" si="3053"/>
        <v>0</v>
      </c>
      <c r="DC987" s="1371">
        <f t="shared" si="3053"/>
        <v>0</v>
      </c>
      <c r="DD987" s="1371">
        <f t="shared" si="3053"/>
        <v>0</v>
      </c>
      <c r="DE987" s="1370">
        <f t="shared" si="3053"/>
        <v>0</v>
      </c>
      <c r="DF987" s="1370">
        <f t="shared" si="3053"/>
        <v>0</v>
      </c>
      <c r="DG987" s="1370">
        <f t="shared" si="3053"/>
        <v>0</v>
      </c>
      <c r="DH987" s="1370">
        <f t="shared" si="3053"/>
        <v>0</v>
      </c>
      <c r="DI987" s="1370">
        <f t="shared" si="3053"/>
        <v>0</v>
      </c>
      <c r="DJ987" s="1369">
        <f t="shared" si="3053"/>
        <v>0</v>
      </c>
      <c r="DK987" s="1424">
        <f t="shared" ref="DK987:DK1001" si="30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055">COUNT(B987:R987)</f>
        <v>17</v>
      </c>
      <c r="DM987" s="106">
        <f t="shared" ref="DM987:DM1001" si="3056">COUNT(T987:AJ987)</f>
        <v>17</v>
      </c>
      <c r="DN987" s="106">
        <f t="shared" ref="DN987:DN1001" si="3057">COUNT(AL987:BB987)</f>
        <v>17</v>
      </c>
      <c r="DO987" s="106">
        <f t="shared" ref="DO987:DO1001" si="3058">COUNT(BD987:BT987)</f>
        <v>17</v>
      </c>
      <c r="DP987" s="486"/>
      <c r="DQ987" s="1487" t="s">
        <v>811</v>
      </c>
      <c r="DR987" s="621"/>
      <c r="DS987" s="621"/>
      <c r="DT987" s="621"/>
      <c r="DU987" s="621"/>
      <c r="DV987" s="621"/>
      <c r="DW987" s="621"/>
      <c r="DX987" s="825"/>
      <c r="DY987" s="487"/>
    </row>
    <row r="988" spans="1:129" s="489" customFormat="1" ht="15.75" customHeight="1">
      <c r="A988" s="43" t="s">
        <v>692</v>
      </c>
      <c r="B988" s="804">
        <f>DSUM($B$6:$DQ$772,B$6,$DQ$988:$DQ$989)</f>
        <v>504</v>
      </c>
      <c r="C988" s="804">
        <f>DSUM($B$6:$DQ$772,C$6,$DQ$988:$DQ$989)</f>
        <v>2070.8000000000002</v>
      </c>
      <c r="D988" s="804">
        <f t="shared" ref="D988:R988" si="3059">DSUM($B$6:$DQ$772,D$6,$DQ$988:$DQ$989)</f>
        <v>601</v>
      </c>
      <c r="E988" s="804">
        <f t="shared" si="3059"/>
        <v>169</v>
      </c>
      <c r="F988" s="804">
        <f t="shared" si="3059"/>
        <v>244.2</v>
      </c>
      <c r="G988" s="804">
        <f t="shared" si="3059"/>
        <v>878</v>
      </c>
      <c r="H988" s="804">
        <f t="shared" si="3059"/>
        <v>1398</v>
      </c>
      <c r="I988" s="804">
        <f t="shared" si="3059"/>
        <v>80</v>
      </c>
      <c r="J988" s="804">
        <f t="shared" si="3059"/>
        <v>306.99</v>
      </c>
      <c r="K988" s="804">
        <f t="shared" si="3059"/>
        <v>0</v>
      </c>
      <c r="L988" s="804">
        <f t="shared" si="3059"/>
        <v>0</v>
      </c>
      <c r="M988" s="804">
        <f t="shared" si="3059"/>
        <v>0</v>
      </c>
      <c r="N988" s="804">
        <f t="shared" si="3059"/>
        <v>0</v>
      </c>
      <c r="O988" s="804">
        <f t="shared" si="3059"/>
        <v>0</v>
      </c>
      <c r="P988" s="804">
        <f t="shared" si="3059"/>
        <v>0</v>
      </c>
      <c r="Q988" s="804">
        <f t="shared" si="3059"/>
        <v>0</v>
      </c>
      <c r="R988" s="804">
        <f t="shared" si="3059"/>
        <v>0</v>
      </c>
      <c r="S988" s="803"/>
      <c r="T988" s="804">
        <f>DSUM($B$6:$DQ$772,T$6+1,$DQ$988:$DQ$989)</f>
        <v>444</v>
      </c>
      <c r="U988" s="804">
        <f>DSUM($B$6:$DQ$772,U$6+1,$DQ$988:$DQ$989)</f>
        <v>52</v>
      </c>
      <c r="V988" s="804">
        <f t="shared" ref="V988:AI988" si="3060">DSUM($B$6:$DQ$772,V$6+1,$DQ$988:$DQ$989)</f>
        <v>1136</v>
      </c>
      <c r="W988" s="804">
        <f t="shared" si="3060"/>
        <v>822</v>
      </c>
      <c r="X988" s="804">
        <f t="shared" si="3060"/>
        <v>463.964</v>
      </c>
      <c r="Y988" s="804">
        <f t="shared" si="3060"/>
        <v>1387.8</v>
      </c>
      <c r="Z988" s="804">
        <f t="shared" si="3060"/>
        <v>132</v>
      </c>
      <c r="AA988" s="804">
        <f t="shared" si="3060"/>
        <v>424</v>
      </c>
      <c r="AB988" s="804">
        <f t="shared" si="3060"/>
        <v>552</v>
      </c>
      <c r="AC988" s="804">
        <f t="shared" si="3060"/>
        <v>0</v>
      </c>
      <c r="AD988" s="804">
        <f t="shared" si="3060"/>
        <v>0</v>
      </c>
      <c r="AE988" s="804">
        <f t="shared" si="3060"/>
        <v>0</v>
      </c>
      <c r="AF988" s="804">
        <f t="shared" si="3060"/>
        <v>0</v>
      </c>
      <c r="AG988" s="804">
        <f t="shared" si="3060"/>
        <v>0</v>
      </c>
      <c r="AH988" s="804">
        <f t="shared" si="3060"/>
        <v>0</v>
      </c>
      <c r="AI988" s="804">
        <f t="shared" si="3060"/>
        <v>0</v>
      </c>
      <c r="AJ988" s="804">
        <f>DSUM($B$6:$DQ$772,AJ$6+1,$DQ$988:$DQ$989)</f>
        <v>0</v>
      </c>
      <c r="AK988" s="803"/>
      <c r="AL988" s="804">
        <f>DSUM($B$6:$DQ$772,AL$6+2,$DQ$988:$DQ$989)</f>
        <v>1660</v>
      </c>
      <c r="AM988" s="804">
        <f t="shared" ref="AM988:BB988" si="3061">DSUM($B$6:$DQ$772,AM$6+2,$DQ$988:$DQ$989)</f>
        <v>1828</v>
      </c>
      <c r="AN988" s="804">
        <f t="shared" si="3061"/>
        <v>367</v>
      </c>
      <c r="AO988" s="804">
        <f t="shared" si="3061"/>
        <v>528</v>
      </c>
      <c r="AP988" s="804">
        <f t="shared" si="3061"/>
        <v>787</v>
      </c>
      <c r="AQ988" s="804">
        <f t="shared" si="3061"/>
        <v>1946</v>
      </c>
      <c r="AR988" s="804">
        <f t="shared" si="3061"/>
        <v>2352</v>
      </c>
      <c r="AS988" s="804">
        <f t="shared" si="3061"/>
        <v>2400</v>
      </c>
      <c r="AT988" s="804">
        <f t="shared" si="3061"/>
        <v>3944</v>
      </c>
      <c r="AU988" s="804">
        <f t="shared" si="3061"/>
        <v>0</v>
      </c>
      <c r="AV988" s="804">
        <f t="shared" si="3061"/>
        <v>0</v>
      </c>
      <c r="AW988" s="804">
        <f t="shared" si="3061"/>
        <v>0</v>
      </c>
      <c r="AX988" s="804">
        <f t="shared" si="3061"/>
        <v>0</v>
      </c>
      <c r="AY988" s="804">
        <f t="shared" si="3061"/>
        <v>0</v>
      </c>
      <c r="AZ988" s="804">
        <f t="shared" si="3061"/>
        <v>0</v>
      </c>
      <c r="BA988" s="804">
        <f t="shared" si="3061"/>
        <v>0</v>
      </c>
      <c r="BB988" s="804">
        <f t="shared" si="3061"/>
        <v>0</v>
      </c>
      <c r="BC988" s="803"/>
      <c r="BD988" s="804">
        <f>DSUM($B$6:$DQ$772,BD$6+3,$DQ$988:$DQ$989)</f>
        <v>1908</v>
      </c>
      <c r="BE988" s="804">
        <f t="shared" ref="BE988:BT988" si="3062">DSUM($B$6:$DQ$772,BE$6+3,$DQ$988:$DQ$989)</f>
        <v>4248</v>
      </c>
      <c r="BF988" s="804">
        <f t="shared" si="3062"/>
        <v>1464</v>
      </c>
      <c r="BG988" s="804">
        <f t="shared" si="3062"/>
        <v>7550</v>
      </c>
      <c r="BH988" s="804">
        <f t="shared" si="3062"/>
        <v>3809.92</v>
      </c>
      <c r="BI988" s="804">
        <f t="shared" si="3062"/>
        <v>2448</v>
      </c>
      <c r="BJ988" s="804">
        <f t="shared" si="3062"/>
        <v>4574</v>
      </c>
      <c r="BK988" s="804">
        <f t="shared" si="3062"/>
        <v>2394</v>
      </c>
      <c r="BL988" s="804">
        <f t="shared" si="3062"/>
        <v>704.75</v>
      </c>
      <c r="BM988" s="804">
        <f t="shared" si="3062"/>
        <v>0</v>
      </c>
      <c r="BN988" s="804">
        <f t="shared" si="3062"/>
        <v>0</v>
      </c>
      <c r="BO988" s="804">
        <f t="shared" si="3062"/>
        <v>0</v>
      </c>
      <c r="BP988" s="804">
        <f t="shared" si="3062"/>
        <v>0</v>
      </c>
      <c r="BQ988" s="804">
        <f t="shared" si="3062"/>
        <v>0</v>
      </c>
      <c r="BR988" s="804">
        <f t="shared" si="3062"/>
        <v>0</v>
      </c>
      <c r="BS988" s="804">
        <f t="shared" si="3062"/>
        <v>0</v>
      </c>
      <c r="BT988" s="804">
        <f t="shared" si="3062"/>
        <v>0</v>
      </c>
      <c r="BU988" s="803"/>
      <c r="BV988" s="804">
        <f>DSUM($B$6:$DQ$772,BV$6,$DQ$988:$DQ$989)</f>
        <v>640</v>
      </c>
      <c r="BW988" s="804">
        <f t="shared" ref="BW988:BY988" si="3063">DSUM($B$6:$DQ$772,BW$6,$DQ$988:$DQ$989)</f>
        <v>742</v>
      </c>
      <c r="BX988" s="804">
        <f t="shared" si="3063"/>
        <v>1080</v>
      </c>
      <c r="BY988" s="804">
        <f t="shared" si="3063"/>
        <v>2444</v>
      </c>
      <c r="BZ988" s="600">
        <f t="shared" si="3047"/>
        <v>278.74599999999998</v>
      </c>
      <c r="CA988" s="600">
        <f t="shared" si="3048"/>
        <v>268.39760000000001</v>
      </c>
      <c r="CB988" s="600">
        <f t="shared" si="3049"/>
        <v>791.2</v>
      </c>
      <c r="CC988" s="600">
        <f t="shared" si="3050"/>
        <v>1436.7113333333332</v>
      </c>
      <c r="CD988" s="1337">
        <f t="shared" si="3051"/>
        <v>0</v>
      </c>
      <c r="CE988" s="1338">
        <f t="shared" si="3051"/>
        <v>0</v>
      </c>
      <c r="CF988" s="1339">
        <f t="shared" si="3051"/>
        <v>0</v>
      </c>
      <c r="CG988" s="1339">
        <f t="shared" si="3051"/>
        <v>0</v>
      </c>
      <c r="CH988" s="1339">
        <f t="shared" si="3051"/>
        <v>0</v>
      </c>
      <c r="CI988" s="1339">
        <f t="shared" si="3051"/>
        <v>0</v>
      </c>
      <c r="CJ988" s="1339">
        <f t="shared" si="3051"/>
        <v>0</v>
      </c>
      <c r="CK988" s="1340">
        <f t="shared" si="3051"/>
        <v>0</v>
      </c>
      <c r="CL988" s="1340">
        <f t="shared" si="3051"/>
        <v>367</v>
      </c>
      <c r="CM988" s="1340">
        <f t="shared" si="3051"/>
        <v>528</v>
      </c>
      <c r="CN988" s="1339">
        <f t="shared" si="3051"/>
        <v>787</v>
      </c>
      <c r="CO988" s="1339">
        <f t="shared" si="3051"/>
        <v>1660</v>
      </c>
      <c r="CP988" s="1339">
        <f t="shared" si="3051"/>
        <v>1828</v>
      </c>
      <c r="CQ988" s="1339">
        <f t="shared" si="3051"/>
        <v>1946</v>
      </c>
      <c r="CR988" s="1339">
        <f t="shared" si="3051"/>
        <v>2352</v>
      </c>
      <c r="CS988" s="1338">
        <f t="shared" si="3051"/>
        <v>2400</v>
      </c>
      <c r="CT988" s="1341">
        <f t="shared" si="3052"/>
        <v>3944</v>
      </c>
      <c r="CU988" s="1424">
        <f t="shared" si="3053"/>
        <v>0</v>
      </c>
      <c r="CV988" s="1369">
        <f t="shared" si="3053"/>
        <v>0</v>
      </c>
      <c r="CW988" s="1370">
        <f t="shared" si="3053"/>
        <v>0</v>
      </c>
      <c r="CX988" s="1370">
        <f t="shared" si="3053"/>
        <v>0</v>
      </c>
      <c r="CY988" s="1370">
        <f t="shared" si="3053"/>
        <v>0</v>
      </c>
      <c r="CZ988" s="1370">
        <f t="shared" si="3053"/>
        <v>0</v>
      </c>
      <c r="DA988" s="1370">
        <f t="shared" si="3053"/>
        <v>0</v>
      </c>
      <c r="DB988" s="1371">
        <f t="shared" si="3053"/>
        <v>0</v>
      </c>
      <c r="DC988" s="1371">
        <f t="shared" si="3053"/>
        <v>704.75</v>
      </c>
      <c r="DD988" s="1371">
        <f t="shared" si="3053"/>
        <v>1464</v>
      </c>
      <c r="DE988" s="1370">
        <f t="shared" si="3053"/>
        <v>1908</v>
      </c>
      <c r="DF988" s="1370">
        <f t="shared" si="3053"/>
        <v>2394</v>
      </c>
      <c r="DG988" s="1370">
        <f t="shared" si="3053"/>
        <v>2448</v>
      </c>
      <c r="DH988" s="1370">
        <f t="shared" si="3053"/>
        <v>3809.92</v>
      </c>
      <c r="DI988" s="1370">
        <f t="shared" si="3053"/>
        <v>4248</v>
      </c>
      <c r="DJ988" s="1369">
        <f t="shared" si="3053"/>
        <v>4574</v>
      </c>
      <c r="DK988" s="1424">
        <f t="shared" si="3054"/>
        <v>7550</v>
      </c>
      <c r="DL988" s="656">
        <f t="shared" si="3055"/>
        <v>17</v>
      </c>
      <c r="DM988" s="106">
        <f t="shared" si="3056"/>
        <v>17</v>
      </c>
      <c r="DN988" s="106">
        <f t="shared" si="3057"/>
        <v>17</v>
      </c>
      <c r="DO988" s="106">
        <f t="shared" si="3058"/>
        <v>17</v>
      </c>
      <c r="DP988" s="486"/>
      <c r="DQ988" s="1488" t="s">
        <v>812</v>
      </c>
      <c r="DR988" s="621"/>
      <c r="DS988" s="621"/>
      <c r="DT988" s="621"/>
      <c r="DU988" s="621"/>
      <c r="DV988" s="621"/>
      <c r="DW988" s="621"/>
      <c r="DX988" s="825"/>
      <c r="DY988" s="487"/>
    </row>
    <row r="989" spans="1:129" s="489" customFormat="1" ht="15.75" customHeight="1">
      <c r="A989" s="43" t="s">
        <v>693</v>
      </c>
      <c r="B989" s="804">
        <f>DSUM($B$6:$DQ$772,B$6,$DQ$990:$DQ$991)</f>
        <v>90</v>
      </c>
      <c r="C989" s="804">
        <f>DSUM($B$6:$DQ$772,C$6,$DQ$990:$DQ$991)</f>
        <v>605</v>
      </c>
      <c r="D989" s="804">
        <f t="shared" ref="D989:R989" si="3064">DSUM($B$6:$DQ$772,D$6,$DQ$990:$DQ$991)</f>
        <v>181.9272</v>
      </c>
      <c r="E989" s="804">
        <f t="shared" si="3064"/>
        <v>240</v>
      </c>
      <c r="F989" s="804">
        <f t="shared" si="3064"/>
        <v>90</v>
      </c>
      <c r="G989" s="804">
        <f t="shared" si="3064"/>
        <v>240</v>
      </c>
      <c r="H989" s="804">
        <f t="shared" si="3064"/>
        <v>392</v>
      </c>
      <c r="I989" s="804">
        <f t="shared" si="3064"/>
        <v>729.92700000000002</v>
      </c>
      <c r="J989" s="804">
        <f t="shared" si="3064"/>
        <v>108</v>
      </c>
      <c r="K989" s="804">
        <f t="shared" si="3064"/>
        <v>0</v>
      </c>
      <c r="L989" s="804">
        <f t="shared" si="3064"/>
        <v>0</v>
      </c>
      <c r="M989" s="804">
        <f t="shared" si="3064"/>
        <v>0</v>
      </c>
      <c r="N989" s="804">
        <f t="shared" si="3064"/>
        <v>0</v>
      </c>
      <c r="O989" s="804">
        <f t="shared" si="3064"/>
        <v>0</v>
      </c>
      <c r="P989" s="804">
        <f t="shared" si="3064"/>
        <v>0</v>
      </c>
      <c r="Q989" s="804">
        <f t="shared" si="3064"/>
        <v>0</v>
      </c>
      <c r="R989" s="804">
        <f t="shared" si="3064"/>
        <v>0</v>
      </c>
      <c r="S989" s="803"/>
      <c r="T989" s="804">
        <f>DSUM($B$6:$DQ$772,T$6+1,$DQ$990:$DQ$991)</f>
        <v>155.84400000000002</v>
      </c>
      <c r="U989" s="804">
        <f>DSUM($B$6:$DQ$772,U$6+1,$DQ$990:$DQ$991)</f>
        <v>424.19200000000001</v>
      </c>
      <c r="V989" s="804">
        <f t="shared" ref="V989:AI989" si="3065">DSUM($B$6:$DQ$772,V$6+1,$DQ$990:$DQ$991)</f>
        <v>1013.9160000000001</v>
      </c>
      <c r="W989" s="804">
        <f t="shared" si="3065"/>
        <v>47.951999999999998</v>
      </c>
      <c r="X989" s="804">
        <f t="shared" si="3065"/>
        <v>0</v>
      </c>
      <c r="Y989" s="804">
        <f t="shared" si="3065"/>
        <v>269.83799999999997</v>
      </c>
      <c r="Z989" s="804">
        <f t="shared" si="3065"/>
        <v>1380</v>
      </c>
      <c r="AA989" s="804">
        <f t="shared" si="3065"/>
        <v>391.8048</v>
      </c>
      <c r="AB989" s="804">
        <f t="shared" si="3065"/>
        <v>30</v>
      </c>
      <c r="AC989" s="804">
        <f t="shared" si="3065"/>
        <v>0</v>
      </c>
      <c r="AD989" s="804">
        <f t="shared" si="3065"/>
        <v>0</v>
      </c>
      <c r="AE989" s="804">
        <f t="shared" si="3065"/>
        <v>0</v>
      </c>
      <c r="AF989" s="804">
        <f t="shared" si="3065"/>
        <v>0</v>
      </c>
      <c r="AG989" s="804">
        <f t="shared" si="3065"/>
        <v>0</v>
      </c>
      <c r="AH989" s="804">
        <f t="shared" si="3065"/>
        <v>0</v>
      </c>
      <c r="AI989" s="804">
        <f t="shared" si="3065"/>
        <v>0</v>
      </c>
      <c r="AJ989" s="804">
        <f>DSUM($B$6:$DQ$772,AJ$6+1,$DQ$990:$DQ$991)</f>
        <v>0</v>
      </c>
      <c r="AK989" s="803"/>
      <c r="AL989" s="804">
        <f>DSUM($B$6:$DQ$772,AL$6+2,$DQ$990:$DQ$991)</f>
        <v>870</v>
      </c>
      <c r="AM989" s="804">
        <f t="shared" ref="AM989:BB989" si="3066">DSUM($B$6:$DQ$772,AM$6+2,$DQ$990:$DQ$991)</f>
        <v>811.94899999999996</v>
      </c>
      <c r="AN989" s="804">
        <f t="shared" si="3066"/>
        <v>300</v>
      </c>
      <c r="AO989" s="804">
        <f t="shared" si="3066"/>
        <v>1108</v>
      </c>
      <c r="AP989" s="804">
        <f t="shared" si="3066"/>
        <v>0</v>
      </c>
      <c r="AQ989" s="804">
        <f t="shared" si="3066"/>
        <v>840</v>
      </c>
      <c r="AR989" s="804">
        <f t="shared" si="3066"/>
        <v>3209.88</v>
      </c>
      <c r="AS989" s="804">
        <f t="shared" si="3066"/>
        <v>3390</v>
      </c>
      <c r="AT989" s="804">
        <f t="shared" si="3066"/>
        <v>6787.7820000000002</v>
      </c>
      <c r="AU989" s="804">
        <f t="shared" si="3066"/>
        <v>0</v>
      </c>
      <c r="AV989" s="804">
        <f t="shared" si="3066"/>
        <v>0</v>
      </c>
      <c r="AW989" s="804">
        <f t="shared" si="3066"/>
        <v>0</v>
      </c>
      <c r="AX989" s="804">
        <f t="shared" si="3066"/>
        <v>0</v>
      </c>
      <c r="AY989" s="804">
        <f t="shared" si="3066"/>
        <v>0</v>
      </c>
      <c r="AZ989" s="804">
        <f t="shared" si="3066"/>
        <v>0</v>
      </c>
      <c r="BA989" s="804">
        <f t="shared" si="3066"/>
        <v>0</v>
      </c>
      <c r="BB989" s="804">
        <f t="shared" si="3066"/>
        <v>0</v>
      </c>
      <c r="BC989" s="803"/>
      <c r="BD989" s="804">
        <f>DSUM($B$6:$DQ$772,BD$6+3,$DQ$990:$DQ$991)</f>
        <v>2720.88</v>
      </c>
      <c r="BE989" s="804">
        <f t="shared" ref="BE989:BT989" si="3067">DSUM($B$6:$DQ$772,BE$6+3,$DQ$990:$DQ$991)</f>
        <v>2040</v>
      </c>
      <c r="BF989" s="804">
        <f t="shared" si="3067"/>
        <v>7730</v>
      </c>
      <c r="BG989" s="804">
        <f t="shared" si="3067"/>
        <v>10259.924999999999</v>
      </c>
      <c r="BH989" s="804">
        <f t="shared" si="3067"/>
        <v>1320</v>
      </c>
      <c r="BI989" s="804">
        <f t="shared" si="3067"/>
        <v>4800</v>
      </c>
      <c r="BJ989" s="804">
        <f t="shared" si="3067"/>
        <v>16584</v>
      </c>
      <c r="BK989" s="804">
        <f t="shared" si="3067"/>
        <v>1284</v>
      </c>
      <c r="BL989" s="804">
        <f t="shared" si="3067"/>
        <v>3877.8959999999997</v>
      </c>
      <c r="BM989" s="804">
        <f t="shared" si="3067"/>
        <v>0</v>
      </c>
      <c r="BN989" s="804">
        <f t="shared" si="3067"/>
        <v>0</v>
      </c>
      <c r="BO989" s="804">
        <f t="shared" si="3067"/>
        <v>0</v>
      </c>
      <c r="BP989" s="804">
        <f t="shared" si="3067"/>
        <v>0</v>
      </c>
      <c r="BQ989" s="804">
        <f t="shared" si="3067"/>
        <v>0</v>
      </c>
      <c r="BR989" s="804">
        <f t="shared" si="3067"/>
        <v>0</v>
      </c>
      <c r="BS989" s="804">
        <f t="shared" si="3067"/>
        <v>0</v>
      </c>
      <c r="BT989" s="804">
        <f t="shared" si="3067"/>
        <v>0</v>
      </c>
      <c r="BU989" s="803"/>
      <c r="BV989" s="804">
        <f>DSUM($B$6:$DQ$772,BV$6,$DQ$990:$DQ$991)</f>
        <v>584</v>
      </c>
      <c r="BW989" s="804">
        <f t="shared" ref="BW989:BY989" si="3068">DSUM($B$6:$DQ$772,BW$6,$DQ$990:$DQ$991)</f>
        <v>1084</v>
      </c>
      <c r="BX989" s="804">
        <f t="shared" si="3068"/>
        <v>2396</v>
      </c>
      <c r="BY989" s="804">
        <f t="shared" si="3068"/>
        <v>4022</v>
      </c>
      <c r="BZ989" s="600">
        <f t="shared" si="3047"/>
        <v>129.79514666666668</v>
      </c>
      <c r="CA989" s="600">
        <f t="shared" si="3048"/>
        <v>155.56978666666666</v>
      </c>
      <c r="CB989" s="600">
        <f t="shared" si="3049"/>
        <v>701.98860000000013</v>
      </c>
      <c r="CC989" s="600">
        <f t="shared" si="3050"/>
        <v>2268.8467333333333</v>
      </c>
      <c r="CD989" s="1337">
        <f t="shared" si="3051"/>
        <v>0</v>
      </c>
      <c r="CE989" s="1338">
        <f t="shared" si="3051"/>
        <v>0</v>
      </c>
      <c r="CF989" s="1339">
        <f t="shared" si="3051"/>
        <v>0</v>
      </c>
      <c r="CG989" s="1339">
        <f t="shared" si="3051"/>
        <v>0</v>
      </c>
      <c r="CH989" s="1339">
        <f t="shared" si="3051"/>
        <v>0</v>
      </c>
      <c r="CI989" s="1339">
        <f t="shared" si="3051"/>
        <v>0</v>
      </c>
      <c r="CJ989" s="1339">
        <f t="shared" si="3051"/>
        <v>0</v>
      </c>
      <c r="CK989" s="1340">
        <f t="shared" si="3051"/>
        <v>0</v>
      </c>
      <c r="CL989" s="1340">
        <f t="shared" si="3051"/>
        <v>0</v>
      </c>
      <c r="CM989" s="1340">
        <f t="shared" si="3051"/>
        <v>300</v>
      </c>
      <c r="CN989" s="1339">
        <f t="shared" si="3051"/>
        <v>811.94899999999996</v>
      </c>
      <c r="CO989" s="1339">
        <f t="shared" si="3051"/>
        <v>840</v>
      </c>
      <c r="CP989" s="1339">
        <f t="shared" si="3051"/>
        <v>870</v>
      </c>
      <c r="CQ989" s="1339">
        <f t="shared" si="3051"/>
        <v>1108</v>
      </c>
      <c r="CR989" s="1339">
        <f t="shared" si="3051"/>
        <v>3209.88</v>
      </c>
      <c r="CS989" s="1338">
        <f t="shared" si="3051"/>
        <v>3390</v>
      </c>
      <c r="CT989" s="1341">
        <f t="shared" si="3052"/>
        <v>6787.7820000000002</v>
      </c>
      <c r="CU989" s="1424">
        <f t="shared" si="3053"/>
        <v>0</v>
      </c>
      <c r="CV989" s="1369">
        <f t="shared" si="3053"/>
        <v>0</v>
      </c>
      <c r="CW989" s="1370">
        <f t="shared" si="3053"/>
        <v>0</v>
      </c>
      <c r="CX989" s="1370">
        <f t="shared" si="3053"/>
        <v>0</v>
      </c>
      <c r="CY989" s="1370">
        <f t="shared" si="3053"/>
        <v>0</v>
      </c>
      <c r="CZ989" s="1370">
        <f t="shared" si="3053"/>
        <v>0</v>
      </c>
      <c r="DA989" s="1370">
        <f t="shared" si="3053"/>
        <v>0</v>
      </c>
      <c r="DB989" s="1371">
        <f t="shared" si="3053"/>
        <v>0</v>
      </c>
      <c r="DC989" s="1371">
        <f t="shared" si="3053"/>
        <v>1284</v>
      </c>
      <c r="DD989" s="1371">
        <f t="shared" si="3053"/>
        <v>1320</v>
      </c>
      <c r="DE989" s="1370">
        <f t="shared" si="3053"/>
        <v>2040</v>
      </c>
      <c r="DF989" s="1370">
        <f t="shared" si="3053"/>
        <v>2720.88</v>
      </c>
      <c r="DG989" s="1370">
        <f t="shared" si="3053"/>
        <v>3877.8959999999997</v>
      </c>
      <c r="DH989" s="1370">
        <f t="shared" si="3053"/>
        <v>4800</v>
      </c>
      <c r="DI989" s="1370">
        <f t="shared" si="3053"/>
        <v>7730</v>
      </c>
      <c r="DJ989" s="1369">
        <f t="shared" si="3053"/>
        <v>10259.924999999999</v>
      </c>
      <c r="DK989" s="1424">
        <f t="shared" si="3054"/>
        <v>16584</v>
      </c>
      <c r="DL989" s="656">
        <f t="shared" si="3055"/>
        <v>17</v>
      </c>
      <c r="DM989" s="106">
        <f t="shared" si="3056"/>
        <v>17</v>
      </c>
      <c r="DN989" s="106">
        <f t="shared" si="3057"/>
        <v>17</v>
      </c>
      <c r="DO989" s="106">
        <f t="shared" si="3058"/>
        <v>17</v>
      </c>
      <c r="DP989" s="486"/>
      <c r="DQ989" s="1488" t="s">
        <v>813</v>
      </c>
      <c r="DR989" s="621"/>
      <c r="DS989" s="621"/>
      <c r="DT989" s="621"/>
      <c r="DU989" s="621"/>
      <c r="DV989" s="621"/>
      <c r="DW989" s="621"/>
      <c r="DX989" s="825"/>
      <c r="DY989" s="487"/>
    </row>
    <row r="990" spans="1:129" s="489" customFormat="1" ht="15.75" customHeight="1">
      <c r="A990" s="43" t="s">
        <v>694</v>
      </c>
      <c r="B990" s="804">
        <f>DSUM($B$6:$DQ$772,B$6,$DQ$992:$DQ$993)</f>
        <v>0</v>
      </c>
      <c r="C990" s="804">
        <f>DSUM($B$6:$DQ$772,C$6,$DQ$992:$DQ$993)</f>
        <v>9.9600000000000009</v>
      </c>
      <c r="D990" s="804">
        <f t="shared" ref="D990:R990" si="3069">DSUM($B$6:$DQ$772,D$6,$DQ$992:$DQ$993)</f>
        <v>0</v>
      </c>
      <c r="E990" s="804">
        <f t="shared" si="3069"/>
        <v>60</v>
      </c>
      <c r="F990" s="804">
        <f t="shared" si="3069"/>
        <v>60</v>
      </c>
      <c r="G990" s="804">
        <f t="shared" si="3069"/>
        <v>0</v>
      </c>
      <c r="H990" s="804">
        <f t="shared" si="3069"/>
        <v>0</v>
      </c>
      <c r="I990" s="804">
        <f t="shared" si="3069"/>
        <v>0</v>
      </c>
      <c r="J990" s="804">
        <f t="shared" si="3069"/>
        <v>116.96399999999998</v>
      </c>
      <c r="K990" s="804">
        <f t="shared" si="3069"/>
        <v>0</v>
      </c>
      <c r="L990" s="804">
        <f t="shared" si="3069"/>
        <v>0</v>
      </c>
      <c r="M990" s="804">
        <f t="shared" si="3069"/>
        <v>0</v>
      </c>
      <c r="N990" s="804">
        <f t="shared" si="3069"/>
        <v>0</v>
      </c>
      <c r="O990" s="804">
        <f t="shared" si="3069"/>
        <v>0</v>
      </c>
      <c r="P990" s="804">
        <f t="shared" si="3069"/>
        <v>0</v>
      </c>
      <c r="Q990" s="804">
        <f t="shared" si="3069"/>
        <v>0</v>
      </c>
      <c r="R990" s="804">
        <f t="shared" si="3069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070">DSUM($B$6:$DQ$772,V$6+1,$DQ$992:$DQ$993)</f>
        <v>160</v>
      </c>
      <c r="W990" s="804">
        <f t="shared" si="3070"/>
        <v>93.975999999999999</v>
      </c>
      <c r="X990" s="804">
        <f t="shared" si="3070"/>
        <v>0</v>
      </c>
      <c r="Y990" s="804">
        <f t="shared" si="3070"/>
        <v>0</v>
      </c>
      <c r="Z990" s="804">
        <f t="shared" si="3070"/>
        <v>36</v>
      </c>
      <c r="AA990" s="804">
        <f t="shared" si="3070"/>
        <v>0</v>
      </c>
      <c r="AB990" s="804">
        <f t="shared" si="3070"/>
        <v>0</v>
      </c>
      <c r="AC990" s="804">
        <f t="shared" si="3070"/>
        <v>0</v>
      </c>
      <c r="AD990" s="804">
        <f t="shared" si="3070"/>
        <v>0</v>
      </c>
      <c r="AE990" s="804">
        <f t="shared" si="3070"/>
        <v>0</v>
      </c>
      <c r="AF990" s="804">
        <f t="shared" si="3070"/>
        <v>0</v>
      </c>
      <c r="AG990" s="804">
        <f t="shared" si="3070"/>
        <v>0</v>
      </c>
      <c r="AH990" s="804">
        <f t="shared" si="3070"/>
        <v>0</v>
      </c>
      <c r="AI990" s="804">
        <f t="shared" si="3070"/>
        <v>0</v>
      </c>
      <c r="AJ990" s="804">
        <f>DSUM($B$6:$DQ$772,AJ$6+1,$DQ$992:$DQ$993)</f>
        <v>0</v>
      </c>
      <c r="AK990" s="803"/>
      <c r="AL990" s="804">
        <f>DSUM($B$6:$DQ$772,AL$6+2,$DQ$992:$DQ$993)</f>
        <v>0</v>
      </c>
      <c r="AM990" s="804">
        <f t="shared" ref="AM990:BB990" si="3071">DSUM($B$6:$DQ$772,AM$6+2,$DQ$992:$DQ$993)</f>
        <v>175</v>
      </c>
      <c r="AN990" s="804">
        <f t="shared" si="3071"/>
        <v>0</v>
      </c>
      <c r="AO990" s="804">
        <f t="shared" si="3071"/>
        <v>384</v>
      </c>
      <c r="AP990" s="804">
        <f t="shared" si="3071"/>
        <v>0</v>
      </c>
      <c r="AQ990" s="804">
        <f t="shared" si="3071"/>
        <v>240</v>
      </c>
      <c r="AR990" s="804">
        <f t="shared" si="3071"/>
        <v>40</v>
      </c>
      <c r="AS990" s="804">
        <f t="shared" si="3071"/>
        <v>0</v>
      </c>
      <c r="AT990" s="804">
        <f t="shared" si="3071"/>
        <v>30</v>
      </c>
      <c r="AU990" s="804">
        <f t="shared" si="3071"/>
        <v>0</v>
      </c>
      <c r="AV990" s="804">
        <f t="shared" si="3071"/>
        <v>0</v>
      </c>
      <c r="AW990" s="804">
        <f t="shared" si="3071"/>
        <v>0</v>
      </c>
      <c r="AX990" s="804">
        <f t="shared" si="3071"/>
        <v>0</v>
      </c>
      <c r="AY990" s="804">
        <f t="shared" si="3071"/>
        <v>0</v>
      </c>
      <c r="AZ990" s="804">
        <f t="shared" si="3071"/>
        <v>0</v>
      </c>
      <c r="BA990" s="804">
        <f t="shared" si="3071"/>
        <v>0</v>
      </c>
      <c r="BB990" s="804">
        <f t="shared" si="3071"/>
        <v>0</v>
      </c>
      <c r="BC990" s="803"/>
      <c r="BD990" s="804">
        <f>DSUM($B$6:$DQ$772,BD$6+3,$DQ$992:$DQ$993)</f>
        <v>0</v>
      </c>
      <c r="BE990" s="804">
        <f t="shared" ref="BE990:BT990" si="3072">DSUM($B$6:$DQ$772,BE$6+3,$DQ$992:$DQ$993)</f>
        <v>0</v>
      </c>
      <c r="BF990" s="804">
        <f t="shared" si="3072"/>
        <v>1459.9419999999998</v>
      </c>
      <c r="BG990" s="804">
        <f t="shared" si="3072"/>
        <v>0</v>
      </c>
      <c r="BH990" s="804">
        <f t="shared" si="3072"/>
        <v>0</v>
      </c>
      <c r="BI990" s="804">
        <f t="shared" si="3072"/>
        <v>500</v>
      </c>
      <c r="BJ990" s="804">
        <f t="shared" si="3072"/>
        <v>0</v>
      </c>
      <c r="BK990" s="804">
        <f t="shared" si="3072"/>
        <v>462</v>
      </c>
      <c r="BL990" s="804">
        <f t="shared" si="3072"/>
        <v>1896</v>
      </c>
      <c r="BM990" s="804">
        <f t="shared" si="3072"/>
        <v>0</v>
      </c>
      <c r="BN990" s="804">
        <f t="shared" si="3072"/>
        <v>0</v>
      </c>
      <c r="BO990" s="804">
        <f t="shared" si="3072"/>
        <v>0</v>
      </c>
      <c r="BP990" s="804">
        <f t="shared" si="3072"/>
        <v>0</v>
      </c>
      <c r="BQ990" s="804">
        <f t="shared" si="3072"/>
        <v>0</v>
      </c>
      <c r="BR990" s="804">
        <f t="shared" si="3072"/>
        <v>0</v>
      </c>
      <c r="BS990" s="804">
        <f t="shared" si="3072"/>
        <v>0</v>
      </c>
      <c r="BT990" s="804">
        <f t="shared" si="3072"/>
        <v>0</v>
      </c>
      <c r="BU990" s="803"/>
      <c r="BV990" s="804">
        <f>DSUM($B$6:$DQ$772,BV$6,$DQ$992:$DQ$993)</f>
        <v>60</v>
      </c>
      <c r="BW990" s="804">
        <f t="shared" ref="BW990:BY990" si="3073">DSUM($B$6:$DQ$772,BW$6,$DQ$992:$DQ$993)</f>
        <v>0</v>
      </c>
      <c r="BX990" s="804">
        <f t="shared" si="3073"/>
        <v>240</v>
      </c>
      <c r="BY990" s="804">
        <f t="shared" si="3073"/>
        <v>700</v>
      </c>
      <c r="BZ990" s="600">
        <f t="shared" si="3047"/>
        <v>8.6639999999999979</v>
      </c>
      <c r="CA990" s="600">
        <f t="shared" si="3048"/>
        <v>8.6650666666666663</v>
      </c>
      <c r="CB990" s="600">
        <f t="shared" si="3049"/>
        <v>32.333333333333336</v>
      </c>
      <c r="CC990" s="600">
        <f t="shared" si="3050"/>
        <v>161.46279999999999</v>
      </c>
      <c r="CD990" s="1337">
        <f t="shared" si="3051"/>
        <v>0</v>
      </c>
      <c r="CE990" s="1338">
        <f t="shared" si="3051"/>
        <v>0</v>
      </c>
      <c r="CF990" s="1339">
        <f t="shared" si="3051"/>
        <v>0</v>
      </c>
      <c r="CG990" s="1339">
        <f t="shared" si="3051"/>
        <v>0</v>
      </c>
      <c r="CH990" s="1339">
        <f t="shared" si="3051"/>
        <v>0</v>
      </c>
      <c r="CI990" s="1339">
        <f t="shared" si="3051"/>
        <v>0</v>
      </c>
      <c r="CJ990" s="1339">
        <f t="shared" si="3051"/>
        <v>0</v>
      </c>
      <c r="CK990" s="1340">
        <f t="shared" si="3051"/>
        <v>0</v>
      </c>
      <c r="CL990" s="1340">
        <f t="shared" si="3051"/>
        <v>0</v>
      </c>
      <c r="CM990" s="1340">
        <f t="shared" si="3051"/>
        <v>0</v>
      </c>
      <c r="CN990" s="1339">
        <f t="shared" si="3051"/>
        <v>0</v>
      </c>
      <c r="CO990" s="1339">
        <f t="shared" si="3051"/>
        <v>0</v>
      </c>
      <c r="CP990" s="1339">
        <f t="shared" si="3051"/>
        <v>30</v>
      </c>
      <c r="CQ990" s="1339">
        <f t="shared" si="3051"/>
        <v>40</v>
      </c>
      <c r="CR990" s="1339">
        <f t="shared" si="3051"/>
        <v>175</v>
      </c>
      <c r="CS990" s="1338">
        <f t="shared" si="3051"/>
        <v>240</v>
      </c>
      <c r="CT990" s="1341">
        <f t="shared" si="3052"/>
        <v>384</v>
      </c>
      <c r="CU990" s="1424">
        <f t="shared" si="3053"/>
        <v>0</v>
      </c>
      <c r="CV990" s="1369">
        <f t="shared" si="3053"/>
        <v>0</v>
      </c>
      <c r="CW990" s="1370">
        <f t="shared" si="3053"/>
        <v>0</v>
      </c>
      <c r="CX990" s="1370">
        <f t="shared" si="3053"/>
        <v>0</v>
      </c>
      <c r="CY990" s="1370">
        <f t="shared" si="3053"/>
        <v>0</v>
      </c>
      <c r="CZ990" s="1370">
        <f t="shared" si="3053"/>
        <v>0</v>
      </c>
      <c r="DA990" s="1370">
        <f t="shared" si="3053"/>
        <v>0</v>
      </c>
      <c r="DB990" s="1371">
        <f t="shared" si="3053"/>
        <v>0</v>
      </c>
      <c r="DC990" s="1371">
        <f t="shared" si="3053"/>
        <v>0</v>
      </c>
      <c r="DD990" s="1371">
        <f t="shared" si="3053"/>
        <v>0</v>
      </c>
      <c r="DE990" s="1370">
        <f t="shared" si="3053"/>
        <v>0</v>
      </c>
      <c r="DF990" s="1370">
        <f t="shared" si="3053"/>
        <v>0</v>
      </c>
      <c r="DG990" s="1370">
        <f t="shared" si="3053"/>
        <v>0</v>
      </c>
      <c r="DH990" s="1370">
        <f t="shared" si="3053"/>
        <v>462</v>
      </c>
      <c r="DI990" s="1370">
        <f t="shared" si="3053"/>
        <v>500</v>
      </c>
      <c r="DJ990" s="1369">
        <f t="shared" si="3053"/>
        <v>1459.9419999999998</v>
      </c>
      <c r="DK990" s="1424">
        <f t="shared" si="3054"/>
        <v>1896</v>
      </c>
      <c r="DL990" s="656">
        <f t="shared" si="3055"/>
        <v>17</v>
      </c>
      <c r="DM990" s="106">
        <f t="shared" si="3056"/>
        <v>17</v>
      </c>
      <c r="DN990" s="106">
        <f t="shared" si="3057"/>
        <v>17</v>
      </c>
      <c r="DO990" s="106">
        <f t="shared" si="3058"/>
        <v>17</v>
      </c>
      <c r="DP990" s="486"/>
      <c r="DQ990" s="1489" t="s">
        <v>812</v>
      </c>
      <c r="DR990" s="621"/>
      <c r="DS990" s="621"/>
      <c r="DT990" s="621"/>
      <c r="DU990" s="621"/>
      <c r="DV990" s="621"/>
      <c r="DW990" s="621"/>
      <c r="DX990" s="825"/>
      <c r="DY990" s="487"/>
    </row>
    <row r="991" spans="1:129" s="489" customFormat="1" ht="15.75" customHeight="1">
      <c r="A991" s="43" t="s">
        <v>145</v>
      </c>
      <c r="B991" s="804">
        <f>SUM(B773,B774,B775,B781:B782,B805)</f>
        <v>118</v>
      </c>
      <c r="C991" s="804">
        <f t="shared" ref="C991:R991" si="3074">SUM(C773,C774,C775,C781:C782,C805)</f>
        <v>444</v>
      </c>
      <c r="D991" s="804">
        <f t="shared" si="3074"/>
        <v>4</v>
      </c>
      <c r="E991" s="804">
        <f t="shared" si="3074"/>
        <v>244</v>
      </c>
      <c r="F991" s="804">
        <f t="shared" si="3074"/>
        <v>612</v>
      </c>
      <c r="G991" s="804">
        <f t="shared" si="3074"/>
        <v>414</v>
      </c>
      <c r="H991" s="804">
        <f t="shared" si="3074"/>
        <v>536</v>
      </c>
      <c r="I991" s="804">
        <f t="shared" si="3074"/>
        <v>414</v>
      </c>
      <c r="J991" s="804">
        <f t="shared" si="3074"/>
        <v>168</v>
      </c>
      <c r="K991" s="804">
        <f t="shared" si="3074"/>
        <v>0</v>
      </c>
      <c r="L991" s="804">
        <f t="shared" si="3074"/>
        <v>0</v>
      </c>
      <c r="M991" s="804">
        <f t="shared" si="3074"/>
        <v>0</v>
      </c>
      <c r="N991" s="804">
        <f t="shared" si="3074"/>
        <v>0</v>
      </c>
      <c r="O991" s="804">
        <f t="shared" si="3074"/>
        <v>0</v>
      </c>
      <c r="P991" s="804">
        <f t="shared" si="3074"/>
        <v>0</v>
      </c>
      <c r="Q991" s="804">
        <f t="shared" si="3074"/>
        <v>0</v>
      </c>
      <c r="R991" s="804">
        <f t="shared" si="3074"/>
        <v>0</v>
      </c>
      <c r="S991" s="803"/>
      <c r="T991" s="804">
        <f>SUM(T773,T774,T775,T781:T782,T805)</f>
        <v>756</v>
      </c>
      <c r="U991" s="804">
        <f t="shared" ref="U991:AJ991" si="3075">SUM(U773,U774,U775,U781:U782,U805)</f>
        <v>380</v>
      </c>
      <c r="V991" s="804">
        <f t="shared" si="3075"/>
        <v>378</v>
      </c>
      <c r="W991" s="804">
        <f t="shared" si="3075"/>
        <v>588</v>
      </c>
      <c r="X991" s="804">
        <f t="shared" si="3075"/>
        <v>726</v>
      </c>
      <c r="Y991" s="804">
        <f t="shared" si="3075"/>
        <v>864</v>
      </c>
      <c r="Z991" s="804">
        <f t="shared" si="3075"/>
        <v>144</v>
      </c>
      <c r="AA991" s="804">
        <f t="shared" si="3075"/>
        <v>162</v>
      </c>
      <c r="AB991" s="804">
        <f t="shared" si="3075"/>
        <v>696</v>
      </c>
      <c r="AC991" s="804">
        <f t="shared" si="3075"/>
        <v>0</v>
      </c>
      <c r="AD991" s="804">
        <f t="shared" si="3075"/>
        <v>0</v>
      </c>
      <c r="AE991" s="804">
        <f t="shared" si="3075"/>
        <v>0</v>
      </c>
      <c r="AF991" s="804">
        <f t="shared" si="3075"/>
        <v>0</v>
      </c>
      <c r="AG991" s="804">
        <f t="shared" si="3075"/>
        <v>0</v>
      </c>
      <c r="AH991" s="804">
        <f t="shared" si="3075"/>
        <v>0</v>
      </c>
      <c r="AI991" s="804">
        <f t="shared" si="3075"/>
        <v>0</v>
      </c>
      <c r="AJ991" s="804">
        <f t="shared" si="3075"/>
        <v>0</v>
      </c>
      <c r="AK991" s="803"/>
      <c r="AL991" s="804">
        <f>SUM(AL773,AL774,AL775,AL781:AL782,AL805)</f>
        <v>594</v>
      </c>
      <c r="AM991" s="804">
        <f t="shared" ref="AM991:BB991" si="3076">SUM(AM773,AM774,AM775,AM781:AM782,AM805)</f>
        <v>480</v>
      </c>
      <c r="AN991" s="804">
        <f t="shared" si="3076"/>
        <v>384</v>
      </c>
      <c r="AO991" s="804">
        <f t="shared" si="3076"/>
        <v>696</v>
      </c>
      <c r="AP991" s="804">
        <f t="shared" si="3076"/>
        <v>411</v>
      </c>
      <c r="AQ991" s="804">
        <f t="shared" si="3076"/>
        <v>750</v>
      </c>
      <c r="AR991" s="804">
        <f t="shared" si="3076"/>
        <v>1032</v>
      </c>
      <c r="AS991" s="804">
        <f t="shared" si="3076"/>
        <v>762</v>
      </c>
      <c r="AT991" s="804">
        <f t="shared" si="3076"/>
        <v>348</v>
      </c>
      <c r="AU991" s="804">
        <f t="shared" si="3076"/>
        <v>0</v>
      </c>
      <c r="AV991" s="804">
        <f t="shared" si="3076"/>
        <v>0</v>
      </c>
      <c r="AW991" s="804">
        <f t="shared" si="3076"/>
        <v>0</v>
      </c>
      <c r="AX991" s="804">
        <f t="shared" si="3076"/>
        <v>0</v>
      </c>
      <c r="AY991" s="804">
        <f t="shared" si="3076"/>
        <v>0</v>
      </c>
      <c r="AZ991" s="804">
        <f t="shared" si="3076"/>
        <v>0</v>
      </c>
      <c r="BA991" s="804">
        <f t="shared" si="3076"/>
        <v>0</v>
      </c>
      <c r="BB991" s="804">
        <f t="shared" si="3076"/>
        <v>0</v>
      </c>
      <c r="BC991" s="803"/>
      <c r="BD991" s="804">
        <f>SUM(BD773,BD774,BD775,BD781:BD782,BD805)</f>
        <v>912</v>
      </c>
      <c r="BE991" s="804">
        <f t="shared" ref="BE991:BT991" si="3077">SUM(BE773,BE774,BE775,BE781:BE782,BE805)</f>
        <v>1596</v>
      </c>
      <c r="BF991" s="804">
        <f t="shared" si="3077"/>
        <v>1320</v>
      </c>
      <c r="BG991" s="804">
        <f t="shared" si="3077"/>
        <v>622</v>
      </c>
      <c r="BH991" s="804">
        <f t="shared" si="3077"/>
        <v>5688</v>
      </c>
      <c r="BI991" s="804">
        <f t="shared" si="3077"/>
        <v>3396</v>
      </c>
      <c r="BJ991" s="804">
        <f t="shared" si="3077"/>
        <v>600</v>
      </c>
      <c r="BK991" s="804">
        <f t="shared" si="3077"/>
        <v>700</v>
      </c>
      <c r="BL991" s="804">
        <f t="shared" si="3077"/>
        <v>348</v>
      </c>
      <c r="BM991" s="804">
        <f t="shared" si="3077"/>
        <v>0</v>
      </c>
      <c r="BN991" s="804">
        <f t="shared" si="3077"/>
        <v>0</v>
      </c>
      <c r="BO991" s="804">
        <f t="shared" si="3077"/>
        <v>0</v>
      </c>
      <c r="BP991" s="804">
        <f t="shared" si="3077"/>
        <v>0</v>
      </c>
      <c r="BQ991" s="804">
        <f t="shared" si="3077"/>
        <v>0</v>
      </c>
      <c r="BR991" s="804">
        <f t="shared" si="3077"/>
        <v>0</v>
      </c>
      <c r="BS991" s="804">
        <f t="shared" si="3077"/>
        <v>0</v>
      </c>
      <c r="BT991" s="804">
        <f t="shared" si="3077"/>
        <v>0</v>
      </c>
      <c r="BU991" s="803"/>
      <c r="BV991" s="804">
        <f>SUM(BV773,BV774,BV775,BV781:BV782,BV805)</f>
        <v>402</v>
      </c>
      <c r="BW991" s="804">
        <f>SUM(BW773,BW774,BW775,BW781:BW782,BW805)</f>
        <v>660</v>
      </c>
      <c r="BX991" s="804">
        <f>SUM(BX773,BX774,BX775,BX781:BX782,BX805)</f>
        <v>1050</v>
      </c>
      <c r="BY991" s="804">
        <f>SUM(BY773,BY774,BY775,BY781:BY782,BY805)</f>
        <v>1500</v>
      </c>
      <c r="BZ991" s="600">
        <f t="shared" si="3047"/>
        <v>156.13333333333333</v>
      </c>
      <c r="CA991" s="600">
        <f t="shared" si="3048"/>
        <v>255.33333333333334</v>
      </c>
      <c r="CB991" s="600">
        <f t="shared" si="3049"/>
        <v>295</v>
      </c>
      <c r="CC991" s="600">
        <f t="shared" si="3050"/>
        <v>632.93333333333328</v>
      </c>
      <c r="CD991" s="1337">
        <f t="shared" si="3051"/>
        <v>0</v>
      </c>
      <c r="CE991" s="1338">
        <f t="shared" si="3051"/>
        <v>0</v>
      </c>
      <c r="CF991" s="1339">
        <f t="shared" si="3051"/>
        <v>0</v>
      </c>
      <c r="CG991" s="1339">
        <f t="shared" si="3051"/>
        <v>0</v>
      </c>
      <c r="CH991" s="1339">
        <f t="shared" si="3051"/>
        <v>0</v>
      </c>
      <c r="CI991" s="1339">
        <f t="shared" si="3051"/>
        <v>0</v>
      </c>
      <c r="CJ991" s="1339">
        <f t="shared" si="3051"/>
        <v>0</v>
      </c>
      <c r="CK991" s="1340">
        <f t="shared" si="3051"/>
        <v>0</v>
      </c>
      <c r="CL991" s="1340">
        <f t="shared" si="3051"/>
        <v>348</v>
      </c>
      <c r="CM991" s="1340">
        <f t="shared" si="3051"/>
        <v>384</v>
      </c>
      <c r="CN991" s="1339">
        <f t="shared" si="3051"/>
        <v>411</v>
      </c>
      <c r="CO991" s="1339">
        <f t="shared" si="3051"/>
        <v>480</v>
      </c>
      <c r="CP991" s="1339">
        <f t="shared" si="3051"/>
        <v>594</v>
      </c>
      <c r="CQ991" s="1339">
        <f t="shared" si="3051"/>
        <v>696</v>
      </c>
      <c r="CR991" s="1339">
        <f t="shared" si="3051"/>
        <v>750</v>
      </c>
      <c r="CS991" s="1338">
        <f t="shared" si="3051"/>
        <v>762</v>
      </c>
      <c r="CT991" s="1341">
        <f t="shared" si="3052"/>
        <v>1032</v>
      </c>
      <c r="CU991" s="1424">
        <f t="shared" si="3053"/>
        <v>0</v>
      </c>
      <c r="CV991" s="1369">
        <f t="shared" si="3053"/>
        <v>0</v>
      </c>
      <c r="CW991" s="1370">
        <f t="shared" si="3053"/>
        <v>0</v>
      </c>
      <c r="CX991" s="1370">
        <f t="shared" si="3053"/>
        <v>0</v>
      </c>
      <c r="CY991" s="1370">
        <f t="shared" si="3053"/>
        <v>0</v>
      </c>
      <c r="CZ991" s="1370">
        <f t="shared" si="3053"/>
        <v>0</v>
      </c>
      <c r="DA991" s="1370">
        <f t="shared" si="3053"/>
        <v>0</v>
      </c>
      <c r="DB991" s="1371">
        <f t="shared" si="3053"/>
        <v>0</v>
      </c>
      <c r="DC991" s="1371">
        <f t="shared" si="3053"/>
        <v>348</v>
      </c>
      <c r="DD991" s="1371">
        <f t="shared" si="3053"/>
        <v>600</v>
      </c>
      <c r="DE991" s="1370">
        <f t="shared" si="3053"/>
        <v>622</v>
      </c>
      <c r="DF991" s="1370">
        <f t="shared" si="3053"/>
        <v>700</v>
      </c>
      <c r="DG991" s="1370">
        <f t="shared" si="3053"/>
        <v>912</v>
      </c>
      <c r="DH991" s="1370">
        <f t="shared" si="3053"/>
        <v>1320</v>
      </c>
      <c r="DI991" s="1370">
        <f t="shared" si="3053"/>
        <v>1596</v>
      </c>
      <c r="DJ991" s="1369">
        <f t="shared" si="3053"/>
        <v>3396</v>
      </c>
      <c r="DK991" s="1424">
        <f t="shared" si="3054"/>
        <v>5688</v>
      </c>
      <c r="DL991" s="656">
        <f t="shared" si="3055"/>
        <v>17</v>
      </c>
      <c r="DM991" s="106">
        <f t="shared" si="3056"/>
        <v>17</v>
      </c>
      <c r="DN991" s="106">
        <f t="shared" si="3057"/>
        <v>17</v>
      </c>
      <c r="DO991" s="106">
        <f t="shared" si="3058"/>
        <v>17</v>
      </c>
      <c r="DP991" s="486"/>
      <c r="DQ991" s="1489" t="s">
        <v>814</v>
      </c>
      <c r="DR991" s="621"/>
      <c r="DS991" s="621"/>
      <c r="DT991" s="621"/>
      <c r="DU991" s="621"/>
      <c r="DV991" s="621"/>
      <c r="DW991" s="621"/>
      <c r="DX991" s="816"/>
      <c r="DY991" s="487"/>
    </row>
    <row r="992" spans="1:129" s="489" customFormat="1" ht="15.75" customHeight="1">
      <c r="A992" s="43" t="s">
        <v>54</v>
      </c>
      <c r="B992" s="804">
        <f>SUM(B780,B789)</f>
        <v>0</v>
      </c>
      <c r="C992" s="804">
        <f t="shared" ref="C992:R992" si="3078">SUM(C780,C789)</f>
        <v>0</v>
      </c>
      <c r="D992" s="804">
        <f t="shared" si="3078"/>
        <v>0</v>
      </c>
      <c r="E992" s="804">
        <f t="shared" si="3078"/>
        <v>0</v>
      </c>
      <c r="F992" s="804">
        <f t="shared" si="3078"/>
        <v>0</v>
      </c>
      <c r="G992" s="804">
        <f t="shared" si="3078"/>
        <v>0</v>
      </c>
      <c r="H992" s="804">
        <f t="shared" si="3078"/>
        <v>0</v>
      </c>
      <c r="I992" s="804">
        <f t="shared" si="3078"/>
        <v>0</v>
      </c>
      <c r="J992" s="804">
        <f t="shared" si="3078"/>
        <v>0</v>
      </c>
      <c r="K992" s="804">
        <f t="shared" si="3078"/>
        <v>0</v>
      </c>
      <c r="L992" s="804">
        <f t="shared" si="3078"/>
        <v>0</v>
      </c>
      <c r="M992" s="804">
        <f t="shared" si="3078"/>
        <v>0</v>
      </c>
      <c r="N992" s="804">
        <f t="shared" si="3078"/>
        <v>0</v>
      </c>
      <c r="O992" s="804">
        <f t="shared" si="3078"/>
        <v>0</v>
      </c>
      <c r="P992" s="804">
        <f t="shared" si="3078"/>
        <v>0</v>
      </c>
      <c r="Q992" s="804">
        <f t="shared" si="3078"/>
        <v>0</v>
      </c>
      <c r="R992" s="804">
        <f t="shared" si="3078"/>
        <v>0</v>
      </c>
      <c r="S992" s="803"/>
      <c r="T992" s="804">
        <f>SUM(T780,T789)</f>
        <v>0</v>
      </c>
      <c r="U992" s="804">
        <f t="shared" ref="U992:AJ992" si="3079">SUM(U780,U789)</f>
        <v>0</v>
      </c>
      <c r="V992" s="804">
        <f t="shared" si="3079"/>
        <v>0</v>
      </c>
      <c r="W992" s="804">
        <f t="shared" si="3079"/>
        <v>0</v>
      </c>
      <c r="X992" s="804">
        <f t="shared" si="3079"/>
        <v>0</v>
      </c>
      <c r="Y992" s="804">
        <f t="shared" si="3079"/>
        <v>0</v>
      </c>
      <c r="Z992" s="804">
        <f t="shared" si="3079"/>
        <v>0</v>
      </c>
      <c r="AA992" s="804">
        <f t="shared" si="3079"/>
        <v>0</v>
      </c>
      <c r="AB992" s="804">
        <f t="shared" si="3079"/>
        <v>0</v>
      </c>
      <c r="AC992" s="804">
        <f t="shared" si="3079"/>
        <v>0</v>
      </c>
      <c r="AD992" s="804">
        <f t="shared" si="3079"/>
        <v>0</v>
      </c>
      <c r="AE992" s="804">
        <f t="shared" si="3079"/>
        <v>0</v>
      </c>
      <c r="AF992" s="804">
        <f t="shared" si="3079"/>
        <v>0</v>
      </c>
      <c r="AG992" s="804">
        <f t="shared" si="3079"/>
        <v>0</v>
      </c>
      <c r="AH992" s="804">
        <f t="shared" si="3079"/>
        <v>0</v>
      </c>
      <c r="AI992" s="804">
        <f t="shared" si="3079"/>
        <v>0</v>
      </c>
      <c r="AJ992" s="804">
        <f t="shared" si="3079"/>
        <v>0</v>
      </c>
      <c r="AK992" s="803"/>
      <c r="AL992" s="804">
        <f>SUM(AL780,AL789)</f>
        <v>0</v>
      </c>
      <c r="AM992" s="804">
        <f t="shared" ref="AM992:BB992" si="3080">SUM(AM780,AM789)</f>
        <v>0</v>
      </c>
      <c r="AN992" s="804">
        <f t="shared" si="3080"/>
        <v>0</v>
      </c>
      <c r="AO992" s="804">
        <f t="shared" si="3080"/>
        <v>0</v>
      </c>
      <c r="AP992" s="804">
        <f t="shared" si="3080"/>
        <v>0</v>
      </c>
      <c r="AQ992" s="804">
        <f t="shared" si="3080"/>
        <v>0</v>
      </c>
      <c r="AR992" s="804">
        <f t="shared" si="3080"/>
        <v>0</v>
      </c>
      <c r="AS992" s="804">
        <f t="shared" si="3080"/>
        <v>0</v>
      </c>
      <c r="AT992" s="804">
        <f t="shared" si="3080"/>
        <v>0</v>
      </c>
      <c r="AU992" s="804">
        <f t="shared" si="3080"/>
        <v>0</v>
      </c>
      <c r="AV992" s="804">
        <f t="shared" si="3080"/>
        <v>0</v>
      </c>
      <c r="AW992" s="804">
        <f t="shared" si="3080"/>
        <v>0</v>
      </c>
      <c r="AX992" s="804">
        <f t="shared" si="3080"/>
        <v>0</v>
      </c>
      <c r="AY992" s="804">
        <f t="shared" si="3080"/>
        <v>0</v>
      </c>
      <c r="AZ992" s="804">
        <f t="shared" si="3080"/>
        <v>0</v>
      </c>
      <c r="BA992" s="804">
        <f t="shared" si="3080"/>
        <v>0</v>
      </c>
      <c r="BB992" s="804">
        <f t="shared" si="3080"/>
        <v>0</v>
      </c>
      <c r="BC992" s="803"/>
      <c r="BD992" s="804">
        <f>SUM(BD780,BD789)</f>
        <v>0</v>
      </c>
      <c r="BE992" s="804">
        <f t="shared" ref="BE992:BT992" si="3081">SUM(BE780,BE789)</f>
        <v>0</v>
      </c>
      <c r="BF992" s="804">
        <f t="shared" si="3081"/>
        <v>0</v>
      </c>
      <c r="BG992" s="804">
        <f t="shared" si="3081"/>
        <v>0</v>
      </c>
      <c r="BH992" s="804">
        <f t="shared" si="3081"/>
        <v>0</v>
      </c>
      <c r="BI992" s="804">
        <f t="shared" si="3081"/>
        <v>0</v>
      </c>
      <c r="BJ992" s="804">
        <f t="shared" si="3081"/>
        <v>0</v>
      </c>
      <c r="BK992" s="804">
        <f t="shared" si="3081"/>
        <v>0</v>
      </c>
      <c r="BL992" s="804">
        <f t="shared" si="3081"/>
        <v>0</v>
      </c>
      <c r="BM992" s="804">
        <f t="shared" si="3081"/>
        <v>0</v>
      </c>
      <c r="BN992" s="804">
        <f t="shared" si="3081"/>
        <v>0</v>
      </c>
      <c r="BO992" s="804">
        <f t="shared" si="3081"/>
        <v>0</v>
      </c>
      <c r="BP992" s="804">
        <f t="shared" si="3081"/>
        <v>0</v>
      </c>
      <c r="BQ992" s="804">
        <f t="shared" si="3081"/>
        <v>0</v>
      </c>
      <c r="BR992" s="804">
        <f t="shared" si="3081"/>
        <v>0</v>
      </c>
      <c r="BS992" s="804">
        <f t="shared" si="3081"/>
        <v>0</v>
      </c>
      <c r="BT992" s="804">
        <f t="shared" si="3081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0">
        <f t="shared" si="3047"/>
        <v>0</v>
      </c>
      <c r="CA992" s="600">
        <f t="shared" si="3048"/>
        <v>0</v>
      </c>
      <c r="CB992" s="600">
        <f t="shared" si="3049"/>
        <v>0</v>
      </c>
      <c r="CC992" s="600">
        <f t="shared" si="3050"/>
        <v>0</v>
      </c>
      <c r="CD992" s="1337">
        <f t="shared" si="3051"/>
        <v>0</v>
      </c>
      <c r="CE992" s="1338">
        <f t="shared" si="3051"/>
        <v>0</v>
      </c>
      <c r="CF992" s="1339">
        <f t="shared" si="3051"/>
        <v>0</v>
      </c>
      <c r="CG992" s="1339">
        <f t="shared" si="3051"/>
        <v>0</v>
      </c>
      <c r="CH992" s="1339">
        <f t="shared" si="3051"/>
        <v>0</v>
      </c>
      <c r="CI992" s="1339">
        <f t="shared" si="3051"/>
        <v>0</v>
      </c>
      <c r="CJ992" s="1339">
        <f t="shared" si="3051"/>
        <v>0</v>
      </c>
      <c r="CK992" s="1340">
        <f t="shared" si="3051"/>
        <v>0</v>
      </c>
      <c r="CL992" s="1340">
        <f t="shared" si="3051"/>
        <v>0</v>
      </c>
      <c r="CM992" s="1340">
        <f t="shared" si="3051"/>
        <v>0</v>
      </c>
      <c r="CN992" s="1339">
        <f t="shared" si="3051"/>
        <v>0</v>
      </c>
      <c r="CO992" s="1339">
        <f t="shared" si="3051"/>
        <v>0</v>
      </c>
      <c r="CP992" s="1339">
        <f t="shared" si="3051"/>
        <v>0</v>
      </c>
      <c r="CQ992" s="1339">
        <f t="shared" si="3051"/>
        <v>0</v>
      </c>
      <c r="CR992" s="1339">
        <f t="shared" si="3051"/>
        <v>0</v>
      </c>
      <c r="CS992" s="1338">
        <f t="shared" si="3051"/>
        <v>0</v>
      </c>
      <c r="CT992" s="1341">
        <f t="shared" si="3052"/>
        <v>0</v>
      </c>
      <c r="CU992" s="1424">
        <f t="shared" si="3053"/>
        <v>0</v>
      </c>
      <c r="CV992" s="1369">
        <f t="shared" si="3053"/>
        <v>0</v>
      </c>
      <c r="CW992" s="1370">
        <f t="shared" si="3053"/>
        <v>0</v>
      </c>
      <c r="CX992" s="1370">
        <f t="shared" si="3053"/>
        <v>0</v>
      </c>
      <c r="CY992" s="1370">
        <f t="shared" si="3053"/>
        <v>0</v>
      </c>
      <c r="CZ992" s="1370">
        <f t="shared" si="3053"/>
        <v>0</v>
      </c>
      <c r="DA992" s="1370">
        <f t="shared" si="3053"/>
        <v>0</v>
      </c>
      <c r="DB992" s="1371">
        <f t="shared" si="3053"/>
        <v>0</v>
      </c>
      <c r="DC992" s="1371">
        <f t="shared" si="3053"/>
        <v>0</v>
      </c>
      <c r="DD992" s="1371">
        <f t="shared" si="3053"/>
        <v>0</v>
      </c>
      <c r="DE992" s="1370">
        <f t="shared" si="3053"/>
        <v>0</v>
      </c>
      <c r="DF992" s="1370">
        <f t="shared" si="3053"/>
        <v>0</v>
      </c>
      <c r="DG992" s="1370">
        <f t="shared" si="3053"/>
        <v>0</v>
      </c>
      <c r="DH992" s="1370">
        <f t="shared" si="3053"/>
        <v>0</v>
      </c>
      <c r="DI992" s="1370">
        <f t="shared" si="3053"/>
        <v>0</v>
      </c>
      <c r="DJ992" s="1369">
        <f t="shared" si="3053"/>
        <v>0</v>
      </c>
      <c r="DK992" s="1424">
        <f t="shared" si="3054"/>
        <v>0</v>
      </c>
      <c r="DL992" s="656">
        <f t="shared" si="3055"/>
        <v>17</v>
      </c>
      <c r="DM992" s="106">
        <f t="shared" si="3056"/>
        <v>17</v>
      </c>
      <c r="DN992" s="106">
        <f t="shared" si="3057"/>
        <v>17</v>
      </c>
      <c r="DO992" s="106">
        <f t="shared" si="3058"/>
        <v>17</v>
      </c>
      <c r="DP992" s="486"/>
      <c r="DQ992" s="1490" t="s">
        <v>812</v>
      </c>
      <c r="DR992" s="621"/>
      <c r="DS992" s="621"/>
      <c r="DT992" s="621"/>
      <c r="DU992" s="621"/>
      <c r="DV992" s="621"/>
      <c r="DW992" s="621"/>
      <c r="DX992" s="816"/>
      <c r="DY992" s="487"/>
    </row>
    <row r="993" spans="1:129" s="489" customFormat="1" ht="15.75" customHeight="1">
      <c r="A993" s="43" t="s">
        <v>146</v>
      </c>
      <c r="B993" s="804">
        <f>SUM(B783:B784,B790:B794,B796:B797)</f>
        <v>0</v>
      </c>
      <c r="C993" s="804">
        <f t="shared" ref="C993:R993" si="3082">SUM(C783:C784,C790:C794,C796:C797)</f>
        <v>0</v>
      </c>
      <c r="D993" s="804">
        <f t="shared" si="3082"/>
        <v>0</v>
      </c>
      <c r="E993" s="804">
        <f t="shared" si="3082"/>
        <v>0</v>
      </c>
      <c r="F993" s="804">
        <f t="shared" si="3082"/>
        <v>0</v>
      </c>
      <c r="G993" s="804">
        <f t="shared" si="3082"/>
        <v>130</v>
      </c>
      <c r="H993" s="804">
        <f t="shared" si="3082"/>
        <v>0</v>
      </c>
      <c r="I993" s="804">
        <f t="shared" si="3082"/>
        <v>0</v>
      </c>
      <c r="J993" s="804">
        <f t="shared" si="3082"/>
        <v>0</v>
      </c>
      <c r="K993" s="804">
        <f t="shared" si="3082"/>
        <v>0</v>
      </c>
      <c r="L993" s="804">
        <f t="shared" si="3082"/>
        <v>0</v>
      </c>
      <c r="M993" s="804">
        <f t="shared" si="3082"/>
        <v>0</v>
      </c>
      <c r="N993" s="804">
        <f t="shared" si="3082"/>
        <v>0</v>
      </c>
      <c r="O993" s="804">
        <f t="shared" si="3082"/>
        <v>0</v>
      </c>
      <c r="P993" s="804">
        <f t="shared" si="3082"/>
        <v>0</v>
      </c>
      <c r="Q993" s="804">
        <f t="shared" si="3082"/>
        <v>0</v>
      </c>
      <c r="R993" s="804">
        <f t="shared" si="3082"/>
        <v>0</v>
      </c>
      <c r="S993" s="803"/>
      <c r="T993" s="804">
        <f>SUM(T783:T784,T790:T794,T796:T797)</f>
        <v>1090</v>
      </c>
      <c r="U993" s="804">
        <f t="shared" ref="U993:AJ993" si="3083">SUM(U783:U784,U790:U794,U796:U797)</f>
        <v>0</v>
      </c>
      <c r="V993" s="804">
        <f t="shared" si="3083"/>
        <v>0</v>
      </c>
      <c r="W993" s="804">
        <f t="shared" si="3083"/>
        <v>800</v>
      </c>
      <c r="X993" s="804">
        <f t="shared" si="3083"/>
        <v>675</v>
      </c>
      <c r="Y993" s="804">
        <f t="shared" si="3083"/>
        <v>0</v>
      </c>
      <c r="Z993" s="804">
        <f t="shared" si="3083"/>
        <v>400</v>
      </c>
      <c r="AA993" s="804">
        <f t="shared" si="3083"/>
        <v>0</v>
      </c>
      <c r="AB993" s="804">
        <f t="shared" si="3083"/>
        <v>370</v>
      </c>
      <c r="AC993" s="804">
        <f t="shared" si="3083"/>
        <v>0</v>
      </c>
      <c r="AD993" s="804">
        <f t="shared" si="3083"/>
        <v>0</v>
      </c>
      <c r="AE993" s="804">
        <f t="shared" si="3083"/>
        <v>0</v>
      </c>
      <c r="AF993" s="804">
        <f t="shared" si="3083"/>
        <v>0</v>
      </c>
      <c r="AG993" s="804">
        <f t="shared" si="3083"/>
        <v>0</v>
      </c>
      <c r="AH993" s="804">
        <f t="shared" si="3083"/>
        <v>0</v>
      </c>
      <c r="AI993" s="804">
        <f t="shared" si="3083"/>
        <v>0</v>
      </c>
      <c r="AJ993" s="804">
        <f t="shared" si="3083"/>
        <v>0</v>
      </c>
      <c r="AK993" s="803"/>
      <c r="AL993" s="804">
        <f>SUM(AL783:AL784,AL790:AL794,AL796:AL797)</f>
        <v>1800</v>
      </c>
      <c r="AM993" s="804">
        <f t="shared" ref="AM993:BB993" si="3084">SUM(AM783:AM784,AM790:AM794,AM796:AM797)</f>
        <v>2642</v>
      </c>
      <c r="AN993" s="804">
        <f t="shared" si="3084"/>
        <v>760</v>
      </c>
      <c r="AO993" s="804">
        <f t="shared" si="3084"/>
        <v>3880</v>
      </c>
      <c r="AP993" s="804">
        <f t="shared" si="3084"/>
        <v>1510</v>
      </c>
      <c r="AQ993" s="804">
        <f t="shared" si="3084"/>
        <v>7250</v>
      </c>
      <c r="AR993" s="804">
        <f t="shared" si="3084"/>
        <v>7490</v>
      </c>
      <c r="AS993" s="804">
        <f t="shared" si="3084"/>
        <v>8320</v>
      </c>
      <c r="AT993" s="804">
        <f t="shared" si="3084"/>
        <v>3030</v>
      </c>
      <c r="AU993" s="804">
        <f t="shared" si="3084"/>
        <v>0</v>
      </c>
      <c r="AV993" s="804">
        <f t="shared" si="3084"/>
        <v>0</v>
      </c>
      <c r="AW993" s="804">
        <f t="shared" si="3084"/>
        <v>0</v>
      </c>
      <c r="AX993" s="804">
        <f t="shared" si="3084"/>
        <v>0</v>
      </c>
      <c r="AY993" s="804">
        <f t="shared" si="3084"/>
        <v>0</v>
      </c>
      <c r="AZ993" s="804">
        <f t="shared" si="3084"/>
        <v>0</v>
      </c>
      <c r="BA993" s="804">
        <f t="shared" si="3084"/>
        <v>0</v>
      </c>
      <c r="BB993" s="804">
        <f t="shared" si="3084"/>
        <v>0</v>
      </c>
      <c r="BC993" s="803"/>
      <c r="BD993" s="804">
        <f>SUM(BD783:BD784,BD790:BD794,BD796:BD797)</f>
        <v>22335</v>
      </c>
      <c r="BE993" s="804">
        <f t="shared" ref="BE993:BT993" si="3085">SUM(BE783:BE784,BE790:BE794,BE796:BE797)</f>
        <v>12500</v>
      </c>
      <c r="BF993" s="804">
        <f t="shared" si="3085"/>
        <v>41000</v>
      </c>
      <c r="BG993" s="804">
        <f t="shared" si="3085"/>
        <v>31700</v>
      </c>
      <c r="BH993" s="804">
        <f t="shared" si="3085"/>
        <v>14800</v>
      </c>
      <c r="BI993" s="804">
        <f t="shared" si="3085"/>
        <v>90075</v>
      </c>
      <c r="BJ993" s="804">
        <f t="shared" si="3085"/>
        <v>37000</v>
      </c>
      <c r="BK993" s="804">
        <f t="shared" si="3085"/>
        <v>14200</v>
      </c>
      <c r="BL993" s="804">
        <f t="shared" si="3085"/>
        <v>7096</v>
      </c>
      <c r="BM993" s="804">
        <f t="shared" si="3085"/>
        <v>0</v>
      </c>
      <c r="BN993" s="804">
        <f t="shared" si="3085"/>
        <v>0</v>
      </c>
      <c r="BO993" s="804">
        <f t="shared" si="3085"/>
        <v>0</v>
      </c>
      <c r="BP993" s="804">
        <f t="shared" si="3085"/>
        <v>0</v>
      </c>
      <c r="BQ993" s="804">
        <f t="shared" si="3085"/>
        <v>0</v>
      </c>
      <c r="BR993" s="804">
        <f t="shared" si="3085"/>
        <v>0</v>
      </c>
      <c r="BS993" s="804">
        <f t="shared" si="3085"/>
        <v>0</v>
      </c>
      <c r="BT993" s="804">
        <f t="shared" si="3085"/>
        <v>0</v>
      </c>
      <c r="BU993" s="803"/>
      <c r="BV993" s="804">
        <f>SUM(BV783:BV784,BV790:BV794,BV796:BV797)</f>
        <v>0</v>
      </c>
      <c r="BW993" s="804">
        <f>SUM(BW783:BW784,BW790:BW794,BW796:BW797)</f>
        <v>1290</v>
      </c>
      <c r="BX993" s="804">
        <f>SUM(BX783:BX784,BX790:BX794,BX796:BX797)</f>
        <v>4890</v>
      </c>
      <c r="BY993" s="804">
        <f>SUM(BY783:BY784,BY790:BY794,BY796:BY797)</f>
        <v>40200</v>
      </c>
      <c r="BZ993" s="600">
        <f t="shared" si="3047"/>
        <v>0</v>
      </c>
      <c r="CA993" s="600">
        <f t="shared" si="3048"/>
        <v>149.66666666666666</v>
      </c>
      <c r="CB993" s="600">
        <f t="shared" si="3049"/>
        <v>1890.8</v>
      </c>
      <c r="CC993" s="600">
        <f t="shared" si="3050"/>
        <v>12042.066666666668</v>
      </c>
      <c r="CD993" s="1337">
        <f t="shared" si="3051"/>
        <v>0</v>
      </c>
      <c r="CE993" s="1338">
        <f t="shared" si="3051"/>
        <v>0</v>
      </c>
      <c r="CF993" s="1339">
        <f t="shared" si="3051"/>
        <v>0</v>
      </c>
      <c r="CG993" s="1339">
        <f t="shared" si="3051"/>
        <v>0</v>
      </c>
      <c r="CH993" s="1339">
        <f t="shared" si="3051"/>
        <v>0</v>
      </c>
      <c r="CI993" s="1339">
        <f t="shared" si="3051"/>
        <v>0</v>
      </c>
      <c r="CJ993" s="1339">
        <f t="shared" si="3051"/>
        <v>0</v>
      </c>
      <c r="CK993" s="1340">
        <f t="shared" si="3051"/>
        <v>0</v>
      </c>
      <c r="CL993" s="1340">
        <f t="shared" si="3051"/>
        <v>760</v>
      </c>
      <c r="CM993" s="1340">
        <f t="shared" si="3051"/>
        <v>1510</v>
      </c>
      <c r="CN993" s="1339">
        <f t="shared" si="3051"/>
        <v>1800</v>
      </c>
      <c r="CO993" s="1339">
        <f t="shared" si="3051"/>
        <v>2642</v>
      </c>
      <c r="CP993" s="1339">
        <f t="shared" si="3051"/>
        <v>3030</v>
      </c>
      <c r="CQ993" s="1339">
        <f t="shared" si="3051"/>
        <v>3880</v>
      </c>
      <c r="CR993" s="1339">
        <f t="shared" si="3051"/>
        <v>7250</v>
      </c>
      <c r="CS993" s="1338">
        <f t="shared" si="3051"/>
        <v>7490</v>
      </c>
      <c r="CT993" s="1341">
        <f t="shared" si="3052"/>
        <v>8320</v>
      </c>
      <c r="CU993" s="1424">
        <f t="shared" si="3053"/>
        <v>0</v>
      </c>
      <c r="CV993" s="1369">
        <f t="shared" si="3053"/>
        <v>0</v>
      </c>
      <c r="CW993" s="1370">
        <f t="shared" si="3053"/>
        <v>0</v>
      </c>
      <c r="CX993" s="1370">
        <f t="shared" si="3053"/>
        <v>0</v>
      </c>
      <c r="CY993" s="1370">
        <f t="shared" si="3053"/>
        <v>0</v>
      </c>
      <c r="CZ993" s="1370">
        <f t="shared" si="3053"/>
        <v>0</v>
      </c>
      <c r="DA993" s="1370">
        <f t="shared" si="3053"/>
        <v>0</v>
      </c>
      <c r="DB993" s="1371">
        <f t="shared" si="3053"/>
        <v>0</v>
      </c>
      <c r="DC993" s="1371">
        <f t="shared" si="3053"/>
        <v>7096</v>
      </c>
      <c r="DD993" s="1371">
        <f t="shared" si="3053"/>
        <v>12500</v>
      </c>
      <c r="DE993" s="1370">
        <f t="shared" si="3053"/>
        <v>14200</v>
      </c>
      <c r="DF993" s="1370">
        <f t="shared" si="3053"/>
        <v>14800</v>
      </c>
      <c r="DG993" s="1370">
        <f t="shared" si="3053"/>
        <v>22335</v>
      </c>
      <c r="DH993" s="1370">
        <f t="shared" si="3053"/>
        <v>31700</v>
      </c>
      <c r="DI993" s="1370">
        <f t="shared" si="3053"/>
        <v>37000</v>
      </c>
      <c r="DJ993" s="1369">
        <f t="shared" si="3053"/>
        <v>41000</v>
      </c>
      <c r="DK993" s="1424">
        <f t="shared" si="3054"/>
        <v>90075</v>
      </c>
      <c r="DL993" s="656">
        <f t="shared" si="3055"/>
        <v>17</v>
      </c>
      <c r="DM993" s="106">
        <f t="shared" si="3056"/>
        <v>17</v>
      </c>
      <c r="DN993" s="106">
        <f t="shared" si="3057"/>
        <v>17</v>
      </c>
      <c r="DO993" s="106">
        <f t="shared" si="3058"/>
        <v>17</v>
      </c>
      <c r="DP993" s="486"/>
      <c r="DQ993" s="1490" t="s">
        <v>405</v>
      </c>
      <c r="DR993" s="621"/>
      <c r="DS993" s="621"/>
      <c r="DT993" s="621"/>
      <c r="DU993" s="621"/>
      <c r="DV993" s="621"/>
      <c r="DW993" s="621"/>
      <c r="DX993" s="816"/>
      <c r="DY993" s="487"/>
    </row>
    <row r="994" spans="1:129" s="489" customFormat="1" ht="15.75" customHeight="1">
      <c r="A994" s="43" t="s">
        <v>147</v>
      </c>
      <c r="B994" s="804">
        <f>SUM(B798,B799)</f>
        <v>150</v>
      </c>
      <c r="C994" s="804">
        <f t="shared" ref="C994:R994" si="3086">SUM(C798,C799)</f>
        <v>600</v>
      </c>
      <c r="D994" s="804">
        <f t="shared" si="3086"/>
        <v>70</v>
      </c>
      <c r="E994" s="804">
        <f t="shared" si="3086"/>
        <v>120</v>
      </c>
      <c r="F994" s="804">
        <f t="shared" si="3086"/>
        <v>540</v>
      </c>
      <c r="G994" s="804">
        <f t="shared" si="3086"/>
        <v>500</v>
      </c>
      <c r="H994" s="804">
        <f t="shared" si="3086"/>
        <v>120</v>
      </c>
      <c r="I994" s="804">
        <f t="shared" si="3086"/>
        <v>70</v>
      </c>
      <c r="J994" s="804">
        <f t="shared" si="3086"/>
        <v>200</v>
      </c>
      <c r="K994" s="804">
        <f t="shared" si="3086"/>
        <v>0</v>
      </c>
      <c r="L994" s="804">
        <f t="shared" si="3086"/>
        <v>0</v>
      </c>
      <c r="M994" s="804">
        <f t="shared" si="3086"/>
        <v>0</v>
      </c>
      <c r="N994" s="804">
        <f t="shared" si="3086"/>
        <v>0</v>
      </c>
      <c r="O994" s="804">
        <f t="shared" si="3086"/>
        <v>0</v>
      </c>
      <c r="P994" s="804">
        <f t="shared" si="3086"/>
        <v>0</v>
      </c>
      <c r="Q994" s="804">
        <f t="shared" si="3086"/>
        <v>0</v>
      </c>
      <c r="R994" s="804">
        <f t="shared" si="3086"/>
        <v>0</v>
      </c>
      <c r="S994" s="803"/>
      <c r="T994" s="804">
        <f>SUM(T798,T799)</f>
        <v>1350</v>
      </c>
      <c r="U994" s="804">
        <f t="shared" ref="U994:AJ994" si="3087">SUM(U798,U799)</f>
        <v>65</v>
      </c>
      <c r="V994" s="804">
        <f t="shared" si="3087"/>
        <v>0</v>
      </c>
      <c r="W994" s="804">
        <f t="shared" si="3087"/>
        <v>850</v>
      </c>
      <c r="X994" s="804">
        <f t="shared" si="3087"/>
        <v>660</v>
      </c>
      <c r="Y994" s="804">
        <f t="shared" si="3087"/>
        <v>600</v>
      </c>
      <c r="Z994" s="804">
        <f t="shared" si="3087"/>
        <v>40</v>
      </c>
      <c r="AA994" s="804">
        <f t="shared" si="3087"/>
        <v>270</v>
      </c>
      <c r="AB994" s="804">
        <f t="shared" si="3087"/>
        <v>860</v>
      </c>
      <c r="AC994" s="804">
        <f t="shared" si="3087"/>
        <v>0</v>
      </c>
      <c r="AD994" s="804">
        <f t="shared" si="3087"/>
        <v>0</v>
      </c>
      <c r="AE994" s="804">
        <f t="shared" si="3087"/>
        <v>0</v>
      </c>
      <c r="AF994" s="804">
        <f t="shared" si="3087"/>
        <v>0</v>
      </c>
      <c r="AG994" s="804">
        <f t="shared" si="3087"/>
        <v>0</v>
      </c>
      <c r="AH994" s="804">
        <f t="shared" si="3087"/>
        <v>0</v>
      </c>
      <c r="AI994" s="804">
        <f t="shared" si="3087"/>
        <v>0</v>
      </c>
      <c r="AJ994" s="804">
        <f t="shared" si="3087"/>
        <v>0</v>
      </c>
      <c r="AK994" s="803"/>
      <c r="AL994" s="804">
        <f>SUM(AL798,AL799)</f>
        <v>2200</v>
      </c>
      <c r="AM994" s="804">
        <f t="shared" ref="AM994:BB994" si="3088">SUM(AM798,AM799)</f>
        <v>820</v>
      </c>
      <c r="AN994" s="804">
        <f t="shared" si="3088"/>
        <v>3750</v>
      </c>
      <c r="AO994" s="804">
        <f t="shared" si="3088"/>
        <v>5430</v>
      </c>
      <c r="AP994" s="804">
        <f t="shared" si="3088"/>
        <v>200</v>
      </c>
      <c r="AQ994" s="804">
        <f t="shared" si="3088"/>
        <v>1940</v>
      </c>
      <c r="AR994" s="804">
        <f t="shared" si="3088"/>
        <v>1254</v>
      </c>
      <c r="AS994" s="804">
        <f t="shared" si="3088"/>
        <v>1450</v>
      </c>
      <c r="AT994" s="804">
        <f t="shared" si="3088"/>
        <v>1660</v>
      </c>
      <c r="AU994" s="804">
        <f t="shared" si="3088"/>
        <v>0</v>
      </c>
      <c r="AV994" s="804">
        <f t="shared" si="3088"/>
        <v>0</v>
      </c>
      <c r="AW994" s="804">
        <f t="shared" si="3088"/>
        <v>0</v>
      </c>
      <c r="AX994" s="804">
        <f t="shared" si="3088"/>
        <v>0</v>
      </c>
      <c r="AY994" s="804">
        <f t="shared" si="3088"/>
        <v>0</v>
      </c>
      <c r="AZ994" s="804">
        <f t="shared" si="3088"/>
        <v>0</v>
      </c>
      <c r="BA994" s="804">
        <f t="shared" si="3088"/>
        <v>0</v>
      </c>
      <c r="BB994" s="804">
        <f t="shared" si="3088"/>
        <v>0</v>
      </c>
      <c r="BC994" s="803"/>
      <c r="BD994" s="804">
        <f>SUM(BD798,BD799)</f>
        <v>15500</v>
      </c>
      <c r="BE994" s="804">
        <f t="shared" ref="BE994:BT994" si="3089">SUM(BE798,BE799)</f>
        <v>3000</v>
      </c>
      <c r="BF994" s="804">
        <f t="shared" si="3089"/>
        <v>30000</v>
      </c>
      <c r="BG994" s="804">
        <f t="shared" si="3089"/>
        <v>10200</v>
      </c>
      <c r="BH994" s="804">
        <f t="shared" si="3089"/>
        <v>7150</v>
      </c>
      <c r="BI994" s="804">
        <f t="shared" si="3089"/>
        <v>73200</v>
      </c>
      <c r="BJ994" s="804">
        <f t="shared" si="3089"/>
        <v>60500</v>
      </c>
      <c r="BK994" s="804">
        <f t="shared" si="3089"/>
        <v>1000</v>
      </c>
      <c r="BL994" s="804">
        <f t="shared" si="3089"/>
        <v>3250</v>
      </c>
      <c r="BM994" s="804">
        <f t="shared" si="3089"/>
        <v>0</v>
      </c>
      <c r="BN994" s="804">
        <f t="shared" si="3089"/>
        <v>0</v>
      </c>
      <c r="BO994" s="804">
        <f t="shared" si="3089"/>
        <v>0</v>
      </c>
      <c r="BP994" s="804">
        <f t="shared" si="3089"/>
        <v>0</v>
      </c>
      <c r="BQ994" s="804">
        <f t="shared" si="3089"/>
        <v>0</v>
      </c>
      <c r="BR994" s="804">
        <f t="shared" si="3089"/>
        <v>0</v>
      </c>
      <c r="BS994" s="804">
        <f t="shared" si="3089"/>
        <v>0</v>
      </c>
      <c r="BT994" s="804">
        <f t="shared" si="3089"/>
        <v>0</v>
      </c>
      <c r="BU994" s="803"/>
      <c r="BV994" s="804">
        <f>SUM(BV798,BV799)</f>
        <v>470</v>
      </c>
      <c r="BW994" s="804">
        <f>SUM(BW798,BW799)</f>
        <v>750</v>
      </c>
      <c r="BX994" s="804">
        <f>SUM(BX798,BX799)</f>
        <v>1660</v>
      </c>
      <c r="BY994" s="804">
        <f>SUM(BY798,BY799)</f>
        <v>7500</v>
      </c>
      <c r="BZ994" s="600">
        <f t="shared" si="3047"/>
        <v>118</v>
      </c>
      <c r="CA994" s="600">
        <f t="shared" si="3048"/>
        <v>223</v>
      </c>
      <c r="CB994" s="600">
        <f t="shared" si="3049"/>
        <v>884.93333333333328</v>
      </c>
      <c r="CC994" s="600">
        <f t="shared" si="3050"/>
        <v>8706.6666666666661</v>
      </c>
      <c r="CD994" s="1337">
        <f t="shared" si="3051"/>
        <v>0</v>
      </c>
      <c r="CE994" s="1338">
        <f t="shared" si="3051"/>
        <v>0</v>
      </c>
      <c r="CF994" s="1339">
        <f t="shared" si="3051"/>
        <v>0</v>
      </c>
      <c r="CG994" s="1339">
        <f t="shared" si="3051"/>
        <v>0</v>
      </c>
      <c r="CH994" s="1339">
        <f t="shared" si="3051"/>
        <v>0</v>
      </c>
      <c r="CI994" s="1339">
        <f t="shared" si="3051"/>
        <v>0</v>
      </c>
      <c r="CJ994" s="1339">
        <f t="shared" si="3051"/>
        <v>0</v>
      </c>
      <c r="CK994" s="1340">
        <f t="shared" si="3051"/>
        <v>0</v>
      </c>
      <c r="CL994" s="1340">
        <f t="shared" si="3051"/>
        <v>200</v>
      </c>
      <c r="CM994" s="1340">
        <f t="shared" si="3051"/>
        <v>820</v>
      </c>
      <c r="CN994" s="1339">
        <f t="shared" si="3051"/>
        <v>1254</v>
      </c>
      <c r="CO994" s="1339">
        <f t="shared" si="3051"/>
        <v>1450</v>
      </c>
      <c r="CP994" s="1339">
        <f t="shared" si="3051"/>
        <v>1660</v>
      </c>
      <c r="CQ994" s="1339">
        <f t="shared" si="3051"/>
        <v>1940</v>
      </c>
      <c r="CR994" s="1339">
        <f t="shared" si="3051"/>
        <v>2200</v>
      </c>
      <c r="CS994" s="1338">
        <f t="shared" si="3051"/>
        <v>3750</v>
      </c>
      <c r="CT994" s="1341">
        <f t="shared" si="3052"/>
        <v>5430</v>
      </c>
      <c r="CU994" s="1424">
        <f t="shared" si="3053"/>
        <v>0</v>
      </c>
      <c r="CV994" s="1369">
        <f t="shared" si="3053"/>
        <v>0</v>
      </c>
      <c r="CW994" s="1370">
        <f t="shared" si="3053"/>
        <v>0</v>
      </c>
      <c r="CX994" s="1370">
        <f t="shared" si="3053"/>
        <v>0</v>
      </c>
      <c r="CY994" s="1370">
        <f t="shared" si="3053"/>
        <v>0</v>
      </c>
      <c r="CZ994" s="1370">
        <f t="shared" si="3053"/>
        <v>0</v>
      </c>
      <c r="DA994" s="1370">
        <f t="shared" si="3053"/>
        <v>0</v>
      </c>
      <c r="DB994" s="1371">
        <f t="shared" si="3053"/>
        <v>0</v>
      </c>
      <c r="DC994" s="1371">
        <f t="shared" si="3053"/>
        <v>1000</v>
      </c>
      <c r="DD994" s="1371">
        <f t="shared" si="3053"/>
        <v>3000</v>
      </c>
      <c r="DE994" s="1370">
        <f t="shared" si="3053"/>
        <v>3250</v>
      </c>
      <c r="DF994" s="1370">
        <f t="shared" si="3053"/>
        <v>7150</v>
      </c>
      <c r="DG994" s="1370">
        <f t="shared" si="3053"/>
        <v>10200</v>
      </c>
      <c r="DH994" s="1370">
        <f t="shared" si="3053"/>
        <v>15500</v>
      </c>
      <c r="DI994" s="1370">
        <f t="shared" si="3053"/>
        <v>30000</v>
      </c>
      <c r="DJ994" s="1369">
        <f t="shared" si="3053"/>
        <v>60500</v>
      </c>
      <c r="DK994" s="1424">
        <f t="shared" si="3054"/>
        <v>73200</v>
      </c>
      <c r="DL994" s="656">
        <f t="shared" si="3055"/>
        <v>17</v>
      </c>
      <c r="DM994" s="106">
        <f t="shared" si="3056"/>
        <v>17</v>
      </c>
      <c r="DN994" s="106">
        <f t="shared" si="3057"/>
        <v>17</v>
      </c>
      <c r="DO994" s="106">
        <f t="shared" si="3058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6"/>
      <c r="DY994" s="487"/>
    </row>
    <row r="995" spans="1:129" s="489" customFormat="1" ht="15.75" customHeight="1">
      <c r="A995" s="43" t="s">
        <v>148</v>
      </c>
      <c r="B995" s="804">
        <f>SUM(B800)</f>
        <v>49</v>
      </c>
      <c r="C995" s="804">
        <f t="shared" ref="C995:R995" si="3090">SUM(C800)</f>
        <v>100</v>
      </c>
      <c r="D995" s="804">
        <f t="shared" si="3090"/>
        <v>0</v>
      </c>
      <c r="E995" s="804">
        <f t="shared" si="3090"/>
        <v>90</v>
      </c>
      <c r="F995" s="804">
        <f t="shared" si="3090"/>
        <v>60</v>
      </c>
      <c r="G995" s="804">
        <f t="shared" si="3090"/>
        <v>100</v>
      </c>
      <c r="H995" s="804">
        <f t="shared" si="3090"/>
        <v>100</v>
      </c>
      <c r="I995" s="804">
        <f t="shared" si="3090"/>
        <v>0</v>
      </c>
      <c r="J995" s="804">
        <f t="shared" si="3090"/>
        <v>150</v>
      </c>
      <c r="K995" s="804">
        <f t="shared" si="3090"/>
        <v>0</v>
      </c>
      <c r="L995" s="804">
        <f t="shared" si="3090"/>
        <v>0</v>
      </c>
      <c r="M995" s="804">
        <f t="shared" si="3090"/>
        <v>0</v>
      </c>
      <c r="N995" s="804">
        <f t="shared" si="3090"/>
        <v>0</v>
      </c>
      <c r="O995" s="804">
        <f t="shared" si="3090"/>
        <v>0</v>
      </c>
      <c r="P995" s="804">
        <f t="shared" si="3090"/>
        <v>0</v>
      </c>
      <c r="Q995" s="804">
        <f t="shared" si="3090"/>
        <v>0</v>
      </c>
      <c r="R995" s="804">
        <f t="shared" si="3090"/>
        <v>0</v>
      </c>
      <c r="S995" s="803"/>
      <c r="T995" s="804">
        <f>SUM(T800)</f>
        <v>40</v>
      </c>
      <c r="U995" s="804">
        <f t="shared" ref="U995:AJ995" si="3091">SUM(U800)</f>
        <v>0</v>
      </c>
      <c r="V995" s="804">
        <f t="shared" si="3091"/>
        <v>0</v>
      </c>
      <c r="W995" s="804">
        <f t="shared" si="3091"/>
        <v>60</v>
      </c>
      <c r="X995" s="804">
        <f t="shared" si="3091"/>
        <v>0</v>
      </c>
      <c r="Y995" s="804">
        <f t="shared" si="3091"/>
        <v>150</v>
      </c>
      <c r="Z995" s="804">
        <f t="shared" si="3091"/>
        <v>0</v>
      </c>
      <c r="AA995" s="804">
        <f t="shared" si="3091"/>
        <v>160</v>
      </c>
      <c r="AB995" s="804">
        <f t="shared" si="3091"/>
        <v>500</v>
      </c>
      <c r="AC995" s="804">
        <f t="shared" si="3091"/>
        <v>0</v>
      </c>
      <c r="AD995" s="804">
        <f t="shared" si="3091"/>
        <v>0</v>
      </c>
      <c r="AE995" s="804">
        <f t="shared" si="3091"/>
        <v>0</v>
      </c>
      <c r="AF995" s="804">
        <f t="shared" si="3091"/>
        <v>0</v>
      </c>
      <c r="AG995" s="804">
        <f t="shared" si="3091"/>
        <v>0</v>
      </c>
      <c r="AH995" s="804">
        <f t="shared" si="3091"/>
        <v>0</v>
      </c>
      <c r="AI995" s="804">
        <f t="shared" si="3091"/>
        <v>0</v>
      </c>
      <c r="AJ995" s="804">
        <f t="shared" si="3091"/>
        <v>0</v>
      </c>
      <c r="AK995" s="803"/>
      <c r="AL995" s="804">
        <f>SUM(AL800)</f>
        <v>0</v>
      </c>
      <c r="AM995" s="804">
        <f t="shared" ref="AM995:BB995" si="3092">SUM(AM800)</f>
        <v>500</v>
      </c>
      <c r="AN995" s="804">
        <f t="shared" si="3092"/>
        <v>250</v>
      </c>
      <c r="AO995" s="804">
        <f t="shared" si="3092"/>
        <v>200</v>
      </c>
      <c r="AP995" s="804">
        <f t="shared" si="3092"/>
        <v>0</v>
      </c>
      <c r="AQ995" s="804">
        <f t="shared" si="3092"/>
        <v>500</v>
      </c>
      <c r="AR995" s="804">
        <f t="shared" si="3092"/>
        <v>0</v>
      </c>
      <c r="AS995" s="804">
        <f t="shared" si="3092"/>
        <v>500</v>
      </c>
      <c r="AT995" s="804">
        <f t="shared" si="3092"/>
        <v>0</v>
      </c>
      <c r="AU995" s="804">
        <f t="shared" si="3092"/>
        <v>0</v>
      </c>
      <c r="AV995" s="804">
        <f t="shared" si="3092"/>
        <v>0</v>
      </c>
      <c r="AW995" s="804">
        <f t="shared" si="3092"/>
        <v>0</v>
      </c>
      <c r="AX995" s="804">
        <f t="shared" si="3092"/>
        <v>0</v>
      </c>
      <c r="AY995" s="804">
        <f t="shared" si="3092"/>
        <v>0</v>
      </c>
      <c r="AZ995" s="804">
        <f t="shared" si="3092"/>
        <v>0</v>
      </c>
      <c r="BA995" s="804">
        <f t="shared" si="3092"/>
        <v>0</v>
      </c>
      <c r="BB995" s="804">
        <f t="shared" si="3092"/>
        <v>0</v>
      </c>
      <c r="BC995" s="803"/>
      <c r="BD995" s="804">
        <f>SUM(BD800)</f>
        <v>2000</v>
      </c>
      <c r="BE995" s="804">
        <f t="shared" ref="BE995:BT995" si="3093">SUM(BE800)</f>
        <v>700</v>
      </c>
      <c r="BF995" s="804">
        <f t="shared" si="3093"/>
        <v>3000</v>
      </c>
      <c r="BG995" s="804">
        <f t="shared" si="3093"/>
        <v>0</v>
      </c>
      <c r="BH995" s="804">
        <f t="shared" si="3093"/>
        <v>1000</v>
      </c>
      <c r="BI995" s="804">
        <f t="shared" si="3093"/>
        <v>8000</v>
      </c>
      <c r="BJ995" s="804">
        <f t="shared" si="3093"/>
        <v>0</v>
      </c>
      <c r="BK995" s="804">
        <f t="shared" si="3093"/>
        <v>0</v>
      </c>
      <c r="BL995" s="804">
        <f t="shared" si="3093"/>
        <v>500</v>
      </c>
      <c r="BM995" s="804">
        <f t="shared" si="3093"/>
        <v>0</v>
      </c>
      <c r="BN995" s="804">
        <f t="shared" si="3093"/>
        <v>0</v>
      </c>
      <c r="BO995" s="804">
        <f t="shared" si="3093"/>
        <v>0</v>
      </c>
      <c r="BP995" s="804">
        <f t="shared" si="3093"/>
        <v>0</v>
      </c>
      <c r="BQ995" s="804">
        <f t="shared" si="3093"/>
        <v>0</v>
      </c>
      <c r="BR995" s="804">
        <f t="shared" si="3093"/>
        <v>0</v>
      </c>
      <c r="BS995" s="804">
        <f t="shared" si="3093"/>
        <v>0</v>
      </c>
      <c r="BT995" s="804">
        <f t="shared" si="3093"/>
        <v>0</v>
      </c>
      <c r="BU995" s="803"/>
      <c r="BV995" s="804">
        <f>SUM(BV800)</f>
        <v>150</v>
      </c>
      <c r="BW995" s="804">
        <f>SUM(BW800)</f>
        <v>250</v>
      </c>
      <c r="BX995" s="804">
        <f>SUM(BX800)</f>
        <v>500</v>
      </c>
      <c r="BY995" s="804">
        <f>SUM(BY800)</f>
        <v>2000</v>
      </c>
      <c r="BZ995" s="600">
        <f t="shared" si="3047"/>
        <v>33.266666666666666</v>
      </c>
      <c r="CA995" s="600">
        <f t="shared" si="3048"/>
        <v>27.333333333333332</v>
      </c>
      <c r="CB995" s="600">
        <f t="shared" si="3049"/>
        <v>96.666666666666671</v>
      </c>
      <c r="CC995" s="600">
        <f t="shared" si="3050"/>
        <v>480</v>
      </c>
      <c r="CD995" s="1337">
        <f t="shared" si="3051"/>
        <v>0</v>
      </c>
      <c r="CE995" s="1338">
        <f t="shared" si="3051"/>
        <v>0</v>
      </c>
      <c r="CF995" s="1339">
        <f t="shared" si="3051"/>
        <v>0</v>
      </c>
      <c r="CG995" s="1339">
        <f t="shared" si="3051"/>
        <v>0</v>
      </c>
      <c r="CH995" s="1339">
        <f t="shared" si="3051"/>
        <v>0</v>
      </c>
      <c r="CI995" s="1339">
        <f t="shared" si="3051"/>
        <v>0</v>
      </c>
      <c r="CJ995" s="1339">
        <f t="shared" si="3051"/>
        <v>0</v>
      </c>
      <c r="CK995" s="1340">
        <f t="shared" si="3051"/>
        <v>0</v>
      </c>
      <c r="CL995" s="1340">
        <f t="shared" si="3051"/>
        <v>0</v>
      </c>
      <c r="CM995" s="1340">
        <f t="shared" si="3051"/>
        <v>0</v>
      </c>
      <c r="CN995" s="1339">
        <f t="shared" si="3051"/>
        <v>0</v>
      </c>
      <c r="CO995" s="1339">
        <f t="shared" si="3051"/>
        <v>0</v>
      </c>
      <c r="CP995" s="1339">
        <f t="shared" si="3051"/>
        <v>200</v>
      </c>
      <c r="CQ995" s="1339">
        <f t="shared" si="3051"/>
        <v>250</v>
      </c>
      <c r="CR995" s="1339">
        <f t="shared" si="3051"/>
        <v>500</v>
      </c>
      <c r="CS995" s="1338">
        <f t="shared" si="3051"/>
        <v>500</v>
      </c>
      <c r="CT995" s="1341">
        <f t="shared" si="3052"/>
        <v>500</v>
      </c>
      <c r="CU995" s="1424">
        <f t="shared" si="3053"/>
        <v>0</v>
      </c>
      <c r="CV995" s="1369">
        <f t="shared" si="3053"/>
        <v>0</v>
      </c>
      <c r="CW995" s="1370">
        <f t="shared" si="3053"/>
        <v>0</v>
      </c>
      <c r="CX995" s="1370">
        <f t="shared" si="3053"/>
        <v>0</v>
      </c>
      <c r="CY995" s="1370">
        <f t="shared" si="3053"/>
        <v>0</v>
      </c>
      <c r="CZ995" s="1370">
        <f t="shared" si="3053"/>
        <v>0</v>
      </c>
      <c r="DA995" s="1370">
        <f t="shared" si="3053"/>
        <v>0</v>
      </c>
      <c r="DB995" s="1371">
        <f t="shared" si="3053"/>
        <v>0</v>
      </c>
      <c r="DC995" s="1371">
        <f t="shared" si="3053"/>
        <v>0</v>
      </c>
      <c r="DD995" s="1371">
        <f t="shared" si="3053"/>
        <v>0</v>
      </c>
      <c r="DE995" s="1370">
        <f t="shared" si="3053"/>
        <v>0</v>
      </c>
      <c r="DF995" s="1370">
        <f t="shared" si="3053"/>
        <v>500</v>
      </c>
      <c r="DG995" s="1370">
        <f t="shared" si="3053"/>
        <v>700</v>
      </c>
      <c r="DH995" s="1370">
        <f t="shared" si="3053"/>
        <v>1000</v>
      </c>
      <c r="DI995" s="1370">
        <f t="shared" si="3053"/>
        <v>2000</v>
      </c>
      <c r="DJ995" s="1369">
        <f t="shared" si="3053"/>
        <v>3000</v>
      </c>
      <c r="DK995" s="1424">
        <f t="shared" si="3054"/>
        <v>8000</v>
      </c>
      <c r="DL995" s="656">
        <f t="shared" si="3055"/>
        <v>17</v>
      </c>
      <c r="DM995" s="106">
        <f t="shared" si="3056"/>
        <v>17</v>
      </c>
      <c r="DN995" s="106">
        <f t="shared" si="3057"/>
        <v>17</v>
      </c>
      <c r="DO995" s="106">
        <f t="shared" si="3058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5"/>
      <c r="DY995" s="487"/>
    </row>
    <row r="996" spans="1:129" s="489" customFormat="1" ht="15.75" customHeight="1">
      <c r="A996" s="487" t="s">
        <v>403</v>
      </c>
      <c r="B996" s="804">
        <f>SUM(B803)</f>
        <v>0</v>
      </c>
      <c r="C996" s="804">
        <f t="shared" ref="C996:R996" si="3094">SUM(C803)</f>
        <v>0</v>
      </c>
      <c r="D996" s="804">
        <f t="shared" si="3094"/>
        <v>0</v>
      </c>
      <c r="E996" s="804">
        <f t="shared" si="3094"/>
        <v>0</v>
      </c>
      <c r="F996" s="804">
        <f t="shared" si="3094"/>
        <v>0</v>
      </c>
      <c r="G996" s="804">
        <f t="shared" si="3094"/>
        <v>168</v>
      </c>
      <c r="H996" s="804">
        <f t="shared" si="3094"/>
        <v>0</v>
      </c>
      <c r="I996" s="804">
        <f t="shared" si="3094"/>
        <v>0</v>
      </c>
      <c r="J996" s="804">
        <f t="shared" si="3094"/>
        <v>0</v>
      </c>
      <c r="K996" s="804">
        <f t="shared" si="3094"/>
        <v>0</v>
      </c>
      <c r="L996" s="804">
        <f t="shared" si="3094"/>
        <v>0</v>
      </c>
      <c r="M996" s="804">
        <f t="shared" si="3094"/>
        <v>0</v>
      </c>
      <c r="N996" s="804">
        <f t="shared" si="3094"/>
        <v>0</v>
      </c>
      <c r="O996" s="804">
        <f t="shared" si="3094"/>
        <v>0</v>
      </c>
      <c r="P996" s="804">
        <f t="shared" si="3094"/>
        <v>0</v>
      </c>
      <c r="Q996" s="804">
        <f t="shared" si="3094"/>
        <v>0</v>
      </c>
      <c r="R996" s="804">
        <f t="shared" si="3094"/>
        <v>0</v>
      </c>
      <c r="S996" s="803"/>
      <c r="T996" s="804">
        <f>SUM(T803)</f>
        <v>0</v>
      </c>
      <c r="U996" s="804">
        <f t="shared" ref="U996:AJ996" si="3095">SUM(U803)</f>
        <v>0</v>
      </c>
      <c r="V996" s="804">
        <f t="shared" si="3095"/>
        <v>0</v>
      </c>
      <c r="W996" s="804">
        <f t="shared" si="3095"/>
        <v>0</v>
      </c>
      <c r="X996" s="804">
        <f t="shared" si="3095"/>
        <v>0</v>
      </c>
      <c r="Y996" s="804">
        <f t="shared" si="3095"/>
        <v>0</v>
      </c>
      <c r="Z996" s="804">
        <f t="shared" si="3095"/>
        <v>2</v>
      </c>
      <c r="AA996" s="804">
        <f t="shared" si="3095"/>
        <v>0</v>
      </c>
      <c r="AB996" s="804">
        <f t="shared" si="3095"/>
        <v>0</v>
      </c>
      <c r="AC996" s="804">
        <f t="shared" si="3095"/>
        <v>0</v>
      </c>
      <c r="AD996" s="804">
        <f t="shared" si="3095"/>
        <v>0</v>
      </c>
      <c r="AE996" s="804">
        <f t="shared" si="3095"/>
        <v>0</v>
      </c>
      <c r="AF996" s="804">
        <f t="shared" si="3095"/>
        <v>0</v>
      </c>
      <c r="AG996" s="804">
        <f t="shared" si="3095"/>
        <v>0</v>
      </c>
      <c r="AH996" s="804">
        <f t="shared" si="3095"/>
        <v>0</v>
      </c>
      <c r="AI996" s="804">
        <f t="shared" si="3095"/>
        <v>0</v>
      </c>
      <c r="AJ996" s="804">
        <f t="shared" si="3095"/>
        <v>0</v>
      </c>
      <c r="AK996" s="803"/>
      <c r="AL996" s="804">
        <f>SUM(AL803)</f>
        <v>0</v>
      </c>
      <c r="AM996" s="804">
        <f t="shared" ref="AM996:BB996" si="3096">SUM(AM803)</f>
        <v>130</v>
      </c>
      <c r="AN996" s="804">
        <f t="shared" si="3096"/>
        <v>0</v>
      </c>
      <c r="AO996" s="804">
        <f t="shared" si="3096"/>
        <v>0</v>
      </c>
      <c r="AP996" s="804">
        <f t="shared" si="3096"/>
        <v>0</v>
      </c>
      <c r="AQ996" s="804">
        <f t="shared" si="3096"/>
        <v>120</v>
      </c>
      <c r="AR996" s="804">
        <f t="shared" si="3096"/>
        <v>0</v>
      </c>
      <c r="AS996" s="804">
        <f t="shared" si="3096"/>
        <v>150</v>
      </c>
      <c r="AT996" s="804">
        <f t="shared" si="3096"/>
        <v>0</v>
      </c>
      <c r="AU996" s="804">
        <f t="shared" si="3096"/>
        <v>0</v>
      </c>
      <c r="AV996" s="804">
        <f t="shared" si="3096"/>
        <v>0</v>
      </c>
      <c r="AW996" s="804">
        <f t="shared" si="3096"/>
        <v>0</v>
      </c>
      <c r="AX996" s="804">
        <f t="shared" si="3096"/>
        <v>0</v>
      </c>
      <c r="AY996" s="804">
        <f t="shared" si="3096"/>
        <v>0</v>
      </c>
      <c r="AZ996" s="804">
        <f t="shared" si="3096"/>
        <v>0</v>
      </c>
      <c r="BA996" s="804">
        <f t="shared" si="3096"/>
        <v>0</v>
      </c>
      <c r="BB996" s="804">
        <f t="shared" si="3096"/>
        <v>0</v>
      </c>
      <c r="BC996" s="803"/>
      <c r="BD996" s="804">
        <f>SUM(BD803)</f>
        <v>100</v>
      </c>
      <c r="BE996" s="804">
        <f t="shared" ref="BE996:BT996" si="3097">SUM(BE803)</f>
        <v>0</v>
      </c>
      <c r="BF996" s="804">
        <f t="shared" si="3097"/>
        <v>1500</v>
      </c>
      <c r="BG996" s="804">
        <f t="shared" si="3097"/>
        <v>0</v>
      </c>
      <c r="BH996" s="804">
        <f t="shared" si="3097"/>
        <v>0</v>
      </c>
      <c r="BI996" s="804">
        <f t="shared" si="3097"/>
        <v>0</v>
      </c>
      <c r="BJ996" s="804">
        <f t="shared" si="3097"/>
        <v>0</v>
      </c>
      <c r="BK996" s="804">
        <f t="shared" si="3097"/>
        <v>1000</v>
      </c>
      <c r="BL996" s="804">
        <f t="shared" si="3097"/>
        <v>250</v>
      </c>
      <c r="BM996" s="804">
        <f t="shared" si="3097"/>
        <v>0</v>
      </c>
      <c r="BN996" s="804">
        <f t="shared" si="3097"/>
        <v>0</v>
      </c>
      <c r="BO996" s="804">
        <f t="shared" si="3097"/>
        <v>0</v>
      </c>
      <c r="BP996" s="804">
        <f t="shared" si="3097"/>
        <v>0</v>
      </c>
      <c r="BQ996" s="804">
        <f t="shared" si="3097"/>
        <v>0</v>
      </c>
      <c r="BR996" s="804">
        <f t="shared" si="3097"/>
        <v>0</v>
      </c>
      <c r="BS996" s="804">
        <f t="shared" si="3097"/>
        <v>0</v>
      </c>
      <c r="BT996" s="804">
        <f t="shared" si="3097"/>
        <v>0</v>
      </c>
      <c r="BU996" s="803"/>
      <c r="BV996" s="804">
        <f>SUM(BV803)</f>
        <v>148</v>
      </c>
      <c r="BW996" s="804">
        <f>SUM(BW803)</f>
        <v>150</v>
      </c>
      <c r="BX996" s="804">
        <f>SUM(BX803)</f>
        <v>130</v>
      </c>
      <c r="BY996" s="804">
        <f>SUM(BY803)</f>
        <v>1000</v>
      </c>
      <c r="BZ996" s="600">
        <f t="shared" si="3047"/>
        <v>0</v>
      </c>
      <c r="CA996" s="600">
        <f t="shared" si="3048"/>
        <v>0</v>
      </c>
      <c r="CB996" s="600">
        <f t="shared" si="3049"/>
        <v>16.666666666666668</v>
      </c>
      <c r="CC996" s="600">
        <f t="shared" si="3050"/>
        <v>90</v>
      </c>
      <c r="CD996" s="1337">
        <f t="shared" si="3051"/>
        <v>0</v>
      </c>
      <c r="CE996" s="1338">
        <f t="shared" si="3051"/>
        <v>0</v>
      </c>
      <c r="CF996" s="1339">
        <f t="shared" si="3051"/>
        <v>0</v>
      </c>
      <c r="CG996" s="1339">
        <f t="shared" si="3051"/>
        <v>0</v>
      </c>
      <c r="CH996" s="1339">
        <f t="shared" si="3051"/>
        <v>0</v>
      </c>
      <c r="CI996" s="1339">
        <f t="shared" si="3051"/>
        <v>0</v>
      </c>
      <c r="CJ996" s="1339">
        <f t="shared" si="3051"/>
        <v>0</v>
      </c>
      <c r="CK996" s="1340">
        <f t="shared" si="3051"/>
        <v>0</v>
      </c>
      <c r="CL996" s="1340">
        <f t="shared" si="3051"/>
        <v>0</v>
      </c>
      <c r="CM996" s="1340">
        <f t="shared" si="3051"/>
        <v>0</v>
      </c>
      <c r="CN996" s="1339">
        <f t="shared" si="3051"/>
        <v>0</v>
      </c>
      <c r="CO996" s="1339">
        <f t="shared" si="3051"/>
        <v>0</v>
      </c>
      <c r="CP996" s="1339">
        <f t="shared" si="3051"/>
        <v>0</v>
      </c>
      <c r="CQ996" s="1339">
        <f t="shared" si="3051"/>
        <v>0</v>
      </c>
      <c r="CR996" s="1339">
        <f t="shared" si="3051"/>
        <v>120</v>
      </c>
      <c r="CS996" s="1338">
        <f t="shared" si="3051"/>
        <v>130</v>
      </c>
      <c r="CT996" s="1341">
        <f t="shared" si="3052"/>
        <v>150</v>
      </c>
      <c r="CU996" s="1424">
        <f t="shared" si="3053"/>
        <v>0</v>
      </c>
      <c r="CV996" s="1369">
        <f t="shared" si="3053"/>
        <v>0</v>
      </c>
      <c r="CW996" s="1370">
        <f t="shared" si="3053"/>
        <v>0</v>
      </c>
      <c r="CX996" s="1370">
        <f t="shared" si="3053"/>
        <v>0</v>
      </c>
      <c r="CY996" s="1370">
        <f t="shared" si="3053"/>
        <v>0</v>
      </c>
      <c r="CZ996" s="1370">
        <f t="shared" si="3053"/>
        <v>0</v>
      </c>
      <c r="DA996" s="1370">
        <f t="shared" si="3053"/>
        <v>0</v>
      </c>
      <c r="DB996" s="1371">
        <f t="shared" si="3053"/>
        <v>0</v>
      </c>
      <c r="DC996" s="1371">
        <f t="shared" si="3053"/>
        <v>0</v>
      </c>
      <c r="DD996" s="1371">
        <f t="shared" si="3053"/>
        <v>0</v>
      </c>
      <c r="DE996" s="1370">
        <f t="shared" si="3053"/>
        <v>0</v>
      </c>
      <c r="DF996" s="1370">
        <f t="shared" si="3053"/>
        <v>0</v>
      </c>
      <c r="DG996" s="1370">
        <f t="shared" si="3053"/>
        <v>0</v>
      </c>
      <c r="DH996" s="1370">
        <f t="shared" si="3053"/>
        <v>100</v>
      </c>
      <c r="DI996" s="1370">
        <f t="shared" si="3053"/>
        <v>250</v>
      </c>
      <c r="DJ996" s="1369">
        <f t="shared" si="3053"/>
        <v>1000</v>
      </c>
      <c r="DK996" s="1424">
        <f t="shared" si="3054"/>
        <v>1500</v>
      </c>
      <c r="DL996" s="656">
        <f t="shared" si="3055"/>
        <v>17</v>
      </c>
      <c r="DM996" s="106">
        <f t="shared" si="3056"/>
        <v>17</v>
      </c>
      <c r="DN996" s="106">
        <f t="shared" si="3057"/>
        <v>17</v>
      </c>
      <c r="DO996" s="106">
        <f t="shared" si="3058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5"/>
      <c r="DY996" s="487"/>
    </row>
    <row r="997" spans="1:129" s="489" customFormat="1" ht="15.75" customHeight="1">
      <c r="A997" s="487" t="s">
        <v>809</v>
      </c>
      <c r="B997" s="804">
        <f>SUM(B801,B802)</f>
        <v>70</v>
      </c>
      <c r="C997" s="804">
        <f t="shared" ref="C997:R997" si="3098">SUM(C801,C802)</f>
        <v>350</v>
      </c>
      <c r="D997" s="804">
        <f t="shared" si="3098"/>
        <v>104</v>
      </c>
      <c r="E997" s="804">
        <f t="shared" si="3098"/>
        <v>60</v>
      </c>
      <c r="F997" s="804">
        <f t="shared" si="3098"/>
        <v>320</v>
      </c>
      <c r="G997" s="804">
        <f t="shared" si="3098"/>
        <v>200</v>
      </c>
      <c r="H997" s="804">
        <f t="shared" si="3098"/>
        <v>306</v>
      </c>
      <c r="I997" s="804">
        <f t="shared" si="3098"/>
        <v>100</v>
      </c>
      <c r="J997" s="804">
        <f t="shared" si="3098"/>
        <v>350</v>
      </c>
      <c r="K997" s="804">
        <f t="shared" si="3098"/>
        <v>0</v>
      </c>
      <c r="L997" s="804">
        <f t="shared" si="3098"/>
        <v>0</v>
      </c>
      <c r="M997" s="804">
        <f t="shared" si="3098"/>
        <v>0</v>
      </c>
      <c r="N997" s="804">
        <f t="shared" si="3098"/>
        <v>0</v>
      </c>
      <c r="O997" s="804">
        <f t="shared" si="3098"/>
        <v>0</v>
      </c>
      <c r="P997" s="804">
        <f t="shared" si="3098"/>
        <v>0</v>
      </c>
      <c r="Q997" s="804">
        <f t="shared" si="3098"/>
        <v>0</v>
      </c>
      <c r="R997" s="804">
        <f t="shared" si="3098"/>
        <v>0</v>
      </c>
      <c r="S997" s="803"/>
      <c r="T997" s="804">
        <f>SUM(T801,T802)</f>
        <v>1264</v>
      </c>
      <c r="U997" s="804">
        <f t="shared" ref="U997:AJ997" si="3099">SUM(U801,U802)</f>
        <v>260</v>
      </c>
      <c r="V997" s="804">
        <f t="shared" si="3099"/>
        <v>30</v>
      </c>
      <c r="W997" s="804">
        <f t="shared" si="3099"/>
        <v>456</v>
      </c>
      <c r="X997" s="804">
        <f t="shared" si="3099"/>
        <v>1520</v>
      </c>
      <c r="Y997" s="804">
        <f t="shared" si="3099"/>
        <v>336</v>
      </c>
      <c r="Z997" s="804">
        <f t="shared" si="3099"/>
        <v>130</v>
      </c>
      <c r="AA997" s="804">
        <f t="shared" si="3099"/>
        <v>204</v>
      </c>
      <c r="AB997" s="804">
        <f t="shared" si="3099"/>
        <v>413</v>
      </c>
      <c r="AC997" s="804">
        <f t="shared" si="3099"/>
        <v>0</v>
      </c>
      <c r="AD997" s="804">
        <f t="shared" si="3099"/>
        <v>0</v>
      </c>
      <c r="AE997" s="804">
        <f t="shared" si="3099"/>
        <v>0</v>
      </c>
      <c r="AF997" s="804">
        <f t="shared" si="3099"/>
        <v>0</v>
      </c>
      <c r="AG997" s="804">
        <f t="shared" si="3099"/>
        <v>0</v>
      </c>
      <c r="AH997" s="804">
        <f t="shared" si="3099"/>
        <v>0</v>
      </c>
      <c r="AI997" s="804">
        <f t="shared" si="3099"/>
        <v>0</v>
      </c>
      <c r="AJ997" s="804">
        <f t="shared" si="3099"/>
        <v>0</v>
      </c>
      <c r="AK997" s="803"/>
      <c r="AL997" s="804">
        <f>SUM(AL801,AL802)</f>
        <v>600</v>
      </c>
      <c r="AM997" s="804">
        <f t="shared" ref="AM997:BB997" si="3100">SUM(AM801,AM802)</f>
        <v>420</v>
      </c>
      <c r="AN997" s="804">
        <f t="shared" si="3100"/>
        <v>1740</v>
      </c>
      <c r="AO997" s="804">
        <f t="shared" si="3100"/>
        <v>1488</v>
      </c>
      <c r="AP997" s="804">
        <f t="shared" si="3100"/>
        <v>1020</v>
      </c>
      <c r="AQ997" s="804">
        <f t="shared" si="3100"/>
        <v>960</v>
      </c>
      <c r="AR997" s="804">
        <f t="shared" si="3100"/>
        <v>2500</v>
      </c>
      <c r="AS997" s="804">
        <f t="shared" si="3100"/>
        <v>960</v>
      </c>
      <c r="AT997" s="804">
        <f t="shared" si="3100"/>
        <v>1600</v>
      </c>
      <c r="AU997" s="804">
        <f t="shared" si="3100"/>
        <v>0</v>
      </c>
      <c r="AV997" s="804">
        <f t="shared" si="3100"/>
        <v>0</v>
      </c>
      <c r="AW997" s="804">
        <f t="shared" si="3100"/>
        <v>0</v>
      </c>
      <c r="AX997" s="804">
        <f t="shared" si="3100"/>
        <v>0</v>
      </c>
      <c r="AY997" s="804">
        <f t="shared" si="3100"/>
        <v>0</v>
      </c>
      <c r="AZ997" s="804">
        <f t="shared" si="3100"/>
        <v>0</v>
      </c>
      <c r="BA997" s="804">
        <f t="shared" si="3100"/>
        <v>0</v>
      </c>
      <c r="BB997" s="804">
        <f t="shared" si="3100"/>
        <v>0</v>
      </c>
      <c r="BC997" s="803"/>
      <c r="BD997" s="804">
        <f>SUM(BD801,BD802)</f>
        <v>1100</v>
      </c>
      <c r="BE997" s="804">
        <f t="shared" ref="BE997:BT997" si="3101">SUM(BE801,BE802)</f>
        <v>380</v>
      </c>
      <c r="BF997" s="804">
        <f t="shared" si="3101"/>
        <v>4200</v>
      </c>
      <c r="BG997" s="804">
        <f t="shared" si="3101"/>
        <v>4000</v>
      </c>
      <c r="BH997" s="804">
        <f t="shared" si="3101"/>
        <v>1900</v>
      </c>
      <c r="BI997" s="804">
        <f t="shared" si="3101"/>
        <v>10800</v>
      </c>
      <c r="BJ997" s="804">
        <f t="shared" si="3101"/>
        <v>7000</v>
      </c>
      <c r="BK997" s="804">
        <f t="shared" si="3101"/>
        <v>6056</v>
      </c>
      <c r="BL997" s="804">
        <f t="shared" si="3101"/>
        <v>960</v>
      </c>
      <c r="BM997" s="804">
        <f t="shared" si="3101"/>
        <v>0</v>
      </c>
      <c r="BN997" s="804">
        <f t="shared" si="3101"/>
        <v>0</v>
      </c>
      <c r="BO997" s="804">
        <f t="shared" si="3101"/>
        <v>0</v>
      </c>
      <c r="BP997" s="804">
        <f t="shared" si="3101"/>
        <v>0</v>
      </c>
      <c r="BQ997" s="804">
        <f t="shared" si="3101"/>
        <v>0</v>
      </c>
      <c r="BR997" s="804">
        <f t="shared" si="3101"/>
        <v>0</v>
      </c>
      <c r="BS997" s="804">
        <f t="shared" si="3101"/>
        <v>0</v>
      </c>
      <c r="BT997" s="804">
        <f t="shared" si="3101"/>
        <v>0</v>
      </c>
      <c r="BU997" s="803"/>
      <c r="BV997" s="804">
        <f>SUM(BV801,BV802)</f>
        <v>350</v>
      </c>
      <c r="BW997" s="804">
        <f>SUM(BW801,BW802)</f>
        <v>550</v>
      </c>
      <c r="BX997" s="804">
        <f>SUM(BX801,BX802)</f>
        <v>900</v>
      </c>
      <c r="BY997" s="804">
        <f>SUM(BY801,BY802)</f>
        <v>4600</v>
      </c>
      <c r="BZ997" s="600">
        <f t="shared" si="3047"/>
        <v>100.66666666666667</v>
      </c>
      <c r="CA997" s="600">
        <f t="shared" si="3048"/>
        <v>206.2</v>
      </c>
      <c r="CB997" s="600">
        <f t="shared" si="3049"/>
        <v>585.86666666666667</v>
      </c>
      <c r="CC997" s="600">
        <f t="shared" si="3050"/>
        <v>1706.4</v>
      </c>
      <c r="CD997" s="1337">
        <f t="shared" si="3051"/>
        <v>0</v>
      </c>
      <c r="CE997" s="1338">
        <f t="shared" si="3051"/>
        <v>0</v>
      </c>
      <c r="CF997" s="1339">
        <f t="shared" si="3051"/>
        <v>0</v>
      </c>
      <c r="CG997" s="1339">
        <f t="shared" si="3051"/>
        <v>0</v>
      </c>
      <c r="CH997" s="1339">
        <f t="shared" si="3051"/>
        <v>0</v>
      </c>
      <c r="CI997" s="1339">
        <f t="shared" si="3051"/>
        <v>0</v>
      </c>
      <c r="CJ997" s="1339">
        <f t="shared" si="3051"/>
        <v>0</v>
      </c>
      <c r="CK997" s="1340">
        <f t="shared" si="3051"/>
        <v>0</v>
      </c>
      <c r="CL997" s="1340">
        <f t="shared" si="3051"/>
        <v>420</v>
      </c>
      <c r="CM997" s="1340">
        <f t="shared" si="3051"/>
        <v>600</v>
      </c>
      <c r="CN997" s="1339">
        <f t="shared" si="3051"/>
        <v>960</v>
      </c>
      <c r="CO997" s="1339">
        <f t="shared" si="3051"/>
        <v>960</v>
      </c>
      <c r="CP997" s="1339">
        <f t="shared" si="3051"/>
        <v>1020</v>
      </c>
      <c r="CQ997" s="1339">
        <f t="shared" si="3051"/>
        <v>1488</v>
      </c>
      <c r="CR997" s="1339">
        <f t="shared" si="3051"/>
        <v>1600</v>
      </c>
      <c r="CS997" s="1338">
        <f t="shared" si="3051"/>
        <v>1740</v>
      </c>
      <c r="CT997" s="1341">
        <f t="shared" si="3052"/>
        <v>2500</v>
      </c>
      <c r="CU997" s="1424">
        <f t="shared" si="3053"/>
        <v>0</v>
      </c>
      <c r="CV997" s="1369">
        <f t="shared" si="3053"/>
        <v>0</v>
      </c>
      <c r="CW997" s="1370">
        <f t="shared" si="3053"/>
        <v>0</v>
      </c>
      <c r="CX997" s="1370">
        <f t="shared" si="3053"/>
        <v>0</v>
      </c>
      <c r="CY997" s="1370">
        <f t="shared" si="3053"/>
        <v>0</v>
      </c>
      <c r="CZ997" s="1370">
        <f t="shared" si="3053"/>
        <v>0</v>
      </c>
      <c r="DA997" s="1370">
        <f t="shared" si="3053"/>
        <v>0</v>
      </c>
      <c r="DB997" s="1371">
        <f t="shared" si="3053"/>
        <v>0</v>
      </c>
      <c r="DC997" s="1371">
        <f t="shared" si="3053"/>
        <v>380</v>
      </c>
      <c r="DD997" s="1371">
        <f t="shared" si="3053"/>
        <v>960</v>
      </c>
      <c r="DE997" s="1370">
        <f t="shared" si="3053"/>
        <v>1100</v>
      </c>
      <c r="DF997" s="1370">
        <f t="shared" si="3053"/>
        <v>1900</v>
      </c>
      <c r="DG997" s="1370">
        <f t="shared" si="3053"/>
        <v>4000</v>
      </c>
      <c r="DH997" s="1370">
        <f t="shared" si="3053"/>
        <v>4200</v>
      </c>
      <c r="DI997" s="1370">
        <f t="shared" si="3053"/>
        <v>6056</v>
      </c>
      <c r="DJ997" s="1369">
        <f t="shared" si="3053"/>
        <v>7000</v>
      </c>
      <c r="DK997" s="1424">
        <f t="shared" si="3054"/>
        <v>10800</v>
      </c>
      <c r="DL997" s="656">
        <f t="shared" si="3055"/>
        <v>17</v>
      </c>
      <c r="DM997" s="106">
        <f t="shared" si="3056"/>
        <v>17</v>
      </c>
      <c r="DN997" s="106">
        <f t="shared" si="3057"/>
        <v>17</v>
      </c>
      <c r="DO997" s="106">
        <f t="shared" si="3058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5"/>
      <c r="DY997" s="487"/>
    </row>
    <row r="998" spans="1:129" s="489" customFormat="1" ht="15.75" customHeight="1">
      <c r="A998" s="487" t="s">
        <v>404</v>
      </c>
      <c r="B998" s="804">
        <f>SUM(B795,B804:B805,B808:B809)</f>
        <v>50</v>
      </c>
      <c r="C998" s="804">
        <f t="shared" ref="C998:R998" si="3102">SUM(C795,C804:C805,C808:C809)</f>
        <v>0</v>
      </c>
      <c r="D998" s="804">
        <f t="shared" si="3102"/>
        <v>0</v>
      </c>
      <c r="E998" s="804">
        <f t="shared" si="3102"/>
        <v>0</v>
      </c>
      <c r="F998" s="804">
        <f t="shared" si="3102"/>
        <v>150</v>
      </c>
      <c r="G998" s="804">
        <f t="shared" si="3102"/>
        <v>0</v>
      </c>
      <c r="H998" s="804">
        <f t="shared" si="3102"/>
        <v>260</v>
      </c>
      <c r="I998" s="804">
        <f t="shared" si="3102"/>
        <v>0</v>
      </c>
      <c r="J998" s="804">
        <f t="shared" si="3102"/>
        <v>100</v>
      </c>
      <c r="K998" s="804">
        <f t="shared" si="3102"/>
        <v>0</v>
      </c>
      <c r="L998" s="804">
        <f t="shared" si="3102"/>
        <v>0</v>
      </c>
      <c r="M998" s="804">
        <f t="shared" si="3102"/>
        <v>0</v>
      </c>
      <c r="N998" s="804">
        <f t="shared" si="3102"/>
        <v>0</v>
      </c>
      <c r="O998" s="804">
        <f t="shared" si="3102"/>
        <v>0</v>
      </c>
      <c r="P998" s="804">
        <f t="shared" si="3102"/>
        <v>0</v>
      </c>
      <c r="Q998" s="804">
        <f t="shared" si="3102"/>
        <v>0</v>
      </c>
      <c r="R998" s="804">
        <f t="shared" si="3102"/>
        <v>0</v>
      </c>
      <c r="S998" s="803"/>
      <c r="T998" s="804">
        <f>SUM(T795,T804:T805,T808:T809)</f>
        <v>360</v>
      </c>
      <c r="U998" s="804">
        <f t="shared" ref="U998:AJ998" si="3103">SUM(U795,U804:U805,U808:U809)</f>
        <v>365</v>
      </c>
      <c r="V998" s="804">
        <f t="shared" si="3103"/>
        <v>0</v>
      </c>
      <c r="W998" s="804">
        <f t="shared" si="3103"/>
        <v>871</v>
      </c>
      <c r="X998" s="804">
        <f t="shared" si="3103"/>
        <v>60</v>
      </c>
      <c r="Y998" s="804">
        <f t="shared" si="3103"/>
        <v>288</v>
      </c>
      <c r="Z998" s="804">
        <f t="shared" si="3103"/>
        <v>0</v>
      </c>
      <c r="AA998" s="804">
        <f t="shared" si="3103"/>
        <v>112</v>
      </c>
      <c r="AB998" s="804">
        <f t="shared" si="3103"/>
        <v>230</v>
      </c>
      <c r="AC998" s="804">
        <f t="shared" si="3103"/>
        <v>0</v>
      </c>
      <c r="AD998" s="804">
        <f t="shared" si="3103"/>
        <v>0</v>
      </c>
      <c r="AE998" s="804">
        <f t="shared" si="3103"/>
        <v>0</v>
      </c>
      <c r="AF998" s="804">
        <f t="shared" si="3103"/>
        <v>0</v>
      </c>
      <c r="AG998" s="804">
        <f t="shared" si="3103"/>
        <v>0</v>
      </c>
      <c r="AH998" s="804">
        <f t="shared" si="3103"/>
        <v>0</v>
      </c>
      <c r="AI998" s="804">
        <f t="shared" si="3103"/>
        <v>0</v>
      </c>
      <c r="AJ998" s="804">
        <f t="shared" si="3103"/>
        <v>0</v>
      </c>
      <c r="AK998" s="803"/>
      <c r="AL998" s="804">
        <f>SUM(AL795,AL804:AL805,AL808:AL809)</f>
        <v>0</v>
      </c>
      <c r="AM998" s="804">
        <f t="shared" ref="AM998:BB998" si="3104">SUM(AM795,AM804:AM805,AM808:AM809)</f>
        <v>982.5</v>
      </c>
      <c r="AN998" s="804">
        <f t="shared" si="3104"/>
        <v>687</v>
      </c>
      <c r="AO998" s="804">
        <f t="shared" si="3104"/>
        <v>588</v>
      </c>
      <c r="AP998" s="804">
        <f t="shared" si="3104"/>
        <v>500</v>
      </c>
      <c r="AQ998" s="804">
        <f t="shared" si="3104"/>
        <v>3740</v>
      </c>
      <c r="AR998" s="804">
        <f t="shared" si="3104"/>
        <v>4500</v>
      </c>
      <c r="AS998" s="804">
        <f t="shared" si="3104"/>
        <v>2056</v>
      </c>
      <c r="AT998" s="804">
        <f t="shared" si="3104"/>
        <v>4720</v>
      </c>
      <c r="AU998" s="804">
        <f t="shared" si="3104"/>
        <v>0</v>
      </c>
      <c r="AV998" s="804">
        <f t="shared" si="3104"/>
        <v>0</v>
      </c>
      <c r="AW998" s="804">
        <f t="shared" si="3104"/>
        <v>0</v>
      </c>
      <c r="AX998" s="804">
        <f t="shared" si="3104"/>
        <v>0</v>
      </c>
      <c r="AY998" s="804">
        <f t="shared" si="3104"/>
        <v>0</v>
      </c>
      <c r="AZ998" s="804">
        <f t="shared" si="3104"/>
        <v>0</v>
      </c>
      <c r="BA998" s="804">
        <f t="shared" si="3104"/>
        <v>0</v>
      </c>
      <c r="BB998" s="804">
        <f t="shared" si="3104"/>
        <v>0</v>
      </c>
      <c r="BC998" s="803"/>
      <c r="BD998" s="804">
        <f>SUM(BD795,BD804:BD805,BD808:BD809)</f>
        <v>4520</v>
      </c>
      <c r="BE998" s="804">
        <f t="shared" ref="BE998:BT998" si="3105">SUM(BE795,BE804:BE805,BE808:BE809)</f>
        <v>0</v>
      </c>
      <c r="BF998" s="804">
        <f t="shared" si="3105"/>
        <v>3240</v>
      </c>
      <c r="BG998" s="804">
        <f t="shared" si="3105"/>
        <v>18000</v>
      </c>
      <c r="BH998" s="804">
        <f t="shared" si="3105"/>
        <v>0</v>
      </c>
      <c r="BI998" s="804">
        <f t="shared" si="3105"/>
        <v>32860</v>
      </c>
      <c r="BJ998" s="804">
        <f t="shared" si="3105"/>
        <v>0</v>
      </c>
      <c r="BK998" s="804">
        <f t="shared" si="3105"/>
        <v>1500</v>
      </c>
      <c r="BL998" s="804">
        <f t="shared" si="3105"/>
        <v>16000</v>
      </c>
      <c r="BM998" s="804">
        <f t="shared" si="3105"/>
        <v>0</v>
      </c>
      <c r="BN998" s="804">
        <f t="shared" si="3105"/>
        <v>0</v>
      </c>
      <c r="BO998" s="804">
        <f t="shared" si="3105"/>
        <v>0</v>
      </c>
      <c r="BP998" s="804">
        <f t="shared" si="3105"/>
        <v>0</v>
      </c>
      <c r="BQ998" s="804">
        <f t="shared" si="3105"/>
        <v>0</v>
      </c>
      <c r="BR998" s="804">
        <f t="shared" si="3105"/>
        <v>0</v>
      </c>
      <c r="BS998" s="804">
        <f t="shared" si="3105"/>
        <v>0</v>
      </c>
      <c r="BT998" s="804">
        <f t="shared" si="3105"/>
        <v>0</v>
      </c>
      <c r="BU998" s="803"/>
      <c r="BV998" s="804">
        <f>SUM(BV795,BV804:BV805,BV808:BV809)</f>
        <v>310</v>
      </c>
      <c r="BW998" s="804">
        <f t="shared" ref="BW998:BY998" si="3106">SUM(BW795,BW804:BW805,BW808:BW809)</f>
        <v>640</v>
      </c>
      <c r="BX998" s="804">
        <f t="shared" si="3106"/>
        <v>5257</v>
      </c>
      <c r="BY998" s="804">
        <f t="shared" si="3106"/>
        <v>21050</v>
      </c>
      <c r="BZ998" s="600">
        <f t="shared" si="3047"/>
        <v>20</v>
      </c>
      <c r="CA998" s="600">
        <f t="shared" si="3048"/>
        <v>94.333333333333329</v>
      </c>
      <c r="CB998" s="600">
        <f t="shared" si="3049"/>
        <v>870.23333333333335</v>
      </c>
      <c r="CC998" s="600">
        <f t="shared" si="3050"/>
        <v>2884</v>
      </c>
      <c r="CD998" s="1337">
        <f t="shared" si="3051"/>
        <v>0</v>
      </c>
      <c r="CE998" s="1338">
        <f t="shared" si="3051"/>
        <v>0</v>
      </c>
      <c r="CF998" s="1339">
        <f t="shared" si="3051"/>
        <v>0</v>
      </c>
      <c r="CG998" s="1339">
        <f t="shared" si="3051"/>
        <v>0</v>
      </c>
      <c r="CH998" s="1339">
        <f t="shared" si="3051"/>
        <v>0</v>
      </c>
      <c r="CI998" s="1339">
        <f t="shared" si="3051"/>
        <v>0</v>
      </c>
      <c r="CJ998" s="1339">
        <f t="shared" si="3051"/>
        <v>0</v>
      </c>
      <c r="CK998" s="1340">
        <f t="shared" si="3051"/>
        <v>0</v>
      </c>
      <c r="CL998" s="1340">
        <f t="shared" si="3051"/>
        <v>0</v>
      </c>
      <c r="CM998" s="1340">
        <f t="shared" si="3051"/>
        <v>500</v>
      </c>
      <c r="CN998" s="1339">
        <f t="shared" si="3051"/>
        <v>588</v>
      </c>
      <c r="CO998" s="1339">
        <f t="shared" si="3051"/>
        <v>687</v>
      </c>
      <c r="CP998" s="1339">
        <f t="shared" si="3051"/>
        <v>982.5</v>
      </c>
      <c r="CQ998" s="1339">
        <f t="shared" si="3051"/>
        <v>2056</v>
      </c>
      <c r="CR998" s="1339">
        <f t="shared" si="3051"/>
        <v>3740</v>
      </c>
      <c r="CS998" s="1338">
        <f t="shared" si="3051"/>
        <v>4500</v>
      </c>
      <c r="CT998" s="1341">
        <f t="shared" si="3052"/>
        <v>4720</v>
      </c>
      <c r="CU998" s="1424">
        <f t="shared" si="3053"/>
        <v>0</v>
      </c>
      <c r="CV998" s="1369">
        <f t="shared" si="3053"/>
        <v>0</v>
      </c>
      <c r="CW998" s="1370">
        <f t="shared" si="3053"/>
        <v>0</v>
      </c>
      <c r="CX998" s="1370">
        <f t="shared" si="3053"/>
        <v>0</v>
      </c>
      <c r="CY998" s="1370">
        <f t="shared" si="3053"/>
        <v>0</v>
      </c>
      <c r="CZ998" s="1370">
        <f t="shared" si="3053"/>
        <v>0</v>
      </c>
      <c r="DA998" s="1370">
        <f t="shared" si="3053"/>
        <v>0</v>
      </c>
      <c r="DB998" s="1371">
        <f t="shared" si="3053"/>
        <v>0</v>
      </c>
      <c r="DC998" s="1371">
        <f t="shared" si="3053"/>
        <v>0</v>
      </c>
      <c r="DD998" s="1371">
        <f t="shared" si="3053"/>
        <v>0</v>
      </c>
      <c r="DE998" s="1370">
        <f t="shared" si="3053"/>
        <v>0</v>
      </c>
      <c r="DF998" s="1370">
        <f t="shared" si="3053"/>
        <v>1500</v>
      </c>
      <c r="DG998" s="1370">
        <f t="shared" si="3053"/>
        <v>3240</v>
      </c>
      <c r="DH998" s="1370">
        <f t="shared" si="3053"/>
        <v>4520</v>
      </c>
      <c r="DI998" s="1370">
        <f t="shared" si="3053"/>
        <v>16000</v>
      </c>
      <c r="DJ998" s="1369">
        <f t="shared" si="3053"/>
        <v>18000</v>
      </c>
      <c r="DK998" s="1424">
        <f t="shared" si="3054"/>
        <v>32860</v>
      </c>
      <c r="DL998" s="656">
        <f t="shared" si="3055"/>
        <v>17</v>
      </c>
      <c r="DM998" s="106">
        <f t="shared" si="3056"/>
        <v>17</v>
      </c>
      <c r="DN998" s="106">
        <f t="shared" si="3057"/>
        <v>17</v>
      </c>
      <c r="DO998" s="106">
        <f t="shared" si="3058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5"/>
      <c r="DY998" s="487"/>
    </row>
    <row r="999" spans="1:129" s="489" customFormat="1" ht="15.75" customHeight="1">
      <c r="A999" s="487" t="s">
        <v>695</v>
      </c>
      <c r="B999" s="804">
        <f t="shared" ref="B999:R1000" si="3107">SUM(B806)</f>
        <v>0</v>
      </c>
      <c r="C999" s="804">
        <f t="shared" si="3107"/>
        <v>0</v>
      </c>
      <c r="D999" s="804">
        <f t="shared" si="3107"/>
        <v>0</v>
      </c>
      <c r="E999" s="804">
        <f t="shared" si="3107"/>
        <v>0</v>
      </c>
      <c r="F999" s="804">
        <f t="shared" si="3107"/>
        <v>0</v>
      </c>
      <c r="G999" s="804">
        <f t="shared" si="3107"/>
        <v>0</v>
      </c>
      <c r="H999" s="804">
        <f t="shared" si="3107"/>
        <v>0</v>
      </c>
      <c r="I999" s="804">
        <f t="shared" si="3107"/>
        <v>0</v>
      </c>
      <c r="J999" s="804">
        <f t="shared" si="3107"/>
        <v>0</v>
      </c>
      <c r="K999" s="804">
        <f t="shared" si="3107"/>
        <v>0</v>
      </c>
      <c r="L999" s="804">
        <f t="shared" si="3107"/>
        <v>0</v>
      </c>
      <c r="M999" s="804">
        <f t="shared" si="3107"/>
        <v>0</v>
      </c>
      <c r="N999" s="804">
        <f t="shared" si="3107"/>
        <v>0</v>
      </c>
      <c r="O999" s="804">
        <f t="shared" si="3107"/>
        <v>0</v>
      </c>
      <c r="P999" s="804">
        <f t="shared" si="3107"/>
        <v>0</v>
      </c>
      <c r="Q999" s="804">
        <f t="shared" si="3107"/>
        <v>0</v>
      </c>
      <c r="R999" s="804">
        <f t="shared" si="3107"/>
        <v>0</v>
      </c>
      <c r="S999" s="803"/>
      <c r="T999" s="804">
        <f t="shared" ref="T999:AJ1000" si="3108">SUM(T806)</f>
        <v>0</v>
      </c>
      <c r="U999" s="804">
        <f t="shared" si="3108"/>
        <v>0</v>
      </c>
      <c r="V999" s="804">
        <f t="shared" si="3108"/>
        <v>0</v>
      </c>
      <c r="W999" s="804">
        <f t="shared" si="3108"/>
        <v>0</v>
      </c>
      <c r="X999" s="804">
        <f t="shared" si="3108"/>
        <v>0</v>
      </c>
      <c r="Y999" s="804">
        <f t="shared" si="3108"/>
        <v>0</v>
      </c>
      <c r="Z999" s="804">
        <f t="shared" si="3108"/>
        <v>0</v>
      </c>
      <c r="AA999" s="804">
        <f t="shared" si="3108"/>
        <v>0</v>
      </c>
      <c r="AB999" s="804">
        <f t="shared" si="3108"/>
        <v>0</v>
      </c>
      <c r="AC999" s="804">
        <f t="shared" si="3108"/>
        <v>0</v>
      </c>
      <c r="AD999" s="804">
        <f t="shared" si="3108"/>
        <v>0</v>
      </c>
      <c r="AE999" s="804">
        <f t="shared" si="3108"/>
        <v>0</v>
      </c>
      <c r="AF999" s="804">
        <f t="shared" si="3108"/>
        <v>0</v>
      </c>
      <c r="AG999" s="804">
        <f t="shared" si="3108"/>
        <v>0</v>
      </c>
      <c r="AH999" s="804">
        <f t="shared" si="3108"/>
        <v>0</v>
      </c>
      <c r="AI999" s="804">
        <f t="shared" si="3108"/>
        <v>0</v>
      </c>
      <c r="AJ999" s="804">
        <f t="shared" si="3108"/>
        <v>0</v>
      </c>
      <c r="AK999" s="803"/>
      <c r="AL999" s="804">
        <f t="shared" ref="AL999:BB1000" si="3109">SUM(AL806)</f>
        <v>0</v>
      </c>
      <c r="AM999" s="804">
        <f t="shared" si="3109"/>
        <v>0</v>
      </c>
      <c r="AN999" s="804">
        <f t="shared" si="3109"/>
        <v>0</v>
      </c>
      <c r="AO999" s="804">
        <f t="shared" si="3109"/>
        <v>0</v>
      </c>
      <c r="AP999" s="804">
        <f t="shared" si="3109"/>
        <v>0</v>
      </c>
      <c r="AQ999" s="804">
        <f t="shared" si="3109"/>
        <v>0</v>
      </c>
      <c r="AR999" s="804">
        <f t="shared" si="3109"/>
        <v>0</v>
      </c>
      <c r="AS999" s="804">
        <f t="shared" si="3109"/>
        <v>0</v>
      </c>
      <c r="AT999" s="804">
        <f t="shared" si="3109"/>
        <v>0</v>
      </c>
      <c r="AU999" s="804">
        <f t="shared" si="3109"/>
        <v>0</v>
      </c>
      <c r="AV999" s="804">
        <f t="shared" si="3109"/>
        <v>0</v>
      </c>
      <c r="AW999" s="804">
        <f t="shared" si="3109"/>
        <v>0</v>
      </c>
      <c r="AX999" s="804">
        <f t="shared" si="3109"/>
        <v>0</v>
      </c>
      <c r="AY999" s="804">
        <f t="shared" si="3109"/>
        <v>0</v>
      </c>
      <c r="AZ999" s="804">
        <f t="shared" si="3109"/>
        <v>0</v>
      </c>
      <c r="BA999" s="804">
        <f t="shared" si="3109"/>
        <v>0</v>
      </c>
      <c r="BB999" s="804">
        <f t="shared" si="3109"/>
        <v>0</v>
      </c>
      <c r="BC999" s="803"/>
      <c r="BD999" s="804">
        <f t="shared" ref="BD999:BT1000" si="3110">SUM(BD806)</f>
        <v>0</v>
      </c>
      <c r="BE999" s="804">
        <f t="shared" si="3110"/>
        <v>0</v>
      </c>
      <c r="BF999" s="804">
        <f t="shared" si="3110"/>
        <v>0</v>
      </c>
      <c r="BG999" s="804">
        <f t="shared" si="3110"/>
        <v>0</v>
      </c>
      <c r="BH999" s="804">
        <f t="shared" si="3110"/>
        <v>0</v>
      </c>
      <c r="BI999" s="804">
        <f t="shared" si="3110"/>
        <v>0</v>
      </c>
      <c r="BJ999" s="804">
        <f t="shared" si="3110"/>
        <v>0</v>
      </c>
      <c r="BK999" s="804">
        <f t="shared" si="3110"/>
        <v>0</v>
      </c>
      <c r="BL999" s="804">
        <f t="shared" si="3110"/>
        <v>0</v>
      </c>
      <c r="BM999" s="804">
        <f t="shared" si="3110"/>
        <v>0</v>
      </c>
      <c r="BN999" s="804">
        <f t="shared" si="3110"/>
        <v>0</v>
      </c>
      <c r="BO999" s="804">
        <f t="shared" si="3110"/>
        <v>0</v>
      </c>
      <c r="BP999" s="804">
        <f t="shared" si="3110"/>
        <v>0</v>
      </c>
      <c r="BQ999" s="804">
        <f t="shared" si="3110"/>
        <v>0</v>
      </c>
      <c r="BR999" s="804">
        <f t="shared" si="3110"/>
        <v>0</v>
      </c>
      <c r="BS999" s="804">
        <f t="shared" si="3110"/>
        <v>0</v>
      </c>
      <c r="BT999" s="804">
        <f t="shared" si="3110"/>
        <v>0</v>
      </c>
      <c r="BU999" s="803"/>
      <c r="BV999" s="804">
        <f t="shared" ref="BV999:BY1000" si="3111">SUM(BV806)</f>
        <v>0</v>
      </c>
      <c r="BW999" s="804">
        <f t="shared" si="3111"/>
        <v>0</v>
      </c>
      <c r="BX999" s="804">
        <f t="shared" si="3111"/>
        <v>0</v>
      </c>
      <c r="BY999" s="804">
        <f t="shared" si="3111"/>
        <v>0</v>
      </c>
      <c r="BZ999" s="600">
        <f t="shared" si="3047"/>
        <v>0</v>
      </c>
      <c r="CA999" s="600">
        <f t="shared" si="3048"/>
        <v>0</v>
      </c>
      <c r="CB999" s="600">
        <f t="shared" si="3049"/>
        <v>0</v>
      </c>
      <c r="CC999" s="600">
        <f t="shared" si="3050"/>
        <v>0</v>
      </c>
      <c r="CD999" s="1337">
        <f t="shared" si="3051"/>
        <v>0</v>
      </c>
      <c r="CE999" s="1338">
        <f t="shared" si="3051"/>
        <v>0</v>
      </c>
      <c r="CF999" s="1339">
        <f t="shared" si="3051"/>
        <v>0</v>
      </c>
      <c r="CG999" s="1339">
        <f t="shared" si="3051"/>
        <v>0</v>
      </c>
      <c r="CH999" s="1339">
        <f t="shared" si="3051"/>
        <v>0</v>
      </c>
      <c r="CI999" s="1339">
        <f t="shared" si="3051"/>
        <v>0</v>
      </c>
      <c r="CJ999" s="1339">
        <f t="shared" si="3051"/>
        <v>0</v>
      </c>
      <c r="CK999" s="1340">
        <f t="shared" si="3051"/>
        <v>0</v>
      </c>
      <c r="CL999" s="1340">
        <f t="shared" si="3051"/>
        <v>0</v>
      </c>
      <c r="CM999" s="1340">
        <f t="shared" si="3051"/>
        <v>0</v>
      </c>
      <c r="CN999" s="1339">
        <f t="shared" si="3051"/>
        <v>0</v>
      </c>
      <c r="CO999" s="1339">
        <f t="shared" si="3051"/>
        <v>0</v>
      </c>
      <c r="CP999" s="1339">
        <f t="shared" si="3051"/>
        <v>0</v>
      </c>
      <c r="CQ999" s="1339">
        <f t="shared" si="3051"/>
        <v>0</v>
      </c>
      <c r="CR999" s="1339">
        <f t="shared" si="3051"/>
        <v>0</v>
      </c>
      <c r="CS999" s="1338">
        <f t="shared" si="3051"/>
        <v>0</v>
      </c>
      <c r="CT999" s="1341">
        <f t="shared" si="3052"/>
        <v>0</v>
      </c>
      <c r="CU999" s="1424">
        <f t="shared" si="3053"/>
        <v>0</v>
      </c>
      <c r="CV999" s="1369">
        <f t="shared" si="3053"/>
        <v>0</v>
      </c>
      <c r="CW999" s="1370">
        <f t="shared" si="3053"/>
        <v>0</v>
      </c>
      <c r="CX999" s="1370">
        <f t="shared" si="3053"/>
        <v>0</v>
      </c>
      <c r="CY999" s="1370">
        <f t="shared" si="3053"/>
        <v>0</v>
      </c>
      <c r="CZ999" s="1370">
        <f t="shared" si="3053"/>
        <v>0</v>
      </c>
      <c r="DA999" s="1370">
        <f t="shared" si="3053"/>
        <v>0</v>
      </c>
      <c r="DB999" s="1371">
        <f t="shared" si="3053"/>
        <v>0</v>
      </c>
      <c r="DC999" s="1371">
        <f t="shared" si="3053"/>
        <v>0</v>
      </c>
      <c r="DD999" s="1371">
        <f t="shared" si="3053"/>
        <v>0</v>
      </c>
      <c r="DE999" s="1370">
        <f t="shared" si="3053"/>
        <v>0</v>
      </c>
      <c r="DF999" s="1370">
        <f t="shared" si="3053"/>
        <v>0</v>
      </c>
      <c r="DG999" s="1370">
        <f t="shared" si="3053"/>
        <v>0</v>
      </c>
      <c r="DH999" s="1370">
        <f t="shared" si="3053"/>
        <v>0</v>
      </c>
      <c r="DI999" s="1370">
        <f t="shared" si="3053"/>
        <v>0</v>
      </c>
      <c r="DJ999" s="1369">
        <f t="shared" si="3053"/>
        <v>0</v>
      </c>
      <c r="DK999" s="1424">
        <f t="shared" si="3054"/>
        <v>0</v>
      </c>
      <c r="DL999" s="656">
        <f t="shared" si="3055"/>
        <v>17</v>
      </c>
      <c r="DM999" s="106">
        <f t="shared" si="3056"/>
        <v>17</v>
      </c>
      <c r="DN999" s="106">
        <f t="shared" si="3057"/>
        <v>17</v>
      </c>
      <c r="DO999" s="106">
        <f t="shared" si="3058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5"/>
      <c r="DY999" s="487"/>
    </row>
    <row r="1000" spans="1:129" s="489" customFormat="1" ht="15.75" customHeight="1">
      <c r="A1000" s="487" t="s">
        <v>696</v>
      </c>
      <c r="B1000" s="804">
        <f t="shared" si="3107"/>
        <v>0</v>
      </c>
      <c r="C1000" s="804">
        <f t="shared" si="3107"/>
        <v>0</v>
      </c>
      <c r="D1000" s="804">
        <f t="shared" si="3107"/>
        <v>0</v>
      </c>
      <c r="E1000" s="804">
        <f t="shared" si="3107"/>
        <v>0</v>
      </c>
      <c r="F1000" s="804">
        <f t="shared" si="3107"/>
        <v>0</v>
      </c>
      <c r="G1000" s="804">
        <f t="shared" si="3107"/>
        <v>0</v>
      </c>
      <c r="H1000" s="804">
        <f t="shared" si="3107"/>
        <v>0</v>
      </c>
      <c r="I1000" s="804">
        <f t="shared" si="3107"/>
        <v>0</v>
      </c>
      <c r="J1000" s="804">
        <f t="shared" si="3107"/>
        <v>0</v>
      </c>
      <c r="K1000" s="804">
        <f t="shared" si="3107"/>
        <v>0</v>
      </c>
      <c r="L1000" s="804">
        <f t="shared" si="3107"/>
        <v>0</v>
      </c>
      <c r="M1000" s="804">
        <f t="shared" si="3107"/>
        <v>0</v>
      </c>
      <c r="N1000" s="804">
        <f t="shared" si="3107"/>
        <v>0</v>
      </c>
      <c r="O1000" s="804">
        <f t="shared" si="3107"/>
        <v>0</v>
      </c>
      <c r="P1000" s="804">
        <f t="shared" si="3107"/>
        <v>0</v>
      </c>
      <c r="Q1000" s="804">
        <f t="shared" si="3107"/>
        <v>0</v>
      </c>
      <c r="R1000" s="804">
        <f t="shared" si="3107"/>
        <v>0</v>
      </c>
      <c r="S1000" s="803"/>
      <c r="T1000" s="804">
        <f t="shared" si="3108"/>
        <v>0</v>
      </c>
      <c r="U1000" s="804">
        <f t="shared" si="3108"/>
        <v>0</v>
      </c>
      <c r="V1000" s="804">
        <f t="shared" si="3108"/>
        <v>0</v>
      </c>
      <c r="W1000" s="804">
        <f t="shared" si="3108"/>
        <v>0</v>
      </c>
      <c r="X1000" s="804">
        <f t="shared" si="3108"/>
        <v>0</v>
      </c>
      <c r="Y1000" s="804">
        <f t="shared" si="3108"/>
        <v>0</v>
      </c>
      <c r="Z1000" s="804">
        <f t="shared" si="3108"/>
        <v>0</v>
      </c>
      <c r="AA1000" s="804">
        <f t="shared" si="3108"/>
        <v>0</v>
      </c>
      <c r="AB1000" s="804">
        <f t="shared" si="3108"/>
        <v>0</v>
      </c>
      <c r="AC1000" s="804">
        <f t="shared" si="3108"/>
        <v>0</v>
      </c>
      <c r="AD1000" s="804">
        <f t="shared" si="3108"/>
        <v>0</v>
      </c>
      <c r="AE1000" s="804">
        <f t="shared" si="3108"/>
        <v>0</v>
      </c>
      <c r="AF1000" s="804">
        <f t="shared" si="3108"/>
        <v>0</v>
      </c>
      <c r="AG1000" s="804">
        <f t="shared" si="3108"/>
        <v>0</v>
      </c>
      <c r="AH1000" s="804">
        <f t="shared" si="3108"/>
        <v>0</v>
      </c>
      <c r="AI1000" s="804">
        <f t="shared" si="3108"/>
        <v>0</v>
      </c>
      <c r="AJ1000" s="804">
        <f t="shared" si="3108"/>
        <v>0</v>
      </c>
      <c r="AK1000" s="803"/>
      <c r="AL1000" s="804">
        <f t="shared" si="3109"/>
        <v>0</v>
      </c>
      <c r="AM1000" s="804">
        <f t="shared" si="3109"/>
        <v>0</v>
      </c>
      <c r="AN1000" s="804">
        <f t="shared" si="3109"/>
        <v>0</v>
      </c>
      <c r="AO1000" s="804">
        <f t="shared" si="3109"/>
        <v>0</v>
      </c>
      <c r="AP1000" s="804">
        <f t="shared" si="3109"/>
        <v>0</v>
      </c>
      <c r="AQ1000" s="804">
        <f t="shared" si="3109"/>
        <v>0</v>
      </c>
      <c r="AR1000" s="804">
        <f t="shared" si="3109"/>
        <v>0</v>
      </c>
      <c r="AS1000" s="804">
        <f t="shared" si="3109"/>
        <v>0</v>
      </c>
      <c r="AT1000" s="804">
        <f t="shared" si="3109"/>
        <v>0</v>
      </c>
      <c r="AU1000" s="804">
        <f t="shared" si="3109"/>
        <v>0</v>
      </c>
      <c r="AV1000" s="804">
        <f t="shared" si="3109"/>
        <v>0</v>
      </c>
      <c r="AW1000" s="804">
        <f t="shared" si="3109"/>
        <v>0</v>
      </c>
      <c r="AX1000" s="804">
        <f t="shared" si="3109"/>
        <v>0</v>
      </c>
      <c r="AY1000" s="804">
        <f t="shared" si="3109"/>
        <v>0</v>
      </c>
      <c r="AZ1000" s="804">
        <f t="shared" si="3109"/>
        <v>0</v>
      </c>
      <c r="BA1000" s="804">
        <f t="shared" si="3109"/>
        <v>0</v>
      </c>
      <c r="BB1000" s="804">
        <f t="shared" si="3109"/>
        <v>0</v>
      </c>
      <c r="BC1000" s="803"/>
      <c r="BD1000" s="804">
        <f t="shared" si="3110"/>
        <v>0</v>
      </c>
      <c r="BE1000" s="804">
        <f t="shared" si="3110"/>
        <v>0</v>
      </c>
      <c r="BF1000" s="804">
        <f t="shared" si="3110"/>
        <v>0</v>
      </c>
      <c r="BG1000" s="804">
        <f t="shared" si="3110"/>
        <v>0</v>
      </c>
      <c r="BH1000" s="804">
        <f t="shared" si="3110"/>
        <v>0</v>
      </c>
      <c r="BI1000" s="804">
        <f t="shared" si="3110"/>
        <v>0</v>
      </c>
      <c r="BJ1000" s="804">
        <f t="shared" si="3110"/>
        <v>0</v>
      </c>
      <c r="BK1000" s="804">
        <f t="shared" si="3110"/>
        <v>0</v>
      </c>
      <c r="BL1000" s="804">
        <f t="shared" si="3110"/>
        <v>0</v>
      </c>
      <c r="BM1000" s="804">
        <f t="shared" si="3110"/>
        <v>0</v>
      </c>
      <c r="BN1000" s="804">
        <f t="shared" si="3110"/>
        <v>0</v>
      </c>
      <c r="BO1000" s="804">
        <f t="shared" si="3110"/>
        <v>0</v>
      </c>
      <c r="BP1000" s="804">
        <f t="shared" si="3110"/>
        <v>0</v>
      </c>
      <c r="BQ1000" s="804">
        <f t="shared" si="3110"/>
        <v>0</v>
      </c>
      <c r="BR1000" s="804">
        <f t="shared" si="3110"/>
        <v>0</v>
      </c>
      <c r="BS1000" s="804">
        <f t="shared" si="3110"/>
        <v>0</v>
      </c>
      <c r="BT1000" s="804">
        <f t="shared" si="3110"/>
        <v>0</v>
      </c>
      <c r="BU1000" s="803"/>
      <c r="BV1000" s="804">
        <f t="shared" si="3111"/>
        <v>0</v>
      </c>
      <c r="BW1000" s="804">
        <f t="shared" si="3111"/>
        <v>0</v>
      </c>
      <c r="BX1000" s="804">
        <f t="shared" si="3111"/>
        <v>0</v>
      </c>
      <c r="BY1000" s="804">
        <f t="shared" si="3111"/>
        <v>0</v>
      </c>
      <c r="BZ1000" s="600">
        <f t="shared" si="3047"/>
        <v>0</v>
      </c>
      <c r="CA1000" s="600">
        <f t="shared" si="3048"/>
        <v>0</v>
      </c>
      <c r="CB1000" s="600">
        <f t="shared" si="3049"/>
        <v>0</v>
      </c>
      <c r="CC1000" s="600">
        <f t="shared" si="3050"/>
        <v>0</v>
      </c>
      <c r="CD1000" s="1337">
        <f t="shared" si="3051"/>
        <v>0</v>
      </c>
      <c r="CE1000" s="1338">
        <f t="shared" si="3051"/>
        <v>0</v>
      </c>
      <c r="CF1000" s="1339">
        <f t="shared" si="3051"/>
        <v>0</v>
      </c>
      <c r="CG1000" s="1339">
        <f t="shared" si="3051"/>
        <v>0</v>
      </c>
      <c r="CH1000" s="1339">
        <f t="shared" si="3051"/>
        <v>0</v>
      </c>
      <c r="CI1000" s="1339">
        <f t="shared" si="3051"/>
        <v>0</v>
      </c>
      <c r="CJ1000" s="1339">
        <f t="shared" si="3051"/>
        <v>0</v>
      </c>
      <c r="CK1000" s="1340">
        <f t="shared" si="3051"/>
        <v>0</v>
      </c>
      <c r="CL1000" s="1340">
        <f t="shared" si="3051"/>
        <v>0</v>
      </c>
      <c r="CM1000" s="1340">
        <f t="shared" si="3051"/>
        <v>0</v>
      </c>
      <c r="CN1000" s="1339">
        <f t="shared" si="3051"/>
        <v>0</v>
      </c>
      <c r="CO1000" s="1339">
        <f t="shared" si="3051"/>
        <v>0</v>
      </c>
      <c r="CP1000" s="1339">
        <f t="shared" si="3051"/>
        <v>0</v>
      </c>
      <c r="CQ1000" s="1339">
        <f t="shared" si="3051"/>
        <v>0</v>
      </c>
      <c r="CR1000" s="1339">
        <f t="shared" si="3051"/>
        <v>0</v>
      </c>
      <c r="CS1000" s="1338">
        <f t="shared" si="3051"/>
        <v>0</v>
      </c>
      <c r="CT1000" s="1341">
        <f t="shared" si="3052"/>
        <v>0</v>
      </c>
      <c r="CU1000" s="1424">
        <f t="shared" si="3053"/>
        <v>0</v>
      </c>
      <c r="CV1000" s="1369">
        <f t="shared" si="3053"/>
        <v>0</v>
      </c>
      <c r="CW1000" s="1370">
        <f t="shared" si="3053"/>
        <v>0</v>
      </c>
      <c r="CX1000" s="1370">
        <f t="shared" si="3053"/>
        <v>0</v>
      </c>
      <c r="CY1000" s="1370">
        <f t="shared" si="3053"/>
        <v>0</v>
      </c>
      <c r="CZ1000" s="1370">
        <f t="shared" si="3053"/>
        <v>0</v>
      </c>
      <c r="DA1000" s="1370">
        <f t="shared" si="3053"/>
        <v>0</v>
      </c>
      <c r="DB1000" s="1371">
        <f t="shared" si="3053"/>
        <v>0</v>
      </c>
      <c r="DC1000" s="1371">
        <f t="shared" si="3053"/>
        <v>0</v>
      </c>
      <c r="DD1000" s="1371">
        <f t="shared" si="3053"/>
        <v>0</v>
      </c>
      <c r="DE1000" s="1370">
        <f t="shared" si="3053"/>
        <v>0</v>
      </c>
      <c r="DF1000" s="1370">
        <f t="shared" si="3053"/>
        <v>0</v>
      </c>
      <c r="DG1000" s="1370">
        <f t="shared" si="3053"/>
        <v>0</v>
      </c>
      <c r="DH1000" s="1370">
        <f t="shared" si="3053"/>
        <v>0</v>
      </c>
      <c r="DI1000" s="1370">
        <f t="shared" si="3053"/>
        <v>0</v>
      </c>
      <c r="DJ1000" s="1369">
        <f t="shared" si="3053"/>
        <v>0</v>
      </c>
      <c r="DK1000" s="1424">
        <f t="shared" si="3054"/>
        <v>0</v>
      </c>
      <c r="DL1000" s="656">
        <f t="shared" si="3055"/>
        <v>17</v>
      </c>
      <c r="DM1000" s="106">
        <f t="shared" si="3056"/>
        <v>17</v>
      </c>
      <c r="DN1000" s="106">
        <f t="shared" si="3057"/>
        <v>17</v>
      </c>
      <c r="DO1000" s="106">
        <f t="shared" si="3058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5"/>
      <c r="DY1000" s="487"/>
    </row>
    <row r="1001" spans="1:129" s="489" customFormat="1" ht="15.75" customHeight="1">
      <c r="A1001" s="43" t="s">
        <v>405</v>
      </c>
      <c r="B1001" s="804">
        <f>B984-SUM(B987:B1000)</f>
        <v>118.98000000000002</v>
      </c>
      <c r="C1001" s="804">
        <f t="shared" ref="C1001:R1001" si="3112">C984-SUM(C987:C1000)</f>
        <v>530.31999999999971</v>
      </c>
      <c r="D1001" s="804">
        <f t="shared" si="3112"/>
        <v>51.072799999999916</v>
      </c>
      <c r="E1001" s="804">
        <f t="shared" si="3112"/>
        <v>343</v>
      </c>
      <c r="F1001" s="804">
        <f t="shared" si="3112"/>
        <v>188.7199999999998</v>
      </c>
      <c r="G1001" s="804">
        <f t="shared" si="3112"/>
        <v>1828</v>
      </c>
      <c r="H1001" s="804">
        <f t="shared" si="3112"/>
        <v>268</v>
      </c>
      <c r="I1001" s="804">
        <f t="shared" si="3112"/>
        <v>596.07299999999987</v>
      </c>
      <c r="J1001" s="804">
        <f t="shared" si="3112"/>
        <v>65.046000000000049</v>
      </c>
      <c r="K1001" s="804">
        <f t="shared" si="3112"/>
        <v>0</v>
      </c>
      <c r="L1001" s="804">
        <f t="shared" si="3112"/>
        <v>0</v>
      </c>
      <c r="M1001" s="804">
        <f t="shared" si="3112"/>
        <v>0</v>
      </c>
      <c r="N1001" s="804">
        <f t="shared" si="3112"/>
        <v>0</v>
      </c>
      <c r="O1001" s="804">
        <f t="shared" si="3112"/>
        <v>0</v>
      </c>
      <c r="P1001" s="804">
        <f t="shared" si="3112"/>
        <v>0</v>
      </c>
      <c r="Q1001" s="804">
        <f t="shared" si="3112"/>
        <v>0</v>
      </c>
      <c r="R1001" s="804">
        <f t="shared" si="3112"/>
        <v>0</v>
      </c>
      <c r="S1001" s="803"/>
      <c r="T1001" s="804">
        <f>T984-SUM(T987:T1000)</f>
        <v>1888.1559999999999</v>
      </c>
      <c r="U1001" s="804">
        <f t="shared" ref="U1001:AJ1001" si="3113">U984-SUM(U987:U1000)</f>
        <v>63.807999999999993</v>
      </c>
      <c r="V1001" s="804">
        <f t="shared" si="3113"/>
        <v>8.0839999999998327</v>
      </c>
      <c r="W1001" s="804">
        <f t="shared" si="3113"/>
        <v>185.07200000000012</v>
      </c>
      <c r="X1001" s="804">
        <f t="shared" si="3113"/>
        <v>710.03600000000006</v>
      </c>
      <c r="Y1001" s="804">
        <f t="shared" si="3113"/>
        <v>20.36200000000008</v>
      </c>
      <c r="Z1001" s="804">
        <f t="shared" si="3113"/>
        <v>186</v>
      </c>
      <c r="AA1001" s="804">
        <f t="shared" si="3113"/>
        <v>30.195200000000114</v>
      </c>
      <c r="AB1001" s="804">
        <f t="shared" si="3113"/>
        <v>287</v>
      </c>
      <c r="AC1001" s="804">
        <f t="shared" si="3113"/>
        <v>0</v>
      </c>
      <c r="AD1001" s="804">
        <f t="shared" si="3113"/>
        <v>0</v>
      </c>
      <c r="AE1001" s="804">
        <f t="shared" si="3113"/>
        <v>0</v>
      </c>
      <c r="AF1001" s="804">
        <f t="shared" si="3113"/>
        <v>0</v>
      </c>
      <c r="AG1001" s="804">
        <f t="shared" si="3113"/>
        <v>0</v>
      </c>
      <c r="AH1001" s="804">
        <f t="shared" si="3113"/>
        <v>0</v>
      </c>
      <c r="AI1001" s="804">
        <f t="shared" si="3113"/>
        <v>0</v>
      </c>
      <c r="AJ1001" s="804">
        <f t="shared" si="3113"/>
        <v>0</v>
      </c>
      <c r="AK1001" s="803"/>
      <c r="AL1001" s="804">
        <f>AL984-SUM(AL987:AL1000)</f>
        <v>3116</v>
      </c>
      <c r="AM1001" s="804">
        <f t="shared" ref="AM1001:BB1001" si="3114">AM984-SUM(AM987:AM1000)</f>
        <v>524.95099999999911</v>
      </c>
      <c r="AN1001" s="804">
        <f t="shared" si="3114"/>
        <v>2791.7000000000007</v>
      </c>
      <c r="AO1001" s="804">
        <f t="shared" si="3114"/>
        <v>4952.880000000001</v>
      </c>
      <c r="AP1001" s="804">
        <f t="shared" si="3114"/>
        <v>8501.9599999999991</v>
      </c>
      <c r="AQ1001" s="804">
        <f t="shared" si="3114"/>
        <v>624</v>
      </c>
      <c r="AR1001" s="804">
        <f t="shared" si="3114"/>
        <v>987.06399999999849</v>
      </c>
      <c r="AS1001" s="804">
        <f t="shared" si="3114"/>
        <v>6645.8220000000001</v>
      </c>
      <c r="AT1001" s="804">
        <f t="shared" si="3114"/>
        <v>270.21560000000318</v>
      </c>
      <c r="AU1001" s="804">
        <f t="shared" si="3114"/>
        <v>0</v>
      </c>
      <c r="AV1001" s="804">
        <f t="shared" si="3114"/>
        <v>0</v>
      </c>
      <c r="AW1001" s="804">
        <f t="shared" si="3114"/>
        <v>0</v>
      </c>
      <c r="AX1001" s="804">
        <f t="shared" si="3114"/>
        <v>0</v>
      </c>
      <c r="AY1001" s="804">
        <f t="shared" si="3114"/>
        <v>0</v>
      </c>
      <c r="AZ1001" s="804">
        <f t="shared" si="3114"/>
        <v>0</v>
      </c>
      <c r="BA1001" s="804">
        <f t="shared" si="3114"/>
        <v>0</v>
      </c>
      <c r="BB1001" s="804">
        <f t="shared" si="3114"/>
        <v>0</v>
      </c>
      <c r="BC1001" s="803"/>
      <c r="BD1001" s="804">
        <f>BD984-SUM(BD987:BD1000)</f>
        <v>12194.119999999995</v>
      </c>
      <c r="BE1001" s="804">
        <f t="shared" ref="BE1001:BT1001" si="3115">BE984-SUM(BE987:BE1000)</f>
        <v>6021</v>
      </c>
      <c r="BF1001" s="804">
        <f t="shared" si="3115"/>
        <v>392085.99800000002</v>
      </c>
      <c r="BG1001" s="804">
        <f t="shared" si="3115"/>
        <v>66173.074999999997</v>
      </c>
      <c r="BH1001" s="804">
        <f t="shared" si="3115"/>
        <v>522.08000000000175</v>
      </c>
      <c r="BI1001" s="804">
        <f t="shared" si="3115"/>
        <v>119671</v>
      </c>
      <c r="BJ1001" s="804">
        <f t="shared" si="3115"/>
        <v>155942</v>
      </c>
      <c r="BK1001" s="804">
        <f t="shared" si="3115"/>
        <v>6604.3000000000029</v>
      </c>
      <c r="BL1001" s="804">
        <f t="shared" si="3115"/>
        <v>24206.953999999998</v>
      </c>
      <c r="BM1001" s="804">
        <f t="shared" si="3115"/>
        <v>0</v>
      </c>
      <c r="BN1001" s="804">
        <f t="shared" si="3115"/>
        <v>0</v>
      </c>
      <c r="BO1001" s="804">
        <f t="shared" si="3115"/>
        <v>0</v>
      </c>
      <c r="BP1001" s="804">
        <f t="shared" si="3115"/>
        <v>0</v>
      </c>
      <c r="BQ1001" s="804">
        <f t="shared" si="3115"/>
        <v>0</v>
      </c>
      <c r="BR1001" s="804">
        <f t="shared" si="3115"/>
        <v>0</v>
      </c>
      <c r="BS1001" s="804">
        <f t="shared" si="3115"/>
        <v>0</v>
      </c>
      <c r="BT1001" s="804">
        <f t="shared" si="3115"/>
        <v>0</v>
      </c>
      <c r="BU1001" s="803"/>
      <c r="BV1001" s="804">
        <f>BV984-SUM(BV987:BV1000)</f>
        <v>428</v>
      </c>
      <c r="BW1001" s="804">
        <f t="shared" ref="BW1001:BY1001" si="3116">BW984-SUM(BW987:BW1000)</f>
        <v>874</v>
      </c>
      <c r="BX1001" s="804">
        <f t="shared" si="3116"/>
        <v>1482</v>
      </c>
      <c r="BY1001" s="804">
        <f t="shared" si="3116"/>
        <v>11904</v>
      </c>
      <c r="BZ1001" s="600">
        <f t="shared" si="3047"/>
        <v>144.0807866666666</v>
      </c>
      <c r="CA1001" s="600">
        <f t="shared" si="3048"/>
        <v>99.370480000000015</v>
      </c>
      <c r="CB1001" s="600">
        <f t="shared" si="3049"/>
        <v>1327.5088400000002</v>
      </c>
      <c r="CC1001" s="600">
        <f t="shared" si="3050"/>
        <v>26088.968600000007</v>
      </c>
      <c r="CD1001" s="1337">
        <f t="shared" si="3051"/>
        <v>0</v>
      </c>
      <c r="CE1001" s="1338">
        <f t="shared" si="3051"/>
        <v>0</v>
      </c>
      <c r="CF1001" s="1339">
        <f t="shared" si="3051"/>
        <v>0</v>
      </c>
      <c r="CG1001" s="1339">
        <f t="shared" si="3051"/>
        <v>0</v>
      </c>
      <c r="CH1001" s="1339">
        <f t="shared" si="3051"/>
        <v>0</v>
      </c>
      <c r="CI1001" s="1339">
        <f t="shared" si="3051"/>
        <v>0</v>
      </c>
      <c r="CJ1001" s="1339">
        <f t="shared" si="3051"/>
        <v>0</v>
      </c>
      <c r="CK1001" s="1340">
        <f t="shared" si="3051"/>
        <v>0</v>
      </c>
      <c r="CL1001" s="1340">
        <f t="shared" si="3051"/>
        <v>270.21560000000318</v>
      </c>
      <c r="CM1001" s="1340">
        <f t="shared" si="3051"/>
        <v>524.95099999999911</v>
      </c>
      <c r="CN1001" s="1339">
        <f t="shared" si="3051"/>
        <v>624</v>
      </c>
      <c r="CO1001" s="1339">
        <f t="shared" si="3051"/>
        <v>987.06399999999849</v>
      </c>
      <c r="CP1001" s="1339">
        <f t="shared" si="3051"/>
        <v>2791.7000000000007</v>
      </c>
      <c r="CQ1001" s="1339">
        <f t="shared" si="3051"/>
        <v>3116</v>
      </c>
      <c r="CR1001" s="1339">
        <f t="shared" si="3051"/>
        <v>4952.880000000001</v>
      </c>
      <c r="CS1001" s="1338">
        <f t="shared" si="3051"/>
        <v>6645.8220000000001</v>
      </c>
      <c r="CT1001" s="1341">
        <f t="shared" si="3052"/>
        <v>8501.9599999999991</v>
      </c>
      <c r="CU1001" s="1424">
        <f t="shared" si="3053"/>
        <v>0</v>
      </c>
      <c r="CV1001" s="1369">
        <f t="shared" si="3053"/>
        <v>0</v>
      </c>
      <c r="CW1001" s="1370">
        <f t="shared" si="3053"/>
        <v>0</v>
      </c>
      <c r="CX1001" s="1370">
        <f t="shared" si="3053"/>
        <v>0</v>
      </c>
      <c r="CY1001" s="1370">
        <f t="shared" si="3053"/>
        <v>0</v>
      </c>
      <c r="CZ1001" s="1370">
        <f t="shared" si="3053"/>
        <v>0</v>
      </c>
      <c r="DA1001" s="1370">
        <f t="shared" si="3053"/>
        <v>0</v>
      </c>
      <c r="DB1001" s="1371">
        <f t="shared" si="3053"/>
        <v>0</v>
      </c>
      <c r="DC1001" s="1371">
        <f t="shared" si="3053"/>
        <v>522.08000000000175</v>
      </c>
      <c r="DD1001" s="1371">
        <f t="shared" si="3053"/>
        <v>6021</v>
      </c>
      <c r="DE1001" s="1370">
        <f t="shared" si="3053"/>
        <v>6604.3000000000029</v>
      </c>
      <c r="DF1001" s="1370">
        <f t="shared" si="3053"/>
        <v>12194.119999999995</v>
      </c>
      <c r="DG1001" s="1370">
        <f t="shared" si="3053"/>
        <v>24206.953999999998</v>
      </c>
      <c r="DH1001" s="1370">
        <f t="shared" si="3053"/>
        <v>66173.074999999997</v>
      </c>
      <c r="DI1001" s="1370">
        <f t="shared" si="3053"/>
        <v>119671</v>
      </c>
      <c r="DJ1001" s="1369">
        <f t="shared" si="3053"/>
        <v>155942</v>
      </c>
      <c r="DK1001" s="1424">
        <f t="shared" si="3054"/>
        <v>392085.99800000002</v>
      </c>
      <c r="DL1001" s="656">
        <f t="shared" si="3055"/>
        <v>17</v>
      </c>
      <c r="DM1001" s="106">
        <f t="shared" si="3056"/>
        <v>17</v>
      </c>
      <c r="DN1001" s="106">
        <f t="shared" si="3057"/>
        <v>17</v>
      </c>
      <c r="DO1001" s="106">
        <f t="shared" si="3058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5"/>
      <c r="DY1001" s="487"/>
    </row>
    <row r="1002" spans="1:129" s="489" customFormat="1" ht="15.75" customHeight="1">
      <c r="A1002" s="620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0"/>
      <c r="CA1002" s="620"/>
      <c r="CB1002" s="620"/>
      <c r="CC1002" s="620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9" t="s">
        <v>74</v>
      </c>
      <c r="B1003" s="804">
        <f t="shared" ref="B1003:R1003" si="3117">SUM(B987:B1002)</f>
        <v>1429.98</v>
      </c>
      <c r="C1003" s="804">
        <f t="shared" si="3117"/>
        <v>4850</v>
      </c>
      <c r="D1003" s="804">
        <f t="shared" si="3117"/>
        <v>1612</v>
      </c>
      <c r="E1003" s="804">
        <f t="shared" si="3117"/>
        <v>1620</v>
      </c>
      <c r="F1003" s="804">
        <f t="shared" si="3117"/>
        <v>2524.9</v>
      </c>
      <c r="G1003" s="804">
        <f t="shared" si="3117"/>
        <v>4638</v>
      </c>
      <c r="H1003" s="804">
        <f t="shared" si="3117"/>
        <v>3380</v>
      </c>
      <c r="I1003" s="804">
        <f t="shared" si="3117"/>
        <v>2090</v>
      </c>
      <c r="J1003" s="804">
        <f t="shared" si="3117"/>
        <v>1565</v>
      </c>
      <c r="K1003" s="804">
        <f t="shared" si="3117"/>
        <v>0</v>
      </c>
      <c r="L1003" s="804">
        <f t="shared" si="3117"/>
        <v>0</v>
      </c>
      <c r="M1003" s="804">
        <f t="shared" si="3117"/>
        <v>0</v>
      </c>
      <c r="N1003" s="804">
        <f t="shared" si="3117"/>
        <v>0</v>
      </c>
      <c r="O1003" s="804">
        <f t="shared" si="3117"/>
        <v>0</v>
      </c>
      <c r="P1003" s="804">
        <f t="shared" si="3117"/>
        <v>0</v>
      </c>
      <c r="Q1003" s="804">
        <f t="shared" si="3117"/>
        <v>0</v>
      </c>
      <c r="R1003" s="804">
        <f t="shared" si="3117"/>
        <v>0</v>
      </c>
      <c r="S1003" s="803"/>
      <c r="T1003" s="804">
        <f t="shared" ref="T1003:AJ1003" si="3118">SUM(T987:T1002)</f>
        <v>7600</v>
      </c>
      <c r="U1003" s="804">
        <f t="shared" si="3118"/>
        <v>2010</v>
      </c>
      <c r="V1003" s="804">
        <f t="shared" si="3118"/>
        <v>3020</v>
      </c>
      <c r="W1003" s="804">
        <f t="shared" si="3118"/>
        <v>4774</v>
      </c>
      <c r="X1003" s="804">
        <f t="shared" si="3118"/>
        <v>4995</v>
      </c>
      <c r="Y1003" s="804">
        <f t="shared" si="3118"/>
        <v>3916</v>
      </c>
      <c r="Z1003" s="804">
        <f t="shared" si="3118"/>
        <v>2450</v>
      </c>
      <c r="AA1003" s="804">
        <f t="shared" si="3118"/>
        <v>1754</v>
      </c>
      <c r="AB1003" s="804">
        <f t="shared" si="3118"/>
        <v>3938</v>
      </c>
      <c r="AC1003" s="804">
        <f t="shared" si="3118"/>
        <v>0</v>
      </c>
      <c r="AD1003" s="804">
        <f t="shared" si="3118"/>
        <v>0</v>
      </c>
      <c r="AE1003" s="804">
        <f t="shared" si="3118"/>
        <v>0</v>
      </c>
      <c r="AF1003" s="804">
        <f t="shared" si="3118"/>
        <v>0</v>
      </c>
      <c r="AG1003" s="804">
        <f t="shared" si="3118"/>
        <v>0</v>
      </c>
      <c r="AH1003" s="804">
        <f t="shared" si="3118"/>
        <v>0</v>
      </c>
      <c r="AI1003" s="804">
        <f t="shared" si="3118"/>
        <v>0</v>
      </c>
      <c r="AJ1003" s="804">
        <f t="shared" si="3118"/>
        <v>0</v>
      </c>
      <c r="AK1003" s="803"/>
      <c r="AL1003" s="804">
        <f t="shared" ref="AL1003:BB1003" si="3119">SUM(AL987:AL1002)</f>
        <v>10840</v>
      </c>
      <c r="AM1003" s="804">
        <f t="shared" si="3119"/>
        <v>9314.4</v>
      </c>
      <c r="AN1003" s="804">
        <f t="shared" si="3119"/>
        <v>11029.7</v>
      </c>
      <c r="AO1003" s="804">
        <f t="shared" si="3119"/>
        <v>19254.88</v>
      </c>
      <c r="AP1003" s="804">
        <f t="shared" si="3119"/>
        <v>12929.96</v>
      </c>
      <c r="AQ1003" s="804">
        <f t="shared" si="3119"/>
        <v>18910</v>
      </c>
      <c r="AR1003" s="804">
        <f t="shared" si="3119"/>
        <v>23364.944</v>
      </c>
      <c r="AS1003" s="804">
        <f t="shared" si="3119"/>
        <v>26633.822</v>
      </c>
      <c r="AT1003" s="804">
        <f t="shared" si="3119"/>
        <v>22389.997600000002</v>
      </c>
      <c r="AU1003" s="804">
        <f t="shared" si="3119"/>
        <v>0</v>
      </c>
      <c r="AV1003" s="804">
        <f t="shared" si="3119"/>
        <v>0</v>
      </c>
      <c r="AW1003" s="804">
        <f t="shared" si="3119"/>
        <v>0</v>
      </c>
      <c r="AX1003" s="804">
        <f t="shared" si="3119"/>
        <v>0</v>
      </c>
      <c r="AY1003" s="804">
        <f t="shared" si="3119"/>
        <v>0</v>
      </c>
      <c r="AZ1003" s="804">
        <f t="shared" si="3119"/>
        <v>0</v>
      </c>
      <c r="BA1003" s="804">
        <f t="shared" si="3119"/>
        <v>0</v>
      </c>
      <c r="BB1003" s="804">
        <f t="shared" si="3119"/>
        <v>0</v>
      </c>
      <c r="BC1003" s="803"/>
      <c r="BD1003" s="804">
        <f t="shared" ref="BD1003:BT1003" si="3120">SUM(BD987:BD1002)</f>
        <v>63290</v>
      </c>
      <c r="BE1003" s="804">
        <f t="shared" si="3120"/>
        <v>30485</v>
      </c>
      <c r="BF1003" s="804">
        <f t="shared" si="3120"/>
        <v>486999.94</v>
      </c>
      <c r="BG1003" s="804">
        <f t="shared" si="3120"/>
        <v>148505</v>
      </c>
      <c r="BH1003" s="804">
        <f t="shared" si="3120"/>
        <v>36190</v>
      </c>
      <c r="BI1003" s="804">
        <f t="shared" si="3120"/>
        <v>345750</v>
      </c>
      <c r="BJ1003" s="804">
        <f t="shared" si="3120"/>
        <v>282200</v>
      </c>
      <c r="BK1003" s="804">
        <f t="shared" si="3120"/>
        <v>35200.300000000003</v>
      </c>
      <c r="BL1003" s="804">
        <f t="shared" si="3120"/>
        <v>59089.599999999999</v>
      </c>
      <c r="BM1003" s="804">
        <f t="shared" si="3120"/>
        <v>0</v>
      </c>
      <c r="BN1003" s="804">
        <f t="shared" si="3120"/>
        <v>0</v>
      </c>
      <c r="BO1003" s="804">
        <f t="shared" si="3120"/>
        <v>0</v>
      </c>
      <c r="BP1003" s="804">
        <f t="shared" si="3120"/>
        <v>0</v>
      </c>
      <c r="BQ1003" s="804">
        <f t="shared" si="3120"/>
        <v>0</v>
      </c>
      <c r="BR1003" s="804">
        <f t="shared" si="3120"/>
        <v>0</v>
      </c>
      <c r="BS1003" s="804">
        <f t="shared" si="3120"/>
        <v>0</v>
      </c>
      <c r="BT1003" s="804">
        <f t="shared" si="3120"/>
        <v>0</v>
      </c>
      <c r="BU1003" s="803"/>
      <c r="BV1003" s="804">
        <f>SUM(BV987:BV1002)</f>
        <v>3710</v>
      </c>
      <c r="BW1003" s="804">
        <f>SUM(BW987:BW1002)</f>
        <v>7230</v>
      </c>
      <c r="BX1003" s="804">
        <f>SUM(BX987:BX1002)</f>
        <v>19585</v>
      </c>
      <c r="BY1003" s="804">
        <f>SUM(BY987:BY1002)</f>
        <v>96920</v>
      </c>
      <c r="BZ1003" s="620"/>
      <c r="CA1003" s="620"/>
      <c r="CB1003" s="620"/>
      <c r="CC1003" s="620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30"/>
      <c r="DX1003" s="831"/>
      <c r="DY1003" s="487"/>
    </row>
    <row r="1004" spans="1:129" s="489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0"/>
      <c r="CA1004" s="620"/>
      <c r="CB1004" s="620"/>
      <c r="CC1004" s="620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30"/>
      <c r="DX1004" s="834"/>
      <c r="DY1004" s="487"/>
    </row>
    <row r="1005" spans="1:129" s="489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0"/>
      <c r="CA1005" s="620"/>
      <c r="CB1005" s="620"/>
      <c r="CC1005" s="620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30"/>
      <c r="DX1005" s="834"/>
      <c r="DY1005" s="487"/>
    </row>
    <row r="1006" spans="1:129" s="489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0"/>
      <c r="CA1006" s="620"/>
      <c r="CB1006" s="620"/>
      <c r="CC1006" s="620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30"/>
      <c r="DX1006" s="834"/>
      <c r="DY1006" s="487"/>
    </row>
    <row r="1007" spans="1:129" s="489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0"/>
      <c r="CA1007" s="620"/>
      <c r="CB1007" s="620"/>
      <c r="CC1007" s="620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30"/>
      <c r="DX1007" s="834"/>
      <c r="DY1007" s="487"/>
    </row>
    <row r="1008" spans="1:129" s="489" customFormat="1" ht="15.75" customHeight="1">
      <c r="A1008" s="488" t="s">
        <v>406</v>
      </c>
      <c r="B1008" s="833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3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3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3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3"/>
      <c r="BV1008" s="833"/>
      <c r="BW1008" s="833"/>
      <c r="BX1008" s="833"/>
      <c r="BY1008" s="833"/>
      <c r="BZ1008" s="620"/>
      <c r="CA1008" s="620"/>
      <c r="CB1008" s="620"/>
      <c r="CC1008" s="620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30"/>
      <c r="DX1008" s="834"/>
      <c r="DY1008" s="487"/>
    </row>
    <row r="1009" spans="1:129" s="489" customFormat="1" ht="15.75" customHeight="1">
      <c r="A1009" s="488" t="s">
        <v>407</v>
      </c>
      <c r="B1009" s="835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5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5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5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5"/>
      <c r="BV1009" s="833"/>
      <c r="BW1009" s="833"/>
      <c r="BX1009" s="833"/>
      <c r="BY1009" s="833"/>
      <c r="BZ1009" s="620"/>
      <c r="CA1009" s="620"/>
      <c r="CB1009" s="620"/>
      <c r="CC1009" s="620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30"/>
      <c r="DX1009" s="834"/>
      <c r="DY1009" s="487"/>
    </row>
    <row r="1010" spans="1:129" s="489" customFormat="1" ht="15.75" customHeight="1">
      <c r="A1010" s="269" t="s">
        <v>408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0.38</v>
      </c>
      <c r="BW1010" s="781">
        <f>SUM(BW45)</f>
        <v>0.33</v>
      </c>
      <c r="BX1010" s="781">
        <f>SUM(BX45)</f>
        <v>0.2</v>
      </c>
      <c r="BY1010" s="781">
        <f>SUM(BY45)</f>
        <v>0.09</v>
      </c>
      <c r="BZ1010" s="620"/>
      <c r="CA1010" s="620"/>
      <c r="CB1010" s="620"/>
      <c r="CC1010" s="620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30"/>
      <c r="DX1010" s="834"/>
      <c r="DY1010" s="487"/>
    </row>
    <row r="1011" spans="1:129" s="489" customFormat="1" ht="15.75" customHeight="1">
      <c r="A1011" s="269" t="s">
        <v>409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1430</v>
      </c>
      <c r="BW1011" s="838">
        <f>SUM(BW964:BW966)</f>
        <v>1920</v>
      </c>
      <c r="BX1011" s="838">
        <f>SUM(BX964:BX966)</f>
        <v>0</v>
      </c>
      <c r="BY1011" s="838">
        <f>SUM(BY964:BY966)</f>
        <v>0</v>
      </c>
      <c r="BZ1011" s="620"/>
      <c r="CA1011" s="620"/>
      <c r="CB1011" s="620"/>
      <c r="CC1011" s="620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30"/>
      <c r="DX1011" s="834"/>
      <c r="DY1011" s="487"/>
    </row>
    <row r="1012" spans="1:129" s="489" customFormat="1" ht="15.75" customHeight="1">
      <c r="A1012" s="269" t="s">
        <v>410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54340</v>
      </c>
      <c r="BW1012" s="838">
        <f>BW1010*BW1011*100</f>
        <v>63360</v>
      </c>
      <c r="BX1012" s="838">
        <f>BX1010*BX1011*100</f>
        <v>0</v>
      </c>
      <c r="BY1012" s="838">
        <f>BY1010*BY1011*100</f>
        <v>0</v>
      </c>
      <c r="BZ1012" s="620"/>
      <c r="CA1012" s="620"/>
      <c r="CB1012" s="620"/>
      <c r="CC1012" s="620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30"/>
      <c r="DX1012" s="834"/>
      <c r="DY1012" s="487"/>
    </row>
    <row r="1013" spans="1:129" s="489" customFormat="1" ht="15.75" customHeight="1">
      <c r="A1013" s="269" t="s">
        <v>411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117700</v>
      </c>
      <c r="BW1013" s="840"/>
      <c r="BX1013" s="840"/>
      <c r="BY1013" s="840"/>
      <c r="BZ1013" s="620"/>
      <c r="CA1013" s="620"/>
      <c r="CB1013" s="620"/>
      <c r="CC1013" s="620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30"/>
      <c r="DX1013" s="834"/>
      <c r="DY1013" s="487"/>
    </row>
    <row r="1014" spans="1:129" s="489" customFormat="1" ht="15.75" customHeight="1">
      <c r="A1014" s="269" t="s">
        <v>412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1360</v>
      </c>
      <c r="BY1014" s="838">
        <f>BY794</f>
        <v>10000</v>
      </c>
      <c r="BZ1014" s="620"/>
      <c r="CA1014" s="620"/>
      <c r="CB1014" s="620"/>
      <c r="CC1014" s="620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30"/>
      <c r="DX1014" s="834"/>
      <c r="DY1014" s="487"/>
    </row>
    <row r="1015" spans="1:129" s="489" customFormat="1" ht="15.75" customHeight="1">
      <c r="A1015" s="269" t="s">
        <v>413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27200</v>
      </c>
      <c r="BY1015" s="838">
        <f>BY1010*BY1014*100</f>
        <v>90000</v>
      </c>
      <c r="BZ1015" s="620"/>
      <c r="CA1015" s="620"/>
      <c r="CB1015" s="620"/>
      <c r="CC1015" s="620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30"/>
      <c r="DX1015" s="834"/>
      <c r="DY1015" s="487"/>
    </row>
    <row r="1016" spans="1:129" s="489" customFormat="1" ht="15.75" customHeight="1">
      <c r="A1016" s="269" t="s">
        <v>414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117200</v>
      </c>
      <c r="BW1016" s="840"/>
      <c r="BX1016" s="840"/>
      <c r="BY1016" s="840"/>
      <c r="BZ1016" s="620"/>
      <c r="CA1016" s="620"/>
      <c r="CB1016" s="620"/>
      <c r="CC1016" s="620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30"/>
      <c r="DX1016" s="834"/>
      <c r="DY1016" s="487"/>
    </row>
    <row r="1017" spans="1:129" s="489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0"/>
      <c r="CA1017" s="620"/>
      <c r="CB1017" s="620"/>
      <c r="CC1017" s="620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30"/>
      <c r="DX1017" s="834"/>
      <c r="DY1017" s="487"/>
    </row>
    <row r="1018" spans="1:129" s="489" customFormat="1" ht="15.75" customHeight="1">
      <c r="A1018" s="488" t="s">
        <v>415</v>
      </c>
      <c r="B1018" s="835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5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5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5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5"/>
      <c r="BV1018" s="833"/>
      <c r="BW1018" s="833"/>
      <c r="BX1018" s="833"/>
      <c r="BY1018" s="833"/>
      <c r="BZ1018" s="620"/>
      <c r="CA1018" s="620"/>
      <c r="CB1018" s="620"/>
      <c r="CC1018" s="620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30"/>
      <c r="DX1018" s="834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6">
        <f>BV11</f>
        <v>0.33827229521945767</v>
      </c>
      <c r="BW1019" s="606">
        <f>BW11</f>
        <v>0.39465101108936723</v>
      </c>
      <c r="BX1019" s="606">
        <f>BX11</f>
        <v>0.44990215264187866</v>
      </c>
      <c r="BY1019" s="606">
        <f>BY11</f>
        <v>0.47358121330724073</v>
      </c>
      <c r="BZ1019" s="620"/>
      <c r="CA1019" s="620"/>
      <c r="CB1019" s="620"/>
      <c r="CC1019" s="620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30"/>
      <c r="DX1019" s="834"/>
      <c r="DY1019" s="487"/>
    </row>
    <row r="1020" spans="1:129" s="489" customFormat="1" ht="15.75" customHeight="1">
      <c r="A1020" s="269" t="s">
        <v>416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8">
        <f>BV21</f>
        <v>300</v>
      </c>
      <c r="BW1020" s="608">
        <f>BW21</f>
        <v>600</v>
      </c>
      <c r="BX1020" s="608">
        <f>BX21</f>
        <v>9315</v>
      </c>
      <c r="BY1020" s="608">
        <f>BY21</f>
        <v>34170</v>
      </c>
      <c r="BZ1020" s="620"/>
      <c r="CA1020" s="620"/>
      <c r="CB1020" s="620"/>
      <c r="CC1020" s="620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30"/>
      <c r="DX1020" s="834"/>
      <c r="DY1020" s="487"/>
    </row>
    <row r="1021" spans="1:129" s="489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59616.666666666664</v>
      </c>
      <c r="BW1021" s="838">
        <f>365*$F$1/BW453*BW455*BW46</f>
        <v>76650</v>
      </c>
      <c r="BX1021" s="838">
        <f>IF(BX46="",0,$BW1021*BX46/$BW46)</f>
        <v>85166.666666666672</v>
      </c>
      <c r="BY1021" s="838">
        <f>IF(BY46="",0,$BW1021*BY46/$BW46)</f>
        <v>85166.666666666672</v>
      </c>
      <c r="BZ1021" s="620"/>
      <c r="CA1021" s="620"/>
      <c r="CB1021" s="620"/>
      <c r="CC1021" s="620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30"/>
      <c r="DX1021" s="834"/>
      <c r="DY1021" s="487"/>
    </row>
    <row r="1022" spans="1:129" s="489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5.032149846239866E-3</v>
      </c>
      <c r="BW1022" s="843">
        <f>IF(OR(BW1021=0,BW1021=""),"",BW1020/BW1021)</f>
        <v>7.8277886497064575E-3</v>
      </c>
      <c r="BX1022" s="843">
        <f>IF(OR(BX1021=0,BX1021=""),"",BX1020/BX1021)</f>
        <v>0.10937377690802348</v>
      </c>
      <c r="BY1022" s="843">
        <f>IF(OR(BY1021=0,BY1021=""),"",BY1020/BY1021)</f>
        <v>0.40121330724070448</v>
      </c>
      <c r="BZ1022" s="620"/>
      <c r="CA1022" s="620"/>
      <c r="CB1022" s="620"/>
      <c r="CC1022" s="620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30"/>
      <c r="DX1022" s="834"/>
      <c r="DY1022" s="487"/>
    </row>
    <row r="1023" spans="1:129" s="489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0.34330444506569752</v>
      </c>
      <c r="BW1023" s="843">
        <f>IF(BW1022="",BW1019,BW1019+BW1022)</f>
        <v>0.40247879973907369</v>
      </c>
      <c r="BX1023" s="843">
        <f>IF(BX1022="",BX1019,BX1019+BX1022)</f>
        <v>0.55927592954990213</v>
      </c>
      <c r="BY1023" s="843">
        <f>IF(BY1022="",BY1019,BY1019+BY1022)</f>
        <v>0.87479452054794526</v>
      </c>
      <c r="BZ1023" s="620"/>
      <c r="CA1023" s="620"/>
      <c r="CB1023" s="620"/>
      <c r="CC1023" s="620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30"/>
      <c r="DX1023" s="834"/>
      <c r="DY1023" s="487"/>
    </row>
    <row r="1024" spans="1:129" s="489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0.40052185257664713</v>
      </c>
      <c r="BW1024" s="843">
        <f>BW1023*BW46/6</f>
        <v>0.60371819960861051</v>
      </c>
      <c r="BX1024" s="843">
        <f>BX1023*BX46/6</f>
        <v>0.93212654924983696</v>
      </c>
      <c r="BY1024" s="843">
        <f>BY1023*BY46/6</f>
        <v>1.4579908675799089</v>
      </c>
      <c r="BZ1024" s="620"/>
      <c r="CA1024" s="620"/>
      <c r="CB1024" s="620"/>
      <c r="CC1024" s="620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30"/>
      <c r="DX1024" s="834"/>
      <c r="DY1024" s="487"/>
    </row>
    <row r="1025" spans="1:129" s="489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0.40052185257664713</v>
      </c>
      <c r="BW1025" s="843">
        <f>IF(OR(BW48=0,BW48=""),"",BW1024/SUM(BW48))</f>
        <v>0.30185909980430525</v>
      </c>
      <c r="BX1025" s="843">
        <f>IF(OR(BX48=0,BX48=""),"",BX1024/SUM(BX48))</f>
        <v>0.15535442487497284</v>
      </c>
      <c r="BY1025" s="843">
        <f>IF(OR(BY48=0,BY48=""),"",BY1024/SUM(BY48))</f>
        <v>5.8319634703196357E-2</v>
      </c>
      <c r="BZ1025" s="620"/>
      <c r="CA1025" s="620"/>
      <c r="CB1025" s="620"/>
      <c r="CC1025" s="620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30"/>
      <c r="DX1025" s="834"/>
      <c r="DY1025" s="487"/>
    </row>
    <row r="1026" spans="1:129" s="489" customFormat="1" ht="15.75" customHeight="1">
      <c r="A1026" s="678" t="s">
        <v>417</v>
      </c>
      <c r="B1026" s="832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3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3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3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3"/>
      <c r="BV1026" s="832"/>
      <c r="BW1026" s="832"/>
      <c r="BX1026" s="832"/>
      <c r="BY1026" s="832"/>
      <c r="BZ1026" s="620"/>
      <c r="CA1026" s="620"/>
      <c r="CB1026" s="620"/>
      <c r="CC1026" s="620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30"/>
      <c r="DX1026" s="834"/>
      <c r="DY1026" s="487"/>
    </row>
    <row r="1027" spans="1:129" s="489" customFormat="1" ht="15.75" customHeight="1">
      <c r="A1027" s="678" t="s">
        <v>418</v>
      </c>
      <c r="B1027" s="832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3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3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3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3"/>
      <c r="BV1027" s="747">
        <v>0.5</v>
      </c>
      <c r="BW1027" s="832"/>
      <c r="BX1027" s="832"/>
      <c r="BY1027" s="832"/>
      <c r="BZ1027" s="620"/>
      <c r="CA1027" s="620"/>
      <c r="CB1027" s="620"/>
      <c r="CC1027" s="620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30"/>
      <c r="DX1027" s="834"/>
      <c r="DY1027" s="487"/>
    </row>
    <row r="1028" spans="1:129" s="489" customFormat="1" ht="15.75" customHeight="1">
      <c r="A1028" s="269" t="s">
        <v>419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2</v>
      </c>
      <c r="BW1028" s="844">
        <f>IF(OR(BW47="",BW48=""),"",BW48+BW1027*(BW47-BW48))</f>
        <v>2</v>
      </c>
      <c r="BX1028" s="844">
        <f>IF(OR(BX47="",BX48=""),"",BX48+BX1027*(BX47-BX48))</f>
        <v>6</v>
      </c>
      <c r="BY1028" s="844">
        <f>IF(OR(BY47="",BY48=""),"",BY48+BY1027*(BY47-BY48))</f>
        <v>25</v>
      </c>
      <c r="BZ1028" s="620"/>
      <c r="CA1028" s="620"/>
      <c r="CB1028" s="620"/>
      <c r="CC1028" s="620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30"/>
      <c r="DX1028" s="834"/>
      <c r="DY1028" s="487"/>
    </row>
    <row r="1029" spans="1:129" s="489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3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3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3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3"/>
      <c r="BV1029" s="845">
        <f>IF(OR(BV1028="",BV1028=0),"",BV1024/BV1028)</f>
        <v>0.20026092628832357</v>
      </c>
      <c r="BW1029" s="845">
        <f>IF(OR(BW1028="",BW1028=0),"",BW1024/BW1028)</f>
        <v>0.30185909980430525</v>
      </c>
      <c r="BX1029" s="845">
        <f>IF(OR(BX1028="",BX1028=0),"",BX1024/BX1028)</f>
        <v>0.15535442487497284</v>
      </c>
      <c r="BY1029" s="845">
        <f>IF(OR(BY1028="",BY1028=0),"",BY1024/BY1028)</f>
        <v>5.8319634703196357E-2</v>
      </c>
      <c r="BZ1029" s="620"/>
      <c r="CA1029" s="620"/>
      <c r="CB1029" s="620"/>
      <c r="CC1029" s="620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30"/>
      <c r="DX1029" s="834"/>
      <c r="DY1029" s="487"/>
    </row>
    <row r="1030" spans="1:129" ht="15.75" customHeight="1">
      <c r="A1030" s="45"/>
      <c r="B1030" s="8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847"/>
      <c r="T1030" s="45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847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847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847"/>
      <c r="BV1030" s="846"/>
      <c r="BW1030" s="846"/>
      <c r="BX1030" s="846"/>
      <c r="BY1030" s="846"/>
      <c r="BZ1030" s="43"/>
      <c r="CA1030" s="43"/>
      <c r="CB1030" s="43"/>
      <c r="CC1030" s="43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78"/>
      <c r="DY1030" s="45"/>
    </row>
    <row r="1031" spans="1:129" ht="15.75" customHeight="1">
      <c r="A1031" s="45"/>
      <c r="B1031" s="846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847"/>
      <c r="T1031" s="45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847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847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847"/>
      <c r="BV1031" s="846"/>
      <c r="BW1031" s="846"/>
      <c r="BX1031" s="846"/>
      <c r="BY1031" s="846"/>
      <c r="BZ1031" s="43"/>
      <c r="CA1031" s="43"/>
      <c r="CB1031" s="43"/>
      <c r="CC1031" s="43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78"/>
      <c r="DY1031" s="45"/>
    </row>
    <row r="1032" spans="1:129" ht="15.75" customHeight="1">
      <c r="A1032" s="45"/>
      <c r="B1032" s="8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847"/>
      <c r="T1032" s="45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847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847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847"/>
      <c r="BV1032" s="846"/>
      <c r="BW1032" s="846"/>
      <c r="BX1032" s="846"/>
      <c r="BY1032" s="846"/>
      <c r="BZ1032" s="43"/>
      <c r="CA1032" s="43"/>
      <c r="CB1032" s="43"/>
      <c r="CC1032" s="43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78"/>
      <c r="DY1032" s="45"/>
    </row>
    <row r="1033" spans="1:129" ht="15.75" customHeight="1">
      <c r="A1033" s="45"/>
      <c r="B1033" s="846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847"/>
      <c r="T1033" s="45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847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847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847"/>
      <c r="BV1033" s="846"/>
      <c r="BW1033" s="846"/>
      <c r="BX1033" s="846"/>
      <c r="BY1033" s="846"/>
      <c r="BZ1033" s="43"/>
      <c r="CA1033" s="43"/>
      <c r="CB1033" s="43"/>
      <c r="CC1033" s="43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78"/>
      <c r="DY1033" s="45"/>
    </row>
    <row r="1034" spans="1:129" ht="15.75" customHeight="1">
      <c r="A1034" s="45"/>
      <c r="B1034" s="8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847"/>
      <c r="T1034" s="45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847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847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847"/>
      <c r="BV1034" s="846"/>
      <c r="BW1034" s="846"/>
      <c r="BX1034" s="846"/>
      <c r="BY1034" s="846"/>
      <c r="BZ1034" s="43"/>
      <c r="CA1034" s="43"/>
      <c r="CB1034" s="43"/>
      <c r="CC1034" s="43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78"/>
      <c r="DY1034" s="45"/>
    </row>
    <row r="1035" spans="1:129" ht="15.75" customHeight="1">
      <c r="A1035" s="45"/>
      <c r="B1035" s="846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847"/>
      <c r="T1035" s="45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847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847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847"/>
      <c r="BV1035" s="846"/>
      <c r="BW1035" s="846"/>
      <c r="BX1035" s="846"/>
      <c r="BY1035" s="846"/>
      <c r="BZ1035" s="43"/>
      <c r="CA1035" s="43"/>
      <c r="CB1035" s="43"/>
      <c r="CC1035" s="43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78"/>
      <c r="DY1035" s="45"/>
    </row>
    <row r="1036" spans="1:129" ht="15.75" customHeight="1">
      <c r="A1036" s="45"/>
      <c r="B1036" s="8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847"/>
      <c r="T1036" s="45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847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847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847"/>
      <c r="BV1036" s="846"/>
      <c r="BW1036" s="846"/>
      <c r="BX1036" s="846"/>
      <c r="BY1036" s="846"/>
      <c r="BZ1036" s="43"/>
      <c r="CA1036" s="43"/>
      <c r="CB1036" s="43"/>
      <c r="CC1036" s="43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78"/>
      <c r="DY1036" s="45"/>
    </row>
    <row r="1037" spans="1:129" ht="15.75" customHeight="1">
      <c r="A1037" s="45"/>
      <c r="B1037" s="846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847"/>
      <c r="T1037" s="45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847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847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847"/>
      <c r="BV1037" s="846"/>
      <c r="BW1037" s="846"/>
      <c r="BX1037" s="846"/>
      <c r="BY1037" s="846"/>
      <c r="BZ1037" s="43"/>
      <c r="CA1037" s="43"/>
      <c r="CB1037" s="43"/>
      <c r="CC1037" s="43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78"/>
      <c r="DY1037" s="45"/>
    </row>
    <row r="1038" spans="1:129" ht="15.75" customHeight="1">
      <c r="A1038" s="45"/>
      <c r="B1038" s="8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847"/>
      <c r="T1038" s="45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847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847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847"/>
      <c r="BV1038" s="846"/>
      <c r="BW1038" s="846"/>
      <c r="BX1038" s="846"/>
      <c r="BY1038" s="846"/>
      <c r="BZ1038" s="43"/>
      <c r="CA1038" s="43"/>
      <c r="CB1038" s="43"/>
      <c r="CC1038" s="43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78"/>
      <c r="DY1038" s="45"/>
    </row>
    <row r="1039" spans="1:129" ht="15.75" customHeight="1">
      <c r="A1039" s="45"/>
      <c r="B1039" s="846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847"/>
      <c r="T1039" s="45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847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847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847"/>
      <c r="BV1039" s="846"/>
      <c r="BW1039" s="846"/>
      <c r="BX1039" s="846"/>
      <c r="BY1039" s="846"/>
      <c r="BZ1039" s="43"/>
      <c r="CA1039" s="43"/>
      <c r="CB1039" s="43"/>
      <c r="CC1039" s="43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78"/>
      <c r="DY1039" s="45"/>
    </row>
    <row r="1040" spans="1:129" ht="15.75" customHeight="1">
      <c r="A1040" s="45"/>
      <c r="B1040" s="8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847"/>
      <c r="T1040" s="45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847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847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847"/>
      <c r="BV1040" s="846"/>
      <c r="BW1040" s="846"/>
      <c r="BX1040" s="846"/>
      <c r="BY1040" s="846"/>
      <c r="BZ1040" s="43"/>
      <c r="CA1040" s="43"/>
      <c r="CB1040" s="43"/>
      <c r="CC1040" s="43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78"/>
      <c r="DY1040" s="45"/>
    </row>
    <row r="1041" spans="1:129" ht="15.75" customHeight="1">
      <c r="A1041" s="45"/>
      <c r="B1041" s="846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847"/>
      <c r="T1041" s="45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847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847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847"/>
      <c r="BV1041" s="846"/>
      <c r="BW1041" s="846"/>
      <c r="BX1041" s="846"/>
      <c r="BY1041" s="846"/>
      <c r="BZ1041" s="43"/>
      <c r="CA1041" s="43"/>
      <c r="CB1041" s="43"/>
      <c r="CC1041" s="43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78"/>
      <c r="DY1041" s="45"/>
    </row>
    <row r="1042" spans="1:129" ht="15.75" customHeight="1">
      <c r="A1042" s="45"/>
      <c r="B1042" s="8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847"/>
      <c r="T1042" s="45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847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847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847"/>
      <c r="BV1042" s="846"/>
      <c r="BW1042" s="846"/>
      <c r="BX1042" s="846"/>
      <c r="BY1042" s="846"/>
      <c r="BZ1042" s="43"/>
      <c r="CA1042" s="43"/>
      <c r="CB1042" s="43"/>
      <c r="CC1042" s="43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78"/>
      <c r="DY1042" s="45"/>
    </row>
    <row r="1043" spans="1:129" ht="15.75" customHeight="1">
      <c r="A1043" s="45"/>
      <c r="B1043" s="846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847"/>
      <c r="T1043" s="45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847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847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847"/>
      <c r="BV1043" s="846"/>
      <c r="BW1043" s="846"/>
      <c r="BX1043" s="846"/>
      <c r="BY1043" s="846"/>
      <c r="BZ1043" s="43"/>
      <c r="CA1043" s="43"/>
      <c r="CB1043" s="43"/>
      <c r="CC1043" s="43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78"/>
      <c r="DY1043" s="45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U116" activePane="bottomRight" state="frozen"/>
      <selection pane="topRight" activeCell="AK1" sqref="AK1"/>
      <selection pane="bottomLeft" activeCell="A82" sqref="A82"/>
      <selection pane="bottomRight" activeCell="BX85" sqref="BX85:BX88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73" t="s">
        <v>110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74"/>
      <c r="CU1" s="43" t="s">
        <v>111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5"/>
      <c r="DQ2" s="476"/>
      <c r="DR2" s="476"/>
      <c r="DS2" s="476"/>
      <c r="DT2" s="476"/>
      <c r="DU2" s="476"/>
      <c r="DV2" s="476"/>
      <c r="DW2" s="477"/>
      <c r="DX2" s="478"/>
      <c r="DY2" s="45"/>
      <c r="DZ2" s="46"/>
      <c r="EA2" s="46"/>
      <c r="EB2" s="46"/>
      <c r="EC2" s="46"/>
      <c r="ED2" s="46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496" t="s">
        <v>798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3"/>
      <c r="DQ3" s="864"/>
      <c r="DR3" s="864"/>
      <c r="DS3" s="864"/>
      <c r="DT3" s="864"/>
      <c r="DU3" s="864"/>
      <c r="DV3" s="864"/>
      <c r="DW3" s="474"/>
      <c r="DX3" s="488"/>
      <c r="DY3" s="45"/>
      <c r="DZ3" s="46"/>
      <c r="EA3" s="46"/>
      <c r="EB3" s="46"/>
      <c r="EC3" s="46"/>
      <c r="ED3" s="46"/>
    </row>
    <row r="4" spans="1:134" s="873" customFormat="1" ht="39" customHeight="1">
      <c r="A4" s="865" t="s">
        <v>114</v>
      </c>
      <c r="B4" s="866" t="str">
        <f>IF(WB!T4="","",WB!T4)</f>
        <v>Choma</v>
      </c>
      <c r="C4" s="491" t="str">
        <f>IF(WB!U4="","",WB!U4)</f>
        <v>Choma</v>
      </c>
      <c r="D4" s="491" t="str">
        <f>IF(WB!V4="","",WB!V4)</f>
        <v>Choma</v>
      </c>
      <c r="E4" s="491" t="str">
        <f>IF(WB!W4="","",WB!W4)</f>
        <v>Choma</v>
      </c>
      <c r="F4" s="491" t="str">
        <f>IF(WB!X4="","",WB!X4)</f>
        <v>Choma</v>
      </c>
      <c r="G4" s="491" t="str">
        <f>IF(WB!Y4="","",WB!Y4)</f>
        <v>Choma</v>
      </c>
      <c r="H4" s="491" t="str">
        <f>IF(WB!Z4="","",WB!Z4)</f>
        <v>Kalomo</v>
      </c>
      <c r="I4" s="491" t="str">
        <f>IF(WB!AA4="","",WB!AA4)</f>
        <v>Kalomo</v>
      </c>
      <c r="J4" s="491" t="str">
        <f>IF(WB!AB4="","",WB!AB4)</f>
        <v>Kalomo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Choma</v>
      </c>
      <c r="U4" s="491" t="str">
        <f>IF(WB!AL4="","",WB!AL4)</f>
        <v>Choma</v>
      </c>
      <c r="V4" s="491" t="str">
        <f>IF(WB!AM4="","",WB!AM4)</f>
        <v>Choma</v>
      </c>
      <c r="W4" s="491" t="str">
        <f>IF(WB!AN4="","",WB!AN4)</f>
        <v>Choma</v>
      </c>
      <c r="X4" s="491" t="str">
        <f>IF(WB!AO4="","",WB!AO4)</f>
        <v>Choma</v>
      </c>
      <c r="Y4" s="491" t="str">
        <f>IF(WB!AP4="","",WB!AP4)</f>
        <v>Choma</v>
      </c>
      <c r="Z4" s="491" t="str">
        <f>IF(WB!AQ4="","",WB!AQ4)</f>
        <v>Kalomo</v>
      </c>
      <c r="AA4" s="491" t="str">
        <f>IF(WB!AR4="","",WB!AR4)</f>
        <v>Kalomo</v>
      </c>
      <c r="AB4" s="491" t="str">
        <f>IF(WB!AS4="","",WB!AS4)</f>
        <v>Kalomo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Choma</v>
      </c>
      <c r="AM4" s="491" t="str">
        <f>IF(WB!BC4="","",WB!BC4)</f>
        <v>Choma</v>
      </c>
      <c r="AN4" s="491" t="str">
        <f>IF(WB!BD4="","",WB!BD4)</f>
        <v>Choma</v>
      </c>
      <c r="AO4" s="491" t="str">
        <f>IF(WB!BE4="","",WB!BE4)</f>
        <v>Choma</v>
      </c>
      <c r="AP4" s="491" t="str">
        <f>IF(WB!BF4="","",WB!BF4)</f>
        <v>Choma</v>
      </c>
      <c r="AQ4" s="491" t="str">
        <f>IF(WB!BG4="","",WB!BG4)</f>
        <v>Choma</v>
      </c>
      <c r="AR4" s="491" t="str">
        <f>IF(WB!BH4="","",WB!BH4)</f>
        <v>Kalomo</v>
      </c>
      <c r="AS4" s="491" t="str">
        <f>IF(WB!BI4="","",WB!BI4)</f>
        <v>Kalomo</v>
      </c>
      <c r="AT4" s="491" t="str">
        <f>IF(WB!BJ4="","",WB!BJ4)</f>
        <v>Kalomo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Choma</v>
      </c>
      <c r="BE4" s="491" t="str">
        <f>IF(WB!BT4="","",WB!BT4)</f>
        <v>Choma</v>
      </c>
      <c r="BF4" s="491" t="str">
        <f>IF(WB!BU4="","",WB!BU4)</f>
        <v>Choma</v>
      </c>
      <c r="BG4" s="491" t="str">
        <f>IF(WB!BV4="","",WB!BV4)</f>
        <v>Choma</v>
      </c>
      <c r="BH4" s="491" t="str">
        <f>IF(WB!BW4="","",WB!BW4)</f>
        <v>Choma</v>
      </c>
      <c r="BI4" s="491" t="str">
        <f>IF(WB!BX4="","",WB!BX4)</f>
        <v>Choma</v>
      </c>
      <c r="BJ4" s="491" t="str">
        <f>IF(WB!BY4="","",WB!BY4)</f>
        <v>Kalomo</v>
      </c>
      <c r="BK4" s="491" t="str">
        <f>IF(WB!BZ4="","",WB!BZ4)</f>
        <v>Kalomo</v>
      </c>
      <c r="BL4" s="491" t="str">
        <f>IF(WB!CA4="","",WB!CA4)</f>
        <v>Kalomo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1"/>
      <c r="DM4" s="70"/>
      <c r="DN4" s="70"/>
      <c r="DO4" s="872"/>
      <c r="DP4" s="72"/>
      <c r="DQ4" s="1502" t="s">
        <v>50</v>
      </c>
      <c r="DR4" s="1502"/>
      <c r="DS4" s="1502"/>
      <c r="DT4" s="1502"/>
      <c r="DU4" s="1502"/>
      <c r="DV4" s="1502"/>
      <c r="DW4" s="1502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1503" t="s">
        <v>47</v>
      </c>
      <c r="CE5" s="150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04" t="s">
        <v>48</v>
      </c>
      <c r="CT5" s="1504"/>
      <c r="CU5" s="1500" t="s">
        <v>47</v>
      </c>
      <c r="CV5" s="150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01" t="s">
        <v>48</v>
      </c>
      <c r="DK5" s="1501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0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8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8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8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8"/>
      <c r="BV7" s="450" t="s">
        <v>665</v>
      </c>
      <c r="BW7" s="450"/>
      <c r="BX7" s="450"/>
      <c r="BY7" s="450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421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79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66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422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8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8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8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8"/>
      <c r="BV9" s="672"/>
      <c r="BW9" s="672"/>
      <c r="BX9" s="672"/>
      <c r="BY9" s="672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288</v>
      </c>
      <c r="B10" s="672">
        <v>2</v>
      </c>
      <c r="C10" s="672"/>
      <c r="D10" s="672">
        <v>1</v>
      </c>
      <c r="E10" s="672"/>
      <c r="F10" s="672">
        <v>1</v>
      </c>
      <c r="G10" s="672">
        <v>2</v>
      </c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8"/>
      <c r="T10" s="672">
        <v>2</v>
      </c>
      <c r="U10" s="672"/>
      <c r="V10" s="672">
        <v>2</v>
      </c>
      <c r="W10" s="672"/>
      <c r="X10" s="672"/>
      <c r="Y10" s="672"/>
      <c r="Z10" s="672">
        <v>2</v>
      </c>
      <c r="AA10" s="672"/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8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8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8"/>
      <c r="BV10" s="672">
        <v>1</v>
      </c>
      <c r="BW10" s="672">
        <v>2</v>
      </c>
      <c r="BX10" s="672"/>
      <c r="BY10" s="672"/>
      <c r="BZ10" s="894">
        <f>IF(DL10&lt;3,"",(SUM(B10:R10)-MIN(B10:R10)-MAX(B10:R10))/(DL10-2))</f>
        <v>1.5</v>
      </c>
      <c r="CA10" s="894">
        <f>IF(DM10&lt;3,"",(SUM(T10:AJ10)-MIN(T10:AJ10)-MAX(T10:AJ10))/(DM10-2))</f>
        <v>2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3" t="str">
        <f t="shared" si="1"/>
        <v/>
      </c>
      <c r="CW10" s="554" t="str">
        <f t="shared" si="1"/>
        <v/>
      </c>
      <c r="CX10" s="554" t="str">
        <f t="shared" si="1"/>
        <v/>
      </c>
      <c r="CY10" s="554" t="str">
        <f t="shared" si="1"/>
        <v/>
      </c>
      <c r="CZ10" s="554" t="str">
        <f t="shared" si="1"/>
        <v/>
      </c>
      <c r="DA10" s="554" t="str">
        <f t="shared" si="1"/>
        <v/>
      </c>
      <c r="DB10" s="555" t="str">
        <f t="shared" si="1"/>
        <v/>
      </c>
      <c r="DC10" s="555" t="str">
        <f t="shared" si="1"/>
        <v/>
      </c>
      <c r="DD10" s="555" t="str">
        <f t="shared" si="1"/>
        <v/>
      </c>
      <c r="DE10" s="55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4" t="str">
        <f t="shared" si="2"/>
        <v/>
      </c>
      <c r="DG10" s="554" t="str">
        <f t="shared" si="2"/>
        <v/>
      </c>
      <c r="DH10" s="554" t="str">
        <f t="shared" si="2"/>
        <v/>
      </c>
      <c r="DI10" s="554" t="str">
        <f t="shared" si="2"/>
        <v/>
      </c>
      <c r="DJ10" s="553" t="str">
        <f t="shared" si="2"/>
        <v/>
      </c>
      <c r="DK10" s="552" t="str">
        <f t="shared" si="2"/>
        <v/>
      </c>
      <c r="DL10" s="896">
        <f>COUNT(B10:R10)</f>
        <v>4</v>
      </c>
      <c r="DM10" s="851">
        <f>COUNT(T10:AJ10)</f>
        <v>4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289</v>
      </c>
      <c r="B11" s="299">
        <v>5</v>
      </c>
      <c r="C11" s="299"/>
      <c r="D11" s="299">
        <v>30</v>
      </c>
      <c r="E11" s="299"/>
      <c r="F11" s="299">
        <v>30</v>
      </c>
      <c r="G11" s="299">
        <v>6</v>
      </c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>
        <v>4</v>
      </c>
      <c r="U11" s="299"/>
      <c r="V11" s="299">
        <v>15</v>
      </c>
      <c r="W11" s="299"/>
      <c r="X11" s="299"/>
      <c r="Y11" s="299"/>
      <c r="Z11" s="299">
        <v>10</v>
      </c>
      <c r="AA11" s="299"/>
      <c r="AB11" s="299">
        <v>2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6</v>
      </c>
      <c r="BW11" s="299">
        <v>4</v>
      </c>
      <c r="BX11" s="299"/>
      <c r="BY11" s="299"/>
      <c r="BZ11" s="894">
        <f>IF(DL11&lt;3,"",(SUM(B11:R11)-MIN(B11:R11)-MAX(B11:R11))/(DL11-2))</f>
        <v>18</v>
      </c>
      <c r="CA11" s="894">
        <f>IF(DM11&lt;3,"",(SUM(T11:AJ11)-MIN(T11:AJ11)-MAX(T11:AJ11))/(DM11-2))</f>
        <v>7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2" t="str">
        <f t="shared" si="1"/>
        <v/>
      </c>
      <c r="CV11" s="553" t="str">
        <f t="shared" si="1"/>
        <v/>
      </c>
      <c r="CW11" s="554" t="str">
        <f t="shared" si="1"/>
        <v/>
      </c>
      <c r="CX11" s="554" t="str">
        <f t="shared" si="1"/>
        <v/>
      </c>
      <c r="CY11" s="554" t="str">
        <f t="shared" si="1"/>
        <v/>
      </c>
      <c r="CZ11" s="554" t="str">
        <f t="shared" si="1"/>
        <v/>
      </c>
      <c r="DA11" s="554" t="str">
        <f t="shared" si="1"/>
        <v/>
      </c>
      <c r="DB11" s="555" t="str">
        <f t="shared" si="1"/>
        <v/>
      </c>
      <c r="DC11" s="555" t="str">
        <f t="shared" si="1"/>
        <v/>
      </c>
      <c r="DD11" s="555" t="str">
        <f t="shared" si="1"/>
        <v/>
      </c>
      <c r="DE11" s="554" t="str">
        <f t="shared" si="2"/>
        <v/>
      </c>
      <c r="DF11" s="554" t="str">
        <f t="shared" si="2"/>
        <v/>
      </c>
      <c r="DG11" s="554" t="str">
        <f t="shared" si="2"/>
        <v/>
      </c>
      <c r="DH11" s="554" t="str">
        <f t="shared" si="2"/>
        <v/>
      </c>
      <c r="DI11" s="554" t="str">
        <f t="shared" si="2"/>
        <v/>
      </c>
      <c r="DJ11" s="553" t="str">
        <f t="shared" si="2"/>
        <v/>
      </c>
      <c r="DK11" s="552" t="str">
        <f t="shared" si="2"/>
        <v/>
      </c>
      <c r="DL11" s="896">
        <f>COUNT(B11:R11)</f>
        <v>4</v>
      </c>
      <c r="DM11" s="851">
        <f>COUNT(T11:AJ11)</f>
        <v>4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9">
        <v>1</v>
      </c>
      <c r="C12" s="299"/>
      <c r="D12" s="299">
        <v>1</v>
      </c>
      <c r="E12" s="299"/>
      <c r="F12" s="299">
        <v>1</v>
      </c>
      <c r="G12" s="299">
        <v>1</v>
      </c>
      <c r="H12" s="299"/>
      <c r="I12" s="299"/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>
        <v>1</v>
      </c>
      <c r="U12" s="299"/>
      <c r="V12" s="299">
        <v>1</v>
      </c>
      <c r="W12" s="299"/>
      <c r="X12" s="299"/>
      <c r="Y12" s="299"/>
      <c r="Z12" s="299">
        <v>1</v>
      </c>
      <c r="AA12" s="299"/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/>
      <c r="BY12" s="299"/>
      <c r="BZ12" s="894">
        <f>IF(DL12&lt;3,"",(SUM(B12:R12)-MIN(B12:R12)-MAX(B12:R12))/(DL12-2))</f>
        <v>1</v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2" t="str">
        <f t="shared" si="1"/>
        <v/>
      </c>
      <c r="CV12" s="553" t="str">
        <f t="shared" si="1"/>
        <v/>
      </c>
      <c r="CW12" s="554" t="str">
        <f t="shared" si="1"/>
        <v/>
      </c>
      <c r="CX12" s="554" t="str">
        <f t="shared" si="1"/>
        <v/>
      </c>
      <c r="CY12" s="554" t="str">
        <f t="shared" si="1"/>
        <v/>
      </c>
      <c r="CZ12" s="554" t="str">
        <f t="shared" si="1"/>
        <v/>
      </c>
      <c r="DA12" s="554" t="str">
        <f t="shared" si="1"/>
        <v/>
      </c>
      <c r="DB12" s="555" t="str">
        <f t="shared" si="1"/>
        <v/>
      </c>
      <c r="DC12" s="555" t="str">
        <f t="shared" si="1"/>
        <v/>
      </c>
      <c r="DD12" s="555" t="str">
        <f t="shared" si="1"/>
        <v/>
      </c>
      <c r="DE12" s="554" t="str">
        <f t="shared" si="2"/>
        <v/>
      </c>
      <c r="DF12" s="554" t="str">
        <f t="shared" si="2"/>
        <v/>
      </c>
      <c r="DG12" s="554" t="str">
        <f t="shared" si="2"/>
        <v/>
      </c>
      <c r="DH12" s="554" t="str">
        <f t="shared" si="2"/>
        <v/>
      </c>
      <c r="DI12" s="554" t="str">
        <f t="shared" si="2"/>
        <v/>
      </c>
      <c r="DJ12" s="553" t="str">
        <f t="shared" si="2"/>
        <v/>
      </c>
      <c r="DK12" s="552" t="str">
        <f t="shared" si="2"/>
        <v/>
      </c>
      <c r="DL12" s="896">
        <f>COUNT(B12:R12)</f>
        <v>4</v>
      </c>
      <c r="DM12" s="851">
        <f>COUNT(T12:AJ12)</f>
        <v>4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306</v>
      </c>
      <c r="B13" s="299">
        <v>10</v>
      </c>
      <c r="C13" s="299"/>
      <c r="D13" s="299">
        <v>10</v>
      </c>
      <c r="E13" s="299"/>
      <c r="F13" s="299">
        <v>10</v>
      </c>
      <c r="G13" s="299">
        <v>10</v>
      </c>
      <c r="H13" s="299"/>
      <c r="I13" s="299"/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>
        <v>10</v>
      </c>
      <c r="U13" s="299"/>
      <c r="V13" s="299">
        <v>10</v>
      </c>
      <c r="W13" s="299"/>
      <c r="X13" s="299"/>
      <c r="Y13" s="299"/>
      <c r="Z13" s="299">
        <v>20</v>
      </c>
      <c r="AA13" s="299"/>
      <c r="AB13" s="299">
        <v>20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15</v>
      </c>
      <c r="BX13" s="299"/>
      <c r="BY13" s="299"/>
      <c r="BZ13" s="894">
        <f>IF(DL13&lt;3,"",(SUM(B13:R13)-MIN(B13:R13)-MAX(B13:R13))/(DL13-2))</f>
        <v>10</v>
      </c>
      <c r="CA13" s="894">
        <f>IF(DM13&lt;3,"",(SUM(T13:AJ13)-MIN(T13:AJ13)-MAX(T13:AJ13))/(DM13-2))</f>
        <v>15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2" t="str">
        <f t="shared" si="1"/>
        <v/>
      </c>
      <c r="CV13" s="553" t="str">
        <f t="shared" si="1"/>
        <v/>
      </c>
      <c r="CW13" s="554" t="str">
        <f t="shared" si="1"/>
        <v/>
      </c>
      <c r="CX13" s="554" t="str">
        <f t="shared" si="1"/>
        <v/>
      </c>
      <c r="CY13" s="554" t="str">
        <f t="shared" si="1"/>
        <v/>
      </c>
      <c r="CZ13" s="554" t="str">
        <f t="shared" si="1"/>
        <v/>
      </c>
      <c r="DA13" s="554" t="str">
        <f t="shared" si="1"/>
        <v/>
      </c>
      <c r="DB13" s="555" t="str">
        <f t="shared" si="1"/>
        <v/>
      </c>
      <c r="DC13" s="555" t="str">
        <f t="shared" si="1"/>
        <v/>
      </c>
      <c r="DD13" s="555" t="str">
        <f t="shared" si="1"/>
        <v/>
      </c>
      <c r="DE13" s="554" t="str">
        <f t="shared" si="2"/>
        <v/>
      </c>
      <c r="DF13" s="554" t="str">
        <f t="shared" si="2"/>
        <v/>
      </c>
      <c r="DG13" s="554" t="str">
        <f t="shared" si="2"/>
        <v/>
      </c>
      <c r="DH13" s="554" t="str">
        <f t="shared" si="2"/>
        <v/>
      </c>
      <c r="DI13" s="554" t="str">
        <f t="shared" si="2"/>
        <v/>
      </c>
      <c r="DJ13" s="553" t="str">
        <f t="shared" si="2"/>
        <v/>
      </c>
      <c r="DK13" s="552" t="str">
        <f t="shared" si="2"/>
        <v/>
      </c>
      <c r="DL13" s="896">
        <f>COUNT(B13:R13)</f>
        <v>4</v>
      </c>
      <c r="DM13" s="851">
        <f>COUNT(T13:AJ13)</f>
        <v>4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307</v>
      </c>
      <c r="B14" s="900">
        <f t="shared" ref="B14:R14" si="3">IF(B11="","",B10*B11*B12*B13)</f>
        <v>100</v>
      </c>
      <c r="C14" s="900" t="str">
        <f t="shared" si="3"/>
        <v/>
      </c>
      <c r="D14" s="900">
        <f t="shared" si="3"/>
        <v>300</v>
      </c>
      <c r="E14" s="900" t="str">
        <f t="shared" si="3"/>
        <v/>
      </c>
      <c r="F14" s="900">
        <f t="shared" si="3"/>
        <v>300</v>
      </c>
      <c r="G14" s="900">
        <f t="shared" si="3"/>
        <v>120</v>
      </c>
      <c r="H14" s="900" t="str">
        <f t="shared" si="3"/>
        <v/>
      </c>
      <c r="I14" s="900" t="str">
        <f t="shared" si="3"/>
        <v/>
      </c>
      <c r="J14" s="900" t="str">
        <f t="shared" si="3"/>
        <v/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>
        <f t="shared" ref="T14:AJ14" si="4">IF(T11="","",T10*T11*T12*T13)</f>
        <v>80</v>
      </c>
      <c r="U14" s="900" t="str">
        <f t="shared" si="4"/>
        <v/>
      </c>
      <c r="V14" s="900">
        <f t="shared" si="4"/>
        <v>300</v>
      </c>
      <c r="W14" s="900" t="str">
        <f t="shared" si="4"/>
        <v/>
      </c>
      <c r="X14" s="900" t="str">
        <f t="shared" si="4"/>
        <v/>
      </c>
      <c r="Y14" s="900" t="str">
        <f t="shared" si="4"/>
        <v/>
      </c>
      <c r="Z14" s="900">
        <f t="shared" si="4"/>
        <v>400</v>
      </c>
      <c r="AA14" s="900" t="str">
        <f t="shared" si="4"/>
        <v/>
      </c>
      <c r="AB14" s="900">
        <f t="shared" si="4"/>
        <v>40</v>
      </c>
      <c r="AC14" s="900" t="str">
        <f t="shared" si="4"/>
        <v/>
      </c>
      <c r="AD14" s="900" t="str">
        <f t="shared" si="4"/>
        <v/>
      </c>
      <c r="AE14" s="900" t="str">
        <f t="shared" si="4"/>
        <v/>
      </c>
      <c r="AF14" s="900" t="str">
        <f t="shared" si="4"/>
        <v/>
      </c>
      <c r="AG14" s="900" t="str">
        <f t="shared" si="4"/>
        <v/>
      </c>
      <c r="AH14" s="900" t="str">
        <f t="shared" si="4"/>
        <v/>
      </c>
      <c r="AI14" s="900" t="str">
        <f t="shared" si="4"/>
        <v/>
      </c>
      <c r="AJ14" s="900" t="str">
        <f t="shared" si="4"/>
        <v/>
      </c>
      <c r="AK14" s="888"/>
      <c r="AL14" s="900" t="str">
        <f t="shared" ref="AL14:BB14" si="5">IF(AL11="","",AL10*AL11*AL12*AL13)</f>
        <v/>
      </c>
      <c r="AM14" s="900" t="str">
        <f t="shared" si="5"/>
        <v/>
      </c>
      <c r="AN14" s="900" t="str">
        <f t="shared" si="5"/>
        <v/>
      </c>
      <c r="AO14" s="900" t="str">
        <f t="shared" si="5"/>
        <v/>
      </c>
      <c r="AP14" s="900" t="str">
        <f t="shared" si="5"/>
        <v/>
      </c>
      <c r="AQ14" s="900" t="str">
        <f t="shared" si="5"/>
        <v/>
      </c>
      <c r="AR14" s="900" t="str">
        <f t="shared" si="5"/>
        <v/>
      </c>
      <c r="AS14" s="900" t="str">
        <f t="shared" si="5"/>
        <v/>
      </c>
      <c r="AT14" s="900" t="str">
        <f t="shared" si="5"/>
        <v/>
      </c>
      <c r="AU14" s="900" t="str">
        <f t="shared" si="5"/>
        <v/>
      </c>
      <c r="AV14" s="900" t="str">
        <f t="shared" si="5"/>
        <v/>
      </c>
      <c r="AW14" s="900" t="str">
        <f t="shared" si="5"/>
        <v/>
      </c>
      <c r="AX14" s="900" t="str">
        <f t="shared" si="5"/>
        <v/>
      </c>
      <c r="AY14" s="900" t="str">
        <f t="shared" si="5"/>
        <v/>
      </c>
      <c r="AZ14" s="900" t="str">
        <f t="shared" si="5"/>
        <v/>
      </c>
      <c r="BA14" s="900" t="str">
        <f t="shared" si="5"/>
        <v/>
      </c>
      <c r="BB14" s="900" t="str">
        <f t="shared" si="5"/>
        <v/>
      </c>
      <c r="BC14" s="888"/>
      <c r="BD14" s="900" t="str">
        <f t="shared" ref="BD14:BT14" si="6">IF(BD11="","",BD10*BD11*BD12*BD13)</f>
        <v/>
      </c>
      <c r="BE14" s="900" t="str">
        <f t="shared" si="6"/>
        <v/>
      </c>
      <c r="BF14" s="900" t="str">
        <f t="shared" si="6"/>
        <v/>
      </c>
      <c r="BG14" s="900" t="str">
        <f t="shared" si="6"/>
        <v/>
      </c>
      <c r="BH14" s="900" t="str">
        <f t="shared" si="6"/>
        <v/>
      </c>
      <c r="BI14" s="900" t="str">
        <f t="shared" si="6"/>
        <v/>
      </c>
      <c r="BJ14" s="900" t="str">
        <f t="shared" si="6"/>
        <v/>
      </c>
      <c r="BK14" s="900" t="str">
        <f t="shared" si="6"/>
        <v/>
      </c>
      <c r="BL14" s="900" t="str">
        <f t="shared" si="6"/>
        <v/>
      </c>
      <c r="BM14" s="900" t="str">
        <f t="shared" si="6"/>
        <v/>
      </c>
      <c r="BN14" s="900" t="str">
        <f t="shared" si="6"/>
        <v/>
      </c>
      <c r="BO14" s="900" t="str">
        <f t="shared" si="6"/>
        <v/>
      </c>
      <c r="BP14" s="900" t="str">
        <f t="shared" si="6"/>
        <v/>
      </c>
      <c r="BQ14" s="900" t="str">
        <f t="shared" si="6"/>
        <v/>
      </c>
      <c r="BR14" s="900" t="str">
        <f t="shared" si="6"/>
        <v/>
      </c>
      <c r="BS14" s="900" t="str">
        <f t="shared" si="6"/>
        <v/>
      </c>
      <c r="BT14" s="900" t="str">
        <f t="shared" si="6"/>
        <v/>
      </c>
      <c r="BU14" s="888"/>
      <c r="BV14" s="900">
        <f>IF(BV11="","",BV10*BV11*BV12*BV13)</f>
        <v>60</v>
      </c>
      <c r="BW14" s="900">
        <f>IF(BW11="","",BW10*BW11*BW12*BW13)</f>
        <v>120</v>
      </c>
      <c r="BX14" s="900" t="str">
        <f>IF(BX11="","",BX10*BX11*BX12*BX13)</f>
        <v/>
      </c>
      <c r="BY14" s="764" t="str">
        <f>IF(BY11="","",BY10*BY11*BY12*BY13)</f>
        <v/>
      </c>
      <c r="BZ14" s="894">
        <f>IF(DL14&lt;3,"",(SUM(B14:R14)-MIN(B14:R14)-MAX(B14:R14))/(DL14-2))</f>
        <v>210</v>
      </c>
      <c r="CA14" s="894">
        <f>IF(DM14&lt;3,"",(SUM(T14:AJ14)-MIN(T14:AJ14)-MAX(T14:AJ14))/(DM14-2))</f>
        <v>190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2" t="str">
        <f t="shared" si="1"/>
        <v/>
      </c>
      <c r="CV14" s="553" t="str">
        <f t="shared" si="1"/>
        <v/>
      </c>
      <c r="CW14" s="554" t="str">
        <f t="shared" si="1"/>
        <v/>
      </c>
      <c r="CX14" s="554" t="str">
        <f t="shared" si="1"/>
        <v/>
      </c>
      <c r="CY14" s="554" t="str">
        <f t="shared" si="1"/>
        <v/>
      </c>
      <c r="CZ14" s="554" t="str">
        <f t="shared" si="1"/>
        <v/>
      </c>
      <c r="DA14" s="554" t="str">
        <f t="shared" si="1"/>
        <v/>
      </c>
      <c r="DB14" s="555" t="str">
        <f t="shared" si="1"/>
        <v/>
      </c>
      <c r="DC14" s="555" t="str">
        <f t="shared" si="1"/>
        <v/>
      </c>
      <c r="DD14" s="555" t="str">
        <f t="shared" si="1"/>
        <v/>
      </c>
      <c r="DE14" s="554" t="str">
        <f t="shared" si="2"/>
        <v/>
      </c>
      <c r="DF14" s="554" t="str">
        <f t="shared" si="2"/>
        <v/>
      </c>
      <c r="DG14" s="554" t="str">
        <f t="shared" si="2"/>
        <v/>
      </c>
      <c r="DH14" s="554" t="str">
        <f t="shared" si="2"/>
        <v/>
      </c>
      <c r="DI14" s="554" t="str">
        <f t="shared" si="2"/>
        <v/>
      </c>
      <c r="DJ14" s="553" t="str">
        <f t="shared" si="2"/>
        <v/>
      </c>
      <c r="DK14" s="552" t="str">
        <f t="shared" si="2"/>
        <v/>
      </c>
      <c r="DL14" s="896">
        <f>COUNT(B14:R14)</f>
        <v>4</v>
      </c>
      <c r="DM14" s="851">
        <f>COUNT(T14:AJ14)</f>
        <v>4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423</v>
      </c>
      <c r="B15" s="672">
        <v>0</v>
      </c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8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8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8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8"/>
      <c r="BV15" s="672"/>
      <c r="BW15" s="672"/>
      <c r="BX15" s="672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288</v>
      </c>
      <c r="B16" s="672">
        <v>0</v>
      </c>
      <c r="C16" s="672"/>
      <c r="D16" s="672"/>
      <c r="E16" s="672"/>
      <c r="F16" s="672">
        <v>1</v>
      </c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8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8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8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8"/>
      <c r="BV16" s="672">
        <v>2</v>
      </c>
      <c r="BW16" s="672"/>
      <c r="BX16" s="672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3" t="str">
        <f t="shared" si="7"/>
        <v/>
      </c>
      <c r="CW16" s="554" t="str">
        <f t="shared" si="7"/>
        <v/>
      </c>
      <c r="CX16" s="554" t="str">
        <f t="shared" si="7"/>
        <v/>
      </c>
      <c r="CY16" s="554" t="str">
        <f t="shared" si="7"/>
        <v/>
      </c>
      <c r="CZ16" s="554" t="str">
        <f t="shared" si="7"/>
        <v/>
      </c>
      <c r="DA16" s="554" t="str">
        <f t="shared" si="7"/>
        <v/>
      </c>
      <c r="DB16" s="555" t="str">
        <f t="shared" si="7"/>
        <v/>
      </c>
      <c r="DC16" s="555" t="str">
        <f t="shared" si="7"/>
        <v/>
      </c>
      <c r="DD16" s="555" t="str">
        <f t="shared" si="7"/>
        <v/>
      </c>
      <c r="DE16" s="55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4" t="str">
        <f t="shared" si="8"/>
        <v/>
      </c>
      <c r="DG16" s="554" t="str">
        <f t="shared" si="8"/>
        <v/>
      </c>
      <c r="DH16" s="554" t="str">
        <f t="shared" si="8"/>
        <v/>
      </c>
      <c r="DI16" s="554" t="str">
        <f t="shared" si="8"/>
        <v/>
      </c>
      <c r="DJ16" s="553" t="str">
        <f t="shared" si="8"/>
        <v/>
      </c>
      <c r="DK16" s="552" t="str">
        <f t="shared" si="8"/>
        <v/>
      </c>
      <c r="DL16" s="896">
        <f>COUNT(B16:R16)</f>
        <v>2</v>
      </c>
      <c r="DM16" s="851">
        <f>COUNT(T16:AJ16)</f>
        <v>0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289</v>
      </c>
      <c r="B17" s="299">
        <v>0</v>
      </c>
      <c r="C17" s="299"/>
      <c r="D17" s="299"/>
      <c r="E17" s="299"/>
      <c r="F17" s="299">
        <v>40</v>
      </c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>
        <v>10</v>
      </c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2" t="str">
        <f t="shared" si="7"/>
        <v/>
      </c>
      <c r="CV17" s="553" t="str">
        <f t="shared" si="7"/>
        <v/>
      </c>
      <c r="CW17" s="554" t="str">
        <f t="shared" si="7"/>
        <v/>
      </c>
      <c r="CX17" s="554" t="str">
        <f t="shared" si="7"/>
        <v/>
      </c>
      <c r="CY17" s="554" t="str">
        <f t="shared" si="7"/>
        <v/>
      </c>
      <c r="CZ17" s="554" t="str">
        <f t="shared" si="7"/>
        <v/>
      </c>
      <c r="DA17" s="554" t="str">
        <f t="shared" si="7"/>
        <v/>
      </c>
      <c r="DB17" s="555" t="str">
        <f t="shared" si="7"/>
        <v/>
      </c>
      <c r="DC17" s="555" t="str">
        <f t="shared" si="7"/>
        <v/>
      </c>
      <c r="DD17" s="555" t="str">
        <f t="shared" si="7"/>
        <v/>
      </c>
      <c r="DE17" s="554" t="str">
        <f t="shared" si="8"/>
        <v/>
      </c>
      <c r="DF17" s="554" t="str">
        <f t="shared" si="8"/>
        <v/>
      </c>
      <c r="DG17" s="554" t="str">
        <f t="shared" si="8"/>
        <v/>
      </c>
      <c r="DH17" s="554" t="str">
        <f t="shared" si="8"/>
        <v/>
      </c>
      <c r="DI17" s="554" t="str">
        <f t="shared" si="8"/>
        <v/>
      </c>
      <c r="DJ17" s="553" t="str">
        <f t="shared" si="8"/>
        <v/>
      </c>
      <c r="DK17" s="552" t="str">
        <f t="shared" si="8"/>
        <v/>
      </c>
      <c r="DL17" s="896">
        <f>COUNT(B17:R17)</f>
        <v>2</v>
      </c>
      <c r="DM17" s="851">
        <f>COUNT(T17:AJ17)</f>
        <v>0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9">
        <v>0</v>
      </c>
      <c r="C18" s="299"/>
      <c r="D18" s="299"/>
      <c r="E18" s="299"/>
      <c r="F18" s="299">
        <v>1</v>
      </c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>
        <v>1</v>
      </c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2" t="str">
        <f t="shared" si="7"/>
        <v/>
      </c>
      <c r="CV18" s="553" t="str">
        <f t="shared" si="7"/>
        <v/>
      </c>
      <c r="CW18" s="554" t="str">
        <f t="shared" si="7"/>
        <v/>
      </c>
      <c r="CX18" s="554" t="str">
        <f t="shared" si="7"/>
        <v/>
      </c>
      <c r="CY18" s="554" t="str">
        <f t="shared" si="7"/>
        <v/>
      </c>
      <c r="CZ18" s="554" t="str">
        <f t="shared" si="7"/>
        <v/>
      </c>
      <c r="DA18" s="554" t="str">
        <f t="shared" si="7"/>
        <v/>
      </c>
      <c r="DB18" s="555" t="str">
        <f t="shared" si="7"/>
        <v/>
      </c>
      <c r="DC18" s="555" t="str">
        <f t="shared" si="7"/>
        <v/>
      </c>
      <c r="DD18" s="555" t="str">
        <f t="shared" si="7"/>
        <v/>
      </c>
      <c r="DE18" s="554" t="str">
        <f t="shared" si="8"/>
        <v/>
      </c>
      <c r="DF18" s="554" t="str">
        <f t="shared" si="8"/>
        <v/>
      </c>
      <c r="DG18" s="554" t="str">
        <f t="shared" si="8"/>
        <v/>
      </c>
      <c r="DH18" s="554" t="str">
        <f t="shared" si="8"/>
        <v/>
      </c>
      <c r="DI18" s="554" t="str">
        <f t="shared" si="8"/>
        <v/>
      </c>
      <c r="DJ18" s="553" t="str">
        <f t="shared" si="8"/>
        <v/>
      </c>
      <c r="DK18" s="552" t="str">
        <f t="shared" si="8"/>
        <v/>
      </c>
      <c r="DL18" s="896">
        <f>COUNT(B18:R18)</f>
        <v>2</v>
      </c>
      <c r="DM18" s="851">
        <f>COUNT(T18:AJ18)</f>
        <v>0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306</v>
      </c>
      <c r="B19" s="299">
        <v>0</v>
      </c>
      <c r="C19" s="299"/>
      <c r="D19" s="299"/>
      <c r="E19" s="299"/>
      <c r="F19" s="299">
        <v>10</v>
      </c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>
        <v>20</v>
      </c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2" t="str">
        <f t="shared" si="7"/>
        <v/>
      </c>
      <c r="CV19" s="553" t="str">
        <f t="shared" si="7"/>
        <v/>
      </c>
      <c r="CW19" s="554" t="str">
        <f t="shared" si="7"/>
        <v/>
      </c>
      <c r="CX19" s="554" t="str">
        <f t="shared" si="7"/>
        <v/>
      </c>
      <c r="CY19" s="554" t="str">
        <f t="shared" si="7"/>
        <v/>
      </c>
      <c r="CZ19" s="554" t="str">
        <f t="shared" si="7"/>
        <v/>
      </c>
      <c r="DA19" s="554" t="str">
        <f t="shared" si="7"/>
        <v/>
      </c>
      <c r="DB19" s="555" t="str">
        <f t="shared" si="7"/>
        <v/>
      </c>
      <c r="DC19" s="555" t="str">
        <f t="shared" si="7"/>
        <v/>
      </c>
      <c r="DD19" s="555" t="str">
        <f t="shared" si="7"/>
        <v/>
      </c>
      <c r="DE19" s="554" t="str">
        <f t="shared" si="8"/>
        <v/>
      </c>
      <c r="DF19" s="554" t="str">
        <f t="shared" si="8"/>
        <v/>
      </c>
      <c r="DG19" s="554" t="str">
        <f t="shared" si="8"/>
        <v/>
      </c>
      <c r="DH19" s="554" t="str">
        <f t="shared" si="8"/>
        <v/>
      </c>
      <c r="DI19" s="554" t="str">
        <f t="shared" si="8"/>
        <v/>
      </c>
      <c r="DJ19" s="553" t="str">
        <f t="shared" si="8"/>
        <v/>
      </c>
      <c r="DK19" s="552" t="str">
        <f t="shared" si="8"/>
        <v/>
      </c>
      <c r="DL19" s="896">
        <f>COUNT(B19:R19)</f>
        <v>2</v>
      </c>
      <c r="DM19" s="851">
        <f>COUNT(T19:AJ19)</f>
        <v>0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307</v>
      </c>
      <c r="B20" s="900">
        <f t="shared" ref="B20:R20" si="9">IF(B17="","",B16*B17*B18*B19)</f>
        <v>0</v>
      </c>
      <c r="C20" s="900" t="str">
        <f t="shared" si="9"/>
        <v/>
      </c>
      <c r="D20" s="900" t="str">
        <f t="shared" si="9"/>
        <v/>
      </c>
      <c r="E20" s="900" t="str">
        <f t="shared" si="9"/>
        <v/>
      </c>
      <c r="F20" s="900">
        <f t="shared" si="9"/>
        <v>400</v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 t="str">
        <f t="shared" si="10"/>
        <v/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 t="str">
        <f t="shared" ref="AL20:BB20" si="11">IF(AL17="","",AL16*AL17*AL18*AL19)</f>
        <v/>
      </c>
      <c r="AM20" s="900" t="str">
        <f t="shared" si="11"/>
        <v/>
      </c>
      <c r="AN20" s="900" t="str">
        <f t="shared" si="11"/>
        <v/>
      </c>
      <c r="AO20" s="900" t="str">
        <f t="shared" si="11"/>
        <v/>
      </c>
      <c r="AP20" s="900" t="str">
        <f t="shared" si="11"/>
        <v/>
      </c>
      <c r="AQ20" s="900" t="str">
        <f t="shared" si="11"/>
        <v/>
      </c>
      <c r="AR20" s="900" t="str">
        <f t="shared" si="11"/>
        <v/>
      </c>
      <c r="AS20" s="900" t="str">
        <f t="shared" si="11"/>
        <v/>
      </c>
      <c r="AT20" s="900" t="str">
        <f t="shared" si="11"/>
        <v/>
      </c>
      <c r="AU20" s="900" t="str">
        <f t="shared" si="11"/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 t="str">
        <f t="shared" ref="BD20:BT20" si="12">IF(BD17="","",BD16*BD17*BD18*BD19)</f>
        <v/>
      </c>
      <c r="BE20" s="900" t="str">
        <f t="shared" si="12"/>
        <v/>
      </c>
      <c r="BF20" s="900" t="str">
        <f t="shared" si="12"/>
        <v/>
      </c>
      <c r="BG20" s="900" t="str">
        <f t="shared" si="12"/>
        <v/>
      </c>
      <c r="BH20" s="900" t="str">
        <f t="shared" si="12"/>
        <v/>
      </c>
      <c r="BI20" s="900" t="str">
        <f t="shared" si="12"/>
        <v/>
      </c>
      <c r="BJ20" s="900" t="str">
        <f t="shared" si="12"/>
        <v/>
      </c>
      <c r="BK20" s="900" t="str">
        <f t="shared" si="12"/>
        <v/>
      </c>
      <c r="BL20" s="900" t="str">
        <f t="shared" si="12"/>
        <v/>
      </c>
      <c r="BM20" s="900" t="str">
        <f t="shared" si="12"/>
        <v/>
      </c>
      <c r="BN20" s="900" t="str">
        <f t="shared" si="12"/>
        <v/>
      </c>
      <c r="BO20" s="900" t="str">
        <f t="shared" si="12"/>
        <v/>
      </c>
      <c r="BP20" s="900" t="str">
        <f t="shared" si="12"/>
        <v/>
      </c>
      <c r="BQ20" s="900" t="str">
        <f t="shared" si="12"/>
        <v/>
      </c>
      <c r="BR20" s="900" t="str">
        <f t="shared" si="12"/>
        <v/>
      </c>
      <c r="BS20" s="900" t="str">
        <f t="shared" si="12"/>
        <v/>
      </c>
      <c r="BT20" s="900" t="str">
        <f t="shared" si="12"/>
        <v/>
      </c>
      <c r="BU20" s="888"/>
      <c r="BV20" s="900">
        <f>IF(BV17="","",BV16*BV17*BV18*BV19)</f>
        <v>400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2" t="str">
        <f t="shared" si="7"/>
        <v/>
      </c>
      <c r="CV20" s="553" t="str">
        <f t="shared" si="7"/>
        <v/>
      </c>
      <c r="CW20" s="554" t="str">
        <f t="shared" si="7"/>
        <v/>
      </c>
      <c r="CX20" s="554" t="str">
        <f t="shared" si="7"/>
        <v/>
      </c>
      <c r="CY20" s="554" t="str">
        <f t="shared" si="7"/>
        <v/>
      </c>
      <c r="CZ20" s="554" t="str">
        <f t="shared" si="7"/>
        <v/>
      </c>
      <c r="DA20" s="554" t="str">
        <f t="shared" si="7"/>
        <v/>
      </c>
      <c r="DB20" s="555" t="str">
        <f t="shared" si="7"/>
        <v/>
      </c>
      <c r="DC20" s="555" t="str">
        <f t="shared" si="7"/>
        <v/>
      </c>
      <c r="DD20" s="555" t="str">
        <f t="shared" si="7"/>
        <v/>
      </c>
      <c r="DE20" s="554" t="str">
        <f t="shared" si="8"/>
        <v/>
      </c>
      <c r="DF20" s="554" t="str">
        <f t="shared" si="8"/>
        <v/>
      </c>
      <c r="DG20" s="554" t="str">
        <f t="shared" si="8"/>
        <v/>
      </c>
      <c r="DH20" s="554" t="str">
        <f t="shared" si="8"/>
        <v/>
      </c>
      <c r="DI20" s="554" t="str">
        <f t="shared" si="8"/>
        <v/>
      </c>
      <c r="DJ20" s="553" t="str">
        <f t="shared" si="8"/>
        <v/>
      </c>
      <c r="DK20" s="552" t="str">
        <f t="shared" si="8"/>
        <v/>
      </c>
      <c r="DL20" s="896">
        <f>COUNT(B20:R20)</f>
        <v>2</v>
      </c>
      <c r="DM20" s="851">
        <f>COUNT(T20:AJ20)</f>
        <v>0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424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8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8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8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8"/>
      <c r="BV21" s="672"/>
      <c r="BW21" s="672"/>
      <c r="BX21" s="672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288</v>
      </c>
      <c r="B22" s="672"/>
      <c r="C22" s="672"/>
      <c r="D22" s="672">
        <v>1</v>
      </c>
      <c r="E22" s="672"/>
      <c r="F22" s="672"/>
      <c r="G22" s="672">
        <v>2</v>
      </c>
      <c r="H22" s="672"/>
      <c r="I22" s="672">
        <v>5</v>
      </c>
      <c r="J22" s="672"/>
      <c r="K22" s="672"/>
      <c r="L22" s="672"/>
      <c r="M22" s="672"/>
      <c r="N22" s="672"/>
      <c r="O22" s="672"/>
      <c r="P22" s="672"/>
      <c r="Q22" s="672"/>
      <c r="R22" s="672"/>
      <c r="S22" s="888"/>
      <c r="T22" s="672">
        <v>2</v>
      </c>
      <c r="U22" s="672">
        <v>7</v>
      </c>
      <c r="V22" s="672">
        <v>2</v>
      </c>
      <c r="W22" s="672"/>
      <c r="X22" s="672"/>
      <c r="Y22" s="672"/>
      <c r="Z22" s="672">
        <v>2</v>
      </c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8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8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8"/>
      <c r="BV22" s="672">
        <v>2</v>
      </c>
      <c r="BW22" s="672">
        <v>3</v>
      </c>
      <c r="BX22" s="672"/>
      <c r="BY22" s="299"/>
      <c r="BZ22" s="894">
        <f>IF(DL22&lt;3,"",(SUM(B22:R22)-MIN(B22:R22)-MAX(B22:R22))/(DL22-2))</f>
        <v>2</v>
      </c>
      <c r="CA22" s="894">
        <f>IF(DM22&lt;3,"",(SUM(T22:AJ22)-MIN(T22:AJ22)-MAX(T22:AJ22))/(DM22-2))</f>
        <v>2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3" t="str">
        <f t="shared" si="13"/>
        <v/>
      </c>
      <c r="CW22" s="554" t="str">
        <f t="shared" si="13"/>
        <v/>
      </c>
      <c r="CX22" s="554" t="str">
        <f t="shared" si="13"/>
        <v/>
      </c>
      <c r="CY22" s="554" t="str">
        <f t="shared" si="13"/>
        <v/>
      </c>
      <c r="CZ22" s="554" t="str">
        <f t="shared" si="13"/>
        <v/>
      </c>
      <c r="DA22" s="554" t="str">
        <f t="shared" si="13"/>
        <v/>
      </c>
      <c r="DB22" s="555" t="str">
        <f t="shared" si="13"/>
        <v/>
      </c>
      <c r="DC22" s="555" t="str">
        <f t="shared" si="13"/>
        <v/>
      </c>
      <c r="DD22" s="555" t="str">
        <f t="shared" si="13"/>
        <v/>
      </c>
      <c r="DE22" s="55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4" t="str">
        <f t="shared" si="14"/>
        <v/>
      </c>
      <c r="DG22" s="554" t="str">
        <f t="shared" si="14"/>
        <v/>
      </c>
      <c r="DH22" s="554" t="str">
        <f t="shared" si="14"/>
        <v/>
      </c>
      <c r="DI22" s="554" t="str">
        <f t="shared" si="14"/>
        <v/>
      </c>
      <c r="DJ22" s="553" t="str">
        <f t="shared" si="14"/>
        <v/>
      </c>
      <c r="DK22" s="552" t="str">
        <f t="shared" si="14"/>
        <v/>
      </c>
      <c r="DL22" s="896">
        <f>COUNT(B22:R22)</f>
        <v>3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289</v>
      </c>
      <c r="B23" s="299"/>
      <c r="C23" s="299"/>
      <c r="D23" s="299">
        <v>42</v>
      </c>
      <c r="E23" s="299"/>
      <c r="F23" s="299"/>
      <c r="G23" s="299">
        <v>6</v>
      </c>
      <c r="H23" s="299"/>
      <c r="I23" s="299">
        <v>1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>
        <v>6</v>
      </c>
      <c r="U23" s="299">
        <v>1</v>
      </c>
      <c r="V23" s="299">
        <v>20</v>
      </c>
      <c r="W23" s="299"/>
      <c r="X23" s="299"/>
      <c r="Y23" s="299"/>
      <c r="Z23" s="299">
        <v>5</v>
      </c>
      <c r="AA23" s="299"/>
      <c r="AB23" s="299"/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6</v>
      </c>
      <c r="BW23" s="299">
        <v>5</v>
      </c>
      <c r="BX23" s="299"/>
      <c r="BY23" s="299"/>
      <c r="BZ23" s="894">
        <f>IF(DL23&lt;3,"",(SUM(B23:R23)-MIN(B23:R23)-MAX(B23:R23))/(DL23-2))</f>
        <v>6</v>
      </c>
      <c r="CA23" s="894">
        <f>IF(DM23&lt;3,"",(SUM(T23:AJ23)-MIN(T23:AJ23)-MAX(T23:AJ23))/(DM23-2))</f>
        <v>5.5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2" t="str">
        <f t="shared" si="13"/>
        <v/>
      </c>
      <c r="CV23" s="553" t="str">
        <f t="shared" si="13"/>
        <v/>
      </c>
      <c r="CW23" s="554" t="str">
        <f t="shared" si="13"/>
        <v/>
      </c>
      <c r="CX23" s="554" t="str">
        <f t="shared" si="13"/>
        <v/>
      </c>
      <c r="CY23" s="554" t="str">
        <f t="shared" si="13"/>
        <v/>
      </c>
      <c r="CZ23" s="554" t="str">
        <f t="shared" si="13"/>
        <v/>
      </c>
      <c r="DA23" s="554" t="str">
        <f t="shared" si="13"/>
        <v/>
      </c>
      <c r="DB23" s="555" t="str">
        <f t="shared" si="13"/>
        <v/>
      </c>
      <c r="DC23" s="555" t="str">
        <f t="shared" si="13"/>
        <v/>
      </c>
      <c r="DD23" s="555" t="str">
        <f t="shared" si="13"/>
        <v/>
      </c>
      <c r="DE23" s="554" t="str">
        <f t="shared" si="14"/>
        <v/>
      </c>
      <c r="DF23" s="554" t="str">
        <f t="shared" si="14"/>
        <v/>
      </c>
      <c r="DG23" s="554" t="str">
        <f t="shared" si="14"/>
        <v/>
      </c>
      <c r="DH23" s="554" t="str">
        <f t="shared" si="14"/>
        <v/>
      </c>
      <c r="DI23" s="554" t="str">
        <f t="shared" si="14"/>
        <v/>
      </c>
      <c r="DJ23" s="553" t="str">
        <f t="shared" si="14"/>
        <v/>
      </c>
      <c r="DK23" s="552" t="str">
        <f t="shared" si="14"/>
        <v/>
      </c>
      <c r="DL23" s="896">
        <f>COUNT(B23:R23)</f>
        <v>3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9"/>
      <c r="C24" s="299"/>
      <c r="D24" s="299">
        <v>1.5</v>
      </c>
      <c r="E24" s="299"/>
      <c r="F24" s="299"/>
      <c r="G24" s="299">
        <v>1</v>
      </c>
      <c r="H24" s="299"/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>
        <v>1</v>
      </c>
      <c r="U24" s="299">
        <v>12</v>
      </c>
      <c r="V24" s="299">
        <v>1</v>
      </c>
      <c r="W24" s="299"/>
      <c r="X24" s="299"/>
      <c r="Y24" s="299"/>
      <c r="Z24" s="299">
        <v>1</v>
      </c>
      <c r="AA24" s="299"/>
      <c r="AB24" s="299"/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1</v>
      </c>
      <c r="BW24" s="299">
        <v>2</v>
      </c>
      <c r="BX24" s="299"/>
      <c r="BY24" s="299"/>
      <c r="BZ24" s="894">
        <f>IF(DL24&lt;3,"",(SUM(B24:R24)-MIN(B24:R24)-MAX(B24:R24))/(DL24-2))</f>
        <v>1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2" t="str">
        <f t="shared" si="13"/>
        <v/>
      </c>
      <c r="CV24" s="553" t="str">
        <f t="shared" si="13"/>
        <v/>
      </c>
      <c r="CW24" s="554" t="str">
        <f t="shared" si="13"/>
        <v/>
      </c>
      <c r="CX24" s="554" t="str">
        <f t="shared" si="13"/>
        <v/>
      </c>
      <c r="CY24" s="554" t="str">
        <f t="shared" si="13"/>
        <v/>
      </c>
      <c r="CZ24" s="554" t="str">
        <f t="shared" si="13"/>
        <v/>
      </c>
      <c r="DA24" s="554" t="str">
        <f t="shared" si="13"/>
        <v/>
      </c>
      <c r="DB24" s="555" t="str">
        <f t="shared" si="13"/>
        <v/>
      </c>
      <c r="DC24" s="555" t="str">
        <f t="shared" si="13"/>
        <v/>
      </c>
      <c r="DD24" s="555" t="str">
        <f t="shared" si="13"/>
        <v/>
      </c>
      <c r="DE24" s="554" t="str">
        <f t="shared" si="14"/>
        <v/>
      </c>
      <c r="DF24" s="554" t="str">
        <f t="shared" si="14"/>
        <v/>
      </c>
      <c r="DG24" s="554" t="str">
        <f t="shared" si="14"/>
        <v/>
      </c>
      <c r="DH24" s="554" t="str">
        <f t="shared" si="14"/>
        <v/>
      </c>
      <c r="DI24" s="554" t="str">
        <f t="shared" si="14"/>
        <v/>
      </c>
      <c r="DJ24" s="553" t="str">
        <f t="shared" si="14"/>
        <v/>
      </c>
      <c r="DK24" s="552" t="str">
        <f t="shared" si="14"/>
        <v/>
      </c>
      <c r="DL24" s="896">
        <f>COUNT(B24:R24)</f>
        <v>3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306</v>
      </c>
      <c r="B25" s="299"/>
      <c r="C25" s="299"/>
      <c r="D25" s="299">
        <v>4</v>
      </c>
      <c r="E25" s="299"/>
      <c r="F25" s="299"/>
      <c r="G25" s="299">
        <v>10</v>
      </c>
      <c r="H25" s="299"/>
      <c r="I25" s="299">
        <v>20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>
        <v>10</v>
      </c>
      <c r="U25" s="299">
        <v>10</v>
      </c>
      <c r="V25" s="299">
        <v>10</v>
      </c>
      <c r="W25" s="299"/>
      <c r="X25" s="299"/>
      <c r="Y25" s="299"/>
      <c r="Z25" s="299">
        <v>30</v>
      </c>
      <c r="AA25" s="299"/>
      <c r="AB25" s="299"/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10</v>
      </c>
      <c r="BW25" s="299">
        <v>10</v>
      </c>
      <c r="BX25" s="299"/>
      <c r="BY25" s="299"/>
      <c r="BZ25" s="894">
        <f>IF(DL25&lt;3,"",(SUM(B25:R25)-MIN(B25:R25)-MAX(B25:R25))/(DL25-2))</f>
        <v>10</v>
      </c>
      <c r="CA25" s="894">
        <f>IF(DM25&lt;3,"",(SUM(T25:AJ25)-MIN(T25:AJ25)-MAX(T25:AJ25))/(DM25-2))</f>
        <v>10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2" t="str">
        <f t="shared" si="13"/>
        <v/>
      </c>
      <c r="CV25" s="553" t="str">
        <f t="shared" si="13"/>
        <v/>
      </c>
      <c r="CW25" s="554" t="str">
        <f t="shared" si="13"/>
        <v/>
      </c>
      <c r="CX25" s="554" t="str">
        <f t="shared" si="13"/>
        <v/>
      </c>
      <c r="CY25" s="554" t="str">
        <f t="shared" si="13"/>
        <v/>
      </c>
      <c r="CZ25" s="554" t="str">
        <f t="shared" si="13"/>
        <v/>
      </c>
      <c r="DA25" s="554" t="str">
        <f t="shared" si="13"/>
        <v/>
      </c>
      <c r="DB25" s="555" t="str">
        <f t="shared" si="13"/>
        <v/>
      </c>
      <c r="DC25" s="555" t="str">
        <f t="shared" si="13"/>
        <v/>
      </c>
      <c r="DD25" s="555" t="str">
        <f t="shared" si="13"/>
        <v/>
      </c>
      <c r="DE25" s="554" t="str">
        <f t="shared" si="14"/>
        <v/>
      </c>
      <c r="DF25" s="554" t="str">
        <f t="shared" si="14"/>
        <v/>
      </c>
      <c r="DG25" s="554" t="str">
        <f t="shared" si="14"/>
        <v/>
      </c>
      <c r="DH25" s="554" t="str">
        <f t="shared" si="14"/>
        <v/>
      </c>
      <c r="DI25" s="554" t="str">
        <f t="shared" si="14"/>
        <v/>
      </c>
      <c r="DJ25" s="553" t="str">
        <f t="shared" si="14"/>
        <v/>
      </c>
      <c r="DK25" s="552" t="str">
        <f t="shared" si="14"/>
        <v/>
      </c>
      <c r="DL25" s="896">
        <f>COUNT(B25:R25)</f>
        <v>3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307</v>
      </c>
      <c r="B26" s="900" t="str">
        <f t="shared" ref="B26:R26" si="15">IF(B23="","",B22*B23*B24*B25)</f>
        <v/>
      </c>
      <c r="C26" s="900" t="str">
        <f t="shared" si="15"/>
        <v/>
      </c>
      <c r="D26" s="900">
        <f t="shared" si="15"/>
        <v>252</v>
      </c>
      <c r="E26" s="900" t="str">
        <f t="shared" si="15"/>
        <v/>
      </c>
      <c r="F26" s="900" t="str">
        <f t="shared" si="15"/>
        <v/>
      </c>
      <c r="G26" s="900">
        <f t="shared" si="15"/>
        <v>120</v>
      </c>
      <c r="H26" s="900" t="str">
        <f t="shared" si="15"/>
        <v/>
      </c>
      <c r="I26" s="900">
        <f t="shared" si="15"/>
        <v>100</v>
      </c>
      <c r="J26" s="900" t="str">
        <f t="shared" si="15"/>
        <v/>
      </c>
      <c r="K26" s="900" t="str">
        <f t="shared" si="15"/>
        <v/>
      </c>
      <c r="L26" s="900" t="str">
        <f t="shared" si="15"/>
        <v/>
      </c>
      <c r="M26" s="900" t="str">
        <f t="shared" si="15"/>
        <v/>
      </c>
      <c r="N26" s="900" t="str">
        <f t="shared" si="15"/>
        <v/>
      </c>
      <c r="O26" s="900" t="str">
        <f t="shared" si="15"/>
        <v/>
      </c>
      <c r="P26" s="900" t="str">
        <f t="shared" si="15"/>
        <v/>
      </c>
      <c r="Q26" s="900" t="str">
        <f t="shared" si="15"/>
        <v/>
      </c>
      <c r="R26" s="900" t="str">
        <f t="shared" si="15"/>
        <v/>
      </c>
      <c r="S26" s="888"/>
      <c r="T26" s="900">
        <f t="shared" ref="T26:AJ26" si="16">IF(T23="","",T22*T23*T24*T25)</f>
        <v>120</v>
      </c>
      <c r="U26" s="900">
        <f t="shared" si="16"/>
        <v>840</v>
      </c>
      <c r="V26" s="900">
        <f t="shared" si="16"/>
        <v>400</v>
      </c>
      <c r="W26" s="900" t="str">
        <f t="shared" si="16"/>
        <v/>
      </c>
      <c r="X26" s="900" t="str">
        <f t="shared" si="16"/>
        <v/>
      </c>
      <c r="Y26" s="900" t="str">
        <f t="shared" si="16"/>
        <v/>
      </c>
      <c r="Z26" s="900">
        <f t="shared" si="16"/>
        <v>300</v>
      </c>
      <c r="AA26" s="900" t="str">
        <f t="shared" si="16"/>
        <v/>
      </c>
      <c r="AB26" s="900" t="str">
        <f t="shared" si="16"/>
        <v/>
      </c>
      <c r="AC26" s="900" t="str">
        <f t="shared" si="16"/>
        <v/>
      </c>
      <c r="AD26" s="900" t="str">
        <f t="shared" si="16"/>
        <v/>
      </c>
      <c r="AE26" s="900" t="str">
        <f t="shared" si="16"/>
        <v/>
      </c>
      <c r="AF26" s="900" t="str">
        <f t="shared" si="16"/>
        <v/>
      </c>
      <c r="AG26" s="900" t="str">
        <f t="shared" si="16"/>
        <v/>
      </c>
      <c r="AH26" s="900" t="str">
        <f t="shared" si="16"/>
        <v/>
      </c>
      <c r="AI26" s="900" t="str">
        <f t="shared" si="16"/>
        <v/>
      </c>
      <c r="AJ26" s="900" t="str">
        <f t="shared" si="16"/>
        <v/>
      </c>
      <c r="AK26" s="888"/>
      <c r="AL26" s="900" t="str">
        <f t="shared" ref="AL26:BB26" si="17">IF(AL23="","",AL22*AL23*AL24*AL25)</f>
        <v/>
      </c>
      <c r="AM26" s="900" t="str">
        <f t="shared" si="17"/>
        <v/>
      </c>
      <c r="AN26" s="900" t="str">
        <f t="shared" si="17"/>
        <v/>
      </c>
      <c r="AO26" s="900" t="str">
        <f t="shared" si="17"/>
        <v/>
      </c>
      <c r="AP26" s="900" t="str">
        <f t="shared" si="17"/>
        <v/>
      </c>
      <c r="AQ26" s="900" t="str">
        <f t="shared" si="17"/>
        <v/>
      </c>
      <c r="AR26" s="900" t="str">
        <f t="shared" si="17"/>
        <v/>
      </c>
      <c r="AS26" s="900" t="str">
        <f t="shared" si="17"/>
        <v/>
      </c>
      <c r="AT26" s="900" t="str">
        <f t="shared" si="17"/>
        <v/>
      </c>
      <c r="AU26" s="900" t="str">
        <f t="shared" si="17"/>
        <v/>
      </c>
      <c r="AV26" s="900" t="str">
        <f t="shared" si="17"/>
        <v/>
      </c>
      <c r="AW26" s="900" t="str">
        <f t="shared" si="17"/>
        <v/>
      </c>
      <c r="AX26" s="900" t="str">
        <f t="shared" si="17"/>
        <v/>
      </c>
      <c r="AY26" s="900" t="str">
        <f t="shared" si="17"/>
        <v/>
      </c>
      <c r="AZ26" s="900" t="str">
        <f t="shared" si="17"/>
        <v/>
      </c>
      <c r="BA26" s="900" t="str">
        <f t="shared" si="17"/>
        <v/>
      </c>
      <c r="BB26" s="900" t="str">
        <f t="shared" si="17"/>
        <v/>
      </c>
      <c r="BC26" s="888"/>
      <c r="BD26" s="900" t="str">
        <f t="shared" ref="BD26:BT26" si="18">IF(BD23="","",BD22*BD23*BD24*BD25)</f>
        <v/>
      </c>
      <c r="BE26" s="900" t="str">
        <f t="shared" si="18"/>
        <v/>
      </c>
      <c r="BF26" s="900" t="str">
        <f t="shared" si="18"/>
        <v/>
      </c>
      <c r="BG26" s="900" t="str">
        <f t="shared" si="18"/>
        <v/>
      </c>
      <c r="BH26" s="900" t="str">
        <f t="shared" si="18"/>
        <v/>
      </c>
      <c r="BI26" s="900" t="str">
        <f t="shared" si="18"/>
        <v/>
      </c>
      <c r="BJ26" s="900" t="str">
        <f t="shared" si="18"/>
        <v/>
      </c>
      <c r="BK26" s="900" t="str">
        <f t="shared" si="18"/>
        <v/>
      </c>
      <c r="BL26" s="900" t="str">
        <f t="shared" si="18"/>
        <v/>
      </c>
      <c r="BM26" s="900" t="str">
        <f t="shared" si="18"/>
        <v/>
      </c>
      <c r="BN26" s="900" t="str">
        <f t="shared" si="18"/>
        <v/>
      </c>
      <c r="BO26" s="900" t="str">
        <f t="shared" si="18"/>
        <v/>
      </c>
      <c r="BP26" s="900" t="str">
        <f t="shared" si="18"/>
        <v/>
      </c>
      <c r="BQ26" s="900" t="str">
        <f t="shared" si="18"/>
        <v/>
      </c>
      <c r="BR26" s="900" t="str">
        <f t="shared" si="18"/>
        <v/>
      </c>
      <c r="BS26" s="900" t="str">
        <f t="shared" si="18"/>
        <v/>
      </c>
      <c r="BT26" s="900" t="str">
        <f t="shared" si="18"/>
        <v/>
      </c>
      <c r="BU26" s="888"/>
      <c r="BV26" s="900">
        <f>IF(BV23="","",BV22*BV23*BV24*BV25)</f>
        <v>120</v>
      </c>
      <c r="BW26" s="900">
        <f>IF(BW23="","",BW22*BW23*BW24*BW25)</f>
        <v>300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120</v>
      </c>
      <c r="CA26" s="894">
        <f>IF(DM26&lt;3,"",(SUM(T26:AJ26)-MIN(T26:AJ26)-MAX(T26:AJ26))/(DM26-2))</f>
        <v>350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2" t="str">
        <f t="shared" si="13"/>
        <v/>
      </c>
      <c r="CV26" s="553" t="str">
        <f t="shared" si="13"/>
        <v/>
      </c>
      <c r="CW26" s="554" t="str">
        <f t="shared" si="13"/>
        <v/>
      </c>
      <c r="CX26" s="554" t="str">
        <f t="shared" si="13"/>
        <v/>
      </c>
      <c r="CY26" s="554" t="str">
        <f t="shared" si="13"/>
        <v/>
      </c>
      <c r="CZ26" s="554" t="str">
        <f t="shared" si="13"/>
        <v/>
      </c>
      <c r="DA26" s="554" t="str">
        <f t="shared" si="13"/>
        <v/>
      </c>
      <c r="DB26" s="555" t="str">
        <f t="shared" si="13"/>
        <v/>
      </c>
      <c r="DC26" s="555" t="str">
        <f t="shared" si="13"/>
        <v/>
      </c>
      <c r="DD26" s="555" t="str">
        <f t="shared" si="13"/>
        <v/>
      </c>
      <c r="DE26" s="554" t="str">
        <f t="shared" si="14"/>
        <v/>
      </c>
      <c r="DF26" s="554" t="str">
        <f t="shared" si="14"/>
        <v/>
      </c>
      <c r="DG26" s="554" t="str">
        <f t="shared" si="14"/>
        <v/>
      </c>
      <c r="DH26" s="554" t="str">
        <f t="shared" si="14"/>
        <v/>
      </c>
      <c r="DI26" s="554" t="str">
        <f t="shared" si="14"/>
        <v/>
      </c>
      <c r="DJ26" s="553" t="str">
        <f t="shared" si="14"/>
        <v/>
      </c>
      <c r="DK26" s="552" t="str">
        <f t="shared" si="14"/>
        <v/>
      </c>
      <c r="DL26" s="896">
        <f>COUNT(B26:R26)</f>
        <v>3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425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8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8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8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8"/>
      <c r="BV27" s="672"/>
      <c r="BW27" s="672"/>
      <c r="BX27" s="672"/>
      <c r="BY27" s="672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288</v>
      </c>
      <c r="B28" s="672">
        <v>2</v>
      </c>
      <c r="C28" s="672"/>
      <c r="D28" s="672">
        <v>1</v>
      </c>
      <c r="E28" s="672"/>
      <c r="F28" s="672"/>
      <c r="G28" s="672"/>
      <c r="H28" s="672"/>
      <c r="I28" s="672">
        <v>1</v>
      </c>
      <c r="J28" s="672"/>
      <c r="K28" s="672"/>
      <c r="L28" s="672"/>
      <c r="M28" s="672"/>
      <c r="N28" s="672"/>
      <c r="O28" s="672"/>
      <c r="P28" s="672"/>
      <c r="Q28" s="672"/>
      <c r="R28" s="672"/>
      <c r="S28" s="888"/>
      <c r="T28" s="672"/>
      <c r="U28" s="672">
        <v>1</v>
      </c>
      <c r="V28" s="672"/>
      <c r="W28" s="672"/>
      <c r="X28" s="672"/>
      <c r="Y28" s="672"/>
      <c r="Z28" s="672">
        <v>2</v>
      </c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8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8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8"/>
      <c r="BV28" s="672">
        <v>3</v>
      </c>
      <c r="BW28" s="672">
        <v>1</v>
      </c>
      <c r="BX28" s="672"/>
      <c r="BY28" s="672"/>
      <c r="BZ28" s="894">
        <f>IF(DL28&lt;3,"",(SUM(B28:R28)-MIN(B28:R28)-MAX(B28:R28))/(DL28-2))</f>
        <v>1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3" t="str">
        <f t="shared" si="22"/>
        <v/>
      </c>
      <c r="CW28" s="554" t="str">
        <f t="shared" si="22"/>
        <v/>
      </c>
      <c r="CX28" s="554" t="str">
        <f t="shared" si="22"/>
        <v/>
      </c>
      <c r="CY28" s="554" t="str">
        <f t="shared" si="22"/>
        <v/>
      </c>
      <c r="CZ28" s="554" t="str">
        <f t="shared" si="22"/>
        <v/>
      </c>
      <c r="DA28" s="554" t="str">
        <f t="shared" si="22"/>
        <v/>
      </c>
      <c r="DB28" s="555" t="str">
        <f t="shared" si="22"/>
        <v/>
      </c>
      <c r="DC28" s="555" t="str">
        <f t="shared" si="22"/>
        <v/>
      </c>
      <c r="DD28" s="555" t="str">
        <f t="shared" si="22"/>
        <v/>
      </c>
      <c r="DE28" s="55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4" t="str">
        <f t="shared" si="23"/>
        <v/>
      </c>
      <c r="DG28" s="554" t="str">
        <f t="shared" si="23"/>
        <v/>
      </c>
      <c r="DH28" s="554" t="str">
        <f t="shared" si="23"/>
        <v/>
      </c>
      <c r="DI28" s="554" t="str">
        <f t="shared" si="23"/>
        <v/>
      </c>
      <c r="DJ28" s="553" t="str">
        <f t="shared" si="23"/>
        <v/>
      </c>
      <c r="DK28" s="552" t="str">
        <f t="shared" si="23"/>
        <v/>
      </c>
      <c r="DL28" s="896">
        <f>COUNT(B28:R28)</f>
        <v>3</v>
      </c>
      <c r="DM28" s="851">
        <f>COUNT(T28:AJ28)</f>
        <v>2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289</v>
      </c>
      <c r="B29" s="299">
        <v>1</v>
      </c>
      <c r="C29" s="299"/>
      <c r="D29" s="299">
        <v>14</v>
      </c>
      <c r="E29" s="299"/>
      <c r="F29" s="299"/>
      <c r="G29" s="299"/>
      <c r="H29" s="299"/>
      <c r="I29" s="299">
        <v>7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>
        <v>7</v>
      </c>
      <c r="V29" s="299"/>
      <c r="W29" s="299"/>
      <c r="X29" s="299"/>
      <c r="Y29" s="299"/>
      <c r="Z29" s="299">
        <v>5</v>
      </c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7</v>
      </c>
      <c r="BW29" s="299">
        <v>5</v>
      </c>
      <c r="BX29" s="299"/>
      <c r="BY29" s="299"/>
      <c r="BZ29" s="894">
        <f>IF(DL29&lt;3,"",(SUM(B29:R29)-MIN(B29:R29)-MAX(B29:R29))/(DL29-2))</f>
        <v>7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2" t="str">
        <f t="shared" si="22"/>
        <v/>
      </c>
      <c r="CV29" s="553" t="str">
        <f t="shared" si="22"/>
        <v/>
      </c>
      <c r="CW29" s="554" t="str">
        <f t="shared" si="22"/>
        <v/>
      </c>
      <c r="CX29" s="554" t="str">
        <f t="shared" si="22"/>
        <v/>
      </c>
      <c r="CY29" s="554" t="str">
        <f t="shared" si="22"/>
        <v/>
      </c>
      <c r="CZ29" s="554" t="str">
        <f t="shared" si="22"/>
        <v/>
      </c>
      <c r="DA29" s="554" t="str">
        <f t="shared" si="22"/>
        <v/>
      </c>
      <c r="DB29" s="555" t="str">
        <f t="shared" si="22"/>
        <v/>
      </c>
      <c r="DC29" s="555" t="str">
        <f t="shared" si="22"/>
        <v/>
      </c>
      <c r="DD29" s="555" t="str">
        <f t="shared" si="22"/>
        <v/>
      </c>
      <c r="DE29" s="554" t="str">
        <f t="shared" si="23"/>
        <v/>
      </c>
      <c r="DF29" s="554" t="str">
        <f t="shared" si="23"/>
        <v/>
      </c>
      <c r="DG29" s="554" t="str">
        <f t="shared" si="23"/>
        <v/>
      </c>
      <c r="DH29" s="554" t="str">
        <f t="shared" si="23"/>
        <v/>
      </c>
      <c r="DI29" s="554" t="str">
        <f t="shared" si="23"/>
        <v/>
      </c>
      <c r="DJ29" s="553" t="str">
        <f t="shared" si="23"/>
        <v/>
      </c>
      <c r="DK29" s="552" t="str">
        <f t="shared" si="23"/>
        <v/>
      </c>
      <c r="DL29" s="896">
        <f>COUNT(B29:R29)</f>
        <v>3</v>
      </c>
      <c r="DM29" s="851">
        <f>COUNT(T29:AJ29)</f>
        <v>2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9">
        <v>3</v>
      </c>
      <c r="C30" s="299"/>
      <c r="D30" s="299">
        <v>1</v>
      </c>
      <c r="E30" s="299"/>
      <c r="F30" s="299"/>
      <c r="G30" s="299"/>
      <c r="H30" s="299"/>
      <c r="I30" s="299">
        <v>3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>
        <v>8</v>
      </c>
      <c r="V30" s="299"/>
      <c r="W30" s="299"/>
      <c r="X30" s="299"/>
      <c r="Y30" s="299"/>
      <c r="Z30" s="299">
        <v>30</v>
      </c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1</v>
      </c>
      <c r="BW30" s="299">
        <v>1</v>
      </c>
      <c r="BX30" s="299"/>
      <c r="BY30" s="299"/>
      <c r="BZ30" s="894">
        <f>IF(DL30&lt;3,"",(SUM(B30:R30)-MIN(B30:R30)-MAX(B30:R30))/(DL30-2))</f>
        <v>3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2" t="str">
        <f t="shared" si="22"/>
        <v/>
      </c>
      <c r="CV30" s="553" t="str">
        <f t="shared" si="22"/>
        <v/>
      </c>
      <c r="CW30" s="554" t="str">
        <f t="shared" si="22"/>
        <v/>
      </c>
      <c r="CX30" s="554" t="str">
        <f t="shared" si="22"/>
        <v/>
      </c>
      <c r="CY30" s="554" t="str">
        <f t="shared" si="22"/>
        <v/>
      </c>
      <c r="CZ30" s="554" t="str">
        <f t="shared" si="22"/>
        <v/>
      </c>
      <c r="DA30" s="554" t="str">
        <f t="shared" si="22"/>
        <v/>
      </c>
      <c r="DB30" s="555" t="str">
        <f t="shared" si="22"/>
        <v/>
      </c>
      <c r="DC30" s="555" t="str">
        <f t="shared" si="22"/>
        <v/>
      </c>
      <c r="DD30" s="555" t="str">
        <f t="shared" si="22"/>
        <v/>
      </c>
      <c r="DE30" s="554" t="str">
        <f t="shared" si="23"/>
        <v/>
      </c>
      <c r="DF30" s="554" t="str">
        <f t="shared" si="23"/>
        <v/>
      </c>
      <c r="DG30" s="554" t="str">
        <f t="shared" si="23"/>
        <v/>
      </c>
      <c r="DH30" s="554" t="str">
        <f t="shared" si="23"/>
        <v/>
      </c>
      <c r="DI30" s="554" t="str">
        <f t="shared" si="23"/>
        <v/>
      </c>
      <c r="DJ30" s="553" t="str">
        <f t="shared" si="23"/>
        <v/>
      </c>
      <c r="DK30" s="552" t="str">
        <f t="shared" si="23"/>
        <v/>
      </c>
      <c r="DL30" s="896">
        <f>COUNT(B30:R30)</f>
        <v>3</v>
      </c>
      <c r="DM30" s="851">
        <f>COUNT(T30:AJ30)</f>
        <v>2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306</v>
      </c>
      <c r="B31" s="299">
        <v>33.33</v>
      </c>
      <c r="C31" s="299"/>
      <c r="D31" s="299">
        <v>10</v>
      </c>
      <c r="E31" s="299"/>
      <c r="F31" s="299"/>
      <c r="G31" s="299"/>
      <c r="H31" s="299"/>
      <c r="I31" s="299">
        <v>10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>
        <v>10</v>
      </c>
      <c r="V31" s="299"/>
      <c r="W31" s="299"/>
      <c r="X31" s="299"/>
      <c r="Y31" s="299"/>
      <c r="Z31" s="299">
        <v>1</v>
      </c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10</v>
      </c>
      <c r="BW31" s="299">
        <v>8</v>
      </c>
      <c r="BX31" s="299"/>
      <c r="BY31" s="299"/>
      <c r="BZ31" s="894">
        <f>IF(DL31&lt;3,"",(SUM(B31:R31)-MIN(B31:R31)-MAX(B31:R31))/(DL31-2))</f>
        <v>10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2" t="str">
        <f t="shared" si="22"/>
        <v/>
      </c>
      <c r="CV31" s="553" t="str">
        <f t="shared" si="22"/>
        <v/>
      </c>
      <c r="CW31" s="554" t="str">
        <f t="shared" si="22"/>
        <v/>
      </c>
      <c r="CX31" s="554" t="str">
        <f t="shared" si="22"/>
        <v/>
      </c>
      <c r="CY31" s="554" t="str">
        <f t="shared" si="22"/>
        <v/>
      </c>
      <c r="CZ31" s="554" t="str">
        <f t="shared" si="22"/>
        <v/>
      </c>
      <c r="DA31" s="554" t="str">
        <f t="shared" si="22"/>
        <v/>
      </c>
      <c r="DB31" s="555" t="str">
        <f t="shared" si="22"/>
        <v/>
      </c>
      <c r="DC31" s="555" t="str">
        <f t="shared" si="22"/>
        <v/>
      </c>
      <c r="DD31" s="555" t="str">
        <f t="shared" si="22"/>
        <v/>
      </c>
      <c r="DE31" s="554" t="str">
        <f t="shared" si="23"/>
        <v/>
      </c>
      <c r="DF31" s="554" t="str">
        <f t="shared" si="23"/>
        <v/>
      </c>
      <c r="DG31" s="554" t="str">
        <f t="shared" si="23"/>
        <v/>
      </c>
      <c r="DH31" s="554" t="str">
        <f t="shared" si="23"/>
        <v/>
      </c>
      <c r="DI31" s="554" t="str">
        <f t="shared" si="23"/>
        <v/>
      </c>
      <c r="DJ31" s="553" t="str">
        <f t="shared" si="23"/>
        <v/>
      </c>
      <c r="DK31" s="552" t="str">
        <f t="shared" si="23"/>
        <v/>
      </c>
      <c r="DL31" s="896">
        <f>COUNT(B31:R31)</f>
        <v>3</v>
      </c>
      <c r="DM31" s="851">
        <f>COUNT(T31:AJ31)</f>
        <v>2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307</v>
      </c>
      <c r="B32" s="900">
        <f t="shared" ref="B32:R32" si="24">IF(B29="","",B28*B29*B30*B31)</f>
        <v>199.98</v>
      </c>
      <c r="C32" s="900" t="str">
        <f t="shared" si="24"/>
        <v/>
      </c>
      <c r="D32" s="900">
        <f t="shared" si="24"/>
        <v>140</v>
      </c>
      <c r="E32" s="900" t="str">
        <f t="shared" si="24"/>
        <v/>
      </c>
      <c r="F32" s="900" t="str">
        <f t="shared" si="24"/>
        <v/>
      </c>
      <c r="G32" s="900" t="str">
        <f t="shared" si="24"/>
        <v/>
      </c>
      <c r="H32" s="900" t="str">
        <f t="shared" si="24"/>
        <v/>
      </c>
      <c r="I32" s="900">
        <f t="shared" si="24"/>
        <v>210</v>
      </c>
      <c r="J32" s="900" t="str">
        <f t="shared" si="24"/>
        <v/>
      </c>
      <c r="K32" s="900" t="str">
        <f t="shared" si="24"/>
        <v/>
      </c>
      <c r="L32" s="900" t="str">
        <f t="shared" si="24"/>
        <v/>
      </c>
      <c r="M32" s="900" t="str">
        <f t="shared" si="24"/>
        <v/>
      </c>
      <c r="N32" s="900" t="str">
        <f t="shared" si="24"/>
        <v/>
      </c>
      <c r="O32" s="900" t="str">
        <f t="shared" si="24"/>
        <v/>
      </c>
      <c r="P32" s="900" t="str">
        <f t="shared" si="24"/>
        <v/>
      </c>
      <c r="Q32" s="900" t="str">
        <f t="shared" si="24"/>
        <v/>
      </c>
      <c r="R32" s="900" t="str">
        <f t="shared" si="24"/>
        <v/>
      </c>
      <c r="S32" s="888"/>
      <c r="T32" s="900" t="str">
        <f t="shared" ref="T32:AJ32" si="25">IF(T29="","",T28*T29*T30*T31)</f>
        <v/>
      </c>
      <c r="U32" s="900">
        <f t="shared" si="25"/>
        <v>560</v>
      </c>
      <c r="V32" s="900" t="str">
        <f t="shared" si="25"/>
        <v/>
      </c>
      <c r="W32" s="900" t="str">
        <f t="shared" si="25"/>
        <v/>
      </c>
      <c r="X32" s="900" t="str">
        <f t="shared" si="25"/>
        <v/>
      </c>
      <c r="Y32" s="900" t="str">
        <f t="shared" si="25"/>
        <v/>
      </c>
      <c r="Z32" s="900">
        <f t="shared" si="25"/>
        <v>300</v>
      </c>
      <c r="AA32" s="900" t="str">
        <f t="shared" si="25"/>
        <v/>
      </c>
      <c r="AB32" s="900" t="str">
        <f t="shared" si="25"/>
        <v/>
      </c>
      <c r="AC32" s="900" t="str">
        <f t="shared" si="25"/>
        <v/>
      </c>
      <c r="AD32" s="900" t="str">
        <f t="shared" si="25"/>
        <v/>
      </c>
      <c r="AE32" s="900" t="str">
        <f t="shared" si="25"/>
        <v/>
      </c>
      <c r="AF32" s="900" t="str">
        <f t="shared" si="25"/>
        <v/>
      </c>
      <c r="AG32" s="900" t="str">
        <f t="shared" si="25"/>
        <v/>
      </c>
      <c r="AH32" s="900" t="str">
        <f t="shared" si="25"/>
        <v/>
      </c>
      <c r="AI32" s="900" t="str">
        <f t="shared" si="25"/>
        <v/>
      </c>
      <c r="AJ32" s="900" t="str">
        <f t="shared" si="25"/>
        <v/>
      </c>
      <c r="AK32" s="888"/>
      <c r="AL32" s="900" t="str">
        <f t="shared" ref="AL32:BB32" si="26">IF(AL29="","",AL28*AL29*AL30*AL31)</f>
        <v/>
      </c>
      <c r="AM32" s="900" t="str">
        <f t="shared" si="26"/>
        <v/>
      </c>
      <c r="AN32" s="900" t="str">
        <f t="shared" si="26"/>
        <v/>
      </c>
      <c r="AO32" s="900" t="str">
        <f t="shared" si="26"/>
        <v/>
      </c>
      <c r="AP32" s="900" t="str">
        <f t="shared" si="26"/>
        <v/>
      </c>
      <c r="AQ32" s="900" t="str">
        <f t="shared" si="26"/>
        <v/>
      </c>
      <c r="AR32" s="900" t="str">
        <f t="shared" si="26"/>
        <v/>
      </c>
      <c r="AS32" s="900" t="str">
        <f t="shared" si="26"/>
        <v/>
      </c>
      <c r="AT32" s="900" t="str">
        <f t="shared" si="26"/>
        <v/>
      </c>
      <c r="AU32" s="900" t="str">
        <f t="shared" si="26"/>
        <v/>
      </c>
      <c r="AV32" s="900" t="str">
        <f t="shared" si="26"/>
        <v/>
      </c>
      <c r="AW32" s="900" t="str">
        <f t="shared" si="26"/>
        <v/>
      </c>
      <c r="AX32" s="900" t="str">
        <f t="shared" si="26"/>
        <v/>
      </c>
      <c r="AY32" s="900" t="str">
        <f t="shared" si="26"/>
        <v/>
      </c>
      <c r="AZ32" s="900" t="str">
        <f t="shared" si="26"/>
        <v/>
      </c>
      <c r="BA32" s="900" t="str">
        <f t="shared" si="26"/>
        <v/>
      </c>
      <c r="BB32" s="900" t="str">
        <f t="shared" si="26"/>
        <v/>
      </c>
      <c r="BC32" s="888"/>
      <c r="BD32" s="900" t="str">
        <f t="shared" ref="BD32:BT32" si="27">IF(BD29="","",BD28*BD29*BD30*BD31)</f>
        <v/>
      </c>
      <c r="BE32" s="900" t="str">
        <f t="shared" si="27"/>
        <v/>
      </c>
      <c r="BF32" s="900" t="str">
        <f t="shared" si="27"/>
        <v/>
      </c>
      <c r="BG32" s="900" t="str">
        <f t="shared" si="27"/>
        <v/>
      </c>
      <c r="BH32" s="900" t="str">
        <f t="shared" si="27"/>
        <v/>
      </c>
      <c r="BI32" s="900" t="str">
        <f t="shared" si="27"/>
        <v/>
      </c>
      <c r="BJ32" s="900" t="str">
        <f t="shared" si="27"/>
        <v/>
      </c>
      <c r="BK32" s="900" t="str">
        <f t="shared" si="27"/>
        <v/>
      </c>
      <c r="BL32" s="900" t="str">
        <f t="shared" si="27"/>
        <v/>
      </c>
      <c r="BM32" s="900" t="str">
        <f t="shared" si="27"/>
        <v/>
      </c>
      <c r="BN32" s="900" t="str">
        <f t="shared" si="27"/>
        <v/>
      </c>
      <c r="BO32" s="900" t="str">
        <f t="shared" si="27"/>
        <v/>
      </c>
      <c r="BP32" s="900" t="str">
        <f t="shared" si="27"/>
        <v/>
      </c>
      <c r="BQ32" s="900" t="str">
        <f t="shared" si="27"/>
        <v/>
      </c>
      <c r="BR32" s="900" t="str">
        <f t="shared" si="27"/>
        <v/>
      </c>
      <c r="BS32" s="900" t="str">
        <f t="shared" si="27"/>
        <v/>
      </c>
      <c r="BT32" s="900" t="str">
        <f t="shared" si="27"/>
        <v/>
      </c>
      <c r="BU32" s="888"/>
      <c r="BV32" s="900">
        <f>IF(BV29="","",BV28*BV29*BV30*BV31)</f>
        <v>210</v>
      </c>
      <c r="BW32" s="900">
        <f>IF(BW29="","",BW28*BW29*BW30*BW31)</f>
        <v>40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199.98000000000002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2" t="str">
        <f t="shared" si="22"/>
        <v/>
      </c>
      <c r="CV32" s="553" t="str">
        <f t="shared" si="22"/>
        <v/>
      </c>
      <c r="CW32" s="554" t="str">
        <f t="shared" si="22"/>
        <v/>
      </c>
      <c r="CX32" s="554" t="str">
        <f t="shared" si="22"/>
        <v/>
      </c>
      <c r="CY32" s="554" t="str">
        <f t="shared" si="22"/>
        <v/>
      </c>
      <c r="CZ32" s="554" t="str">
        <f t="shared" si="22"/>
        <v/>
      </c>
      <c r="DA32" s="554" t="str">
        <f t="shared" si="22"/>
        <v/>
      </c>
      <c r="DB32" s="555" t="str">
        <f t="shared" si="22"/>
        <v/>
      </c>
      <c r="DC32" s="555" t="str">
        <f t="shared" si="22"/>
        <v/>
      </c>
      <c r="DD32" s="555" t="str">
        <f t="shared" si="22"/>
        <v/>
      </c>
      <c r="DE32" s="554" t="str">
        <f t="shared" si="23"/>
        <v/>
      </c>
      <c r="DF32" s="554" t="str">
        <f t="shared" si="23"/>
        <v/>
      </c>
      <c r="DG32" s="554" t="str">
        <f t="shared" si="23"/>
        <v/>
      </c>
      <c r="DH32" s="554" t="str">
        <f t="shared" si="23"/>
        <v/>
      </c>
      <c r="DI32" s="554" t="str">
        <f t="shared" si="23"/>
        <v/>
      </c>
      <c r="DJ32" s="553" t="str">
        <f t="shared" si="23"/>
        <v/>
      </c>
      <c r="DK32" s="552" t="str">
        <f t="shared" si="23"/>
        <v/>
      </c>
      <c r="DL32" s="896">
        <f>COUNT(B32:R32)</f>
        <v>3</v>
      </c>
      <c r="DM32" s="851">
        <f>COUNT(T32:AJ32)</f>
        <v>2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426</v>
      </c>
      <c r="B33" s="672" t="s">
        <v>764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8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8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8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8"/>
      <c r="BV33" s="672"/>
      <c r="BW33" s="672"/>
      <c r="BX33" s="672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288</v>
      </c>
      <c r="B34" s="672">
        <v>2</v>
      </c>
      <c r="C34" s="672"/>
      <c r="D34" s="672">
        <v>1</v>
      </c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8"/>
      <c r="T34" s="672"/>
      <c r="U34" s="672"/>
      <c r="V34" s="672"/>
      <c r="W34" s="672">
        <v>1</v>
      </c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8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8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8"/>
      <c r="BV34" s="672">
        <v>1</v>
      </c>
      <c r="BW34" s="672">
        <v>1</v>
      </c>
      <c r="BX34" s="672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3" t="str">
        <f t="shared" si="30"/>
        <v/>
      </c>
      <c r="CW34" s="554" t="str">
        <f t="shared" si="30"/>
        <v/>
      </c>
      <c r="CX34" s="554" t="str">
        <f t="shared" si="30"/>
        <v/>
      </c>
      <c r="CY34" s="554" t="str">
        <f t="shared" si="30"/>
        <v/>
      </c>
      <c r="CZ34" s="554" t="str">
        <f t="shared" si="30"/>
        <v/>
      </c>
      <c r="DA34" s="554" t="str">
        <f t="shared" si="30"/>
        <v/>
      </c>
      <c r="DB34" s="555" t="str">
        <f t="shared" si="30"/>
        <v/>
      </c>
      <c r="DC34" s="555" t="str">
        <f t="shared" si="30"/>
        <v/>
      </c>
      <c r="DD34" s="555" t="str">
        <f t="shared" si="30"/>
        <v/>
      </c>
      <c r="DE34" s="55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4" t="str">
        <f t="shared" si="31"/>
        <v/>
      </c>
      <c r="DG34" s="554" t="str">
        <f t="shared" si="31"/>
        <v/>
      </c>
      <c r="DH34" s="554" t="str">
        <f t="shared" si="31"/>
        <v/>
      </c>
      <c r="DI34" s="554" t="str">
        <f t="shared" si="31"/>
        <v/>
      </c>
      <c r="DJ34" s="553" t="str">
        <f t="shared" si="31"/>
        <v/>
      </c>
      <c r="DK34" s="552" t="str">
        <f t="shared" si="31"/>
        <v/>
      </c>
      <c r="DL34" s="896">
        <f>COUNT(B34:R34)</f>
        <v>2</v>
      </c>
      <c r="DM34" s="851">
        <f>COUNT(T34:AJ34)</f>
        <v>1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289</v>
      </c>
      <c r="B35" s="299">
        <v>7.5</v>
      </c>
      <c r="C35" s="299"/>
      <c r="D35" s="299">
        <v>20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>
        <v>10</v>
      </c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>
        <v>8</v>
      </c>
      <c r="BW35" s="299">
        <v>10</v>
      </c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2" t="str">
        <f t="shared" si="30"/>
        <v/>
      </c>
      <c r="CV35" s="553" t="str">
        <f t="shared" si="30"/>
        <v/>
      </c>
      <c r="CW35" s="554" t="str">
        <f t="shared" si="30"/>
        <v/>
      </c>
      <c r="CX35" s="554" t="str">
        <f t="shared" si="30"/>
        <v/>
      </c>
      <c r="CY35" s="554" t="str">
        <f t="shared" si="30"/>
        <v/>
      </c>
      <c r="CZ35" s="554" t="str">
        <f t="shared" si="30"/>
        <v/>
      </c>
      <c r="DA35" s="554" t="str">
        <f t="shared" si="30"/>
        <v/>
      </c>
      <c r="DB35" s="555" t="str">
        <f t="shared" si="30"/>
        <v/>
      </c>
      <c r="DC35" s="555" t="str">
        <f t="shared" si="30"/>
        <v/>
      </c>
      <c r="DD35" s="555" t="str">
        <f t="shared" si="30"/>
        <v/>
      </c>
      <c r="DE35" s="554" t="str">
        <f t="shared" si="31"/>
        <v/>
      </c>
      <c r="DF35" s="554" t="str">
        <f t="shared" si="31"/>
        <v/>
      </c>
      <c r="DG35" s="554" t="str">
        <f t="shared" si="31"/>
        <v/>
      </c>
      <c r="DH35" s="554" t="str">
        <f t="shared" si="31"/>
        <v/>
      </c>
      <c r="DI35" s="554" t="str">
        <f t="shared" si="31"/>
        <v/>
      </c>
      <c r="DJ35" s="553" t="str">
        <f t="shared" si="31"/>
        <v/>
      </c>
      <c r="DK35" s="552" t="str">
        <f t="shared" si="31"/>
        <v/>
      </c>
      <c r="DL35" s="896">
        <f>COUNT(B35:R35)</f>
        <v>2</v>
      </c>
      <c r="DM35" s="851">
        <f>COUNT(T35:AJ35)</f>
        <v>1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9">
        <v>1</v>
      </c>
      <c r="C36" s="672"/>
      <c r="D36" s="299">
        <v>1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>
        <v>1</v>
      </c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>
        <v>2</v>
      </c>
      <c r="BW36" s="299">
        <v>1</v>
      </c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2" t="str">
        <f t="shared" si="30"/>
        <v/>
      </c>
      <c r="CV36" s="553" t="str">
        <f t="shared" si="30"/>
        <v/>
      </c>
      <c r="CW36" s="554" t="str">
        <f t="shared" si="30"/>
        <v/>
      </c>
      <c r="CX36" s="554" t="str">
        <f t="shared" si="30"/>
        <v/>
      </c>
      <c r="CY36" s="554" t="str">
        <f t="shared" si="30"/>
        <v/>
      </c>
      <c r="CZ36" s="554" t="str">
        <f t="shared" si="30"/>
        <v/>
      </c>
      <c r="DA36" s="554" t="str">
        <f t="shared" si="30"/>
        <v/>
      </c>
      <c r="DB36" s="555" t="str">
        <f t="shared" si="30"/>
        <v/>
      </c>
      <c r="DC36" s="555" t="str">
        <f t="shared" si="30"/>
        <v/>
      </c>
      <c r="DD36" s="555" t="str">
        <f t="shared" si="30"/>
        <v/>
      </c>
      <c r="DE36" s="554" t="str">
        <f t="shared" si="31"/>
        <v/>
      </c>
      <c r="DF36" s="554" t="str">
        <f t="shared" si="31"/>
        <v/>
      </c>
      <c r="DG36" s="554" t="str">
        <f t="shared" si="31"/>
        <v/>
      </c>
      <c r="DH36" s="554" t="str">
        <f t="shared" si="31"/>
        <v/>
      </c>
      <c r="DI36" s="554" t="str">
        <f t="shared" si="31"/>
        <v/>
      </c>
      <c r="DJ36" s="553" t="str">
        <f t="shared" si="31"/>
        <v/>
      </c>
      <c r="DK36" s="552" t="str">
        <f t="shared" si="31"/>
        <v/>
      </c>
      <c r="DL36" s="896">
        <f>COUNT(B36:R36)</f>
        <v>2</v>
      </c>
      <c r="DM36" s="851">
        <f>COUNT(T36:AJ36)</f>
        <v>1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306</v>
      </c>
      <c r="B37" s="299">
        <v>10</v>
      </c>
      <c r="C37" s="299"/>
      <c r="D37" s="299">
        <v>10</v>
      </c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>
        <v>10</v>
      </c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>
        <v>10</v>
      </c>
      <c r="BW37" s="299">
        <v>10</v>
      </c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2" t="str">
        <f t="shared" si="30"/>
        <v/>
      </c>
      <c r="CV37" s="553" t="str">
        <f t="shared" si="30"/>
        <v/>
      </c>
      <c r="CW37" s="554" t="str">
        <f t="shared" si="30"/>
        <v/>
      </c>
      <c r="CX37" s="554" t="str">
        <f t="shared" si="30"/>
        <v/>
      </c>
      <c r="CY37" s="554" t="str">
        <f t="shared" si="30"/>
        <v/>
      </c>
      <c r="CZ37" s="554" t="str">
        <f t="shared" si="30"/>
        <v/>
      </c>
      <c r="DA37" s="554" t="str">
        <f t="shared" si="30"/>
        <v/>
      </c>
      <c r="DB37" s="555" t="str">
        <f t="shared" si="30"/>
        <v/>
      </c>
      <c r="DC37" s="555" t="str">
        <f t="shared" si="30"/>
        <v/>
      </c>
      <c r="DD37" s="555" t="str">
        <f t="shared" si="30"/>
        <v/>
      </c>
      <c r="DE37" s="554" t="str">
        <f t="shared" si="31"/>
        <v/>
      </c>
      <c r="DF37" s="554" t="str">
        <f t="shared" si="31"/>
        <v/>
      </c>
      <c r="DG37" s="554" t="str">
        <f t="shared" si="31"/>
        <v/>
      </c>
      <c r="DH37" s="554" t="str">
        <f t="shared" si="31"/>
        <v/>
      </c>
      <c r="DI37" s="554" t="str">
        <f t="shared" si="31"/>
        <v/>
      </c>
      <c r="DJ37" s="553" t="str">
        <f t="shared" si="31"/>
        <v/>
      </c>
      <c r="DK37" s="552" t="str">
        <f t="shared" si="31"/>
        <v/>
      </c>
      <c r="DL37" s="896">
        <f>COUNT(B37:R37)</f>
        <v>2</v>
      </c>
      <c r="DM37" s="851">
        <f>COUNT(T37:AJ37)</f>
        <v>1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307</v>
      </c>
      <c r="B38" s="900">
        <f t="shared" ref="B38:R38" si="32">IF(B35="","",B34*B35*B36*B37)</f>
        <v>150</v>
      </c>
      <c r="C38" s="900" t="str">
        <f>IF(C35="","",C34*C35*#REF!*C37)</f>
        <v/>
      </c>
      <c r="D38" s="900">
        <f t="shared" si="32"/>
        <v>200</v>
      </c>
      <c r="E38" s="900" t="str">
        <f t="shared" si="32"/>
        <v/>
      </c>
      <c r="F38" s="900" t="str">
        <f t="shared" si="32"/>
        <v/>
      </c>
      <c r="G38" s="900" t="str">
        <f t="shared" si="32"/>
        <v/>
      </c>
      <c r="H38" s="900" t="str">
        <f t="shared" si="32"/>
        <v/>
      </c>
      <c r="I38" s="900" t="str">
        <f t="shared" si="32"/>
        <v/>
      </c>
      <c r="J38" s="900" t="str">
        <f t="shared" si="32"/>
        <v/>
      </c>
      <c r="K38" s="900" t="str">
        <f t="shared" si="32"/>
        <v/>
      </c>
      <c r="L38" s="900" t="str">
        <f t="shared" si="32"/>
        <v/>
      </c>
      <c r="M38" s="900" t="str">
        <f t="shared" si="32"/>
        <v/>
      </c>
      <c r="N38" s="900" t="str">
        <f t="shared" si="32"/>
        <v/>
      </c>
      <c r="O38" s="900" t="str">
        <f t="shared" si="32"/>
        <v/>
      </c>
      <c r="P38" s="900" t="str">
        <f t="shared" si="32"/>
        <v/>
      </c>
      <c r="Q38" s="900" t="str">
        <f t="shared" si="32"/>
        <v/>
      </c>
      <c r="R38" s="900" t="str">
        <f t="shared" si="32"/>
        <v/>
      </c>
      <c r="S38" s="888"/>
      <c r="T38" s="900" t="str">
        <f t="shared" ref="T38:AJ38" si="33">IF(T35="","",T34*T35*T36*T37)</f>
        <v/>
      </c>
      <c r="U38" s="900" t="str">
        <f t="shared" si="33"/>
        <v/>
      </c>
      <c r="V38" s="900" t="str">
        <f t="shared" si="33"/>
        <v/>
      </c>
      <c r="W38" s="900">
        <f t="shared" si="33"/>
        <v>100</v>
      </c>
      <c r="X38" s="900" t="str">
        <f t="shared" si="33"/>
        <v/>
      </c>
      <c r="Y38" s="900" t="str">
        <f t="shared" si="33"/>
        <v/>
      </c>
      <c r="Z38" s="900" t="str">
        <f t="shared" si="33"/>
        <v/>
      </c>
      <c r="AA38" s="900" t="str">
        <f t="shared" si="33"/>
        <v/>
      </c>
      <c r="AB38" s="900" t="str">
        <f t="shared" si="33"/>
        <v/>
      </c>
      <c r="AC38" s="900" t="str">
        <f t="shared" si="33"/>
        <v/>
      </c>
      <c r="AD38" s="900" t="str">
        <f t="shared" si="33"/>
        <v/>
      </c>
      <c r="AE38" s="900" t="str">
        <f t="shared" si="33"/>
        <v/>
      </c>
      <c r="AF38" s="900" t="str">
        <f t="shared" si="33"/>
        <v/>
      </c>
      <c r="AG38" s="900" t="str">
        <f t="shared" si="33"/>
        <v/>
      </c>
      <c r="AH38" s="900" t="str">
        <f t="shared" si="33"/>
        <v/>
      </c>
      <c r="AI38" s="900" t="str">
        <f t="shared" si="33"/>
        <v/>
      </c>
      <c r="AJ38" s="900" t="str">
        <f t="shared" si="33"/>
        <v/>
      </c>
      <c r="AK38" s="888"/>
      <c r="AL38" s="900" t="str">
        <f t="shared" ref="AL38:BB38" si="34">IF(AL35="","",AL34*AL35*AL36*AL37)</f>
        <v/>
      </c>
      <c r="AM38" s="900" t="str">
        <f t="shared" si="34"/>
        <v/>
      </c>
      <c r="AN38" s="900" t="str">
        <f t="shared" si="34"/>
        <v/>
      </c>
      <c r="AO38" s="900" t="str">
        <f t="shared" si="34"/>
        <v/>
      </c>
      <c r="AP38" s="900" t="str">
        <f t="shared" si="34"/>
        <v/>
      </c>
      <c r="AQ38" s="900" t="str">
        <f t="shared" si="34"/>
        <v/>
      </c>
      <c r="AR38" s="900" t="str">
        <f t="shared" si="34"/>
        <v/>
      </c>
      <c r="AS38" s="900" t="str">
        <f t="shared" si="34"/>
        <v/>
      </c>
      <c r="AT38" s="900" t="str">
        <f t="shared" si="34"/>
        <v/>
      </c>
      <c r="AU38" s="900" t="str">
        <f t="shared" si="34"/>
        <v/>
      </c>
      <c r="AV38" s="900" t="str">
        <f t="shared" si="34"/>
        <v/>
      </c>
      <c r="AW38" s="900" t="str">
        <f t="shared" si="34"/>
        <v/>
      </c>
      <c r="AX38" s="900" t="str">
        <f t="shared" si="34"/>
        <v/>
      </c>
      <c r="AY38" s="900" t="str">
        <f t="shared" si="34"/>
        <v/>
      </c>
      <c r="AZ38" s="900" t="str">
        <f t="shared" si="34"/>
        <v/>
      </c>
      <c r="BA38" s="900" t="str">
        <f t="shared" si="34"/>
        <v/>
      </c>
      <c r="BB38" s="900" t="str">
        <f t="shared" si="34"/>
        <v/>
      </c>
      <c r="BC38" s="888"/>
      <c r="BD38" s="900" t="str">
        <f t="shared" ref="BD38:BT38" si="35">IF(BD35="","",BD34*BD35*BD36*BD37)</f>
        <v/>
      </c>
      <c r="BE38" s="900" t="str">
        <f t="shared" si="35"/>
        <v/>
      </c>
      <c r="BF38" s="900" t="str">
        <f t="shared" si="35"/>
        <v/>
      </c>
      <c r="BG38" s="900" t="str">
        <f t="shared" si="35"/>
        <v/>
      </c>
      <c r="BH38" s="900" t="str">
        <f t="shared" si="35"/>
        <v/>
      </c>
      <c r="BI38" s="900" t="str">
        <f t="shared" si="35"/>
        <v/>
      </c>
      <c r="BJ38" s="900" t="str">
        <f t="shared" si="35"/>
        <v/>
      </c>
      <c r="BK38" s="900" t="str">
        <f t="shared" si="35"/>
        <v/>
      </c>
      <c r="BL38" s="900" t="str">
        <f t="shared" si="35"/>
        <v/>
      </c>
      <c r="BM38" s="900" t="str">
        <f t="shared" si="35"/>
        <v/>
      </c>
      <c r="BN38" s="900" t="str">
        <f t="shared" si="35"/>
        <v/>
      </c>
      <c r="BO38" s="900" t="str">
        <f t="shared" si="35"/>
        <v/>
      </c>
      <c r="BP38" s="900" t="str">
        <f t="shared" si="35"/>
        <v/>
      </c>
      <c r="BQ38" s="900" t="str">
        <f t="shared" si="35"/>
        <v/>
      </c>
      <c r="BR38" s="900" t="str">
        <f t="shared" si="35"/>
        <v/>
      </c>
      <c r="BS38" s="900" t="str">
        <f t="shared" si="35"/>
        <v/>
      </c>
      <c r="BT38" s="900" t="str">
        <f t="shared" si="35"/>
        <v/>
      </c>
      <c r="BU38" s="888"/>
      <c r="BV38" s="900">
        <f>IF(BV35="","",BV34*BV35*BV36*BV37)</f>
        <v>160</v>
      </c>
      <c r="BW38" s="900">
        <f>IF(BW35="","",BW34*BW35*BW36*BW37)</f>
        <v>100</v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2" t="str">
        <f t="shared" si="30"/>
        <v/>
      </c>
      <c r="CV38" s="553" t="str">
        <f t="shared" si="30"/>
        <v/>
      </c>
      <c r="CW38" s="554" t="str">
        <f t="shared" si="30"/>
        <v/>
      </c>
      <c r="CX38" s="554" t="str">
        <f t="shared" si="30"/>
        <v/>
      </c>
      <c r="CY38" s="554" t="str">
        <f t="shared" si="30"/>
        <v/>
      </c>
      <c r="CZ38" s="554" t="str">
        <f t="shared" si="30"/>
        <v/>
      </c>
      <c r="DA38" s="554" t="str">
        <f t="shared" si="30"/>
        <v/>
      </c>
      <c r="DB38" s="555" t="str">
        <f t="shared" si="30"/>
        <v/>
      </c>
      <c r="DC38" s="555" t="str">
        <f t="shared" si="30"/>
        <v/>
      </c>
      <c r="DD38" s="555" t="str">
        <f t="shared" si="30"/>
        <v/>
      </c>
      <c r="DE38" s="554" t="str">
        <f t="shared" si="31"/>
        <v/>
      </c>
      <c r="DF38" s="554" t="str">
        <f t="shared" si="31"/>
        <v/>
      </c>
      <c r="DG38" s="554" t="str">
        <f t="shared" si="31"/>
        <v/>
      </c>
      <c r="DH38" s="554" t="str">
        <f t="shared" si="31"/>
        <v/>
      </c>
      <c r="DI38" s="554" t="str">
        <f t="shared" si="31"/>
        <v/>
      </c>
      <c r="DJ38" s="553" t="str">
        <f t="shared" si="31"/>
        <v/>
      </c>
      <c r="DK38" s="552" t="str">
        <f t="shared" si="31"/>
        <v/>
      </c>
      <c r="DL38" s="896">
        <f>COUNT(B38:R38)</f>
        <v>2</v>
      </c>
      <c r="DM38" s="851">
        <f>COUNT(T38:AJ38)</f>
        <v>1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337</v>
      </c>
      <c r="B39" s="672"/>
      <c r="C39" s="672"/>
      <c r="D39" s="971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8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8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8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8"/>
      <c r="BV39" s="672"/>
      <c r="BW39" s="672"/>
      <c r="BX39" s="672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8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8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8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8"/>
      <c r="BV40" s="672"/>
      <c r="BW40" s="672"/>
      <c r="BX40" s="672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3" t="str">
        <f t="shared" si="38"/>
        <v/>
      </c>
      <c r="CW40" s="554" t="str">
        <f t="shared" si="38"/>
        <v/>
      </c>
      <c r="CX40" s="554" t="str">
        <f t="shared" si="38"/>
        <v/>
      </c>
      <c r="CY40" s="554" t="str">
        <f t="shared" si="38"/>
        <v/>
      </c>
      <c r="CZ40" s="554" t="str">
        <f t="shared" si="38"/>
        <v/>
      </c>
      <c r="DA40" s="554" t="str">
        <f t="shared" si="38"/>
        <v/>
      </c>
      <c r="DB40" s="555" t="str">
        <f t="shared" si="38"/>
        <v/>
      </c>
      <c r="DC40" s="555" t="str">
        <f t="shared" si="38"/>
        <v/>
      </c>
      <c r="DD40" s="555" t="str">
        <f t="shared" si="38"/>
        <v/>
      </c>
      <c r="DE40" s="55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4" t="str">
        <f t="shared" si="39"/>
        <v/>
      </c>
      <c r="DG40" s="554" t="str">
        <f t="shared" si="39"/>
        <v/>
      </c>
      <c r="DH40" s="554" t="str">
        <f t="shared" si="39"/>
        <v/>
      </c>
      <c r="DI40" s="554" t="str">
        <f t="shared" si="39"/>
        <v/>
      </c>
      <c r="DJ40" s="553" t="str">
        <f t="shared" si="39"/>
        <v/>
      </c>
      <c r="DK40" s="552" t="str">
        <f t="shared" si="39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289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/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2" t="str">
        <f t="shared" si="38"/>
        <v/>
      </c>
      <c r="CV41" s="553" t="str">
        <f t="shared" si="38"/>
        <v/>
      </c>
      <c r="CW41" s="554" t="str">
        <f t="shared" si="38"/>
        <v/>
      </c>
      <c r="CX41" s="554" t="str">
        <f t="shared" si="38"/>
        <v/>
      </c>
      <c r="CY41" s="554" t="str">
        <f t="shared" si="38"/>
        <v/>
      </c>
      <c r="CZ41" s="554" t="str">
        <f t="shared" si="38"/>
        <v/>
      </c>
      <c r="DA41" s="554" t="str">
        <f t="shared" si="38"/>
        <v/>
      </c>
      <c r="DB41" s="555" t="str">
        <f t="shared" si="38"/>
        <v/>
      </c>
      <c r="DC41" s="555" t="str">
        <f t="shared" si="38"/>
        <v/>
      </c>
      <c r="DD41" s="555" t="str">
        <f t="shared" si="38"/>
        <v/>
      </c>
      <c r="DE41" s="554" t="str">
        <f t="shared" si="39"/>
        <v/>
      </c>
      <c r="DF41" s="554" t="str">
        <f t="shared" si="39"/>
        <v/>
      </c>
      <c r="DG41" s="554" t="str">
        <f t="shared" si="39"/>
        <v/>
      </c>
      <c r="DH41" s="554" t="str">
        <f t="shared" si="39"/>
        <v/>
      </c>
      <c r="DI41" s="554" t="str">
        <f t="shared" si="39"/>
        <v/>
      </c>
      <c r="DJ41" s="553" t="str">
        <f t="shared" si="39"/>
        <v/>
      </c>
      <c r="DK41" s="552" t="str">
        <f t="shared" si="39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2" t="str">
        <f t="shared" si="38"/>
        <v/>
      </c>
      <c r="CV42" s="553" t="str">
        <f t="shared" si="38"/>
        <v/>
      </c>
      <c r="CW42" s="554" t="str">
        <f t="shared" si="38"/>
        <v/>
      </c>
      <c r="CX42" s="554" t="str">
        <f t="shared" si="38"/>
        <v/>
      </c>
      <c r="CY42" s="554" t="str">
        <f t="shared" si="38"/>
        <v/>
      </c>
      <c r="CZ42" s="554" t="str">
        <f t="shared" si="38"/>
        <v/>
      </c>
      <c r="DA42" s="554" t="str">
        <f t="shared" si="38"/>
        <v/>
      </c>
      <c r="DB42" s="555" t="str">
        <f t="shared" si="38"/>
        <v/>
      </c>
      <c r="DC42" s="555" t="str">
        <f t="shared" si="38"/>
        <v/>
      </c>
      <c r="DD42" s="555" t="str">
        <f t="shared" si="38"/>
        <v/>
      </c>
      <c r="DE42" s="554" t="str">
        <f t="shared" si="39"/>
        <v/>
      </c>
      <c r="DF42" s="554" t="str">
        <f t="shared" si="39"/>
        <v/>
      </c>
      <c r="DG42" s="554" t="str">
        <f t="shared" si="39"/>
        <v/>
      </c>
      <c r="DH42" s="554" t="str">
        <f t="shared" si="39"/>
        <v/>
      </c>
      <c r="DI42" s="554" t="str">
        <f t="shared" si="39"/>
        <v/>
      </c>
      <c r="DJ42" s="553" t="str">
        <f t="shared" si="39"/>
        <v/>
      </c>
      <c r="DK42" s="552" t="str">
        <f t="shared" si="39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306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/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2" t="str">
        <f t="shared" si="38"/>
        <v/>
      </c>
      <c r="CV43" s="553" t="str">
        <f t="shared" si="38"/>
        <v/>
      </c>
      <c r="CW43" s="554" t="str">
        <f t="shared" si="38"/>
        <v/>
      </c>
      <c r="CX43" s="554" t="str">
        <f t="shared" si="38"/>
        <v/>
      </c>
      <c r="CY43" s="554" t="str">
        <f t="shared" si="38"/>
        <v/>
      </c>
      <c r="CZ43" s="554" t="str">
        <f t="shared" si="38"/>
        <v/>
      </c>
      <c r="DA43" s="554" t="str">
        <f t="shared" si="38"/>
        <v/>
      </c>
      <c r="DB43" s="555" t="str">
        <f t="shared" si="38"/>
        <v/>
      </c>
      <c r="DC43" s="555" t="str">
        <f t="shared" si="38"/>
        <v/>
      </c>
      <c r="DD43" s="555" t="str">
        <f t="shared" si="38"/>
        <v/>
      </c>
      <c r="DE43" s="554" t="str">
        <f t="shared" si="39"/>
        <v/>
      </c>
      <c r="DF43" s="554" t="str">
        <f t="shared" si="39"/>
        <v/>
      </c>
      <c r="DG43" s="554" t="str">
        <f t="shared" si="39"/>
        <v/>
      </c>
      <c r="DH43" s="554" t="str">
        <f t="shared" si="39"/>
        <v/>
      </c>
      <c r="DI43" s="554" t="str">
        <f t="shared" si="39"/>
        <v/>
      </c>
      <c r="DJ43" s="553" t="str">
        <f t="shared" si="39"/>
        <v/>
      </c>
      <c r="DK43" s="552" t="str">
        <f t="shared" si="39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307</v>
      </c>
      <c r="B44" s="900" t="str">
        <f t="shared" ref="B44:R44" si="40">IF(B41="","",B40*B41*B42*B43)</f>
        <v/>
      </c>
      <c r="C44" s="900" t="str">
        <f t="shared" si="40"/>
        <v/>
      </c>
      <c r="D44" s="900" t="str">
        <f t="shared" si="40"/>
        <v/>
      </c>
      <c r="E44" s="900" t="str">
        <f t="shared" si="40"/>
        <v/>
      </c>
      <c r="F44" s="900" t="str">
        <f t="shared" si="40"/>
        <v/>
      </c>
      <c r="G44" s="900" t="str">
        <f t="shared" si="40"/>
        <v/>
      </c>
      <c r="H44" s="900" t="str">
        <f t="shared" si="40"/>
        <v/>
      </c>
      <c r="I44" s="900" t="str">
        <f t="shared" si="40"/>
        <v/>
      </c>
      <c r="J44" s="900" t="str">
        <f t="shared" si="40"/>
        <v/>
      </c>
      <c r="K44" s="900" t="str">
        <f t="shared" si="40"/>
        <v/>
      </c>
      <c r="L44" s="900" t="str">
        <f t="shared" si="40"/>
        <v/>
      </c>
      <c r="M44" s="900" t="str">
        <f t="shared" si="40"/>
        <v/>
      </c>
      <c r="N44" s="900" t="str">
        <f t="shared" si="40"/>
        <v/>
      </c>
      <c r="O44" s="900" t="str">
        <f t="shared" si="40"/>
        <v/>
      </c>
      <c r="P44" s="900" t="str">
        <f t="shared" si="40"/>
        <v/>
      </c>
      <c r="Q44" s="900" t="str">
        <f t="shared" si="40"/>
        <v/>
      </c>
      <c r="R44" s="900" t="str">
        <f t="shared" si="40"/>
        <v/>
      </c>
      <c r="S44" s="888"/>
      <c r="T44" s="900" t="str">
        <f t="shared" ref="T44:AJ44" si="41">IF(T41="","",T40*T41*T42*T43)</f>
        <v/>
      </c>
      <c r="U44" s="900" t="str">
        <f t="shared" si="41"/>
        <v/>
      </c>
      <c r="V44" s="900" t="str">
        <f t="shared" si="41"/>
        <v/>
      </c>
      <c r="W44" s="900" t="str">
        <f t="shared" si="41"/>
        <v/>
      </c>
      <c r="X44" s="900" t="str">
        <f t="shared" si="41"/>
        <v/>
      </c>
      <c r="Y44" s="900" t="str">
        <f t="shared" si="41"/>
        <v/>
      </c>
      <c r="Z44" s="900" t="str">
        <f t="shared" si="41"/>
        <v/>
      </c>
      <c r="AA44" s="900" t="str">
        <f t="shared" si="41"/>
        <v/>
      </c>
      <c r="AB44" s="900" t="str">
        <f t="shared" si="41"/>
        <v/>
      </c>
      <c r="AC44" s="900" t="str">
        <f t="shared" si="41"/>
        <v/>
      </c>
      <c r="AD44" s="900" t="str">
        <f t="shared" si="41"/>
        <v/>
      </c>
      <c r="AE44" s="900" t="str">
        <f t="shared" si="41"/>
        <v/>
      </c>
      <c r="AF44" s="900" t="str">
        <f t="shared" si="41"/>
        <v/>
      </c>
      <c r="AG44" s="900" t="str">
        <f t="shared" si="41"/>
        <v/>
      </c>
      <c r="AH44" s="900" t="str">
        <f t="shared" si="41"/>
        <v/>
      </c>
      <c r="AI44" s="900" t="str">
        <f t="shared" si="41"/>
        <v/>
      </c>
      <c r="AJ44" s="900" t="str">
        <f t="shared" si="41"/>
        <v/>
      </c>
      <c r="AK44" s="888"/>
      <c r="AL44" s="900" t="str">
        <f t="shared" ref="AL44:BB44" si="42">IF(AL41="","",AL40*AL41*AL42*AL43)</f>
        <v/>
      </c>
      <c r="AM44" s="900" t="str">
        <f t="shared" si="42"/>
        <v/>
      </c>
      <c r="AN44" s="900" t="str">
        <f t="shared" si="42"/>
        <v/>
      </c>
      <c r="AO44" s="900" t="str">
        <f t="shared" si="42"/>
        <v/>
      </c>
      <c r="AP44" s="900" t="str">
        <f t="shared" si="42"/>
        <v/>
      </c>
      <c r="AQ44" s="900" t="str">
        <f t="shared" si="42"/>
        <v/>
      </c>
      <c r="AR44" s="900" t="str">
        <f t="shared" si="42"/>
        <v/>
      </c>
      <c r="AS44" s="900" t="str">
        <f t="shared" si="42"/>
        <v/>
      </c>
      <c r="AT44" s="900" t="str">
        <f t="shared" si="42"/>
        <v/>
      </c>
      <c r="AU44" s="900" t="str">
        <f t="shared" si="42"/>
        <v/>
      </c>
      <c r="AV44" s="900" t="str">
        <f t="shared" si="42"/>
        <v/>
      </c>
      <c r="AW44" s="900" t="str">
        <f t="shared" si="42"/>
        <v/>
      </c>
      <c r="AX44" s="900" t="str">
        <f t="shared" si="42"/>
        <v/>
      </c>
      <c r="AY44" s="900" t="str">
        <f t="shared" si="42"/>
        <v/>
      </c>
      <c r="AZ44" s="900" t="str">
        <f t="shared" si="42"/>
        <v/>
      </c>
      <c r="BA44" s="900" t="str">
        <f t="shared" si="42"/>
        <v/>
      </c>
      <c r="BB44" s="900" t="str">
        <f t="shared" si="42"/>
        <v/>
      </c>
      <c r="BC44" s="888"/>
      <c r="BD44" s="900" t="str">
        <f t="shared" ref="BD44:BT44" si="43">IF(BD41="","",BD40*BD41*BD42*BD43)</f>
        <v/>
      </c>
      <c r="BE44" s="900" t="str">
        <f t="shared" si="43"/>
        <v/>
      </c>
      <c r="BF44" s="900" t="str">
        <f t="shared" si="43"/>
        <v/>
      </c>
      <c r="BG44" s="900" t="str">
        <f t="shared" si="43"/>
        <v/>
      </c>
      <c r="BH44" s="900" t="str">
        <f t="shared" si="43"/>
        <v/>
      </c>
      <c r="BI44" s="900" t="str">
        <f t="shared" si="43"/>
        <v/>
      </c>
      <c r="BJ44" s="900" t="str">
        <f t="shared" si="43"/>
        <v/>
      </c>
      <c r="BK44" s="900" t="str">
        <f t="shared" si="43"/>
        <v/>
      </c>
      <c r="BL44" s="900" t="str">
        <f t="shared" si="43"/>
        <v/>
      </c>
      <c r="BM44" s="900" t="str">
        <f t="shared" si="43"/>
        <v/>
      </c>
      <c r="BN44" s="900" t="str">
        <f t="shared" si="43"/>
        <v/>
      </c>
      <c r="BO44" s="900" t="str">
        <f t="shared" si="43"/>
        <v/>
      </c>
      <c r="BP44" s="900" t="str">
        <f t="shared" si="43"/>
        <v/>
      </c>
      <c r="BQ44" s="900" t="str">
        <f t="shared" si="43"/>
        <v/>
      </c>
      <c r="BR44" s="900" t="str">
        <f t="shared" si="43"/>
        <v/>
      </c>
      <c r="BS44" s="900" t="str">
        <f t="shared" si="43"/>
        <v/>
      </c>
      <c r="BT44" s="900" t="str">
        <f t="shared" si="43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2" t="str">
        <f t="shared" si="38"/>
        <v/>
      </c>
      <c r="CV44" s="553" t="str">
        <f t="shared" si="38"/>
        <v/>
      </c>
      <c r="CW44" s="554" t="str">
        <f t="shared" si="38"/>
        <v/>
      </c>
      <c r="CX44" s="554" t="str">
        <f t="shared" si="38"/>
        <v/>
      </c>
      <c r="CY44" s="554" t="str">
        <f t="shared" si="38"/>
        <v/>
      </c>
      <c r="CZ44" s="554" t="str">
        <f t="shared" si="38"/>
        <v/>
      </c>
      <c r="DA44" s="554" t="str">
        <f t="shared" si="38"/>
        <v/>
      </c>
      <c r="DB44" s="555" t="str">
        <f t="shared" si="38"/>
        <v/>
      </c>
      <c r="DC44" s="555" t="str">
        <f t="shared" si="38"/>
        <v/>
      </c>
      <c r="DD44" s="555" t="str">
        <f t="shared" si="38"/>
        <v/>
      </c>
      <c r="DE44" s="554" t="str">
        <f t="shared" si="39"/>
        <v/>
      </c>
      <c r="DF44" s="554" t="str">
        <f t="shared" si="39"/>
        <v/>
      </c>
      <c r="DG44" s="554" t="str">
        <f t="shared" si="39"/>
        <v/>
      </c>
      <c r="DH44" s="554" t="str">
        <f t="shared" si="39"/>
        <v/>
      </c>
      <c r="DI44" s="554" t="str">
        <f t="shared" si="39"/>
        <v/>
      </c>
      <c r="DJ44" s="553" t="str">
        <f t="shared" si="39"/>
        <v/>
      </c>
      <c r="DK44" s="552" t="str">
        <f t="shared" si="39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427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8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8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8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8"/>
      <c r="BV45" s="672"/>
      <c r="BW45" s="672"/>
      <c r="BX45" s="672"/>
      <c r="BY45" s="672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8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8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8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8"/>
      <c r="BV46" s="672"/>
      <c r="BW46" s="672"/>
      <c r="BX46" s="672"/>
      <c r="BY46" s="672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3" t="str">
        <f t="shared" si="46"/>
        <v/>
      </c>
      <c r="CW46" s="554" t="str">
        <f t="shared" si="46"/>
        <v/>
      </c>
      <c r="CX46" s="554" t="str">
        <f t="shared" si="46"/>
        <v/>
      </c>
      <c r="CY46" s="554" t="str">
        <f t="shared" si="46"/>
        <v/>
      </c>
      <c r="CZ46" s="554" t="str">
        <f t="shared" si="46"/>
        <v/>
      </c>
      <c r="DA46" s="554" t="str">
        <f t="shared" si="46"/>
        <v/>
      </c>
      <c r="DB46" s="555" t="str">
        <f t="shared" si="46"/>
        <v/>
      </c>
      <c r="DC46" s="555" t="str">
        <f t="shared" si="46"/>
        <v/>
      </c>
      <c r="DD46" s="555" t="str">
        <f t="shared" si="46"/>
        <v/>
      </c>
      <c r="DE46" s="55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4" t="str">
        <f t="shared" si="47"/>
        <v/>
      </c>
      <c r="DG46" s="554" t="str">
        <f t="shared" si="47"/>
        <v/>
      </c>
      <c r="DH46" s="554" t="str">
        <f t="shared" si="47"/>
        <v/>
      </c>
      <c r="DI46" s="554" t="str">
        <f t="shared" si="47"/>
        <v/>
      </c>
      <c r="DJ46" s="553" t="str">
        <f t="shared" si="47"/>
        <v/>
      </c>
      <c r="DK46" s="552" t="str">
        <f t="shared" si="47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289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2" t="str">
        <f t="shared" si="46"/>
        <v/>
      </c>
      <c r="CV47" s="553" t="str">
        <f t="shared" si="46"/>
        <v/>
      </c>
      <c r="CW47" s="554" t="str">
        <f t="shared" si="46"/>
        <v/>
      </c>
      <c r="CX47" s="554" t="str">
        <f t="shared" si="46"/>
        <v/>
      </c>
      <c r="CY47" s="554" t="str">
        <f t="shared" si="46"/>
        <v/>
      </c>
      <c r="CZ47" s="554" t="str">
        <f t="shared" si="46"/>
        <v/>
      </c>
      <c r="DA47" s="554" t="str">
        <f t="shared" si="46"/>
        <v/>
      </c>
      <c r="DB47" s="555" t="str">
        <f t="shared" si="46"/>
        <v/>
      </c>
      <c r="DC47" s="555" t="str">
        <f t="shared" si="46"/>
        <v/>
      </c>
      <c r="DD47" s="555" t="str">
        <f t="shared" si="46"/>
        <v/>
      </c>
      <c r="DE47" s="554" t="str">
        <f t="shared" si="47"/>
        <v/>
      </c>
      <c r="DF47" s="554" t="str">
        <f t="shared" si="47"/>
        <v/>
      </c>
      <c r="DG47" s="554" t="str">
        <f t="shared" si="47"/>
        <v/>
      </c>
      <c r="DH47" s="554" t="str">
        <f t="shared" si="47"/>
        <v/>
      </c>
      <c r="DI47" s="554" t="str">
        <f t="shared" si="47"/>
        <v/>
      </c>
      <c r="DJ47" s="553" t="str">
        <f t="shared" si="47"/>
        <v/>
      </c>
      <c r="DK47" s="552" t="str">
        <f t="shared" si="47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2" t="str">
        <f t="shared" si="46"/>
        <v/>
      </c>
      <c r="CV48" s="553" t="str">
        <f t="shared" si="46"/>
        <v/>
      </c>
      <c r="CW48" s="554" t="str">
        <f t="shared" si="46"/>
        <v/>
      </c>
      <c r="CX48" s="554" t="str">
        <f t="shared" si="46"/>
        <v/>
      </c>
      <c r="CY48" s="554" t="str">
        <f t="shared" si="46"/>
        <v/>
      </c>
      <c r="CZ48" s="554" t="str">
        <f t="shared" si="46"/>
        <v/>
      </c>
      <c r="DA48" s="554" t="str">
        <f t="shared" si="46"/>
        <v/>
      </c>
      <c r="DB48" s="555" t="str">
        <f t="shared" si="46"/>
        <v/>
      </c>
      <c r="DC48" s="555" t="str">
        <f t="shared" si="46"/>
        <v/>
      </c>
      <c r="DD48" s="555" t="str">
        <f t="shared" si="46"/>
        <v/>
      </c>
      <c r="DE48" s="554" t="str">
        <f t="shared" si="47"/>
        <v/>
      </c>
      <c r="DF48" s="554" t="str">
        <f t="shared" si="47"/>
        <v/>
      </c>
      <c r="DG48" s="554" t="str">
        <f t="shared" si="47"/>
        <v/>
      </c>
      <c r="DH48" s="554" t="str">
        <f t="shared" si="47"/>
        <v/>
      </c>
      <c r="DI48" s="554" t="str">
        <f t="shared" si="47"/>
        <v/>
      </c>
      <c r="DJ48" s="553" t="str">
        <f t="shared" si="47"/>
        <v/>
      </c>
      <c r="DK48" s="552" t="str">
        <f t="shared" si="47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306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2" t="str">
        <f t="shared" si="46"/>
        <v/>
      </c>
      <c r="CV49" s="553" t="str">
        <f t="shared" si="46"/>
        <v/>
      </c>
      <c r="CW49" s="554" t="str">
        <f t="shared" si="46"/>
        <v/>
      </c>
      <c r="CX49" s="554" t="str">
        <f t="shared" si="46"/>
        <v/>
      </c>
      <c r="CY49" s="554" t="str">
        <f t="shared" si="46"/>
        <v/>
      </c>
      <c r="CZ49" s="554" t="str">
        <f t="shared" si="46"/>
        <v/>
      </c>
      <c r="DA49" s="554" t="str">
        <f t="shared" si="46"/>
        <v/>
      </c>
      <c r="DB49" s="555" t="str">
        <f t="shared" si="46"/>
        <v/>
      </c>
      <c r="DC49" s="555" t="str">
        <f t="shared" si="46"/>
        <v/>
      </c>
      <c r="DD49" s="555" t="str">
        <f t="shared" si="46"/>
        <v/>
      </c>
      <c r="DE49" s="554" t="str">
        <f t="shared" si="47"/>
        <v/>
      </c>
      <c r="DF49" s="554" t="str">
        <f t="shared" si="47"/>
        <v/>
      </c>
      <c r="DG49" s="554" t="str">
        <f t="shared" si="47"/>
        <v/>
      </c>
      <c r="DH49" s="554" t="str">
        <f t="shared" si="47"/>
        <v/>
      </c>
      <c r="DI49" s="554" t="str">
        <f t="shared" si="47"/>
        <v/>
      </c>
      <c r="DJ49" s="553" t="str">
        <f t="shared" si="47"/>
        <v/>
      </c>
      <c r="DK49" s="552" t="str">
        <f t="shared" si="47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307</v>
      </c>
      <c r="B50" s="900" t="str">
        <f t="shared" ref="B50:R50" si="48">IF(B47="","",B46*B47*B48*B49)</f>
        <v/>
      </c>
      <c r="C50" s="900" t="str">
        <f t="shared" si="48"/>
        <v/>
      </c>
      <c r="D50" s="900" t="str">
        <f t="shared" si="48"/>
        <v/>
      </c>
      <c r="E50" s="900" t="str">
        <f t="shared" si="48"/>
        <v/>
      </c>
      <c r="F50" s="900" t="str">
        <f t="shared" si="48"/>
        <v/>
      </c>
      <c r="G50" s="900" t="str">
        <f t="shared" si="48"/>
        <v/>
      </c>
      <c r="H50" s="900" t="str">
        <f t="shared" si="48"/>
        <v/>
      </c>
      <c r="I50" s="900" t="str">
        <f t="shared" si="48"/>
        <v/>
      </c>
      <c r="J50" s="900" t="str">
        <f t="shared" si="48"/>
        <v/>
      </c>
      <c r="K50" s="900" t="str">
        <f t="shared" si="48"/>
        <v/>
      </c>
      <c r="L50" s="900" t="str">
        <f t="shared" si="48"/>
        <v/>
      </c>
      <c r="M50" s="900" t="str">
        <f t="shared" si="48"/>
        <v/>
      </c>
      <c r="N50" s="900" t="str">
        <f t="shared" si="48"/>
        <v/>
      </c>
      <c r="O50" s="900" t="str">
        <f t="shared" si="48"/>
        <v/>
      </c>
      <c r="P50" s="900" t="str">
        <f t="shared" si="48"/>
        <v/>
      </c>
      <c r="Q50" s="900" t="str">
        <f t="shared" si="48"/>
        <v/>
      </c>
      <c r="R50" s="900" t="str">
        <f t="shared" si="48"/>
        <v/>
      </c>
      <c r="S50" s="888"/>
      <c r="T50" s="900" t="str">
        <f t="shared" ref="T50:AJ50" si="49">IF(T47="","",T46*T47*T48*T49)</f>
        <v/>
      </c>
      <c r="U50" s="900" t="str">
        <f t="shared" si="49"/>
        <v/>
      </c>
      <c r="V50" s="900" t="str">
        <f t="shared" si="49"/>
        <v/>
      </c>
      <c r="W50" s="900" t="str">
        <f t="shared" si="49"/>
        <v/>
      </c>
      <c r="X50" s="900" t="str">
        <f t="shared" si="49"/>
        <v/>
      </c>
      <c r="Y50" s="900" t="str">
        <f t="shared" si="49"/>
        <v/>
      </c>
      <c r="Z50" s="900" t="str">
        <f t="shared" si="49"/>
        <v/>
      </c>
      <c r="AA50" s="900" t="str">
        <f t="shared" si="49"/>
        <v/>
      </c>
      <c r="AB50" s="900" t="str">
        <f t="shared" si="49"/>
        <v/>
      </c>
      <c r="AC50" s="900" t="str">
        <f t="shared" si="49"/>
        <v/>
      </c>
      <c r="AD50" s="900" t="str">
        <f t="shared" si="49"/>
        <v/>
      </c>
      <c r="AE50" s="900" t="str">
        <f t="shared" si="49"/>
        <v/>
      </c>
      <c r="AF50" s="900" t="str">
        <f t="shared" si="49"/>
        <v/>
      </c>
      <c r="AG50" s="900" t="str">
        <f t="shared" si="49"/>
        <v/>
      </c>
      <c r="AH50" s="900" t="str">
        <f t="shared" si="49"/>
        <v/>
      </c>
      <c r="AI50" s="900" t="str">
        <f t="shared" si="49"/>
        <v/>
      </c>
      <c r="AJ50" s="900" t="str">
        <f t="shared" si="49"/>
        <v/>
      </c>
      <c r="AK50" s="888"/>
      <c r="AL50" s="900" t="str">
        <f t="shared" ref="AL50:BB50" si="50">IF(AL47="","",AL46*AL47*AL48*AL49)</f>
        <v/>
      </c>
      <c r="AM50" s="900" t="str">
        <f t="shared" si="50"/>
        <v/>
      </c>
      <c r="AN50" s="900" t="str">
        <f t="shared" si="50"/>
        <v/>
      </c>
      <c r="AO50" s="900" t="str">
        <f t="shared" si="50"/>
        <v/>
      </c>
      <c r="AP50" s="900" t="str">
        <f t="shared" si="50"/>
        <v/>
      </c>
      <c r="AQ50" s="900" t="str">
        <f t="shared" si="50"/>
        <v/>
      </c>
      <c r="AR50" s="900" t="str">
        <f t="shared" si="50"/>
        <v/>
      </c>
      <c r="AS50" s="900" t="str">
        <f t="shared" si="50"/>
        <v/>
      </c>
      <c r="AT50" s="900" t="str">
        <f t="shared" si="50"/>
        <v/>
      </c>
      <c r="AU50" s="900" t="str">
        <f t="shared" si="50"/>
        <v/>
      </c>
      <c r="AV50" s="900" t="str">
        <f t="shared" si="50"/>
        <v/>
      </c>
      <c r="AW50" s="900" t="str">
        <f t="shared" si="50"/>
        <v/>
      </c>
      <c r="AX50" s="900" t="str">
        <f t="shared" si="50"/>
        <v/>
      </c>
      <c r="AY50" s="900" t="str">
        <f t="shared" si="50"/>
        <v/>
      </c>
      <c r="AZ50" s="900" t="str">
        <f t="shared" si="50"/>
        <v/>
      </c>
      <c r="BA50" s="900" t="str">
        <f t="shared" si="50"/>
        <v/>
      </c>
      <c r="BB50" s="900" t="str">
        <f t="shared" si="50"/>
        <v/>
      </c>
      <c r="BC50" s="888"/>
      <c r="BD50" s="900" t="str">
        <f t="shared" ref="BD50:BT50" si="51">IF(BD47="","",BD46*BD47*BD48*BD49)</f>
        <v/>
      </c>
      <c r="BE50" s="900" t="str">
        <f t="shared" si="51"/>
        <v/>
      </c>
      <c r="BF50" s="900" t="str">
        <f t="shared" si="51"/>
        <v/>
      </c>
      <c r="BG50" s="900" t="str">
        <f t="shared" si="51"/>
        <v/>
      </c>
      <c r="BH50" s="900" t="str">
        <f t="shared" si="51"/>
        <v/>
      </c>
      <c r="BI50" s="900" t="str">
        <f t="shared" si="51"/>
        <v/>
      </c>
      <c r="BJ50" s="900" t="str">
        <f t="shared" si="51"/>
        <v/>
      </c>
      <c r="BK50" s="900" t="str">
        <f t="shared" si="51"/>
        <v/>
      </c>
      <c r="BL50" s="900" t="str">
        <f t="shared" si="51"/>
        <v/>
      </c>
      <c r="BM50" s="900" t="str">
        <f t="shared" si="51"/>
        <v/>
      </c>
      <c r="BN50" s="900" t="str">
        <f t="shared" si="51"/>
        <v/>
      </c>
      <c r="BO50" s="900" t="str">
        <f t="shared" si="51"/>
        <v/>
      </c>
      <c r="BP50" s="900" t="str">
        <f t="shared" si="51"/>
        <v/>
      </c>
      <c r="BQ50" s="900" t="str">
        <f t="shared" si="51"/>
        <v/>
      </c>
      <c r="BR50" s="900" t="str">
        <f t="shared" si="51"/>
        <v/>
      </c>
      <c r="BS50" s="900" t="str">
        <f t="shared" si="51"/>
        <v/>
      </c>
      <c r="BT50" s="900" t="str">
        <f t="shared" si="51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2" t="str">
        <f t="shared" si="46"/>
        <v/>
      </c>
      <c r="CV50" s="553" t="str">
        <f t="shared" si="46"/>
        <v/>
      </c>
      <c r="CW50" s="554" t="str">
        <f t="shared" si="46"/>
        <v/>
      </c>
      <c r="CX50" s="554" t="str">
        <f t="shared" si="46"/>
        <v/>
      </c>
      <c r="CY50" s="554" t="str">
        <f t="shared" si="46"/>
        <v/>
      </c>
      <c r="CZ50" s="554" t="str">
        <f t="shared" si="46"/>
        <v/>
      </c>
      <c r="DA50" s="554" t="str">
        <f t="shared" si="46"/>
        <v/>
      </c>
      <c r="DB50" s="555" t="str">
        <f t="shared" si="46"/>
        <v/>
      </c>
      <c r="DC50" s="555" t="str">
        <f t="shared" si="46"/>
        <v/>
      </c>
      <c r="DD50" s="555" t="str">
        <f t="shared" si="46"/>
        <v/>
      </c>
      <c r="DE50" s="554" t="str">
        <f t="shared" si="47"/>
        <v/>
      </c>
      <c r="DF50" s="554" t="str">
        <f t="shared" si="47"/>
        <v/>
      </c>
      <c r="DG50" s="554" t="str">
        <f t="shared" si="47"/>
        <v/>
      </c>
      <c r="DH50" s="554" t="str">
        <f t="shared" si="47"/>
        <v/>
      </c>
      <c r="DI50" s="554" t="str">
        <f t="shared" si="47"/>
        <v/>
      </c>
      <c r="DJ50" s="553" t="str">
        <f t="shared" si="47"/>
        <v/>
      </c>
      <c r="DK50" s="552" t="str">
        <f t="shared" si="47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428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8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8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8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8"/>
      <c r="BV51" s="672"/>
      <c r="BW51" s="672"/>
      <c r="BX51" s="672"/>
      <c r="BY51" s="672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8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8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8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8"/>
      <c r="BV52" s="672"/>
      <c r="BW52" s="672"/>
      <c r="BX52" s="672"/>
      <c r="BY52" s="672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3" t="str">
        <f t="shared" si="54"/>
        <v/>
      </c>
      <c r="CW52" s="554" t="str">
        <f t="shared" si="54"/>
        <v/>
      </c>
      <c r="CX52" s="554" t="str">
        <f t="shared" si="54"/>
        <v/>
      </c>
      <c r="CY52" s="554" t="str">
        <f t="shared" si="54"/>
        <v/>
      </c>
      <c r="CZ52" s="554" t="str">
        <f t="shared" si="54"/>
        <v/>
      </c>
      <c r="DA52" s="554" t="str">
        <f t="shared" si="54"/>
        <v/>
      </c>
      <c r="DB52" s="555" t="str">
        <f t="shared" si="54"/>
        <v/>
      </c>
      <c r="DC52" s="555" t="str">
        <f t="shared" si="54"/>
        <v/>
      </c>
      <c r="DD52" s="555" t="str">
        <f t="shared" si="54"/>
        <v/>
      </c>
      <c r="DE52" s="55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4" t="str">
        <f t="shared" si="55"/>
        <v/>
      </c>
      <c r="DG52" s="554" t="str">
        <f t="shared" si="55"/>
        <v/>
      </c>
      <c r="DH52" s="554" t="str">
        <f t="shared" si="55"/>
        <v/>
      </c>
      <c r="DI52" s="554" t="str">
        <f t="shared" si="55"/>
        <v/>
      </c>
      <c r="DJ52" s="553" t="str">
        <f t="shared" si="55"/>
        <v/>
      </c>
      <c r="DK52" s="552" t="str">
        <f t="shared" si="55"/>
        <v/>
      </c>
      <c r="DL52" s="896">
        <f>COUNT(B52:R52)</f>
        <v>0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289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/>
      <c r="X53" s="299"/>
      <c r="Y53" s="299"/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/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2" t="str">
        <f t="shared" si="54"/>
        <v/>
      </c>
      <c r="CV53" s="553" t="str">
        <f t="shared" si="54"/>
        <v/>
      </c>
      <c r="CW53" s="554" t="str">
        <f t="shared" si="54"/>
        <v/>
      </c>
      <c r="CX53" s="554" t="str">
        <f t="shared" si="54"/>
        <v/>
      </c>
      <c r="CY53" s="554" t="str">
        <f t="shared" si="54"/>
        <v/>
      </c>
      <c r="CZ53" s="554" t="str">
        <f t="shared" si="54"/>
        <v/>
      </c>
      <c r="DA53" s="554" t="str">
        <f t="shared" si="54"/>
        <v/>
      </c>
      <c r="DB53" s="555" t="str">
        <f t="shared" si="54"/>
        <v/>
      </c>
      <c r="DC53" s="555" t="str">
        <f t="shared" si="54"/>
        <v/>
      </c>
      <c r="DD53" s="555" t="str">
        <f t="shared" si="54"/>
        <v/>
      </c>
      <c r="DE53" s="554" t="str">
        <f t="shared" si="55"/>
        <v/>
      </c>
      <c r="DF53" s="554" t="str">
        <f t="shared" si="55"/>
        <v/>
      </c>
      <c r="DG53" s="554" t="str">
        <f t="shared" si="55"/>
        <v/>
      </c>
      <c r="DH53" s="554" t="str">
        <f t="shared" si="55"/>
        <v/>
      </c>
      <c r="DI53" s="554" t="str">
        <f t="shared" si="55"/>
        <v/>
      </c>
      <c r="DJ53" s="553" t="str">
        <f t="shared" si="55"/>
        <v/>
      </c>
      <c r="DK53" s="552" t="str">
        <f t="shared" si="55"/>
        <v/>
      </c>
      <c r="DL53" s="896">
        <f>COUNT(B53:R53)</f>
        <v>0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/>
      <c r="X54" s="299"/>
      <c r="Y54" s="299"/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/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2" t="str">
        <f t="shared" si="54"/>
        <v/>
      </c>
      <c r="CV54" s="553" t="str">
        <f t="shared" si="54"/>
        <v/>
      </c>
      <c r="CW54" s="554" t="str">
        <f t="shared" si="54"/>
        <v/>
      </c>
      <c r="CX54" s="554" t="str">
        <f t="shared" si="54"/>
        <v/>
      </c>
      <c r="CY54" s="554" t="str">
        <f t="shared" si="54"/>
        <v/>
      </c>
      <c r="CZ54" s="554" t="str">
        <f t="shared" si="54"/>
        <v/>
      </c>
      <c r="DA54" s="554" t="str">
        <f t="shared" si="54"/>
        <v/>
      </c>
      <c r="DB54" s="555" t="str">
        <f t="shared" si="54"/>
        <v/>
      </c>
      <c r="DC54" s="555" t="str">
        <f t="shared" si="54"/>
        <v/>
      </c>
      <c r="DD54" s="555" t="str">
        <f t="shared" si="54"/>
        <v/>
      </c>
      <c r="DE54" s="554" t="str">
        <f t="shared" si="55"/>
        <v/>
      </c>
      <c r="DF54" s="554" t="str">
        <f t="shared" si="55"/>
        <v/>
      </c>
      <c r="DG54" s="554" t="str">
        <f t="shared" si="55"/>
        <v/>
      </c>
      <c r="DH54" s="554" t="str">
        <f t="shared" si="55"/>
        <v/>
      </c>
      <c r="DI54" s="554" t="str">
        <f t="shared" si="55"/>
        <v/>
      </c>
      <c r="DJ54" s="553" t="str">
        <f t="shared" si="55"/>
        <v/>
      </c>
      <c r="DK54" s="552" t="str">
        <f t="shared" si="55"/>
        <v/>
      </c>
      <c r="DL54" s="896">
        <f>COUNT(B54:R54)</f>
        <v>0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306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/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2" t="str">
        <f t="shared" si="54"/>
        <v/>
      </c>
      <c r="CV55" s="553" t="str">
        <f t="shared" si="54"/>
        <v/>
      </c>
      <c r="CW55" s="554" t="str">
        <f t="shared" si="54"/>
        <v/>
      </c>
      <c r="CX55" s="554" t="str">
        <f t="shared" si="54"/>
        <v/>
      </c>
      <c r="CY55" s="554" t="str">
        <f t="shared" si="54"/>
        <v/>
      </c>
      <c r="CZ55" s="554" t="str">
        <f t="shared" si="54"/>
        <v/>
      </c>
      <c r="DA55" s="554" t="str">
        <f t="shared" si="54"/>
        <v/>
      </c>
      <c r="DB55" s="555" t="str">
        <f t="shared" si="54"/>
        <v/>
      </c>
      <c r="DC55" s="555" t="str">
        <f t="shared" si="54"/>
        <v/>
      </c>
      <c r="DD55" s="555" t="str">
        <f t="shared" si="54"/>
        <v/>
      </c>
      <c r="DE55" s="554" t="str">
        <f t="shared" si="55"/>
        <v/>
      </c>
      <c r="DF55" s="554" t="str">
        <f t="shared" si="55"/>
        <v/>
      </c>
      <c r="DG55" s="554" t="str">
        <f t="shared" si="55"/>
        <v/>
      </c>
      <c r="DH55" s="554" t="str">
        <f t="shared" si="55"/>
        <v/>
      </c>
      <c r="DI55" s="554" t="str">
        <f t="shared" si="55"/>
        <v/>
      </c>
      <c r="DJ55" s="553" t="str">
        <f t="shared" si="55"/>
        <v/>
      </c>
      <c r="DK55" s="552" t="str">
        <f t="shared" si="55"/>
        <v/>
      </c>
      <c r="DL55" s="896">
        <f>COUNT(B55:R55)</f>
        <v>0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307</v>
      </c>
      <c r="B56" s="900" t="str">
        <f t="shared" ref="B56:R56" si="56">IF(B53="","",B52*B53*B54*B55)</f>
        <v/>
      </c>
      <c r="C56" s="900" t="str">
        <f t="shared" si="56"/>
        <v/>
      </c>
      <c r="D56" s="900" t="str">
        <f t="shared" si="56"/>
        <v/>
      </c>
      <c r="E56" s="900" t="str">
        <f t="shared" si="56"/>
        <v/>
      </c>
      <c r="F56" s="900" t="str">
        <f t="shared" si="56"/>
        <v/>
      </c>
      <c r="G56" s="900" t="str">
        <f t="shared" si="56"/>
        <v/>
      </c>
      <c r="H56" s="900" t="str">
        <f t="shared" si="56"/>
        <v/>
      </c>
      <c r="I56" s="900" t="str">
        <f t="shared" si="56"/>
        <v/>
      </c>
      <c r="J56" s="900" t="str">
        <f t="shared" si="56"/>
        <v/>
      </c>
      <c r="K56" s="900" t="str">
        <f t="shared" si="56"/>
        <v/>
      </c>
      <c r="L56" s="900" t="str">
        <f t="shared" si="56"/>
        <v/>
      </c>
      <c r="M56" s="900" t="str">
        <f t="shared" si="56"/>
        <v/>
      </c>
      <c r="N56" s="900" t="str">
        <f t="shared" si="56"/>
        <v/>
      </c>
      <c r="O56" s="900" t="str">
        <f t="shared" si="56"/>
        <v/>
      </c>
      <c r="P56" s="900" t="str">
        <f t="shared" si="56"/>
        <v/>
      </c>
      <c r="Q56" s="900" t="str">
        <f t="shared" si="56"/>
        <v/>
      </c>
      <c r="R56" s="900" t="str">
        <f t="shared" si="56"/>
        <v/>
      </c>
      <c r="S56" s="888"/>
      <c r="T56" s="900" t="str">
        <f t="shared" ref="T56:AJ56" si="57">IF(T53="","",T52*T53*T54*T55)</f>
        <v/>
      </c>
      <c r="U56" s="900" t="str">
        <f t="shared" si="57"/>
        <v/>
      </c>
      <c r="V56" s="900" t="str">
        <f t="shared" si="57"/>
        <v/>
      </c>
      <c r="W56" s="900" t="str">
        <f t="shared" si="57"/>
        <v/>
      </c>
      <c r="X56" s="900" t="str">
        <f t="shared" si="57"/>
        <v/>
      </c>
      <c r="Y56" s="900" t="str">
        <f t="shared" si="57"/>
        <v/>
      </c>
      <c r="Z56" s="900" t="str">
        <f t="shared" si="57"/>
        <v/>
      </c>
      <c r="AA56" s="900" t="str">
        <f t="shared" si="57"/>
        <v/>
      </c>
      <c r="AB56" s="900" t="str">
        <f t="shared" si="57"/>
        <v/>
      </c>
      <c r="AC56" s="900" t="str">
        <f t="shared" si="57"/>
        <v/>
      </c>
      <c r="AD56" s="900" t="str">
        <f t="shared" si="57"/>
        <v/>
      </c>
      <c r="AE56" s="900" t="str">
        <f t="shared" si="57"/>
        <v/>
      </c>
      <c r="AF56" s="900" t="str">
        <f t="shared" si="57"/>
        <v/>
      </c>
      <c r="AG56" s="900" t="str">
        <f t="shared" si="57"/>
        <v/>
      </c>
      <c r="AH56" s="900" t="str">
        <f t="shared" si="57"/>
        <v/>
      </c>
      <c r="AI56" s="900" t="str">
        <f t="shared" si="57"/>
        <v/>
      </c>
      <c r="AJ56" s="900" t="str">
        <f t="shared" si="57"/>
        <v/>
      </c>
      <c r="AK56" s="888"/>
      <c r="AL56" s="900" t="str">
        <f t="shared" ref="AL56:BB56" si="58">IF(AL53="","",AL52*AL53*AL54*AL55)</f>
        <v/>
      </c>
      <c r="AM56" s="900" t="str">
        <f t="shared" si="58"/>
        <v/>
      </c>
      <c r="AN56" s="900" t="str">
        <f t="shared" si="58"/>
        <v/>
      </c>
      <c r="AO56" s="900" t="str">
        <f t="shared" si="58"/>
        <v/>
      </c>
      <c r="AP56" s="900" t="str">
        <f t="shared" si="58"/>
        <v/>
      </c>
      <c r="AQ56" s="900" t="str">
        <f t="shared" si="58"/>
        <v/>
      </c>
      <c r="AR56" s="900" t="str">
        <f t="shared" si="58"/>
        <v/>
      </c>
      <c r="AS56" s="900" t="str">
        <f t="shared" si="58"/>
        <v/>
      </c>
      <c r="AT56" s="900" t="str">
        <f t="shared" si="58"/>
        <v/>
      </c>
      <c r="AU56" s="900" t="str">
        <f t="shared" si="58"/>
        <v/>
      </c>
      <c r="AV56" s="900" t="str">
        <f t="shared" si="58"/>
        <v/>
      </c>
      <c r="AW56" s="900" t="str">
        <f t="shared" si="58"/>
        <v/>
      </c>
      <c r="AX56" s="900" t="str">
        <f t="shared" si="58"/>
        <v/>
      </c>
      <c r="AY56" s="900" t="str">
        <f t="shared" si="58"/>
        <v/>
      </c>
      <c r="AZ56" s="900" t="str">
        <f t="shared" si="58"/>
        <v/>
      </c>
      <c r="BA56" s="900" t="str">
        <f t="shared" si="58"/>
        <v/>
      </c>
      <c r="BB56" s="900" t="str">
        <f t="shared" si="58"/>
        <v/>
      </c>
      <c r="BC56" s="888"/>
      <c r="BD56" s="900" t="str">
        <f t="shared" ref="BD56:BT56" si="59">IF(BD53="","",BD52*BD53*BD54*BD55)</f>
        <v/>
      </c>
      <c r="BE56" s="900" t="str">
        <f t="shared" si="59"/>
        <v/>
      </c>
      <c r="BF56" s="900" t="str">
        <f t="shared" si="59"/>
        <v/>
      </c>
      <c r="BG56" s="900" t="str">
        <f t="shared" si="59"/>
        <v/>
      </c>
      <c r="BH56" s="900" t="str">
        <f t="shared" si="59"/>
        <v/>
      </c>
      <c r="BI56" s="900" t="str">
        <f t="shared" si="59"/>
        <v/>
      </c>
      <c r="BJ56" s="900" t="str">
        <f t="shared" si="59"/>
        <v/>
      </c>
      <c r="BK56" s="900" t="str">
        <f t="shared" si="59"/>
        <v/>
      </c>
      <c r="BL56" s="900" t="str">
        <f t="shared" si="59"/>
        <v/>
      </c>
      <c r="BM56" s="900" t="str">
        <f t="shared" si="59"/>
        <v/>
      </c>
      <c r="BN56" s="900" t="str">
        <f t="shared" si="59"/>
        <v/>
      </c>
      <c r="BO56" s="900" t="str">
        <f t="shared" si="59"/>
        <v/>
      </c>
      <c r="BP56" s="900" t="str">
        <f t="shared" si="59"/>
        <v/>
      </c>
      <c r="BQ56" s="900" t="str">
        <f t="shared" si="59"/>
        <v/>
      </c>
      <c r="BR56" s="900" t="str">
        <f t="shared" si="59"/>
        <v/>
      </c>
      <c r="BS56" s="900" t="str">
        <f t="shared" si="59"/>
        <v/>
      </c>
      <c r="BT56" s="900" t="str">
        <f t="shared" si="59"/>
        <v/>
      </c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2" t="str">
        <f t="shared" si="54"/>
        <v/>
      </c>
      <c r="CV56" s="553" t="str">
        <f t="shared" si="54"/>
        <v/>
      </c>
      <c r="CW56" s="554" t="str">
        <f t="shared" si="54"/>
        <v/>
      </c>
      <c r="CX56" s="554" t="str">
        <f t="shared" si="54"/>
        <v/>
      </c>
      <c r="CY56" s="554" t="str">
        <f t="shared" si="54"/>
        <v/>
      </c>
      <c r="CZ56" s="554" t="str">
        <f t="shared" si="54"/>
        <v/>
      </c>
      <c r="DA56" s="554" t="str">
        <f t="shared" si="54"/>
        <v/>
      </c>
      <c r="DB56" s="555" t="str">
        <f t="shared" si="54"/>
        <v/>
      </c>
      <c r="DC56" s="555" t="str">
        <f t="shared" si="54"/>
        <v/>
      </c>
      <c r="DD56" s="555" t="str">
        <f t="shared" si="54"/>
        <v/>
      </c>
      <c r="DE56" s="554" t="str">
        <f t="shared" si="55"/>
        <v/>
      </c>
      <c r="DF56" s="554" t="str">
        <f t="shared" si="55"/>
        <v/>
      </c>
      <c r="DG56" s="554" t="str">
        <f t="shared" si="55"/>
        <v/>
      </c>
      <c r="DH56" s="554" t="str">
        <f t="shared" si="55"/>
        <v/>
      </c>
      <c r="DI56" s="554" t="str">
        <f t="shared" si="55"/>
        <v/>
      </c>
      <c r="DJ56" s="553" t="str">
        <f t="shared" si="55"/>
        <v/>
      </c>
      <c r="DK56" s="552" t="str">
        <f t="shared" si="55"/>
        <v/>
      </c>
      <c r="DL56" s="896">
        <f>COUNT(B56:R56)</f>
        <v>0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429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8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8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8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8"/>
      <c r="BV57" s="672"/>
      <c r="BW57" s="672"/>
      <c r="BX57" s="672"/>
      <c r="BY57" s="672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8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8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8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8"/>
      <c r="BV58" s="672"/>
      <c r="BW58" s="672"/>
      <c r="BX58" s="672"/>
      <c r="BY58" s="672"/>
      <c r="BZ58" s="894" t="str">
        <f t="shared" ref="BZ58:BZ63" si="60">IF(DL58&lt;3,"",(SUM(B58:R58)-MIN(B58:R58)-MAX(B58:R58))/(DL58-2))</f>
        <v/>
      </c>
      <c r="CA58" s="894" t="str">
        <f t="shared" ref="CA58:CA63" si="61">IF(DM58&lt;3,"",(SUM(T58:AJ58)-MIN(T58:AJ58)-MAX(T58:AJ58))/(DM58-2))</f>
        <v/>
      </c>
      <c r="CB58" s="894" t="str">
        <f t="shared" ref="CB58:CB63" si="62">IF(DN58&lt;3,"",(SUM(AL58:BB58)-MIN(AL58:BB58)-MAX(AL58:BB58))/(DN58-2))</f>
        <v/>
      </c>
      <c r="CC58" s="895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3">COUNT(B58:R58)</f>
        <v>0</v>
      </c>
      <c r="DM58" s="851">
        <f t="shared" ref="DM58:DM63" si="84">COUNT(T58:AJ58)</f>
        <v>0</v>
      </c>
      <c r="DN58" s="851">
        <f t="shared" ref="DN58:DN63" si="85">COUNT(AL58:BB58)</f>
        <v>0</v>
      </c>
      <c r="DO58" s="852">
        <f t="shared" ref="DO58:DO63" si="86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289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60"/>
        <v/>
      </c>
      <c r="CA59" s="894" t="str">
        <f t="shared" si="61"/>
        <v/>
      </c>
      <c r="CB59" s="894" t="str">
        <f t="shared" si="62"/>
        <v/>
      </c>
      <c r="CC59" s="895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2" t="str">
        <f t="shared" si="66"/>
        <v/>
      </c>
      <c r="CV59" s="553" t="str">
        <f t="shared" si="67"/>
        <v/>
      </c>
      <c r="CW59" s="554" t="str">
        <f t="shared" si="68"/>
        <v/>
      </c>
      <c r="CX59" s="554" t="str">
        <f t="shared" si="69"/>
        <v/>
      </c>
      <c r="CY59" s="554" t="str">
        <f t="shared" si="70"/>
        <v/>
      </c>
      <c r="CZ59" s="554" t="str">
        <f t="shared" si="71"/>
        <v/>
      </c>
      <c r="DA59" s="554" t="str">
        <f t="shared" si="72"/>
        <v/>
      </c>
      <c r="DB59" s="555" t="str">
        <f t="shared" si="73"/>
        <v/>
      </c>
      <c r="DC59" s="555" t="str">
        <f t="shared" si="74"/>
        <v/>
      </c>
      <c r="DD59" s="555" t="str">
        <f t="shared" si="75"/>
        <v/>
      </c>
      <c r="DE59" s="554" t="str">
        <f t="shared" si="76"/>
        <v/>
      </c>
      <c r="DF59" s="554" t="str">
        <f t="shared" si="77"/>
        <v/>
      </c>
      <c r="DG59" s="554" t="str">
        <f t="shared" si="78"/>
        <v/>
      </c>
      <c r="DH59" s="554" t="str">
        <f t="shared" si="79"/>
        <v/>
      </c>
      <c r="DI59" s="554" t="str">
        <f t="shared" si="80"/>
        <v/>
      </c>
      <c r="DJ59" s="553" t="str">
        <f t="shared" si="81"/>
        <v/>
      </c>
      <c r="DK59" s="552" t="str">
        <f t="shared" si="82"/>
        <v/>
      </c>
      <c r="DL59" s="896">
        <f t="shared" si="83"/>
        <v>0</v>
      </c>
      <c r="DM59" s="851">
        <f t="shared" si="84"/>
        <v>0</v>
      </c>
      <c r="DN59" s="851">
        <f t="shared" si="85"/>
        <v>0</v>
      </c>
      <c r="DO59" s="852">
        <f t="shared" si="86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60"/>
        <v/>
      </c>
      <c r="CA60" s="894" t="str">
        <f t="shared" si="61"/>
        <v/>
      </c>
      <c r="CB60" s="894" t="str">
        <f t="shared" si="62"/>
        <v/>
      </c>
      <c r="CC60" s="895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2" t="str">
        <f t="shared" si="66"/>
        <v/>
      </c>
      <c r="CV60" s="553" t="str">
        <f t="shared" si="67"/>
        <v/>
      </c>
      <c r="CW60" s="554" t="str">
        <f t="shared" si="68"/>
        <v/>
      </c>
      <c r="CX60" s="554" t="str">
        <f t="shared" si="69"/>
        <v/>
      </c>
      <c r="CY60" s="554" t="str">
        <f t="shared" si="70"/>
        <v/>
      </c>
      <c r="CZ60" s="554" t="str">
        <f t="shared" si="71"/>
        <v/>
      </c>
      <c r="DA60" s="554" t="str">
        <f t="shared" si="72"/>
        <v/>
      </c>
      <c r="DB60" s="555" t="str">
        <f t="shared" si="73"/>
        <v/>
      </c>
      <c r="DC60" s="555" t="str">
        <f t="shared" si="74"/>
        <v/>
      </c>
      <c r="DD60" s="555" t="str">
        <f t="shared" si="75"/>
        <v/>
      </c>
      <c r="DE60" s="554" t="str">
        <f t="shared" si="76"/>
        <v/>
      </c>
      <c r="DF60" s="554" t="str">
        <f t="shared" si="77"/>
        <v/>
      </c>
      <c r="DG60" s="554" t="str">
        <f t="shared" si="78"/>
        <v/>
      </c>
      <c r="DH60" s="554" t="str">
        <f t="shared" si="79"/>
        <v/>
      </c>
      <c r="DI60" s="554" t="str">
        <f t="shared" si="80"/>
        <v/>
      </c>
      <c r="DJ60" s="553" t="str">
        <f t="shared" si="81"/>
        <v/>
      </c>
      <c r="DK60" s="552" t="str">
        <f t="shared" si="82"/>
        <v/>
      </c>
      <c r="DL60" s="896">
        <f t="shared" si="83"/>
        <v>0</v>
      </c>
      <c r="DM60" s="851">
        <f t="shared" si="84"/>
        <v>0</v>
      </c>
      <c r="DN60" s="851">
        <f t="shared" si="85"/>
        <v>0</v>
      </c>
      <c r="DO60" s="852">
        <f t="shared" si="86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306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60"/>
        <v/>
      </c>
      <c r="CA61" s="894" t="str">
        <f t="shared" si="61"/>
        <v/>
      </c>
      <c r="CB61" s="894" t="str">
        <f t="shared" si="62"/>
        <v/>
      </c>
      <c r="CC61" s="895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2" t="str">
        <f t="shared" si="66"/>
        <v/>
      </c>
      <c r="CV61" s="553" t="str">
        <f t="shared" si="67"/>
        <v/>
      </c>
      <c r="CW61" s="554" t="str">
        <f t="shared" si="68"/>
        <v/>
      </c>
      <c r="CX61" s="554" t="str">
        <f t="shared" si="69"/>
        <v/>
      </c>
      <c r="CY61" s="554" t="str">
        <f t="shared" si="70"/>
        <v/>
      </c>
      <c r="CZ61" s="554" t="str">
        <f t="shared" si="71"/>
        <v/>
      </c>
      <c r="DA61" s="554" t="str">
        <f t="shared" si="72"/>
        <v/>
      </c>
      <c r="DB61" s="555" t="str">
        <f t="shared" si="73"/>
        <v/>
      </c>
      <c r="DC61" s="555" t="str">
        <f t="shared" si="74"/>
        <v/>
      </c>
      <c r="DD61" s="555" t="str">
        <f t="shared" si="75"/>
        <v/>
      </c>
      <c r="DE61" s="554" t="str">
        <f t="shared" si="76"/>
        <v/>
      </c>
      <c r="DF61" s="554" t="str">
        <f t="shared" si="77"/>
        <v/>
      </c>
      <c r="DG61" s="554" t="str">
        <f t="shared" si="78"/>
        <v/>
      </c>
      <c r="DH61" s="554" t="str">
        <f t="shared" si="79"/>
        <v/>
      </c>
      <c r="DI61" s="554" t="str">
        <f t="shared" si="80"/>
        <v/>
      </c>
      <c r="DJ61" s="553" t="str">
        <f t="shared" si="81"/>
        <v/>
      </c>
      <c r="DK61" s="552" t="str">
        <f t="shared" si="82"/>
        <v/>
      </c>
      <c r="DL61" s="896">
        <f t="shared" si="83"/>
        <v>0</v>
      </c>
      <c r="DM61" s="851">
        <f t="shared" si="84"/>
        <v>0</v>
      </c>
      <c r="DN61" s="851">
        <f t="shared" si="85"/>
        <v>0</v>
      </c>
      <c r="DO61" s="852">
        <f t="shared" si="86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307</v>
      </c>
      <c r="B62" s="900" t="str">
        <f t="shared" ref="B62:R62" si="87">IF(B59="","",B58*B59*B60*B61)</f>
        <v/>
      </c>
      <c r="C62" s="900" t="str">
        <f t="shared" si="87"/>
        <v/>
      </c>
      <c r="D62" s="900" t="str">
        <f t="shared" si="87"/>
        <v/>
      </c>
      <c r="E62" s="900" t="str">
        <f t="shared" si="87"/>
        <v/>
      </c>
      <c r="F62" s="900" t="str">
        <f t="shared" si="87"/>
        <v/>
      </c>
      <c r="G62" s="900" t="str">
        <f t="shared" si="87"/>
        <v/>
      </c>
      <c r="H62" s="900" t="str">
        <f t="shared" si="87"/>
        <v/>
      </c>
      <c r="I62" s="900" t="str">
        <f t="shared" si="87"/>
        <v/>
      </c>
      <c r="J62" s="900" t="str">
        <f t="shared" si="87"/>
        <v/>
      </c>
      <c r="K62" s="900" t="str">
        <f t="shared" si="87"/>
        <v/>
      </c>
      <c r="L62" s="900" t="str">
        <f t="shared" si="87"/>
        <v/>
      </c>
      <c r="M62" s="900" t="str">
        <f t="shared" si="87"/>
        <v/>
      </c>
      <c r="N62" s="900" t="str">
        <f t="shared" si="87"/>
        <v/>
      </c>
      <c r="O62" s="900" t="str">
        <f t="shared" si="87"/>
        <v/>
      </c>
      <c r="P62" s="900" t="str">
        <f t="shared" si="87"/>
        <v/>
      </c>
      <c r="Q62" s="900" t="str">
        <f t="shared" si="87"/>
        <v/>
      </c>
      <c r="R62" s="900" t="str">
        <f t="shared" si="87"/>
        <v/>
      </c>
      <c r="S62" s="888"/>
      <c r="T62" s="900" t="str">
        <f t="shared" ref="T62:AJ62" si="88">IF(T59="","",T58*T59*T60*T61)</f>
        <v/>
      </c>
      <c r="U62" s="900" t="str">
        <f t="shared" si="88"/>
        <v/>
      </c>
      <c r="V62" s="900" t="str">
        <f t="shared" si="88"/>
        <v/>
      </c>
      <c r="W62" s="900" t="str">
        <f t="shared" si="88"/>
        <v/>
      </c>
      <c r="X62" s="900" t="str">
        <f t="shared" si="88"/>
        <v/>
      </c>
      <c r="Y62" s="900" t="str">
        <f t="shared" si="88"/>
        <v/>
      </c>
      <c r="Z62" s="900" t="str">
        <f t="shared" si="88"/>
        <v/>
      </c>
      <c r="AA62" s="900" t="str">
        <f t="shared" si="88"/>
        <v/>
      </c>
      <c r="AB62" s="900" t="str">
        <f t="shared" si="88"/>
        <v/>
      </c>
      <c r="AC62" s="900" t="str">
        <f t="shared" si="88"/>
        <v/>
      </c>
      <c r="AD62" s="900" t="str">
        <f t="shared" si="88"/>
        <v/>
      </c>
      <c r="AE62" s="900" t="str">
        <f t="shared" si="88"/>
        <v/>
      </c>
      <c r="AF62" s="900" t="str">
        <f t="shared" si="88"/>
        <v/>
      </c>
      <c r="AG62" s="900" t="str">
        <f t="shared" si="88"/>
        <v/>
      </c>
      <c r="AH62" s="900" t="str">
        <f t="shared" si="88"/>
        <v/>
      </c>
      <c r="AI62" s="900" t="str">
        <f t="shared" si="88"/>
        <v/>
      </c>
      <c r="AJ62" s="900" t="str">
        <f t="shared" si="88"/>
        <v/>
      </c>
      <c r="AK62" s="888"/>
      <c r="AL62" s="900" t="str">
        <f t="shared" ref="AL62:BB62" si="89">IF(AL59="","",AL58*AL59*AL60*AL61)</f>
        <v/>
      </c>
      <c r="AM62" s="900" t="str">
        <f t="shared" si="89"/>
        <v/>
      </c>
      <c r="AN62" s="900" t="str">
        <f t="shared" si="89"/>
        <v/>
      </c>
      <c r="AO62" s="900" t="str">
        <f t="shared" si="89"/>
        <v/>
      </c>
      <c r="AP62" s="900" t="str">
        <f t="shared" si="89"/>
        <v/>
      </c>
      <c r="AQ62" s="900" t="str">
        <f t="shared" si="89"/>
        <v/>
      </c>
      <c r="AR62" s="900" t="str">
        <f t="shared" si="89"/>
        <v/>
      </c>
      <c r="AS62" s="900" t="str">
        <f t="shared" si="89"/>
        <v/>
      </c>
      <c r="AT62" s="900" t="str">
        <f t="shared" si="89"/>
        <v/>
      </c>
      <c r="AU62" s="900" t="str">
        <f t="shared" si="89"/>
        <v/>
      </c>
      <c r="AV62" s="900" t="str">
        <f t="shared" si="89"/>
        <v/>
      </c>
      <c r="AW62" s="900" t="str">
        <f t="shared" si="89"/>
        <v/>
      </c>
      <c r="AX62" s="900" t="str">
        <f t="shared" si="89"/>
        <v/>
      </c>
      <c r="AY62" s="900" t="str">
        <f t="shared" si="89"/>
        <v/>
      </c>
      <c r="AZ62" s="900" t="str">
        <f t="shared" si="89"/>
        <v/>
      </c>
      <c r="BA62" s="900" t="str">
        <f t="shared" si="89"/>
        <v/>
      </c>
      <c r="BB62" s="900" t="str">
        <f t="shared" si="89"/>
        <v/>
      </c>
      <c r="BC62" s="888"/>
      <c r="BD62" s="900" t="str">
        <f t="shared" ref="BD62:BT62" si="90">IF(BD59="","",BD58*BD59*BD60*BD61)</f>
        <v/>
      </c>
      <c r="BE62" s="900" t="str">
        <f t="shared" si="90"/>
        <v/>
      </c>
      <c r="BF62" s="900" t="str">
        <f t="shared" si="90"/>
        <v/>
      </c>
      <c r="BG62" s="900" t="str">
        <f t="shared" si="90"/>
        <v/>
      </c>
      <c r="BH62" s="900" t="str">
        <f t="shared" si="90"/>
        <v/>
      </c>
      <c r="BI62" s="900" t="str">
        <f t="shared" si="90"/>
        <v/>
      </c>
      <c r="BJ62" s="900" t="str">
        <f t="shared" si="90"/>
        <v/>
      </c>
      <c r="BK62" s="900" t="str">
        <f t="shared" si="90"/>
        <v/>
      </c>
      <c r="BL62" s="900" t="str">
        <f t="shared" si="90"/>
        <v/>
      </c>
      <c r="BM62" s="900" t="str">
        <f t="shared" si="90"/>
        <v/>
      </c>
      <c r="BN62" s="900" t="str">
        <f t="shared" si="90"/>
        <v/>
      </c>
      <c r="BO62" s="900" t="str">
        <f t="shared" si="90"/>
        <v/>
      </c>
      <c r="BP62" s="900" t="str">
        <f t="shared" si="90"/>
        <v/>
      </c>
      <c r="BQ62" s="900" t="str">
        <f t="shared" si="90"/>
        <v/>
      </c>
      <c r="BR62" s="900" t="str">
        <f t="shared" si="90"/>
        <v/>
      </c>
      <c r="BS62" s="900" t="str">
        <f t="shared" si="90"/>
        <v/>
      </c>
      <c r="BT62" s="900" t="str">
        <f t="shared" si="90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60"/>
        <v/>
      </c>
      <c r="CA62" s="894" t="str">
        <f t="shared" si="61"/>
        <v/>
      </c>
      <c r="CB62" s="894" t="str">
        <f t="shared" si="62"/>
        <v/>
      </c>
      <c r="CC62" s="895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2" t="str">
        <f t="shared" si="66"/>
        <v/>
      </c>
      <c r="CV62" s="553" t="str">
        <f t="shared" si="67"/>
        <v/>
      </c>
      <c r="CW62" s="554" t="str">
        <f t="shared" si="68"/>
        <v/>
      </c>
      <c r="CX62" s="554" t="str">
        <f t="shared" si="69"/>
        <v/>
      </c>
      <c r="CY62" s="554" t="str">
        <f t="shared" si="70"/>
        <v/>
      </c>
      <c r="CZ62" s="554" t="str">
        <f t="shared" si="71"/>
        <v/>
      </c>
      <c r="DA62" s="554" t="str">
        <f t="shared" si="72"/>
        <v/>
      </c>
      <c r="DB62" s="555" t="str">
        <f t="shared" si="73"/>
        <v/>
      </c>
      <c r="DC62" s="555" t="str">
        <f t="shared" si="74"/>
        <v/>
      </c>
      <c r="DD62" s="555" t="str">
        <f t="shared" si="75"/>
        <v/>
      </c>
      <c r="DE62" s="554" t="str">
        <f t="shared" si="76"/>
        <v/>
      </c>
      <c r="DF62" s="554" t="str">
        <f t="shared" si="77"/>
        <v/>
      </c>
      <c r="DG62" s="554" t="str">
        <f t="shared" si="78"/>
        <v/>
      </c>
      <c r="DH62" s="554" t="str">
        <f t="shared" si="79"/>
        <v/>
      </c>
      <c r="DI62" s="554" t="str">
        <f t="shared" si="80"/>
        <v/>
      </c>
      <c r="DJ62" s="553" t="str">
        <f t="shared" si="81"/>
        <v/>
      </c>
      <c r="DK62" s="552" t="str">
        <f t="shared" si="82"/>
        <v/>
      </c>
      <c r="DL62" s="896">
        <f t="shared" si="83"/>
        <v>0</v>
      </c>
      <c r="DM62" s="851">
        <f t="shared" si="84"/>
        <v>0</v>
      </c>
      <c r="DN62" s="851">
        <f t="shared" si="85"/>
        <v>0</v>
      </c>
      <c r="DO62" s="852">
        <f t="shared" si="86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430</v>
      </c>
      <c r="B63" s="907">
        <f t="shared" ref="B63:R63" si="91">SUM(B14,B20,B26,B32,B38,B44,B50,B56,B62)</f>
        <v>449.98</v>
      </c>
      <c r="C63" s="907">
        <f t="shared" si="91"/>
        <v>0</v>
      </c>
      <c r="D63" s="907">
        <f t="shared" si="91"/>
        <v>892</v>
      </c>
      <c r="E63" s="907">
        <f t="shared" si="91"/>
        <v>0</v>
      </c>
      <c r="F63" s="907">
        <f t="shared" si="91"/>
        <v>700</v>
      </c>
      <c r="G63" s="907">
        <f t="shared" si="91"/>
        <v>240</v>
      </c>
      <c r="H63" s="907">
        <f t="shared" si="91"/>
        <v>0</v>
      </c>
      <c r="I63" s="907">
        <f t="shared" si="91"/>
        <v>310</v>
      </c>
      <c r="J63" s="907">
        <f t="shared" si="91"/>
        <v>0</v>
      </c>
      <c r="K63" s="907">
        <f t="shared" si="91"/>
        <v>0</v>
      </c>
      <c r="L63" s="907">
        <f t="shared" si="91"/>
        <v>0</v>
      </c>
      <c r="M63" s="907">
        <f t="shared" si="91"/>
        <v>0</v>
      </c>
      <c r="N63" s="907">
        <f t="shared" si="91"/>
        <v>0</v>
      </c>
      <c r="O63" s="907">
        <f t="shared" si="91"/>
        <v>0</v>
      </c>
      <c r="P63" s="907">
        <f t="shared" si="91"/>
        <v>0</v>
      </c>
      <c r="Q63" s="907">
        <f t="shared" si="91"/>
        <v>0</v>
      </c>
      <c r="R63" s="907">
        <f t="shared" si="91"/>
        <v>0</v>
      </c>
      <c r="S63" s="908"/>
      <c r="T63" s="907">
        <f t="shared" ref="T63:AJ63" si="92">SUM(T14,T20,T26,T32,T38,T44,T50,T56,T62)</f>
        <v>200</v>
      </c>
      <c r="U63" s="907">
        <f t="shared" si="92"/>
        <v>1400</v>
      </c>
      <c r="V63" s="907">
        <f t="shared" si="92"/>
        <v>700</v>
      </c>
      <c r="W63" s="907">
        <f t="shared" si="92"/>
        <v>100</v>
      </c>
      <c r="X63" s="907">
        <f t="shared" si="92"/>
        <v>0</v>
      </c>
      <c r="Y63" s="907">
        <f t="shared" si="92"/>
        <v>0</v>
      </c>
      <c r="Z63" s="907">
        <f t="shared" si="92"/>
        <v>1000</v>
      </c>
      <c r="AA63" s="907">
        <f t="shared" si="92"/>
        <v>0</v>
      </c>
      <c r="AB63" s="907">
        <f t="shared" si="92"/>
        <v>40</v>
      </c>
      <c r="AC63" s="907">
        <f t="shared" si="92"/>
        <v>0</v>
      </c>
      <c r="AD63" s="907">
        <f t="shared" si="92"/>
        <v>0</v>
      </c>
      <c r="AE63" s="907">
        <f t="shared" si="92"/>
        <v>0</v>
      </c>
      <c r="AF63" s="907">
        <f t="shared" si="92"/>
        <v>0</v>
      </c>
      <c r="AG63" s="907">
        <f t="shared" si="92"/>
        <v>0</v>
      </c>
      <c r="AH63" s="907">
        <f t="shared" si="92"/>
        <v>0</v>
      </c>
      <c r="AI63" s="907">
        <f t="shared" si="92"/>
        <v>0</v>
      </c>
      <c r="AJ63" s="907">
        <f t="shared" si="92"/>
        <v>0</v>
      </c>
      <c r="AK63" s="908"/>
      <c r="AL63" s="907">
        <f t="shared" ref="AL63:BB63" si="93">SUM(AL14,AL20,AL26,AL32,AL38,AL44,AL50,AL56,AL62)</f>
        <v>0</v>
      </c>
      <c r="AM63" s="907">
        <f t="shared" si="93"/>
        <v>0</v>
      </c>
      <c r="AN63" s="907">
        <f t="shared" si="93"/>
        <v>0</v>
      </c>
      <c r="AO63" s="907">
        <f t="shared" si="93"/>
        <v>0</v>
      </c>
      <c r="AP63" s="907">
        <f t="shared" si="93"/>
        <v>0</v>
      </c>
      <c r="AQ63" s="907">
        <f t="shared" si="93"/>
        <v>0</v>
      </c>
      <c r="AR63" s="907">
        <f t="shared" si="93"/>
        <v>0</v>
      </c>
      <c r="AS63" s="907">
        <f t="shared" si="93"/>
        <v>0</v>
      </c>
      <c r="AT63" s="907">
        <f t="shared" si="93"/>
        <v>0</v>
      </c>
      <c r="AU63" s="907">
        <f t="shared" si="93"/>
        <v>0</v>
      </c>
      <c r="AV63" s="907">
        <f t="shared" si="93"/>
        <v>0</v>
      </c>
      <c r="AW63" s="907">
        <f t="shared" si="93"/>
        <v>0</v>
      </c>
      <c r="AX63" s="907">
        <f t="shared" si="93"/>
        <v>0</v>
      </c>
      <c r="AY63" s="907">
        <f t="shared" si="93"/>
        <v>0</v>
      </c>
      <c r="AZ63" s="907">
        <f t="shared" si="93"/>
        <v>0</v>
      </c>
      <c r="BA63" s="907">
        <f t="shared" si="93"/>
        <v>0</v>
      </c>
      <c r="BB63" s="907">
        <f t="shared" si="93"/>
        <v>0</v>
      </c>
      <c r="BC63" s="908"/>
      <c r="BD63" s="907">
        <f>SUM(BD14,BD20,BD26,BD32,BD38,BD44,BD50,BD56,BD62)</f>
        <v>0</v>
      </c>
      <c r="BE63" s="907">
        <f>SUM(BE14,BE20,BE26,BE32,BE38,BE44,BE50,BE56,BE62)</f>
        <v>0</v>
      </c>
      <c r="BF63" s="907">
        <f>SUM(BF14,BF20,BF26,BF32,BF38,BF44,BF50,BF56,BF62)</f>
        <v>0</v>
      </c>
      <c r="BG63" s="907">
        <f>SUM(BG14,BG20,BG26,BG32,BG38,BG44,BG50,BG56,BG62)</f>
        <v>0</v>
      </c>
      <c r="BH63" s="907"/>
      <c r="BI63" s="907"/>
      <c r="BJ63" s="907">
        <f t="shared" ref="BJ63:BT63" si="94">SUM(BJ14,BJ20,BJ26,BJ32,BJ38,BJ44,BJ50,BJ56,BJ62)</f>
        <v>0</v>
      </c>
      <c r="BK63" s="907">
        <f t="shared" si="94"/>
        <v>0</v>
      </c>
      <c r="BL63" s="907">
        <f t="shared" si="94"/>
        <v>0</v>
      </c>
      <c r="BM63" s="907">
        <f t="shared" si="94"/>
        <v>0</v>
      </c>
      <c r="BN63" s="907">
        <f t="shared" si="94"/>
        <v>0</v>
      </c>
      <c r="BO63" s="907">
        <f t="shared" si="94"/>
        <v>0</v>
      </c>
      <c r="BP63" s="907">
        <f t="shared" si="94"/>
        <v>0</v>
      </c>
      <c r="BQ63" s="907">
        <f t="shared" si="94"/>
        <v>0</v>
      </c>
      <c r="BR63" s="907">
        <f t="shared" si="94"/>
        <v>0</v>
      </c>
      <c r="BS63" s="907">
        <f t="shared" si="94"/>
        <v>0</v>
      </c>
      <c r="BT63" s="907">
        <f t="shared" si="94"/>
        <v>0</v>
      </c>
      <c r="BU63" s="908"/>
      <c r="BV63" s="907">
        <f>SUM(BV14,BV20,BV26,BV32,BV38,BV44,BV50,BV56,BV62)</f>
        <v>950</v>
      </c>
      <c r="BW63" s="907">
        <f>SUM(BW14,BW20,BW26,BW32,BW38,BW44,BW50,BW56,BW62)</f>
        <v>560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60"/>
        <v>113.33200000000001</v>
      </c>
      <c r="CA63" s="894">
        <f t="shared" si="61"/>
        <v>136</v>
      </c>
      <c r="CB63" s="894">
        <f t="shared" si="62"/>
        <v>0</v>
      </c>
      <c r="CC63" s="895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0</v>
      </c>
      <c r="CU63" s="552" t="str">
        <f t="shared" si="66"/>
        <v/>
      </c>
      <c r="CV63" s="553">
        <f t="shared" si="67"/>
        <v>0</v>
      </c>
      <c r="CW63" s="554">
        <f t="shared" si="68"/>
        <v>0</v>
      </c>
      <c r="CX63" s="554">
        <f t="shared" si="69"/>
        <v>0</v>
      </c>
      <c r="CY63" s="554">
        <f t="shared" si="70"/>
        <v>0</v>
      </c>
      <c r="CZ63" s="554">
        <f t="shared" si="71"/>
        <v>0</v>
      </c>
      <c r="DA63" s="554">
        <f t="shared" si="72"/>
        <v>0</v>
      </c>
      <c r="DB63" s="555">
        <f t="shared" si="73"/>
        <v>0</v>
      </c>
      <c r="DC63" s="555">
        <f t="shared" si="74"/>
        <v>0</v>
      </c>
      <c r="DD63" s="555">
        <f t="shared" si="75"/>
        <v>0</v>
      </c>
      <c r="DE63" s="554">
        <f t="shared" si="76"/>
        <v>0</v>
      </c>
      <c r="DF63" s="554">
        <f t="shared" si="77"/>
        <v>0</v>
      </c>
      <c r="DG63" s="554">
        <f t="shared" si="78"/>
        <v>0</v>
      </c>
      <c r="DH63" s="554">
        <f t="shared" si="79"/>
        <v>0</v>
      </c>
      <c r="DI63" s="554">
        <f t="shared" si="80"/>
        <v>0</v>
      </c>
      <c r="DJ63" s="553">
        <f t="shared" si="81"/>
        <v>0</v>
      </c>
      <c r="DK63" s="552" t="str">
        <f t="shared" si="82"/>
        <v/>
      </c>
      <c r="DL63" s="896">
        <f t="shared" si="83"/>
        <v>17</v>
      </c>
      <c r="DM63" s="851">
        <f t="shared" si="84"/>
        <v>17</v>
      </c>
      <c r="DN63" s="851">
        <f t="shared" si="85"/>
        <v>17</v>
      </c>
      <c r="DO63" s="852">
        <f t="shared" si="86"/>
        <v>15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8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8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8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8"/>
      <c r="BV64" s="450"/>
      <c r="BW64" s="450"/>
      <c r="BX64" s="450"/>
      <c r="BY64" s="450"/>
      <c r="BZ64" s="909"/>
      <c r="CA64" s="909"/>
      <c r="CB64" s="909"/>
      <c r="CC64" s="910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1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1"/>
      <c r="DL64" s="912"/>
      <c r="DM64" s="912"/>
      <c r="DN64" s="912"/>
      <c r="DO64" s="911"/>
      <c r="DP64" s="450"/>
      <c r="DQ64" s="450"/>
      <c r="DR64" s="450"/>
      <c r="DS64" s="450"/>
      <c r="DT64" s="450"/>
      <c r="DU64" s="450"/>
      <c r="DV64" s="450"/>
      <c r="DW64" s="911"/>
      <c r="DX64" s="450"/>
      <c r="DY64" s="60"/>
    </row>
    <row r="65" spans="1:131" ht="12.75" customHeight="1">
      <c r="A65" s="913" t="s">
        <v>431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432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8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8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8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8"/>
      <c r="BV66" s="672"/>
      <c r="BW66" s="672"/>
      <c r="BX66" s="672"/>
      <c r="BY66" s="672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8"/>
      <c r="T67" s="672"/>
      <c r="U67" s="672"/>
      <c r="V67" s="672"/>
      <c r="W67" s="672"/>
      <c r="X67" s="672"/>
      <c r="Y67" s="672">
        <v>1</v>
      </c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8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8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8"/>
      <c r="BV67" s="672"/>
      <c r="BW67" s="299">
        <v>1</v>
      </c>
      <c r="BX67" s="672"/>
      <c r="BY67" s="672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2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3" t="str">
        <f t="shared" si="97"/>
        <v/>
      </c>
      <c r="CW67" s="554" t="str">
        <f t="shared" si="97"/>
        <v/>
      </c>
      <c r="CX67" s="554" t="str">
        <f t="shared" si="97"/>
        <v/>
      </c>
      <c r="CY67" s="554" t="str">
        <f t="shared" si="97"/>
        <v/>
      </c>
      <c r="CZ67" s="554" t="str">
        <f t="shared" si="97"/>
        <v/>
      </c>
      <c r="DA67" s="554" t="str">
        <f t="shared" si="97"/>
        <v/>
      </c>
      <c r="DB67" s="555" t="str">
        <f t="shared" si="97"/>
        <v/>
      </c>
      <c r="DC67" s="555" t="str">
        <f t="shared" si="97"/>
        <v/>
      </c>
      <c r="DD67" s="555" t="str">
        <f t="shared" si="97"/>
        <v/>
      </c>
      <c r="DE67" s="554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4" t="str">
        <f t="shared" si="98"/>
        <v/>
      </c>
      <c r="DG67" s="554" t="str">
        <f t="shared" si="98"/>
        <v/>
      </c>
      <c r="DH67" s="554" t="str">
        <f t="shared" si="98"/>
        <v/>
      </c>
      <c r="DI67" s="554" t="str">
        <f t="shared" si="98"/>
        <v/>
      </c>
      <c r="DJ67" s="553" t="str">
        <f t="shared" si="98"/>
        <v/>
      </c>
      <c r="DK67" s="552" t="str">
        <f t="shared" si="98"/>
        <v/>
      </c>
      <c r="DL67" s="896">
        <f>COUNT(B67:R67)</f>
        <v>0</v>
      </c>
      <c r="DM67" s="851">
        <f>COUNT(T67:AJ67)</f>
        <v>1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289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>
        <v>1</v>
      </c>
      <c r="Z68" s="299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8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71">
        <v>1</v>
      </c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2" t="str">
        <f t="shared" si="97"/>
        <v/>
      </c>
      <c r="CV68" s="553" t="str">
        <f t="shared" si="97"/>
        <v/>
      </c>
      <c r="CW68" s="554" t="str">
        <f t="shared" si="97"/>
        <v/>
      </c>
      <c r="CX68" s="554" t="str">
        <f t="shared" si="97"/>
        <v/>
      </c>
      <c r="CY68" s="554" t="str">
        <f t="shared" si="97"/>
        <v/>
      </c>
      <c r="CZ68" s="554" t="str">
        <f t="shared" si="97"/>
        <v/>
      </c>
      <c r="DA68" s="554" t="str">
        <f t="shared" si="97"/>
        <v/>
      </c>
      <c r="DB68" s="555" t="str">
        <f t="shared" si="97"/>
        <v/>
      </c>
      <c r="DC68" s="555" t="str">
        <f t="shared" si="97"/>
        <v/>
      </c>
      <c r="DD68" s="555" t="str">
        <f t="shared" si="97"/>
        <v/>
      </c>
      <c r="DE68" s="554" t="str">
        <f t="shared" si="98"/>
        <v/>
      </c>
      <c r="DF68" s="554" t="str">
        <f t="shared" si="98"/>
        <v/>
      </c>
      <c r="DG68" s="554" t="str">
        <f t="shared" si="98"/>
        <v/>
      </c>
      <c r="DH68" s="554" t="str">
        <f t="shared" si="98"/>
        <v/>
      </c>
      <c r="DI68" s="554" t="str">
        <f t="shared" si="98"/>
        <v/>
      </c>
      <c r="DJ68" s="553" t="str">
        <f t="shared" si="98"/>
        <v/>
      </c>
      <c r="DK68" s="552" t="str">
        <f t="shared" si="98"/>
        <v/>
      </c>
      <c r="DL68" s="896">
        <f>COUNT(B68:R68)</f>
        <v>0</v>
      </c>
      <c r="DM68" s="851">
        <f>COUNT(T68:AJ68)</f>
        <v>1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>
        <v>1</v>
      </c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>
        <v>1</v>
      </c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2" t="str">
        <f t="shared" si="97"/>
        <v/>
      </c>
      <c r="CV69" s="553" t="str">
        <f t="shared" si="97"/>
        <v/>
      </c>
      <c r="CW69" s="554" t="str">
        <f t="shared" si="97"/>
        <v/>
      </c>
      <c r="CX69" s="554" t="str">
        <f t="shared" si="97"/>
        <v/>
      </c>
      <c r="CY69" s="554" t="str">
        <f t="shared" si="97"/>
        <v/>
      </c>
      <c r="CZ69" s="554" t="str">
        <f t="shared" si="97"/>
        <v/>
      </c>
      <c r="DA69" s="554" t="str">
        <f t="shared" si="97"/>
        <v/>
      </c>
      <c r="DB69" s="555" t="str">
        <f t="shared" si="97"/>
        <v/>
      </c>
      <c r="DC69" s="555" t="str">
        <f t="shared" si="97"/>
        <v/>
      </c>
      <c r="DD69" s="555" t="str">
        <f t="shared" si="97"/>
        <v/>
      </c>
      <c r="DE69" s="554" t="str">
        <f t="shared" si="98"/>
        <v/>
      </c>
      <c r="DF69" s="554" t="str">
        <f t="shared" si="98"/>
        <v/>
      </c>
      <c r="DG69" s="554" t="str">
        <f t="shared" si="98"/>
        <v/>
      </c>
      <c r="DH69" s="554" t="str">
        <f t="shared" si="98"/>
        <v/>
      </c>
      <c r="DI69" s="554" t="str">
        <f t="shared" si="98"/>
        <v/>
      </c>
      <c r="DJ69" s="553" t="str">
        <f t="shared" si="98"/>
        <v/>
      </c>
      <c r="DK69" s="552" t="str">
        <f t="shared" si="98"/>
        <v/>
      </c>
      <c r="DL69" s="896">
        <f>COUNT(B69:R69)</f>
        <v>0</v>
      </c>
      <c r="DM69" s="851">
        <f>COUNT(T69:AJ69)</f>
        <v>1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306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>
        <v>100</v>
      </c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>
        <v>100</v>
      </c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2" t="str">
        <f t="shared" si="97"/>
        <v/>
      </c>
      <c r="CV70" s="553" t="str">
        <f t="shared" si="97"/>
        <v/>
      </c>
      <c r="CW70" s="554" t="str">
        <f t="shared" si="97"/>
        <v/>
      </c>
      <c r="CX70" s="554" t="str">
        <f t="shared" si="97"/>
        <v/>
      </c>
      <c r="CY70" s="554" t="str">
        <f t="shared" si="97"/>
        <v/>
      </c>
      <c r="CZ70" s="554" t="str">
        <f t="shared" si="97"/>
        <v/>
      </c>
      <c r="DA70" s="554" t="str">
        <f t="shared" si="97"/>
        <v/>
      </c>
      <c r="DB70" s="555" t="str">
        <f t="shared" si="97"/>
        <v/>
      </c>
      <c r="DC70" s="555" t="str">
        <f t="shared" si="97"/>
        <v/>
      </c>
      <c r="DD70" s="555" t="str">
        <f t="shared" si="97"/>
        <v/>
      </c>
      <c r="DE70" s="554" t="str">
        <f t="shared" si="98"/>
        <v/>
      </c>
      <c r="DF70" s="554" t="str">
        <f t="shared" si="98"/>
        <v/>
      </c>
      <c r="DG70" s="554" t="str">
        <f t="shared" si="98"/>
        <v/>
      </c>
      <c r="DH70" s="554" t="str">
        <f t="shared" si="98"/>
        <v/>
      </c>
      <c r="DI70" s="554" t="str">
        <f t="shared" si="98"/>
        <v/>
      </c>
      <c r="DJ70" s="553" t="str">
        <f t="shared" si="98"/>
        <v/>
      </c>
      <c r="DK70" s="552" t="str">
        <f t="shared" si="98"/>
        <v/>
      </c>
      <c r="DL70" s="896">
        <f>COUNT(B70:R70)</f>
        <v>0</v>
      </c>
      <c r="DM70" s="851">
        <f>COUNT(T70:AJ70)</f>
        <v>1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307</v>
      </c>
      <c r="B71" s="900" t="str">
        <f t="shared" ref="B71:R71" si="99">IF(B68="","",B67*B68*B69*B70)</f>
        <v/>
      </c>
      <c r="C71" s="900" t="str">
        <f t="shared" si="99"/>
        <v/>
      </c>
      <c r="D71" s="900" t="str">
        <f t="shared" si="99"/>
        <v/>
      </c>
      <c r="E71" s="900" t="str">
        <f t="shared" si="99"/>
        <v/>
      </c>
      <c r="F71" s="900" t="str">
        <f t="shared" si="99"/>
        <v/>
      </c>
      <c r="G71" s="900" t="str">
        <f t="shared" si="99"/>
        <v/>
      </c>
      <c r="H71" s="900" t="str">
        <f t="shared" si="99"/>
        <v/>
      </c>
      <c r="I71" s="900" t="str">
        <f t="shared" si="99"/>
        <v/>
      </c>
      <c r="J71" s="900" t="str">
        <f t="shared" si="99"/>
        <v/>
      </c>
      <c r="K71" s="900" t="str">
        <f t="shared" si="99"/>
        <v/>
      </c>
      <c r="L71" s="900" t="str">
        <f t="shared" si="99"/>
        <v/>
      </c>
      <c r="M71" s="900" t="str">
        <f t="shared" si="99"/>
        <v/>
      </c>
      <c r="N71" s="900" t="str">
        <f t="shared" si="99"/>
        <v/>
      </c>
      <c r="O71" s="900" t="str">
        <f t="shared" si="99"/>
        <v/>
      </c>
      <c r="P71" s="900" t="str">
        <f t="shared" si="99"/>
        <v/>
      </c>
      <c r="Q71" s="900" t="str">
        <f t="shared" si="99"/>
        <v/>
      </c>
      <c r="R71" s="900" t="str">
        <f t="shared" si="99"/>
        <v/>
      </c>
      <c r="S71" s="888"/>
      <c r="T71" s="900" t="str">
        <f t="shared" ref="T71:AJ71" si="100">IF(T68="","",T67*T68*T69*T70)</f>
        <v/>
      </c>
      <c r="U71" s="900" t="str">
        <f t="shared" si="100"/>
        <v/>
      </c>
      <c r="V71" s="900" t="str">
        <f t="shared" si="100"/>
        <v/>
      </c>
      <c r="W71" s="900" t="str">
        <f t="shared" si="100"/>
        <v/>
      </c>
      <c r="X71" s="900" t="str">
        <f t="shared" si="100"/>
        <v/>
      </c>
      <c r="Y71" s="900">
        <f t="shared" si="100"/>
        <v>100</v>
      </c>
      <c r="Z71" s="900" t="str">
        <f t="shared" si="100"/>
        <v/>
      </c>
      <c r="AA71" s="900" t="str">
        <f t="shared" si="100"/>
        <v/>
      </c>
      <c r="AB71" s="900" t="str">
        <f t="shared" si="100"/>
        <v/>
      </c>
      <c r="AC71" s="900" t="str">
        <f t="shared" si="100"/>
        <v/>
      </c>
      <c r="AD71" s="900" t="str">
        <f t="shared" si="100"/>
        <v/>
      </c>
      <c r="AE71" s="900" t="str">
        <f t="shared" si="100"/>
        <v/>
      </c>
      <c r="AF71" s="900" t="str">
        <f t="shared" si="100"/>
        <v/>
      </c>
      <c r="AG71" s="900" t="str">
        <f t="shared" si="100"/>
        <v/>
      </c>
      <c r="AH71" s="900" t="str">
        <f t="shared" si="100"/>
        <v/>
      </c>
      <c r="AI71" s="900" t="str">
        <f t="shared" si="100"/>
        <v/>
      </c>
      <c r="AJ71" s="900" t="str">
        <f t="shared" si="100"/>
        <v/>
      </c>
      <c r="AK71" s="888"/>
      <c r="AL71" s="900" t="str">
        <f t="shared" ref="AL71:BB71" si="101">IF(AL68="","",AL67*AL68*AL69*AL70)</f>
        <v/>
      </c>
      <c r="AM71" s="900" t="str">
        <f t="shared" si="101"/>
        <v/>
      </c>
      <c r="AN71" s="900" t="str">
        <f t="shared" si="101"/>
        <v/>
      </c>
      <c r="AO71" s="900" t="str">
        <f t="shared" si="101"/>
        <v/>
      </c>
      <c r="AP71" s="900" t="str">
        <f t="shared" si="101"/>
        <v/>
      </c>
      <c r="AQ71" s="900" t="str">
        <f t="shared" si="101"/>
        <v/>
      </c>
      <c r="AR71" s="900" t="str">
        <f t="shared" si="101"/>
        <v/>
      </c>
      <c r="AS71" s="900" t="str">
        <f t="shared" si="101"/>
        <v/>
      </c>
      <c r="AT71" s="900" t="str">
        <f t="shared" si="101"/>
        <v/>
      </c>
      <c r="AU71" s="900" t="str">
        <f t="shared" si="101"/>
        <v/>
      </c>
      <c r="AV71" s="900" t="str">
        <f t="shared" si="101"/>
        <v/>
      </c>
      <c r="AW71" s="900" t="str">
        <f t="shared" si="101"/>
        <v/>
      </c>
      <c r="AX71" s="900" t="str">
        <f t="shared" si="101"/>
        <v/>
      </c>
      <c r="AY71" s="900" t="str">
        <f t="shared" si="101"/>
        <v/>
      </c>
      <c r="AZ71" s="900" t="str">
        <f t="shared" si="101"/>
        <v/>
      </c>
      <c r="BA71" s="900" t="str">
        <f t="shared" si="101"/>
        <v/>
      </c>
      <c r="BB71" s="900" t="str">
        <f t="shared" si="101"/>
        <v/>
      </c>
      <c r="BC71" s="888"/>
      <c r="BD71" s="900" t="str">
        <f t="shared" ref="BD71:BT71" si="102">IF(BD68="","",BD67*BD68*BD69*BD70)</f>
        <v/>
      </c>
      <c r="BE71" s="900" t="str">
        <f t="shared" si="102"/>
        <v/>
      </c>
      <c r="BF71" s="900" t="str">
        <f t="shared" si="102"/>
        <v/>
      </c>
      <c r="BG71" s="900" t="str">
        <f t="shared" si="102"/>
        <v/>
      </c>
      <c r="BH71" s="900" t="str">
        <f t="shared" si="102"/>
        <v/>
      </c>
      <c r="BI71" s="900" t="str">
        <f t="shared" si="102"/>
        <v/>
      </c>
      <c r="BJ71" s="900" t="str">
        <f t="shared" si="102"/>
        <v/>
      </c>
      <c r="BK71" s="900" t="str">
        <f t="shared" si="102"/>
        <v/>
      </c>
      <c r="BL71" s="900" t="str">
        <f t="shared" si="102"/>
        <v/>
      </c>
      <c r="BM71" s="900" t="str">
        <f t="shared" si="102"/>
        <v/>
      </c>
      <c r="BN71" s="900" t="str">
        <f t="shared" si="102"/>
        <v/>
      </c>
      <c r="BO71" s="900" t="str">
        <f t="shared" si="102"/>
        <v/>
      </c>
      <c r="BP71" s="900" t="str">
        <f t="shared" si="102"/>
        <v/>
      </c>
      <c r="BQ71" s="900" t="str">
        <f t="shared" si="102"/>
        <v/>
      </c>
      <c r="BR71" s="900" t="str">
        <f t="shared" si="102"/>
        <v/>
      </c>
      <c r="BS71" s="900" t="str">
        <f t="shared" si="102"/>
        <v/>
      </c>
      <c r="BT71" s="900" t="str">
        <f t="shared" si="102"/>
        <v/>
      </c>
      <c r="BU71" s="888"/>
      <c r="BV71" s="900" t="str">
        <f>IF(BV68="","",BV67*BV68*BV69*BV70)</f>
        <v/>
      </c>
      <c r="BW71" s="900">
        <f>IF(BW68="","",BW67*BW68*BW69*BW70)</f>
        <v>100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2" t="str">
        <f t="shared" si="97"/>
        <v/>
      </c>
      <c r="CV71" s="553" t="str">
        <f t="shared" si="97"/>
        <v/>
      </c>
      <c r="CW71" s="554" t="str">
        <f t="shared" si="97"/>
        <v/>
      </c>
      <c r="CX71" s="554" t="str">
        <f t="shared" si="97"/>
        <v/>
      </c>
      <c r="CY71" s="554" t="str">
        <f t="shared" si="97"/>
        <v/>
      </c>
      <c r="CZ71" s="554" t="str">
        <f t="shared" si="97"/>
        <v/>
      </c>
      <c r="DA71" s="554" t="str">
        <f t="shared" si="97"/>
        <v/>
      </c>
      <c r="DB71" s="555" t="str">
        <f t="shared" si="97"/>
        <v/>
      </c>
      <c r="DC71" s="555" t="str">
        <f t="shared" si="97"/>
        <v/>
      </c>
      <c r="DD71" s="555" t="str">
        <f t="shared" si="97"/>
        <v/>
      </c>
      <c r="DE71" s="554" t="str">
        <f t="shared" si="98"/>
        <v/>
      </c>
      <c r="DF71" s="554" t="str">
        <f t="shared" si="98"/>
        <v/>
      </c>
      <c r="DG71" s="554" t="str">
        <f t="shared" si="98"/>
        <v/>
      </c>
      <c r="DH71" s="554" t="str">
        <f t="shared" si="98"/>
        <v/>
      </c>
      <c r="DI71" s="554" t="str">
        <f t="shared" si="98"/>
        <v/>
      </c>
      <c r="DJ71" s="553" t="str">
        <f t="shared" si="98"/>
        <v/>
      </c>
      <c r="DK71" s="552" t="str">
        <f t="shared" si="98"/>
        <v/>
      </c>
      <c r="DL71" s="896">
        <f>COUNT(B71:R71)</f>
        <v>0</v>
      </c>
      <c r="DM71" s="851">
        <f>COUNT(T71:AJ71)</f>
        <v>1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433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8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8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8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8"/>
      <c r="BV72" s="672"/>
      <c r="BW72" s="672"/>
      <c r="BX72" s="672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8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8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8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8"/>
      <c r="BV73" s="672"/>
      <c r="BW73" s="672"/>
      <c r="BX73" s="672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2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3" t="str">
        <f t="shared" si="105"/>
        <v/>
      </c>
      <c r="CW73" s="554" t="str">
        <f t="shared" si="105"/>
        <v/>
      </c>
      <c r="CX73" s="554" t="str">
        <f t="shared" si="105"/>
        <v/>
      </c>
      <c r="CY73" s="554" t="str">
        <f t="shared" si="105"/>
        <v/>
      </c>
      <c r="CZ73" s="554" t="str">
        <f t="shared" si="105"/>
        <v/>
      </c>
      <c r="DA73" s="554" t="str">
        <f t="shared" si="105"/>
        <v/>
      </c>
      <c r="DB73" s="555" t="str">
        <f t="shared" si="105"/>
        <v/>
      </c>
      <c r="DC73" s="555" t="str">
        <f t="shared" si="105"/>
        <v/>
      </c>
      <c r="DD73" s="555" t="str">
        <f t="shared" si="105"/>
        <v/>
      </c>
      <c r="DE73" s="554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4" t="str">
        <f t="shared" si="106"/>
        <v/>
      </c>
      <c r="DG73" s="554" t="str">
        <f t="shared" si="106"/>
        <v/>
      </c>
      <c r="DH73" s="554" t="str">
        <f t="shared" si="106"/>
        <v/>
      </c>
      <c r="DI73" s="554" t="str">
        <f t="shared" si="106"/>
        <v/>
      </c>
      <c r="DJ73" s="553" t="str">
        <f t="shared" si="106"/>
        <v/>
      </c>
      <c r="DK73" s="552" t="str">
        <f t="shared" si="106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289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2" t="str">
        <f t="shared" si="105"/>
        <v/>
      </c>
      <c r="CV74" s="553" t="str">
        <f t="shared" si="105"/>
        <v/>
      </c>
      <c r="CW74" s="554" t="str">
        <f t="shared" si="105"/>
        <v/>
      </c>
      <c r="CX74" s="554" t="str">
        <f t="shared" si="105"/>
        <v/>
      </c>
      <c r="CY74" s="554" t="str">
        <f t="shared" si="105"/>
        <v/>
      </c>
      <c r="CZ74" s="554" t="str">
        <f t="shared" si="105"/>
        <v/>
      </c>
      <c r="DA74" s="554" t="str">
        <f t="shared" si="105"/>
        <v/>
      </c>
      <c r="DB74" s="555" t="str">
        <f t="shared" si="105"/>
        <v/>
      </c>
      <c r="DC74" s="555" t="str">
        <f t="shared" si="105"/>
        <v/>
      </c>
      <c r="DD74" s="555" t="str">
        <f t="shared" si="105"/>
        <v/>
      </c>
      <c r="DE74" s="554" t="str">
        <f t="shared" si="106"/>
        <v/>
      </c>
      <c r="DF74" s="554" t="str">
        <f t="shared" si="106"/>
        <v/>
      </c>
      <c r="DG74" s="554" t="str">
        <f t="shared" si="106"/>
        <v/>
      </c>
      <c r="DH74" s="554" t="str">
        <f t="shared" si="106"/>
        <v/>
      </c>
      <c r="DI74" s="554" t="str">
        <f t="shared" si="106"/>
        <v/>
      </c>
      <c r="DJ74" s="553" t="str">
        <f t="shared" si="106"/>
        <v/>
      </c>
      <c r="DK74" s="552" t="str">
        <f t="shared" si="106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2" t="str">
        <f t="shared" si="105"/>
        <v/>
      </c>
      <c r="CV75" s="553" t="str">
        <f t="shared" si="105"/>
        <v/>
      </c>
      <c r="CW75" s="554" t="str">
        <f t="shared" si="105"/>
        <v/>
      </c>
      <c r="CX75" s="554" t="str">
        <f t="shared" si="105"/>
        <v/>
      </c>
      <c r="CY75" s="554" t="str">
        <f t="shared" si="105"/>
        <v/>
      </c>
      <c r="CZ75" s="554" t="str">
        <f t="shared" si="105"/>
        <v/>
      </c>
      <c r="DA75" s="554" t="str">
        <f t="shared" si="105"/>
        <v/>
      </c>
      <c r="DB75" s="555" t="str">
        <f t="shared" si="105"/>
        <v/>
      </c>
      <c r="DC75" s="555" t="str">
        <f t="shared" si="105"/>
        <v/>
      </c>
      <c r="DD75" s="555" t="str">
        <f t="shared" si="105"/>
        <v/>
      </c>
      <c r="DE75" s="554" t="str">
        <f t="shared" si="106"/>
        <v/>
      </c>
      <c r="DF75" s="554" t="str">
        <f t="shared" si="106"/>
        <v/>
      </c>
      <c r="DG75" s="554" t="str">
        <f t="shared" si="106"/>
        <v/>
      </c>
      <c r="DH75" s="554" t="str">
        <f t="shared" si="106"/>
        <v/>
      </c>
      <c r="DI75" s="554" t="str">
        <f t="shared" si="106"/>
        <v/>
      </c>
      <c r="DJ75" s="553" t="str">
        <f t="shared" si="106"/>
        <v/>
      </c>
      <c r="DK75" s="552" t="str">
        <f t="shared" si="106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306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2" t="str">
        <f t="shared" si="105"/>
        <v/>
      </c>
      <c r="CV76" s="553" t="str">
        <f t="shared" si="105"/>
        <v/>
      </c>
      <c r="CW76" s="554" t="str">
        <f t="shared" si="105"/>
        <v/>
      </c>
      <c r="CX76" s="554" t="str">
        <f t="shared" si="105"/>
        <v/>
      </c>
      <c r="CY76" s="554" t="str">
        <f t="shared" si="105"/>
        <v/>
      </c>
      <c r="CZ76" s="554" t="str">
        <f t="shared" si="105"/>
        <v/>
      </c>
      <c r="DA76" s="554" t="str">
        <f t="shared" si="105"/>
        <v/>
      </c>
      <c r="DB76" s="555" t="str">
        <f t="shared" si="105"/>
        <v/>
      </c>
      <c r="DC76" s="555" t="str">
        <f t="shared" si="105"/>
        <v/>
      </c>
      <c r="DD76" s="555" t="str">
        <f t="shared" si="105"/>
        <v/>
      </c>
      <c r="DE76" s="554" t="str">
        <f t="shared" si="106"/>
        <v/>
      </c>
      <c r="DF76" s="554" t="str">
        <f t="shared" si="106"/>
        <v/>
      </c>
      <c r="DG76" s="554" t="str">
        <f t="shared" si="106"/>
        <v/>
      </c>
      <c r="DH76" s="554" t="str">
        <f t="shared" si="106"/>
        <v/>
      </c>
      <c r="DI76" s="554" t="str">
        <f t="shared" si="106"/>
        <v/>
      </c>
      <c r="DJ76" s="553" t="str">
        <f t="shared" si="106"/>
        <v/>
      </c>
      <c r="DK76" s="552" t="str">
        <f t="shared" si="106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307</v>
      </c>
      <c r="B77" s="900" t="str">
        <f t="shared" ref="B77:R77" si="107">IF(B74="","",B73*B74*B75*B76)</f>
        <v/>
      </c>
      <c r="C77" s="900" t="str">
        <f t="shared" si="107"/>
        <v/>
      </c>
      <c r="D77" s="900" t="str">
        <f t="shared" si="107"/>
        <v/>
      </c>
      <c r="E77" s="900" t="str">
        <f t="shared" si="107"/>
        <v/>
      </c>
      <c r="F77" s="900" t="str">
        <f t="shared" si="107"/>
        <v/>
      </c>
      <c r="G77" s="900" t="str">
        <f t="shared" si="107"/>
        <v/>
      </c>
      <c r="H77" s="900" t="str">
        <f t="shared" si="107"/>
        <v/>
      </c>
      <c r="I77" s="900" t="str">
        <f t="shared" si="107"/>
        <v/>
      </c>
      <c r="J77" s="900" t="str">
        <f t="shared" si="107"/>
        <v/>
      </c>
      <c r="K77" s="900" t="str">
        <f t="shared" si="107"/>
        <v/>
      </c>
      <c r="L77" s="900" t="str">
        <f t="shared" si="107"/>
        <v/>
      </c>
      <c r="M77" s="900" t="str">
        <f t="shared" si="107"/>
        <v/>
      </c>
      <c r="N77" s="900" t="str">
        <f t="shared" si="107"/>
        <v/>
      </c>
      <c r="O77" s="900" t="str">
        <f t="shared" si="107"/>
        <v/>
      </c>
      <c r="P77" s="900" t="str">
        <f t="shared" si="107"/>
        <v/>
      </c>
      <c r="Q77" s="900" t="str">
        <f t="shared" si="107"/>
        <v/>
      </c>
      <c r="R77" s="900" t="str">
        <f t="shared" si="107"/>
        <v/>
      </c>
      <c r="S77" s="888"/>
      <c r="T77" s="900" t="str">
        <f t="shared" ref="T77:AJ77" si="108">IF(T74="","",T73*T74*T75*T76)</f>
        <v/>
      </c>
      <c r="U77" s="900" t="str">
        <f t="shared" si="108"/>
        <v/>
      </c>
      <c r="V77" s="900" t="str">
        <f t="shared" si="108"/>
        <v/>
      </c>
      <c r="W77" s="900" t="str">
        <f t="shared" si="108"/>
        <v/>
      </c>
      <c r="X77" s="900" t="str">
        <f t="shared" si="108"/>
        <v/>
      </c>
      <c r="Y77" s="900" t="str">
        <f t="shared" si="108"/>
        <v/>
      </c>
      <c r="Z77" s="900" t="str">
        <f t="shared" si="108"/>
        <v/>
      </c>
      <c r="AA77" s="900" t="str">
        <f t="shared" si="108"/>
        <v/>
      </c>
      <c r="AB77" s="900" t="str">
        <f t="shared" si="108"/>
        <v/>
      </c>
      <c r="AC77" s="900" t="str">
        <f t="shared" si="108"/>
        <v/>
      </c>
      <c r="AD77" s="900" t="str">
        <f t="shared" si="108"/>
        <v/>
      </c>
      <c r="AE77" s="900" t="str">
        <f t="shared" si="108"/>
        <v/>
      </c>
      <c r="AF77" s="900" t="str">
        <f t="shared" si="108"/>
        <v/>
      </c>
      <c r="AG77" s="900" t="str">
        <f t="shared" si="108"/>
        <v/>
      </c>
      <c r="AH77" s="900" t="str">
        <f t="shared" si="108"/>
        <v/>
      </c>
      <c r="AI77" s="900" t="str">
        <f t="shared" si="108"/>
        <v/>
      </c>
      <c r="AJ77" s="900" t="str">
        <f t="shared" si="108"/>
        <v/>
      </c>
      <c r="AK77" s="888"/>
      <c r="AL77" s="900" t="str">
        <f t="shared" ref="AL77:BB77" si="109">IF(AL74="","",AL73*AL74*AL75*AL76)</f>
        <v/>
      </c>
      <c r="AM77" s="900" t="str">
        <f t="shared" si="109"/>
        <v/>
      </c>
      <c r="AN77" s="900" t="str">
        <f t="shared" si="109"/>
        <v/>
      </c>
      <c r="AO77" s="900" t="str">
        <f t="shared" si="109"/>
        <v/>
      </c>
      <c r="AP77" s="900" t="str">
        <f t="shared" si="109"/>
        <v/>
      </c>
      <c r="AQ77" s="900" t="str">
        <f t="shared" si="109"/>
        <v/>
      </c>
      <c r="AR77" s="900" t="str">
        <f t="shared" si="109"/>
        <v/>
      </c>
      <c r="AS77" s="900" t="str">
        <f t="shared" si="109"/>
        <v/>
      </c>
      <c r="AT77" s="900" t="str">
        <f t="shared" si="109"/>
        <v/>
      </c>
      <c r="AU77" s="900" t="str">
        <f t="shared" si="109"/>
        <v/>
      </c>
      <c r="AV77" s="900" t="str">
        <f t="shared" si="109"/>
        <v/>
      </c>
      <c r="AW77" s="900" t="str">
        <f t="shared" si="109"/>
        <v/>
      </c>
      <c r="AX77" s="900" t="str">
        <f t="shared" si="109"/>
        <v/>
      </c>
      <c r="AY77" s="900" t="str">
        <f t="shared" si="109"/>
        <v/>
      </c>
      <c r="AZ77" s="900" t="str">
        <f t="shared" si="109"/>
        <v/>
      </c>
      <c r="BA77" s="900" t="str">
        <f t="shared" si="109"/>
        <v/>
      </c>
      <c r="BB77" s="900" t="str">
        <f t="shared" si="109"/>
        <v/>
      </c>
      <c r="BC77" s="888"/>
      <c r="BD77" s="900" t="str">
        <f t="shared" ref="BD77:BT77" si="110">IF(BD74="","",BD73*BD74*BD75*BD76)</f>
        <v/>
      </c>
      <c r="BE77" s="900" t="str">
        <f t="shared" si="110"/>
        <v/>
      </c>
      <c r="BF77" s="900" t="str">
        <f t="shared" si="110"/>
        <v/>
      </c>
      <c r="BG77" s="900" t="str">
        <f t="shared" si="110"/>
        <v/>
      </c>
      <c r="BH77" s="900" t="str">
        <f t="shared" si="110"/>
        <v/>
      </c>
      <c r="BI77" s="900" t="str">
        <f t="shared" si="110"/>
        <v/>
      </c>
      <c r="BJ77" s="900" t="str">
        <f t="shared" si="110"/>
        <v/>
      </c>
      <c r="BK77" s="900" t="str">
        <f t="shared" si="110"/>
        <v/>
      </c>
      <c r="BL77" s="900" t="str">
        <f t="shared" si="110"/>
        <v/>
      </c>
      <c r="BM77" s="900" t="str">
        <f t="shared" si="110"/>
        <v/>
      </c>
      <c r="BN77" s="900" t="str">
        <f t="shared" si="110"/>
        <v/>
      </c>
      <c r="BO77" s="900" t="str">
        <f t="shared" si="110"/>
        <v/>
      </c>
      <c r="BP77" s="900" t="str">
        <f t="shared" si="110"/>
        <v/>
      </c>
      <c r="BQ77" s="900" t="str">
        <f t="shared" si="110"/>
        <v/>
      </c>
      <c r="BR77" s="900" t="str">
        <f t="shared" si="110"/>
        <v/>
      </c>
      <c r="BS77" s="900" t="str">
        <f t="shared" si="110"/>
        <v/>
      </c>
      <c r="BT77" s="900" t="str">
        <f t="shared" si="110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2" t="str">
        <f t="shared" si="105"/>
        <v/>
      </c>
      <c r="CV77" s="553" t="str">
        <f t="shared" si="105"/>
        <v/>
      </c>
      <c r="CW77" s="554" t="str">
        <f t="shared" si="105"/>
        <v/>
      </c>
      <c r="CX77" s="554" t="str">
        <f t="shared" si="105"/>
        <v/>
      </c>
      <c r="CY77" s="554" t="str">
        <f t="shared" si="105"/>
        <v/>
      </c>
      <c r="CZ77" s="554" t="str">
        <f t="shared" si="105"/>
        <v/>
      </c>
      <c r="DA77" s="554" t="str">
        <f t="shared" si="105"/>
        <v/>
      </c>
      <c r="DB77" s="555" t="str">
        <f t="shared" si="105"/>
        <v/>
      </c>
      <c r="DC77" s="555" t="str">
        <f t="shared" si="105"/>
        <v/>
      </c>
      <c r="DD77" s="555" t="str">
        <f t="shared" si="105"/>
        <v/>
      </c>
      <c r="DE77" s="554" t="str">
        <f t="shared" si="106"/>
        <v/>
      </c>
      <c r="DF77" s="554" t="str">
        <f t="shared" si="106"/>
        <v/>
      </c>
      <c r="DG77" s="554" t="str">
        <f t="shared" si="106"/>
        <v/>
      </c>
      <c r="DH77" s="554" t="str">
        <f t="shared" si="106"/>
        <v/>
      </c>
      <c r="DI77" s="554" t="str">
        <f t="shared" si="106"/>
        <v/>
      </c>
      <c r="DJ77" s="553" t="str">
        <f t="shared" si="106"/>
        <v/>
      </c>
      <c r="DK77" s="552" t="str">
        <f t="shared" si="106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434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8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8"/>
      <c r="AL78" s="672"/>
      <c r="AM78" s="672"/>
      <c r="AN78" s="672"/>
      <c r="AO78" s="672"/>
      <c r="AP78" s="672"/>
      <c r="AQ78" s="672"/>
      <c r="AR78" s="672"/>
      <c r="AS78" s="672"/>
      <c r="AT78" s="672">
        <v>1</v>
      </c>
      <c r="AU78" s="672"/>
      <c r="AV78" s="672"/>
      <c r="AW78" s="672"/>
      <c r="AX78" s="672"/>
      <c r="AY78" s="672"/>
      <c r="AZ78" s="672"/>
      <c r="BA78" s="672"/>
      <c r="BB78" s="672"/>
      <c r="BC78" s="888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8"/>
      <c r="BV78" s="672"/>
      <c r="BW78" s="672"/>
      <c r="BX78" s="672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288</v>
      </c>
      <c r="B79" s="672"/>
      <c r="C79" s="672"/>
      <c r="D79" s="672"/>
      <c r="E79" s="672"/>
      <c r="F79" s="672"/>
      <c r="G79" s="672"/>
      <c r="H79" s="672"/>
      <c r="I79" s="672">
        <v>2</v>
      </c>
      <c r="J79" s="672">
        <v>1</v>
      </c>
      <c r="K79" s="672"/>
      <c r="L79" s="672"/>
      <c r="M79" s="672"/>
      <c r="N79" s="672"/>
      <c r="O79" s="672"/>
      <c r="P79" s="672"/>
      <c r="Q79" s="672"/>
      <c r="R79" s="672"/>
      <c r="S79" s="888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8"/>
      <c r="AL79" s="672"/>
      <c r="AM79" s="672"/>
      <c r="AN79" s="672"/>
      <c r="AO79" s="672"/>
      <c r="AP79" s="672"/>
      <c r="AQ79" s="672"/>
      <c r="AR79" s="672"/>
      <c r="AS79" s="672"/>
      <c r="AT79" s="672">
        <v>1</v>
      </c>
      <c r="AU79" s="672"/>
      <c r="AV79" s="672"/>
      <c r="AW79" s="672"/>
      <c r="AX79" s="672"/>
      <c r="AY79" s="672"/>
      <c r="AZ79" s="672"/>
      <c r="BA79" s="672"/>
      <c r="BB79" s="672"/>
      <c r="BC79" s="888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8"/>
      <c r="BV79" s="672">
        <v>1</v>
      </c>
      <c r="BW79" s="672"/>
      <c r="BX79" s="672"/>
      <c r="BY79" s="299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>
        <f t="shared" si="111"/>
        <v>1</v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2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3" t="str">
        <f t="shared" si="113"/>
        <v/>
      </c>
      <c r="CW79" s="554" t="str">
        <f t="shared" si="113"/>
        <v/>
      </c>
      <c r="CX79" s="554" t="str">
        <f t="shared" si="113"/>
        <v/>
      </c>
      <c r="CY79" s="554" t="str">
        <f t="shared" si="113"/>
        <v/>
      </c>
      <c r="CZ79" s="554" t="str">
        <f t="shared" si="113"/>
        <v/>
      </c>
      <c r="DA79" s="554" t="str">
        <f t="shared" si="113"/>
        <v/>
      </c>
      <c r="DB79" s="555" t="str">
        <f t="shared" si="113"/>
        <v/>
      </c>
      <c r="DC79" s="555" t="str">
        <f t="shared" si="113"/>
        <v/>
      </c>
      <c r="DD79" s="555" t="str">
        <f t="shared" si="113"/>
        <v/>
      </c>
      <c r="DE79" s="554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4" t="str">
        <f t="shared" si="114"/>
        <v/>
      </c>
      <c r="DG79" s="554" t="str">
        <f t="shared" si="114"/>
        <v/>
      </c>
      <c r="DH79" s="554" t="str">
        <f t="shared" si="114"/>
        <v/>
      </c>
      <c r="DI79" s="554" t="str">
        <f t="shared" si="114"/>
        <v/>
      </c>
      <c r="DJ79" s="553" t="str">
        <f t="shared" si="114"/>
        <v/>
      </c>
      <c r="DK79" s="552" t="str">
        <f t="shared" si="114"/>
        <v/>
      </c>
      <c r="DL79" s="896">
        <f>COUNT(B79:R79)</f>
        <v>2</v>
      </c>
      <c r="DM79" s="851">
        <f>COUNT(T79:AJ79)</f>
        <v>0</v>
      </c>
      <c r="DN79" s="851">
        <f>COUNT(AL79:BB79)</f>
        <v>1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289</v>
      </c>
      <c r="B80" s="299"/>
      <c r="C80" s="299"/>
      <c r="D80" s="299"/>
      <c r="E80" s="299"/>
      <c r="F80" s="299"/>
      <c r="G80" s="299"/>
      <c r="H80" s="299"/>
      <c r="I80" s="299">
        <v>1</v>
      </c>
      <c r="J80" s="299">
        <v>1</v>
      </c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/>
      <c r="W80" s="299"/>
      <c r="X80" s="299"/>
      <c r="Y80" s="299"/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>
        <v>1</v>
      </c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1</v>
      </c>
      <c r="BW80" s="299"/>
      <c r="BX80" s="299"/>
      <c r="BY80" s="299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>
        <f t="shared" si="112"/>
        <v>1</v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2" t="str">
        <f t="shared" si="113"/>
        <v/>
      </c>
      <c r="CV80" s="553" t="str">
        <f t="shared" si="113"/>
        <v/>
      </c>
      <c r="CW80" s="554" t="str">
        <f t="shared" si="113"/>
        <v/>
      </c>
      <c r="CX80" s="554" t="str">
        <f t="shared" si="113"/>
        <v/>
      </c>
      <c r="CY80" s="554" t="str">
        <f t="shared" si="113"/>
        <v/>
      </c>
      <c r="CZ80" s="554" t="str">
        <f t="shared" si="113"/>
        <v/>
      </c>
      <c r="DA80" s="554" t="str">
        <f t="shared" si="113"/>
        <v/>
      </c>
      <c r="DB80" s="555" t="str">
        <f t="shared" si="113"/>
        <v/>
      </c>
      <c r="DC80" s="555" t="str">
        <f t="shared" si="113"/>
        <v/>
      </c>
      <c r="DD80" s="555" t="str">
        <f t="shared" si="113"/>
        <v/>
      </c>
      <c r="DE80" s="554" t="str">
        <f t="shared" si="114"/>
        <v/>
      </c>
      <c r="DF80" s="554" t="str">
        <f t="shared" si="114"/>
        <v/>
      </c>
      <c r="DG80" s="554" t="str">
        <f t="shared" si="114"/>
        <v/>
      </c>
      <c r="DH80" s="554" t="str">
        <f t="shared" si="114"/>
        <v/>
      </c>
      <c r="DI80" s="554" t="str">
        <f t="shared" si="114"/>
        <v/>
      </c>
      <c r="DJ80" s="553" t="str">
        <f t="shared" si="114"/>
        <v/>
      </c>
      <c r="DK80" s="552" t="str">
        <f t="shared" si="114"/>
        <v/>
      </c>
      <c r="DL80" s="896">
        <f>COUNT(B80:R80)</f>
        <v>2</v>
      </c>
      <c r="DM80" s="851">
        <f>COUNT(T80:AJ80)</f>
        <v>0</v>
      </c>
      <c r="DN80" s="851">
        <f>COUNT(AL80:BB80)</f>
        <v>1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9"/>
      <c r="C81" s="299"/>
      <c r="D81" s="299"/>
      <c r="E81" s="299"/>
      <c r="F81" s="299"/>
      <c r="G81" s="299"/>
      <c r="H81" s="299"/>
      <c r="I81" s="299">
        <v>1</v>
      </c>
      <c r="J81" s="299">
        <v>1</v>
      </c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/>
      <c r="W81" s="299"/>
      <c r="X81" s="299"/>
      <c r="Y81" s="299"/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>
        <v>1</v>
      </c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2</v>
      </c>
      <c r="BW81" s="299"/>
      <c r="BX81" s="299"/>
      <c r="BY81" s="299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>
        <f t="shared" si="112"/>
        <v>1</v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2" t="str">
        <f t="shared" si="113"/>
        <v/>
      </c>
      <c r="CV81" s="553" t="str">
        <f t="shared" si="113"/>
        <v/>
      </c>
      <c r="CW81" s="554" t="str">
        <f t="shared" si="113"/>
        <v/>
      </c>
      <c r="CX81" s="554" t="str">
        <f t="shared" si="113"/>
        <v/>
      </c>
      <c r="CY81" s="554" t="str">
        <f t="shared" si="113"/>
        <v/>
      </c>
      <c r="CZ81" s="554" t="str">
        <f t="shared" si="113"/>
        <v/>
      </c>
      <c r="DA81" s="554" t="str">
        <f t="shared" si="113"/>
        <v/>
      </c>
      <c r="DB81" s="555" t="str">
        <f t="shared" si="113"/>
        <v/>
      </c>
      <c r="DC81" s="555" t="str">
        <f t="shared" si="113"/>
        <v/>
      </c>
      <c r="DD81" s="555" t="str">
        <f t="shared" si="113"/>
        <v/>
      </c>
      <c r="DE81" s="554" t="str">
        <f t="shared" si="114"/>
        <v/>
      </c>
      <c r="DF81" s="554" t="str">
        <f t="shared" si="114"/>
        <v/>
      </c>
      <c r="DG81" s="554" t="str">
        <f t="shared" si="114"/>
        <v/>
      </c>
      <c r="DH81" s="554" t="str">
        <f t="shared" si="114"/>
        <v/>
      </c>
      <c r="DI81" s="554" t="str">
        <f t="shared" si="114"/>
        <v/>
      </c>
      <c r="DJ81" s="553" t="str">
        <f t="shared" si="114"/>
        <v/>
      </c>
      <c r="DK81" s="552" t="str">
        <f t="shared" si="114"/>
        <v/>
      </c>
      <c r="DL81" s="896">
        <f>COUNT(B81:R81)</f>
        <v>2</v>
      </c>
      <c r="DM81" s="851">
        <f>COUNT(T81:AJ81)</f>
        <v>0</v>
      </c>
      <c r="DN81" s="851">
        <f>COUNT(AL81:BB81)</f>
        <v>1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306</v>
      </c>
      <c r="B82" s="299"/>
      <c r="C82" s="299"/>
      <c r="D82" s="299"/>
      <c r="E82" s="299"/>
      <c r="F82" s="299"/>
      <c r="G82" s="299"/>
      <c r="H82" s="299"/>
      <c r="I82" s="299">
        <v>40</v>
      </c>
      <c r="J82" s="299">
        <v>150</v>
      </c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/>
      <c r="W82" s="299"/>
      <c r="X82" s="299"/>
      <c r="Y82" s="299"/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>
        <v>50</v>
      </c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40</v>
      </c>
      <c r="BW82" s="299"/>
      <c r="BX82" s="299"/>
      <c r="BY82" s="299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>
        <f t="shared" si="112"/>
        <v>50</v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2" t="str">
        <f t="shared" si="113"/>
        <v/>
      </c>
      <c r="CV82" s="553" t="str">
        <f t="shared" si="113"/>
        <v/>
      </c>
      <c r="CW82" s="554" t="str">
        <f t="shared" si="113"/>
        <v/>
      </c>
      <c r="CX82" s="554" t="str">
        <f t="shared" si="113"/>
        <v/>
      </c>
      <c r="CY82" s="554" t="str">
        <f t="shared" si="113"/>
        <v/>
      </c>
      <c r="CZ82" s="554" t="str">
        <f t="shared" si="113"/>
        <v/>
      </c>
      <c r="DA82" s="554" t="str">
        <f t="shared" si="113"/>
        <v/>
      </c>
      <c r="DB82" s="555" t="str">
        <f t="shared" si="113"/>
        <v/>
      </c>
      <c r="DC82" s="555" t="str">
        <f t="shared" si="113"/>
        <v/>
      </c>
      <c r="DD82" s="555" t="str">
        <f t="shared" si="113"/>
        <v/>
      </c>
      <c r="DE82" s="554" t="str">
        <f t="shared" si="114"/>
        <v/>
      </c>
      <c r="DF82" s="554" t="str">
        <f t="shared" si="114"/>
        <v/>
      </c>
      <c r="DG82" s="554" t="str">
        <f t="shared" si="114"/>
        <v/>
      </c>
      <c r="DH82" s="554" t="str">
        <f t="shared" si="114"/>
        <v/>
      </c>
      <c r="DI82" s="554" t="str">
        <f t="shared" si="114"/>
        <v/>
      </c>
      <c r="DJ82" s="553" t="str">
        <f t="shared" si="114"/>
        <v/>
      </c>
      <c r="DK82" s="552" t="str">
        <f t="shared" si="114"/>
        <v/>
      </c>
      <c r="DL82" s="896">
        <f>COUNT(B82:R82)</f>
        <v>2</v>
      </c>
      <c r="DM82" s="851">
        <f>COUNT(T82:AJ82)</f>
        <v>0</v>
      </c>
      <c r="DN82" s="851">
        <f>COUNT(AL82:BB82)</f>
        <v>1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307</v>
      </c>
      <c r="B83" s="900" t="str">
        <f t="shared" ref="B83:R83" si="115">IF(B80="","",B79*B80*B81*B82)</f>
        <v/>
      </c>
      <c r="C83" s="900" t="str">
        <f t="shared" si="115"/>
        <v/>
      </c>
      <c r="D83" s="900" t="str">
        <f t="shared" si="115"/>
        <v/>
      </c>
      <c r="E83" s="900" t="str">
        <f t="shared" si="115"/>
        <v/>
      </c>
      <c r="F83" s="900" t="str">
        <f t="shared" si="115"/>
        <v/>
      </c>
      <c r="G83" s="900" t="str">
        <f t="shared" si="115"/>
        <v/>
      </c>
      <c r="H83" s="900" t="str">
        <f t="shared" si="115"/>
        <v/>
      </c>
      <c r="I83" s="900">
        <f t="shared" si="115"/>
        <v>80</v>
      </c>
      <c r="J83" s="900">
        <f t="shared" si="115"/>
        <v>150</v>
      </c>
      <c r="K83" s="900" t="str">
        <f t="shared" si="115"/>
        <v/>
      </c>
      <c r="L83" s="900" t="str">
        <f t="shared" si="115"/>
        <v/>
      </c>
      <c r="M83" s="900" t="str">
        <f t="shared" si="115"/>
        <v/>
      </c>
      <c r="N83" s="900" t="str">
        <f t="shared" si="115"/>
        <v/>
      </c>
      <c r="O83" s="900" t="str">
        <f t="shared" si="115"/>
        <v/>
      </c>
      <c r="P83" s="900" t="str">
        <f t="shared" si="115"/>
        <v/>
      </c>
      <c r="Q83" s="900" t="str">
        <f t="shared" si="115"/>
        <v/>
      </c>
      <c r="R83" s="900" t="str">
        <f t="shared" si="115"/>
        <v/>
      </c>
      <c r="S83" s="888"/>
      <c r="T83" s="900" t="str">
        <f t="shared" ref="T83:AJ83" si="116">IF(T80="","",T79*T80*T81*T82)</f>
        <v/>
      </c>
      <c r="U83" s="900" t="str">
        <f t="shared" si="116"/>
        <v/>
      </c>
      <c r="V83" s="900" t="str">
        <f t="shared" si="116"/>
        <v/>
      </c>
      <c r="W83" s="900" t="str">
        <f t="shared" si="116"/>
        <v/>
      </c>
      <c r="X83" s="900" t="str">
        <f t="shared" si="116"/>
        <v/>
      </c>
      <c r="Y83" s="900" t="str">
        <f t="shared" si="116"/>
        <v/>
      </c>
      <c r="Z83" s="900" t="str">
        <f t="shared" si="116"/>
        <v/>
      </c>
      <c r="AA83" s="900" t="str">
        <f t="shared" si="116"/>
        <v/>
      </c>
      <c r="AB83" s="900" t="str">
        <f t="shared" si="116"/>
        <v/>
      </c>
      <c r="AC83" s="900" t="str">
        <f t="shared" si="116"/>
        <v/>
      </c>
      <c r="AD83" s="900" t="str">
        <f t="shared" si="116"/>
        <v/>
      </c>
      <c r="AE83" s="900" t="str">
        <f t="shared" si="116"/>
        <v/>
      </c>
      <c r="AF83" s="900" t="str">
        <f t="shared" si="116"/>
        <v/>
      </c>
      <c r="AG83" s="900" t="str">
        <f t="shared" si="116"/>
        <v/>
      </c>
      <c r="AH83" s="900" t="str">
        <f t="shared" si="116"/>
        <v/>
      </c>
      <c r="AI83" s="900" t="str">
        <f t="shared" si="116"/>
        <v/>
      </c>
      <c r="AJ83" s="900" t="str">
        <f t="shared" si="116"/>
        <v/>
      </c>
      <c r="AK83" s="888"/>
      <c r="AL83" s="900" t="str">
        <f t="shared" ref="AL83:BB83" si="117">IF(AL80="","",AL79*AL80*AL81*AL82)</f>
        <v/>
      </c>
      <c r="AM83" s="900" t="str">
        <f t="shared" si="117"/>
        <v/>
      </c>
      <c r="AN83" s="900" t="str">
        <f t="shared" si="117"/>
        <v/>
      </c>
      <c r="AO83" s="900" t="str">
        <f t="shared" si="117"/>
        <v/>
      </c>
      <c r="AP83" s="900" t="str">
        <f t="shared" si="117"/>
        <v/>
      </c>
      <c r="AQ83" s="900" t="str">
        <f t="shared" si="117"/>
        <v/>
      </c>
      <c r="AR83" s="900" t="str">
        <f t="shared" si="117"/>
        <v/>
      </c>
      <c r="AS83" s="900" t="str">
        <f t="shared" si="117"/>
        <v/>
      </c>
      <c r="AT83" s="900">
        <f t="shared" si="117"/>
        <v>50</v>
      </c>
      <c r="AU83" s="900" t="str">
        <f t="shared" si="117"/>
        <v/>
      </c>
      <c r="AV83" s="900" t="str">
        <f t="shared" si="117"/>
        <v/>
      </c>
      <c r="AW83" s="900" t="str">
        <f t="shared" si="117"/>
        <v/>
      </c>
      <c r="AX83" s="900" t="str">
        <f t="shared" si="117"/>
        <v/>
      </c>
      <c r="AY83" s="900" t="str">
        <f t="shared" si="117"/>
        <v/>
      </c>
      <c r="AZ83" s="900" t="str">
        <f t="shared" si="117"/>
        <v/>
      </c>
      <c r="BA83" s="900" t="str">
        <f t="shared" si="117"/>
        <v/>
      </c>
      <c r="BB83" s="900" t="str">
        <f t="shared" si="117"/>
        <v/>
      </c>
      <c r="BC83" s="888"/>
      <c r="BD83" s="900" t="str">
        <f t="shared" ref="BD83:BT83" si="118">IF(BD80="","",BD79*BD80*BD81*BD82)</f>
        <v/>
      </c>
      <c r="BE83" s="900" t="str">
        <f t="shared" si="118"/>
        <v/>
      </c>
      <c r="BF83" s="900" t="str">
        <f t="shared" si="118"/>
        <v/>
      </c>
      <c r="BG83" s="900" t="str">
        <f t="shared" si="118"/>
        <v/>
      </c>
      <c r="BH83" s="900" t="str">
        <f t="shared" si="118"/>
        <v/>
      </c>
      <c r="BI83" s="900" t="str">
        <f t="shared" si="118"/>
        <v/>
      </c>
      <c r="BJ83" s="900" t="str">
        <f t="shared" si="118"/>
        <v/>
      </c>
      <c r="BK83" s="900" t="str">
        <f t="shared" si="118"/>
        <v/>
      </c>
      <c r="BL83" s="900" t="str">
        <f t="shared" si="118"/>
        <v/>
      </c>
      <c r="BM83" s="900" t="str">
        <f t="shared" si="118"/>
        <v/>
      </c>
      <c r="BN83" s="900" t="str">
        <f t="shared" si="118"/>
        <v/>
      </c>
      <c r="BO83" s="900" t="str">
        <f t="shared" si="118"/>
        <v/>
      </c>
      <c r="BP83" s="900" t="str">
        <f t="shared" si="118"/>
        <v/>
      </c>
      <c r="BQ83" s="900" t="str">
        <f t="shared" si="118"/>
        <v/>
      </c>
      <c r="BR83" s="900" t="str">
        <f t="shared" si="118"/>
        <v/>
      </c>
      <c r="BS83" s="900" t="str">
        <f t="shared" si="118"/>
        <v/>
      </c>
      <c r="BT83" s="900" t="str">
        <f t="shared" si="118"/>
        <v/>
      </c>
      <c r="BU83" s="888"/>
      <c r="BV83" s="900">
        <f>IF(BV80="","",BV79*BV80*BV81*BV82)</f>
        <v>80</v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>
        <f t="shared" si="112"/>
        <v>50</v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2" t="str">
        <f t="shared" si="113"/>
        <v/>
      </c>
      <c r="CV83" s="553" t="str">
        <f t="shared" si="113"/>
        <v/>
      </c>
      <c r="CW83" s="554" t="str">
        <f t="shared" si="113"/>
        <v/>
      </c>
      <c r="CX83" s="554" t="str">
        <f t="shared" si="113"/>
        <v/>
      </c>
      <c r="CY83" s="554" t="str">
        <f t="shared" si="113"/>
        <v/>
      </c>
      <c r="CZ83" s="554" t="str">
        <f t="shared" si="113"/>
        <v/>
      </c>
      <c r="DA83" s="554" t="str">
        <f t="shared" si="113"/>
        <v/>
      </c>
      <c r="DB83" s="555" t="str">
        <f t="shared" si="113"/>
        <v/>
      </c>
      <c r="DC83" s="555" t="str">
        <f t="shared" si="113"/>
        <v/>
      </c>
      <c r="DD83" s="555" t="str">
        <f t="shared" si="113"/>
        <v/>
      </c>
      <c r="DE83" s="554" t="str">
        <f t="shared" si="114"/>
        <v/>
      </c>
      <c r="DF83" s="554" t="str">
        <f t="shared" si="114"/>
        <v/>
      </c>
      <c r="DG83" s="554" t="str">
        <f t="shared" si="114"/>
        <v/>
      </c>
      <c r="DH83" s="554" t="str">
        <f t="shared" si="114"/>
        <v/>
      </c>
      <c r="DI83" s="554" t="str">
        <f t="shared" si="114"/>
        <v/>
      </c>
      <c r="DJ83" s="553" t="str">
        <f t="shared" si="114"/>
        <v/>
      </c>
      <c r="DK83" s="552" t="str">
        <f t="shared" si="114"/>
        <v/>
      </c>
      <c r="DL83" s="896">
        <f>COUNT(B83:R83)</f>
        <v>2</v>
      </c>
      <c r="DM83" s="851">
        <f>COUNT(T83:AJ83)</f>
        <v>0</v>
      </c>
      <c r="DN83" s="851">
        <f>COUNT(AL83:BB83)</f>
        <v>1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435</v>
      </c>
      <c r="B84" s="672"/>
      <c r="C84" s="672"/>
      <c r="D84" s="672"/>
      <c r="E84" s="672"/>
      <c r="F84" s="672"/>
      <c r="G84" s="672"/>
      <c r="H84" s="672" t="s">
        <v>765</v>
      </c>
      <c r="I84" s="672" t="s">
        <v>765</v>
      </c>
      <c r="J84" s="672"/>
      <c r="K84" s="672"/>
      <c r="L84" s="672"/>
      <c r="M84" s="672"/>
      <c r="N84" s="672"/>
      <c r="O84" s="672"/>
      <c r="P84" s="672"/>
      <c r="Q84" s="672"/>
      <c r="R84" s="672"/>
      <c r="S84" s="888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8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8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8"/>
      <c r="BV84" s="672"/>
      <c r="BW84" s="672"/>
      <c r="BX84" s="672"/>
      <c r="BY84" s="672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288</v>
      </c>
      <c r="B85" s="672"/>
      <c r="C85" s="672"/>
      <c r="D85" s="672"/>
      <c r="E85" s="672"/>
      <c r="F85" s="672">
        <v>2</v>
      </c>
      <c r="G85" s="672"/>
      <c r="H85" s="672">
        <v>3</v>
      </c>
      <c r="I85" s="672">
        <v>2</v>
      </c>
      <c r="J85" s="672"/>
      <c r="K85" s="672"/>
      <c r="L85" s="672"/>
      <c r="M85" s="672"/>
      <c r="N85" s="672"/>
      <c r="O85" s="672"/>
      <c r="P85" s="672"/>
      <c r="Q85" s="672"/>
      <c r="R85" s="672"/>
      <c r="S85" s="888"/>
      <c r="T85" s="672"/>
      <c r="U85" s="672"/>
      <c r="V85" s="672"/>
      <c r="W85" s="672">
        <v>2</v>
      </c>
      <c r="X85" s="672"/>
      <c r="Y85" s="672">
        <v>3</v>
      </c>
      <c r="Z85" s="672"/>
      <c r="AA85" s="672">
        <v>4</v>
      </c>
      <c r="AB85" s="672">
        <v>2</v>
      </c>
      <c r="AC85" s="672"/>
      <c r="AD85" s="672"/>
      <c r="AE85" s="672"/>
      <c r="AF85" s="672"/>
      <c r="AG85" s="672"/>
      <c r="AH85" s="672"/>
      <c r="AI85" s="672"/>
      <c r="AJ85" s="672"/>
      <c r="AK85" s="888"/>
      <c r="AL85" s="672"/>
      <c r="AM85" s="672"/>
      <c r="AN85" s="672"/>
      <c r="AO85" s="672"/>
      <c r="AP85" s="672"/>
      <c r="AQ85" s="672"/>
      <c r="AR85" s="672"/>
      <c r="AS85" s="672"/>
      <c r="AT85" s="672">
        <v>3</v>
      </c>
      <c r="AU85" s="672"/>
      <c r="AV85" s="672"/>
      <c r="AW85" s="672"/>
      <c r="AX85" s="672"/>
      <c r="AY85" s="672"/>
      <c r="AZ85" s="672"/>
      <c r="BA85" s="672"/>
      <c r="BB85" s="672"/>
      <c r="BC85" s="888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8"/>
      <c r="BV85" s="672">
        <v>1</v>
      </c>
      <c r="BW85" s="672">
        <v>3</v>
      </c>
      <c r="BX85" s="672"/>
      <c r="BY85" s="672"/>
      <c r="BZ85" s="894">
        <f>IF(DL85&lt;3,"",(SUM(B85:R85)-MIN(B85:R85)-MAX(B85:R85))/(DL85-2))</f>
        <v>2</v>
      </c>
      <c r="CA85" s="894">
        <f>IF(DM85&lt;3,"",(SUM(T85:AJ85)-MIN(T85:AJ85)-MAX(T85:AJ85))/(DM85-2))</f>
        <v>2.5</v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>
        <f t="shared" si="119"/>
        <v>3</v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2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3" t="str">
        <f t="shared" si="121"/>
        <v/>
      </c>
      <c r="CW85" s="554" t="str">
        <f t="shared" si="121"/>
        <v/>
      </c>
      <c r="CX85" s="554" t="str">
        <f t="shared" si="121"/>
        <v/>
      </c>
      <c r="CY85" s="554" t="str">
        <f t="shared" si="121"/>
        <v/>
      </c>
      <c r="CZ85" s="554" t="str">
        <f t="shared" si="121"/>
        <v/>
      </c>
      <c r="DA85" s="554" t="str">
        <f t="shared" si="121"/>
        <v/>
      </c>
      <c r="DB85" s="555" t="str">
        <f t="shared" si="121"/>
        <v/>
      </c>
      <c r="DC85" s="555" t="str">
        <f t="shared" si="121"/>
        <v/>
      </c>
      <c r="DD85" s="555" t="str">
        <f t="shared" si="121"/>
        <v/>
      </c>
      <c r="DE85" s="554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4" t="str">
        <f t="shared" si="122"/>
        <v/>
      </c>
      <c r="DG85" s="554" t="str">
        <f t="shared" si="122"/>
        <v/>
      </c>
      <c r="DH85" s="554" t="str">
        <f t="shared" si="122"/>
        <v/>
      </c>
      <c r="DI85" s="554" t="str">
        <f t="shared" si="122"/>
        <v/>
      </c>
      <c r="DJ85" s="553" t="str">
        <f t="shared" si="122"/>
        <v/>
      </c>
      <c r="DK85" s="552" t="str">
        <f t="shared" si="122"/>
        <v/>
      </c>
      <c r="DL85" s="896">
        <f>COUNT(B85:R85)</f>
        <v>3</v>
      </c>
      <c r="DM85" s="851">
        <f>COUNT(T85:AJ85)</f>
        <v>4</v>
      </c>
      <c r="DN85" s="851">
        <f>COUNT(AL85:BB85)</f>
        <v>1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289</v>
      </c>
      <c r="B86" s="299"/>
      <c r="C86" s="299"/>
      <c r="D86" s="299"/>
      <c r="E86" s="299"/>
      <c r="F86" s="299">
        <v>0.33329999999999999</v>
      </c>
      <c r="G86" s="299"/>
      <c r="H86" s="299">
        <v>1</v>
      </c>
      <c r="I86" s="299">
        <v>1</v>
      </c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>
        <v>2</v>
      </c>
      <c r="X86" s="299"/>
      <c r="Y86" s="299">
        <v>1</v>
      </c>
      <c r="Z86" s="299"/>
      <c r="AA86" s="299">
        <v>1</v>
      </c>
      <c r="AB86" s="299">
        <v>1</v>
      </c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>
        <v>3</v>
      </c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>
        <v>1</v>
      </c>
      <c r="BW86" s="299">
        <v>1</v>
      </c>
      <c r="BX86" s="299"/>
      <c r="BY86" s="299"/>
      <c r="BZ86" s="894">
        <f>IF(DL86&lt;3,"",(SUM(B86:R86)-MIN(B86:R86)-MAX(B86:R86))/(DL86-2))</f>
        <v>1</v>
      </c>
      <c r="CA86" s="894">
        <f>IF(DM86&lt;3,"",(SUM(T86:AJ86)-MIN(T86:AJ86)-MAX(T86:AJ86))/(DM86-2))</f>
        <v>1</v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>
        <f t="shared" si="120"/>
        <v>3</v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2" t="str">
        <f t="shared" si="121"/>
        <v/>
      </c>
      <c r="CV86" s="553" t="str">
        <f t="shared" si="121"/>
        <v/>
      </c>
      <c r="CW86" s="554" t="str">
        <f t="shared" si="121"/>
        <v/>
      </c>
      <c r="CX86" s="554" t="str">
        <f t="shared" si="121"/>
        <v/>
      </c>
      <c r="CY86" s="554" t="str">
        <f t="shared" si="121"/>
        <v/>
      </c>
      <c r="CZ86" s="554" t="str">
        <f t="shared" si="121"/>
        <v/>
      </c>
      <c r="DA86" s="554" t="str">
        <f t="shared" si="121"/>
        <v/>
      </c>
      <c r="DB86" s="555" t="str">
        <f t="shared" si="121"/>
        <v/>
      </c>
      <c r="DC86" s="555" t="str">
        <f t="shared" si="121"/>
        <v/>
      </c>
      <c r="DD86" s="555" t="str">
        <f t="shared" si="121"/>
        <v/>
      </c>
      <c r="DE86" s="554" t="str">
        <f t="shared" si="122"/>
        <v/>
      </c>
      <c r="DF86" s="554" t="str">
        <f t="shared" si="122"/>
        <v/>
      </c>
      <c r="DG86" s="554" t="str">
        <f t="shared" si="122"/>
        <v/>
      </c>
      <c r="DH86" s="554" t="str">
        <f t="shared" si="122"/>
        <v/>
      </c>
      <c r="DI86" s="554" t="str">
        <f t="shared" si="122"/>
        <v/>
      </c>
      <c r="DJ86" s="553" t="str">
        <f t="shared" si="122"/>
        <v/>
      </c>
      <c r="DK86" s="552" t="str">
        <f t="shared" si="122"/>
        <v/>
      </c>
      <c r="DL86" s="896">
        <f>COUNT(B86:R86)</f>
        <v>3</v>
      </c>
      <c r="DM86" s="851">
        <f>COUNT(T86:AJ86)</f>
        <v>4</v>
      </c>
      <c r="DN86" s="851">
        <f>COUNT(AL86:BB86)</f>
        <v>1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9"/>
      <c r="C87" s="299"/>
      <c r="D87" s="299"/>
      <c r="E87" s="299"/>
      <c r="F87" s="299">
        <v>3</v>
      </c>
      <c r="G87" s="299"/>
      <c r="H87" s="299">
        <v>1</v>
      </c>
      <c r="I87" s="299">
        <v>2</v>
      </c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>
        <v>2</v>
      </c>
      <c r="X87" s="299"/>
      <c r="Y87" s="299">
        <v>2</v>
      </c>
      <c r="Z87" s="299"/>
      <c r="AA87" s="299">
        <v>1</v>
      </c>
      <c r="AB87" s="299">
        <v>1</v>
      </c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>
        <v>1</v>
      </c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>
        <v>2</v>
      </c>
      <c r="BW87" s="299">
        <v>2</v>
      </c>
      <c r="BX87" s="299"/>
      <c r="BY87" s="299"/>
      <c r="BZ87" s="894">
        <f>IF(DL87&lt;3,"",(SUM(B87:R87)-MIN(B87:R87)-MAX(B87:R87))/(DL87-2))</f>
        <v>2</v>
      </c>
      <c r="CA87" s="894">
        <f>IF(DM87&lt;3,"",(SUM(T87:AJ87)-MIN(T87:AJ87)-MAX(T87:AJ87))/(DM87-2))</f>
        <v>1.5</v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>
        <f t="shared" si="120"/>
        <v>1</v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2" t="str">
        <f t="shared" si="121"/>
        <v/>
      </c>
      <c r="CV87" s="553" t="str">
        <f t="shared" si="121"/>
        <v/>
      </c>
      <c r="CW87" s="554" t="str">
        <f t="shared" si="121"/>
        <v/>
      </c>
      <c r="CX87" s="554" t="str">
        <f t="shared" si="121"/>
        <v/>
      </c>
      <c r="CY87" s="554" t="str">
        <f t="shared" si="121"/>
        <v/>
      </c>
      <c r="CZ87" s="554" t="str">
        <f t="shared" si="121"/>
        <v/>
      </c>
      <c r="DA87" s="554" t="str">
        <f t="shared" si="121"/>
        <v/>
      </c>
      <c r="DB87" s="555" t="str">
        <f t="shared" si="121"/>
        <v/>
      </c>
      <c r="DC87" s="555" t="str">
        <f t="shared" si="121"/>
        <v/>
      </c>
      <c r="DD87" s="555" t="str">
        <f t="shared" si="121"/>
        <v/>
      </c>
      <c r="DE87" s="554" t="str">
        <f t="shared" si="122"/>
        <v/>
      </c>
      <c r="DF87" s="554" t="str">
        <f t="shared" si="122"/>
        <v/>
      </c>
      <c r="DG87" s="554" t="str">
        <f t="shared" si="122"/>
        <v/>
      </c>
      <c r="DH87" s="554" t="str">
        <f t="shared" si="122"/>
        <v/>
      </c>
      <c r="DI87" s="554" t="str">
        <f t="shared" si="122"/>
        <v/>
      </c>
      <c r="DJ87" s="553" t="str">
        <f t="shared" si="122"/>
        <v/>
      </c>
      <c r="DK87" s="552" t="str">
        <f t="shared" si="122"/>
        <v/>
      </c>
      <c r="DL87" s="896">
        <f>COUNT(B87:R87)</f>
        <v>3</v>
      </c>
      <c r="DM87" s="851">
        <f>COUNT(T87:AJ87)</f>
        <v>4</v>
      </c>
      <c r="DN87" s="851">
        <f>COUNT(AL87:BB87)</f>
        <v>1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306</v>
      </c>
      <c r="B88" s="299"/>
      <c r="C88" s="299"/>
      <c r="D88" s="299"/>
      <c r="E88" s="299"/>
      <c r="F88" s="299">
        <v>500</v>
      </c>
      <c r="G88" s="299"/>
      <c r="H88" s="299">
        <v>200</v>
      </c>
      <c r="I88" s="299">
        <v>75</v>
      </c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>
        <v>125</v>
      </c>
      <c r="X88" s="299"/>
      <c r="Y88" s="299">
        <v>200</v>
      </c>
      <c r="Z88" s="299"/>
      <c r="AA88" s="299">
        <v>200</v>
      </c>
      <c r="AB88" s="299">
        <v>400</v>
      </c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>
        <v>1000</v>
      </c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>
        <v>200</v>
      </c>
      <c r="BW88" s="299">
        <v>200</v>
      </c>
      <c r="BX88" s="299"/>
      <c r="BY88" s="299"/>
      <c r="BZ88" s="894">
        <f>IF(DL88&lt;3,"",(SUM(B88:R88)-MIN(B88:R88)-MAX(B88:R88))/(DL88-2))</f>
        <v>200</v>
      </c>
      <c r="CA88" s="894">
        <f>IF(DM88&lt;3,"",(SUM(T88:AJ88)-MIN(T88:AJ88)-MAX(T88:AJ88))/(DM88-2))</f>
        <v>200</v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>
        <f t="shared" si="120"/>
        <v>1000</v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2" t="str">
        <f t="shared" si="121"/>
        <v/>
      </c>
      <c r="CV88" s="553" t="str">
        <f t="shared" si="121"/>
        <v/>
      </c>
      <c r="CW88" s="554" t="str">
        <f t="shared" si="121"/>
        <v/>
      </c>
      <c r="CX88" s="554" t="str">
        <f t="shared" si="121"/>
        <v/>
      </c>
      <c r="CY88" s="554" t="str">
        <f t="shared" si="121"/>
        <v/>
      </c>
      <c r="CZ88" s="554" t="str">
        <f t="shared" si="121"/>
        <v/>
      </c>
      <c r="DA88" s="554" t="str">
        <f t="shared" si="121"/>
        <v/>
      </c>
      <c r="DB88" s="555" t="str">
        <f t="shared" si="121"/>
        <v/>
      </c>
      <c r="DC88" s="555" t="str">
        <f t="shared" si="121"/>
        <v/>
      </c>
      <c r="DD88" s="555" t="str">
        <f t="shared" si="121"/>
        <v/>
      </c>
      <c r="DE88" s="554" t="str">
        <f t="shared" si="122"/>
        <v/>
      </c>
      <c r="DF88" s="554" t="str">
        <f t="shared" si="122"/>
        <v/>
      </c>
      <c r="DG88" s="554" t="str">
        <f t="shared" si="122"/>
        <v/>
      </c>
      <c r="DH88" s="554" t="str">
        <f t="shared" si="122"/>
        <v/>
      </c>
      <c r="DI88" s="554" t="str">
        <f t="shared" si="122"/>
        <v/>
      </c>
      <c r="DJ88" s="553" t="str">
        <f t="shared" si="122"/>
        <v/>
      </c>
      <c r="DK88" s="552" t="str">
        <f t="shared" si="122"/>
        <v/>
      </c>
      <c r="DL88" s="896">
        <f>COUNT(B88:R88)</f>
        <v>3</v>
      </c>
      <c r="DM88" s="851">
        <f>COUNT(T88:AJ88)</f>
        <v>4</v>
      </c>
      <c r="DN88" s="851">
        <f>COUNT(AL88:BB88)</f>
        <v>1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307</v>
      </c>
      <c r="B89" s="900" t="str">
        <f t="shared" ref="B89:R89" si="123">IF(B86="","",B85*B86*B87*B88)</f>
        <v/>
      </c>
      <c r="C89" s="900" t="str">
        <f t="shared" si="123"/>
        <v/>
      </c>
      <c r="D89" s="900" t="str">
        <f t="shared" si="123"/>
        <v/>
      </c>
      <c r="E89" s="900" t="str">
        <f t="shared" si="123"/>
        <v/>
      </c>
      <c r="F89" s="900">
        <f t="shared" si="123"/>
        <v>999.9</v>
      </c>
      <c r="G89" s="900" t="str">
        <f t="shared" si="123"/>
        <v/>
      </c>
      <c r="H89" s="900">
        <f t="shared" si="123"/>
        <v>600</v>
      </c>
      <c r="I89" s="900">
        <f t="shared" si="123"/>
        <v>300</v>
      </c>
      <c r="J89" s="900" t="str">
        <f t="shared" si="123"/>
        <v/>
      </c>
      <c r="K89" s="900" t="str">
        <f t="shared" si="123"/>
        <v/>
      </c>
      <c r="L89" s="900" t="str">
        <f t="shared" si="123"/>
        <v/>
      </c>
      <c r="M89" s="900" t="str">
        <f t="shared" si="123"/>
        <v/>
      </c>
      <c r="N89" s="900" t="str">
        <f t="shared" si="123"/>
        <v/>
      </c>
      <c r="O89" s="900" t="str">
        <f t="shared" si="123"/>
        <v/>
      </c>
      <c r="P89" s="900" t="str">
        <f t="shared" si="123"/>
        <v/>
      </c>
      <c r="Q89" s="900" t="str">
        <f t="shared" si="123"/>
        <v/>
      </c>
      <c r="R89" s="900" t="str">
        <f t="shared" si="123"/>
        <v/>
      </c>
      <c r="S89" s="888"/>
      <c r="T89" s="900" t="str">
        <f t="shared" ref="T89:AJ89" si="124">IF(T86="","",T85*T86*T87*T88)</f>
        <v/>
      </c>
      <c r="U89" s="900" t="str">
        <f t="shared" si="124"/>
        <v/>
      </c>
      <c r="V89" s="900" t="str">
        <f t="shared" si="124"/>
        <v/>
      </c>
      <c r="W89" s="900">
        <f t="shared" si="124"/>
        <v>1000</v>
      </c>
      <c r="X89" s="900" t="str">
        <f t="shared" si="124"/>
        <v/>
      </c>
      <c r="Y89" s="900">
        <f t="shared" si="124"/>
        <v>1200</v>
      </c>
      <c r="Z89" s="900" t="str">
        <f t="shared" si="124"/>
        <v/>
      </c>
      <c r="AA89" s="900">
        <f t="shared" si="124"/>
        <v>800</v>
      </c>
      <c r="AB89" s="900">
        <f t="shared" si="124"/>
        <v>800</v>
      </c>
      <c r="AC89" s="900" t="str">
        <f t="shared" si="124"/>
        <v/>
      </c>
      <c r="AD89" s="900" t="str">
        <f t="shared" si="124"/>
        <v/>
      </c>
      <c r="AE89" s="900" t="str">
        <f t="shared" si="124"/>
        <v/>
      </c>
      <c r="AF89" s="900" t="str">
        <f t="shared" si="124"/>
        <v/>
      </c>
      <c r="AG89" s="900" t="str">
        <f t="shared" si="124"/>
        <v/>
      </c>
      <c r="AH89" s="900" t="str">
        <f t="shared" si="124"/>
        <v/>
      </c>
      <c r="AI89" s="900" t="str">
        <f t="shared" si="124"/>
        <v/>
      </c>
      <c r="AJ89" s="900" t="str">
        <f t="shared" si="124"/>
        <v/>
      </c>
      <c r="AK89" s="888"/>
      <c r="AL89" s="900" t="str">
        <f t="shared" ref="AL89:BB89" si="125">IF(AL86="","",AL85*AL86*AL87*AL88)</f>
        <v/>
      </c>
      <c r="AM89" s="900" t="str">
        <f t="shared" si="125"/>
        <v/>
      </c>
      <c r="AN89" s="900" t="str">
        <f t="shared" si="125"/>
        <v/>
      </c>
      <c r="AO89" s="900" t="str">
        <f t="shared" si="125"/>
        <v/>
      </c>
      <c r="AP89" s="900" t="str">
        <f t="shared" si="125"/>
        <v/>
      </c>
      <c r="AQ89" s="900" t="str">
        <f t="shared" si="125"/>
        <v/>
      </c>
      <c r="AR89" s="900" t="str">
        <f t="shared" si="125"/>
        <v/>
      </c>
      <c r="AS89" s="900" t="str">
        <f t="shared" si="125"/>
        <v/>
      </c>
      <c r="AT89" s="900">
        <f t="shared" si="125"/>
        <v>9000</v>
      </c>
      <c r="AU89" s="900" t="str">
        <f t="shared" si="125"/>
        <v/>
      </c>
      <c r="AV89" s="900" t="str">
        <f t="shared" si="125"/>
        <v/>
      </c>
      <c r="AW89" s="900" t="str">
        <f t="shared" si="125"/>
        <v/>
      </c>
      <c r="AX89" s="900" t="str">
        <f t="shared" si="125"/>
        <v/>
      </c>
      <c r="AY89" s="900" t="str">
        <f t="shared" si="125"/>
        <v/>
      </c>
      <c r="AZ89" s="900" t="str">
        <f t="shared" si="125"/>
        <v/>
      </c>
      <c r="BA89" s="900" t="str">
        <f t="shared" si="125"/>
        <v/>
      </c>
      <c r="BB89" s="900" t="str">
        <f t="shared" si="125"/>
        <v/>
      </c>
      <c r="BC89" s="888"/>
      <c r="BD89" s="900" t="str">
        <f t="shared" ref="BD89:BT89" si="126">IF(BD86="","",BD85*BD86*BD87*BD88)</f>
        <v/>
      </c>
      <c r="BE89" s="900" t="str">
        <f t="shared" si="126"/>
        <v/>
      </c>
      <c r="BF89" s="900" t="str">
        <f t="shared" si="126"/>
        <v/>
      </c>
      <c r="BG89" s="900" t="str">
        <f t="shared" si="126"/>
        <v/>
      </c>
      <c r="BH89" s="900" t="str">
        <f t="shared" si="126"/>
        <v/>
      </c>
      <c r="BI89" s="900" t="str">
        <f t="shared" si="126"/>
        <v/>
      </c>
      <c r="BJ89" s="900" t="str">
        <f t="shared" si="126"/>
        <v/>
      </c>
      <c r="BK89" s="900" t="str">
        <f t="shared" si="126"/>
        <v/>
      </c>
      <c r="BL89" s="900" t="str">
        <f t="shared" si="126"/>
        <v/>
      </c>
      <c r="BM89" s="900" t="str">
        <f t="shared" si="126"/>
        <v/>
      </c>
      <c r="BN89" s="900" t="str">
        <f t="shared" si="126"/>
        <v/>
      </c>
      <c r="BO89" s="900" t="str">
        <f t="shared" si="126"/>
        <v/>
      </c>
      <c r="BP89" s="900" t="str">
        <f t="shared" si="126"/>
        <v/>
      </c>
      <c r="BQ89" s="900" t="str">
        <f t="shared" si="126"/>
        <v/>
      </c>
      <c r="BR89" s="900" t="str">
        <f t="shared" si="126"/>
        <v/>
      </c>
      <c r="BS89" s="900" t="str">
        <f t="shared" si="126"/>
        <v/>
      </c>
      <c r="BT89" s="900" t="str">
        <f t="shared" si="126"/>
        <v/>
      </c>
      <c r="BU89" s="888"/>
      <c r="BV89" s="900">
        <f>IF(BV86="","",BV85*BV86*BV87*BV88)</f>
        <v>400</v>
      </c>
      <c r="BW89" s="900">
        <f>IF(BW86="","",BW85*BW86*BW87*BW88)</f>
        <v>1200</v>
      </c>
      <c r="BX89" s="900" t="str">
        <f>IF(BX86="","",BX85*BX86*BX87*BX88)</f>
        <v/>
      </c>
      <c r="BY89" s="764" t="str">
        <f>IF(BY86="","",BY85*BY86*BY87*BY88)</f>
        <v/>
      </c>
      <c r="BZ89" s="894">
        <f>IF(DL89&lt;3,"",(SUM(B89:R89)-MIN(B89:R89)-MAX(B89:R89))/(DL89-2))</f>
        <v>600.00000000000011</v>
      </c>
      <c r="CA89" s="894">
        <f>IF(DM89&lt;3,"",(SUM(T89:AJ89)-MIN(T89:AJ89)-MAX(T89:AJ89))/(DM89-2))</f>
        <v>900</v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>
        <f t="shared" si="120"/>
        <v>9000</v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2" t="str">
        <f t="shared" si="121"/>
        <v/>
      </c>
      <c r="CV89" s="553" t="str">
        <f t="shared" si="121"/>
        <v/>
      </c>
      <c r="CW89" s="554" t="str">
        <f t="shared" si="121"/>
        <v/>
      </c>
      <c r="CX89" s="554" t="str">
        <f t="shared" si="121"/>
        <v/>
      </c>
      <c r="CY89" s="554" t="str">
        <f t="shared" si="121"/>
        <v/>
      </c>
      <c r="CZ89" s="554" t="str">
        <f t="shared" si="121"/>
        <v/>
      </c>
      <c r="DA89" s="554" t="str">
        <f t="shared" si="121"/>
        <v/>
      </c>
      <c r="DB89" s="555" t="str">
        <f t="shared" si="121"/>
        <v/>
      </c>
      <c r="DC89" s="555" t="str">
        <f t="shared" si="121"/>
        <v/>
      </c>
      <c r="DD89" s="555" t="str">
        <f t="shared" si="121"/>
        <v/>
      </c>
      <c r="DE89" s="554" t="str">
        <f t="shared" si="122"/>
        <v/>
      </c>
      <c r="DF89" s="554" t="str">
        <f t="shared" si="122"/>
        <v/>
      </c>
      <c r="DG89" s="554" t="str">
        <f t="shared" si="122"/>
        <v/>
      </c>
      <c r="DH89" s="554" t="str">
        <f t="shared" si="122"/>
        <v/>
      </c>
      <c r="DI89" s="554" t="str">
        <f t="shared" si="122"/>
        <v/>
      </c>
      <c r="DJ89" s="553" t="str">
        <f t="shared" si="122"/>
        <v/>
      </c>
      <c r="DK89" s="552" t="str">
        <f t="shared" si="122"/>
        <v/>
      </c>
      <c r="DL89" s="896">
        <f>COUNT(B89:R89)</f>
        <v>3</v>
      </c>
      <c r="DM89" s="851">
        <f>COUNT(T89:AJ89)</f>
        <v>4</v>
      </c>
      <c r="DN89" s="851">
        <f>COUNT(AL89:BB89)</f>
        <v>1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436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8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8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8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8"/>
      <c r="BV90" s="672"/>
      <c r="BW90" s="672"/>
      <c r="BX90" s="672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8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8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8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8"/>
      <c r="BV91" s="672"/>
      <c r="BW91" s="672"/>
      <c r="BX91" s="672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2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3" t="str">
        <f t="shared" si="129"/>
        <v/>
      </c>
      <c r="CW91" s="554" t="str">
        <f t="shared" si="129"/>
        <v/>
      </c>
      <c r="CX91" s="554" t="str">
        <f t="shared" si="129"/>
        <v/>
      </c>
      <c r="CY91" s="554" t="str">
        <f t="shared" si="129"/>
        <v/>
      </c>
      <c r="CZ91" s="554" t="str">
        <f t="shared" si="129"/>
        <v/>
      </c>
      <c r="DA91" s="554" t="str">
        <f t="shared" si="129"/>
        <v/>
      </c>
      <c r="DB91" s="555" t="str">
        <f t="shared" si="129"/>
        <v/>
      </c>
      <c r="DC91" s="555" t="str">
        <f t="shared" si="129"/>
        <v/>
      </c>
      <c r="DD91" s="555" t="str">
        <f t="shared" si="129"/>
        <v/>
      </c>
      <c r="DE91" s="554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4" t="str">
        <f t="shared" si="130"/>
        <v/>
      </c>
      <c r="DG91" s="554" t="str">
        <f t="shared" si="130"/>
        <v/>
      </c>
      <c r="DH91" s="554" t="str">
        <f t="shared" si="130"/>
        <v/>
      </c>
      <c r="DI91" s="554" t="str">
        <f t="shared" si="130"/>
        <v/>
      </c>
      <c r="DJ91" s="553" t="str">
        <f t="shared" si="130"/>
        <v/>
      </c>
      <c r="DK91" s="552" t="str">
        <f t="shared" si="130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289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2" t="str">
        <f t="shared" si="129"/>
        <v/>
      </c>
      <c r="CV92" s="553" t="str">
        <f t="shared" si="129"/>
        <v/>
      </c>
      <c r="CW92" s="554" t="str">
        <f t="shared" si="129"/>
        <v/>
      </c>
      <c r="CX92" s="554" t="str">
        <f t="shared" si="129"/>
        <v/>
      </c>
      <c r="CY92" s="554" t="str">
        <f t="shared" si="129"/>
        <v/>
      </c>
      <c r="CZ92" s="554" t="str">
        <f t="shared" si="129"/>
        <v/>
      </c>
      <c r="DA92" s="554" t="str">
        <f t="shared" si="129"/>
        <v/>
      </c>
      <c r="DB92" s="555" t="str">
        <f t="shared" si="129"/>
        <v/>
      </c>
      <c r="DC92" s="555" t="str">
        <f t="shared" si="129"/>
        <v/>
      </c>
      <c r="DD92" s="555" t="str">
        <f t="shared" si="129"/>
        <v/>
      </c>
      <c r="DE92" s="554" t="str">
        <f t="shared" si="130"/>
        <v/>
      </c>
      <c r="DF92" s="554" t="str">
        <f t="shared" si="130"/>
        <v/>
      </c>
      <c r="DG92" s="554" t="str">
        <f t="shared" si="130"/>
        <v/>
      </c>
      <c r="DH92" s="554" t="str">
        <f t="shared" si="130"/>
        <v/>
      </c>
      <c r="DI92" s="554" t="str">
        <f t="shared" si="130"/>
        <v/>
      </c>
      <c r="DJ92" s="553" t="str">
        <f t="shared" si="130"/>
        <v/>
      </c>
      <c r="DK92" s="552" t="str">
        <f t="shared" si="130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2" t="str">
        <f t="shared" si="129"/>
        <v/>
      </c>
      <c r="CV93" s="553" t="str">
        <f t="shared" si="129"/>
        <v/>
      </c>
      <c r="CW93" s="554" t="str">
        <f t="shared" si="129"/>
        <v/>
      </c>
      <c r="CX93" s="554" t="str">
        <f t="shared" si="129"/>
        <v/>
      </c>
      <c r="CY93" s="554" t="str">
        <f t="shared" si="129"/>
        <v/>
      </c>
      <c r="CZ93" s="554" t="str">
        <f t="shared" si="129"/>
        <v/>
      </c>
      <c r="DA93" s="554" t="str">
        <f t="shared" si="129"/>
        <v/>
      </c>
      <c r="DB93" s="555" t="str">
        <f t="shared" si="129"/>
        <v/>
      </c>
      <c r="DC93" s="555" t="str">
        <f t="shared" si="129"/>
        <v/>
      </c>
      <c r="DD93" s="555" t="str">
        <f t="shared" si="129"/>
        <v/>
      </c>
      <c r="DE93" s="554" t="str">
        <f t="shared" si="130"/>
        <v/>
      </c>
      <c r="DF93" s="554" t="str">
        <f t="shared" si="130"/>
        <v/>
      </c>
      <c r="DG93" s="554" t="str">
        <f t="shared" si="130"/>
        <v/>
      </c>
      <c r="DH93" s="554" t="str">
        <f t="shared" si="130"/>
        <v/>
      </c>
      <c r="DI93" s="554" t="str">
        <f t="shared" si="130"/>
        <v/>
      </c>
      <c r="DJ93" s="553" t="str">
        <f t="shared" si="130"/>
        <v/>
      </c>
      <c r="DK93" s="552" t="str">
        <f t="shared" si="130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306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2" t="str">
        <f t="shared" si="129"/>
        <v/>
      </c>
      <c r="CV94" s="553" t="str">
        <f t="shared" si="129"/>
        <v/>
      </c>
      <c r="CW94" s="554" t="str">
        <f t="shared" si="129"/>
        <v/>
      </c>
      <c r="CX94" s="554" t="str">
        <f t="shared" si="129"/>
        <v/>
      </c>
      <c r="CY94" s="554" t="str">
        <f t="shared" si="129"/>
        <v/>
      </c>
      <c r="CZ94" s="554" t="str">
        <f t="shared" si="129"/>
        <v/>
      </c>
      <c r="DA94" s="554" t="str">
        <f t="shared" si="129"/>
        <v/>
      </c>
      <c r="DB94" s="555" t="str">
        <f t="shared" si="129"/>
        <v/>
      </c>
      <c r="DC94" s="555" t="str">
        <f t="shared" si="129"/>
        <v/>
      </c>
      <c r="DD94" s="555" t="str">
        <f t="shared" si="129"/>
        <v/>
      </c>
      <c r="DE94" s="554" t="str">
        <f t="shared" si="130"/>
        <v/>
      </c>
      <c r="DF94" s="554" t="str">
        <f t="shared" si="130"/>
        <v/>
      </c>
      <c r="DG94" s="554" t="str">
        <f t="shared" si="130"/>
        <v/>
      </c>
      <c r="DH94" s="554" t="str">
        <f t="shared" si="130"/>
        <v/>
      </c>
      <c r="DI94" s="554" t="str">
        <f t="shared" si="130"/>
        <v/>
      </c>
      <c r="DJ94" s="553" t="str">
        <f t="shared" si="130"/>
        <v/>
      </c>
      <c r="DK94" s="552" t="str">
        <f t="shared" si="130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307</v>
      </c>
      <c r="B95" s="900" t="str">
        <f t="shared" ref="B95:R95" si="131">IF(B92="","",B91*B92*B93*B94)</f>
        <v/>
      </c>
      <c r="C95" s="900" t="str">
        <f t="shared" si="131"/>
        <v/>
      </c>
      <c r="D95" s="900" t="str">
        <f t="shared" si="131"/>
        <v/>
      </c>
      <c r="E95" s="900" t="str">
        <f t="shared" si="131"/>
        <v/>
      </c>
      <c r="F95" s="900" t="str">
        <f t="shared" si="131"/>
        <v/>
      </c>
      <c r="G95" s="900" t="str">
        <f t="shared" si="131"/>
        <v/>
      </c>
      <c r="H95" s="900" t="str">
        <f t="shared" si="131"/>
        <v/>
      </c>
      <c r="I95" s="900" t="str">
        <f t="shared" si="131"/>
        <v/>
      </c>
      <c r="J95" s="900" t="str">
        <f t="shared" si="131"/>
        <v/>
      </c>
      <c r="K95" s="900" t="str">
        <f t="shared" si="131"/>
        <v/>
      </c>
      <c r="L95" s="900" t="str">
        <f t="shared" si="131"/>
        <v/>
      </c>
      <c r="M95" s="900" t="str">
        <f t="shared" si="131"/>
        <v/>
      </c>
      <c r="N95" s="900" t="str">
        <f t="shared" si="131"/>
        <v/>
      </c>
      <c r="O95" s="900" t="str">
        <f t="shared" si="131"/>
        <v/>
      </c>
      <c r="P95" s="900" t="str">
        <f t="shared" si="131"/>
        <v/>
      </c>
      <c r="Q95" s="900" t="str">
        <f t="shared" si="131"/>
        <v/>
      </c>
      <c r="R95" s="900" t="str">
        <f t="shared" si="131"/>
        <v/>
      </c>
      <c r="S95" s="888"/>
      <c r="T95" s="900" t="str">
        <f t="shared" ref="T95:AJ95" si="132">IF(T92="","",T91*T92*T93*T94)</f>
        <v/>
      </c>
      <c r="U95" s="900" t="str">
        <f t="shared" si="132"/>
        <v/>
      </c>
      <c r="V95" s="900" t="str">
        <f t="shared" si="132"/>
        <v/>
      </c>
      <c r="W95" s="900" t="str">
        <f t="shared" si="132"/>
        <v/>
      </c>
      <c r="X95" s="900" t="str">
        <f t="shared" si="132"/>
        <v/>
      </c>
      <c r="Y95" s="900" t="str">
        <f t="shared" si="132"/>
        <v/>
      </c>
      <c r="Z95" s="900" t="str">
        <f t="shared" si="132"/>
        <v/>
      </c>
      <c r="AA95" s="900" t="str">
        <f t="shared" si="132"/>
        <v/>
      </c>
      <c r="AB95" s="900" t="str">
        <f t="shared" si="132"/>
        <v/>
      </c>
      <c r="AC95" s="900" t="str">
        <f t="shared" si="132"/>
        <v/>
      </c>
      <c r="AD95" s="900" t="str">
        <f t="shared" si="132"/>
        <v/>
      </c>
      <c r="AE95" s="900" t="str">
        <f t="shared" si="132"/>
        <v/>
      </c>
      <c r="AF95" s="900" t="str">
        <f t="shared" si="132"/>
        <v/>
      </c>
      <c r="AG95" s="900" t="str">
        <f t="shared" si="132"/>
        <v/>
      </c>
      <c r="AH95" s="900" t="str">
        <f t="shared" si="132"/>
        <v/>
      </c>
      <c r="AI95" s="900" t="str">
        <f t="shared" si="132"/>
        <v/>
      </c>
      <c r="AJ95" s="900" t="str">
        <f t="shared" si="132"/>
        <v/>
      </c>
      <c r="AK95" s="888"/>
      <c r="AL95" s="900" t="str">
        <f t="shared" ref="AL95:BB95" si="133">IF(AL92="","",AL91*AL92*AL93*AL94)</f>
        <v/>
      </c>
      <c r="AM95" s="900" t="str">
        <f t="shared" si="133"/>
        <v/>
      </c>
      <c r="AN95" s="900" t="str">
        <f t="shared" si="133"/>
        <v/>
      </c>
      <c r="AO95" s="900" t="str">
        <f t="shared" si="133"/>
        <v/>
      </c>
      <c r="AP95" s="900" t="str">
        <f t="shared" si="133"/>
        <v/>
      </c>
      <c r="AQ95" s="900" t="str">
        <f t="shared" si="133"/>
        <v/>
      </c>
      <c r="AR95" s="900" t="str">
        <f t="shared" si="133"/>
        <v/>
      </c>
      <c r="AS95" s="900" t="str">
        <f t="shared" si="133"/>
        <v/>
      </c>
      <c r="AT95" s="900" t="str">
        <f t="shared" si="133"/>
        <v/>
      </c>
      <c r="AU95" s="900" t="str">
        <f t="shared" si="133"/>
        <v/>
      </c>
      <c r="AV95" s="900" t="str">
        <f t="shared" si="133"/>
        <v/>
      </c>
      <c r="AW95" s="900" t="str">
        <f t="shared" si="133"/>
        <v/>
      </c>
      <c r="AX95" s="900" t="str">
        <f t="shared" si="133"/>
        <v/>
      </c>
      <c r="AY95" s="900" t="str">
        <f t="shared" si="133"/>
        <v/>
      </c>
      <c r="AZ95" s="900" t="str">
        <f t="shared" si="133"/>
        <v/>
      </c>
      <c r="BA95" s="900" t="str">
        <f t="shared" si="133"/>
        <v/>
      </c>
      <c r="BB95" s="900" t="str">
        <f t="shared" si="133"/>
        <v/>
      </c>
      <c r="BC95" s="888"/>
      <c r="BD95" s="900" t="str">
        <f t="shared" ref="BD95:BT95" si="134">IF(BD92="","",BD91*BD92*BD93*BD94)</f>
        <v/>
      </c>
      <c r="BE95" s="900" t="str">
        <f t="shared" si="134"/>
        <v/>
      </c>
      <c r="BF95" s="900" t="str">
        <f t="shared" si="134"/>
        <v/>
      </c>
      <c r="BG95" s="900" t="str">
        <f t="shared" si="134"/>
        <v/>
      </c>
      <c r="BH95" s="900" t="str">
        <f t="shared" si="134"/>
        <v/>
      </c>
      <c r="BI95" s="900" t="str">
        <f t="shared" si="134"/>
        <v/>
      </c>
      <c r="BJ95" s="900" t="str">
        <f t="shared" si="134"/>
        <v/>
      </c>
      <c r="BK95" s="900" t="str">
        <f t="shared" si="134"/>
        <v/>
      </c>
      <c r="BL95" s="900" t="str">
        <f t="shared" si="134"/>
        <v/>
      </c>
      <c r="BM95" s="900" t="str">
        <f t="shared" si="134"/>
        <v/>
      </c>
      <c r="BN95" s="900" t="str">
        <f t="shared" si="134"/>
        <v/>
      </c>
      <c r="BO95" s="900" t="str">
        <f t="shared" si="134"/>
        <v/>
      </c>
      <c r="BP95" s="900" t="str">
        <f t="shared" si="134"/>
        <v/>
      </c>
      <c r="BQ95" s="900" t="str">
        <f t="shared" si="134"/>
        <v/>
      </c>
      <c r="BR95" s="900" t="str">
        <f t="shared" si="134"/>
        <v/>
      </c>
      <c r="BS95" s="900" t="str">
        <f t="shared" si="134"/>
        <v/>
      </c>
      <c r="BT95" s="900" t="str">
        <f t="shared" si="13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2" t="str">
        <f t="shared" si="129"/>
        <v/>
      </c>
      <c r="CV95" s="553" t="str">
        <f t="shared" si="129"/>
        <v/>
      </c>
      <c r="CW95" s="554" t="str">
        <f t="shared" si="129"/>
        <v/>
      </c>
      <c r="CX95" s="554" t="str">
        <f t="shared" si="129"/>
        <v/>
      </c>
      <c r="CY95" s="554" t="str">
        <f t="shared" si="129"/>
        <v/>
      </c>
      <c r="CZ95" s="554" t="str">
        <f t="shared" si="129"/>
        <v/>
      </c>
      <c r="DA95" s="554" t="str">
        <f t="shared" si="129"/>
        <v/>
      </c>
      <c r="DB95" s="555" t="str">
        <f t="shared" si="129"/>
        <v/>
      </c>
      <c r="DC95" s="555" t="str">
        <f t="shared" si="129"/>
        <v/>
      </c>
      <c r="DD95" s="555" t="str">
        <f t="shared" si="129"/>
        <v/>
      </c>
      <c r="DE95" s="554" t="str">
        <f t="shared" si="130"/>
        <v/>
      </c>
      <c r="DF95" s="554" t="str">
        <f t="shared" si="130"/>
        <v/>
      </c>
      <c r="DG95" s="554" t="str">
        <f t="shared" si="130"/>
        <v/>
      </c>
      <c r="DH95" s="554" t="str">
        <f t="shared" si="130"/>
        <v/>
      </c>
      <c r="DI95" s="554" t="str">
        <f t="shared" si="130"/>
        <v/>
      </c>
      <c r="DJ95" s="553" t="str">
        <f t="shared" si="130"/>
        <v/>
      </c>
      <c r="DK95" s="552" t="str">
        <f t="shared" si="130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437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8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8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8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8"/>
      <c r="BV96" s="672"/>
      <c r="BW96" s="672"/>
      <c r="BX96" s="672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8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8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8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8"/>
      <c r="BV97" s="672"/>
      <c r="BW97" s="672"/>
      <c r="BX97" s="672"/>
      <c r="BY97" s="299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2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3" t="str">
        <f t="shared" si="137"/>
        <v/>
      </c>
      <c r="CW97" s="554" t="str">
        <f t="shared" si="137"/>
        <v/>
      </c>
      <c r="CX97" s="554" t="str">
        <f t="shared" si="137"/>
        <v/>
      </c>
      <c r="CY97" s="554" t="str">
        <f t="shared" si="137"/>
        <v/>
      </c>
      <c r="CZ97" s="554" t="str">
        <f t="shared" si="137"/>
        <v/>
      </c>
      <c r="DA97" s="554" t="str">
        <f t="shared" si="137"/>
        <v/>
      </c>
      <c r="DB97" s="555" t="str">
        <f t="shared" si="137"/>
        <v/>
      </c>
      <c r="DC97" s="555" t="str">
        <f t="shared" si="137"/>
        <v/>
      </c>
      <c r="DD97" s="555" t="str">
        <f t="shared" si="137"/>
        <v/>
      </c>
      <c r="DE97" s="554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4" t="str">
        <f t="shared" si="138"/>
        <v/>
      </c>
      <c r="DG97" s="554" t="str">
        <f t="shared" si="138"/>
        <v/>
      </c>
      <c r="DH97" s="554" t="str">
        <f t="shared" si="138"/>
        <v/>
      </c>
      <c r="DI97" s="554" t="str">
        <f t="shared" si="138"/>
        <v/>
      </c>
      <c r="DJ97" s="553" t="str">
        <f t="shared" si="138"/>
        <v/>
      </c>
      <c r="DK97" s="552" t="str">
        <f t="shared" si="138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289</v>
      </c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/>
      <c r="BX98" s="299"/>
      <c r="BY98" s="299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2" t="str">
        <f t="shared" si="137"/>
        <v/>
      </c>
      <c r="CV98" s="553" t="str">
        <f t="shared" si="137"/>
        <v/>
      </c>
      <c r="CW98" s="554" t="str">
        <f t="shared" si="137"/>
        <v/>
      </c>
      <c r="CX98" s="554" t="str">
        <f t="shared" si="137"/>
        <v/>
      </c>
      <c r="CY98" s="554" t="str">
        <f t="shared" si="137"/>
        <v/>
      </c>
      <c r="CZ98" s="554" t="str">
        <f t="shared" si="137"/>
        <v/>
      </c>
      <c r="DA98" s="554" t="str">
        <f t="shared" si="137"/>
        <v/>
      </c>
      <c r="DB98" s="555" t="str">
        <f t="shared" si="137"/>
        <v/>
      </c>
      <c r="DC98" s="555" t="str">
        <f t="shared" si="137"/>
        <v/>
      </c>
      <c r="DD98" s="555" t="str">
        <f t="shared" si="137"/>
        <v/>
      </c>
      <c r="DE98" s="554" t="str">
        <f t="shared" si="138"/>
        <v/>
      </c>
      <c r="DF98" s="554" t="str">
        <f t="shared" si="138"/>
        <v/>
      </c>
      <c r="DG98" s="554" t="str">
        <f t="shared" si="138"/>
        <v/>
      </c>
      <c r="DH98" s="554" t="str">
        <f t="shared" si="138"/>
        <v/>
      </c>
      <c r="DI98" s="554" t="str">
        <f t="shared" si="138"/>
        <v/>
      </c>
      <c r="DJ98" s="553" t="str">
        <f t="shared" si="138"/>
        <v/>
      </c>
      <c r="DK98" s="552" t="str">
        <f t="shared" si="138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/>
      <c r="BX99" s="299"/>
      <c r="BY99" s="299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2" t="str">
        <f t="shared" si="137"/>
        <v/>
      </c>
      <c r="CV99" s="553" t="str">
        <f t="shared" si="137"/>
        <v/>
      </c>
      <c r="CW99" s="554" t="str">
        <f t="shared" si="137"/>
        <v/>
      </c>
      <c r="CX99" s="554" t="str">
        <f t="shared" si="137"/>
        <v/>
      </c>
      <c r="CY99" s="554" t="str">
        <f t="shared" si="137"/>
        <v/>
      </c>
      <c r="CZ99" s="554" t="str">
        <f t="shared" si="137"/>
        <v/>
      </c>
      <c r="DA99" s="554" t="str">
        <f t="shared" si="137"/>
        <v/>
      </c>
      <c r="DB99" s="555" t="str">
        <f t="shared" si="137"/>
        <v/>
      </c>
      <c r="DC99" s="555" t="str">
        <f t="shared" si="137"/>
        <v/>
      </c>
      <c r="DD99" s="555" t="str">
        <f t="shared" si="137"/>
        <v/>
      </c>
      <c r="DE99" s="554" t="str">
        <f t="shared" si="138"/>
        <v/>
      </c>
      <c r="DF99" s="554" t="str">
        <f t="shared" si="138"/>
        <v/>
      </c>
      <c r="DG99" s="554" t="str">
        <f t="shared" si="138"/>
        <v/>
      </c>
      <c r="DH99" s="554" t="str">
        <f t="shared" si="138"/>
        <v/>
      </c>
      <c r="DI99" s="554" t="str">
        <f t="shared" si="138"/>
        <v/>
      </c>
      <c r="DJ99" s="553" t="str">
        <f t="shared" si="138"/>
        <v/>
      </c>
      <c r="DK99" s="552" t="str">
        <f t="shared" si="138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306</v>
      </c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/>
      <c r="BX100" s="299"/>
      <c r="BY100" s="299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2" t="str">
        <f t="shared" si="137"/>
        <v/>
      </c>
      <c r="CV100" s="553" t="str">
        <f t="shared" si="137"/>
        <v/>
      </c>
      <c r="CW100" s="554" t="str">
        <f t="shared" si="137"/>
        <v/>
      </c>
      <c r="CX100" s="554" t="str">
        <f t="shared" si="137"/>
        <v/>
      </c>
      <c r="CY100" s="554" t="str">
        <f t="shared" si="137"/>
        <v/>
      </c>
      <c r="CZ100" s="554" t="str">
        <f t="shared" si="137"/>
        <v/>
      </c>
      <c r="DA100" s="554" t="str">
        <f t="shared" si="137"/>
        <v/>
      </c>
      <c r="DB100" s="555" t="str">
        <f t="shared" si="137"/>
        <v/>
      </c>
      <c r="DC100" s="555" t="str">
        <f t="shared" si="137"/>
        <v/>
      </c>
      <c r="DD100" s="555" t="str">
        <f t="shared" si="137"/>
        <v/>
      </c>
      <c r="DE100" s="554" t="str">
        <f t="shared" si="138"/>
        <v/>
      </c>
      <c r="DF100" s="554" t="str">
        <f t="shared" si="138"/>
        <v/>
      </c>
      <c r="DG100" s="554" t="str">
        <f t="shared" si="138"/>
        <v/>
      </c>
      <c r="DH100" s="554" t="str">
        <f t="shared" si="138"/>
        <v/>
      </c>
      <c r="DI100" s="554" t="str">
        <f t="shared" si="138"/>
        <v/>
      </c>
      <c r="DJ100" s="553" t="str">
        <f t="shared" si="138"/>
        <v/>
      </c>
      <c r="DK100" s="552" t="str">
        <f t="shared" si="138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307</v>
      </c>
      <c r="B101" s="900" t="str">
        <f t="shared" ref="B101:R101" si="139">IF(B98="","",B97*B98*B99*B100)</f>
        <v/>
      </c>
      <c r="C101" s="900" t="str">
        <f t="shared" si="139"/>
        <v/>
      </c>
      <c r="D101" s="900" t="str">
        <f t="shared" si="139"/>
        <v/>
      </c>
      <c r="E101" s="900" t="str">
        <f t="shared" si="139"/>
        <v/>
      </c>
      <c r="F101" s="900" t="str">
        <f t="shared" si="139"/>
        <v/>
      </c>
      <c r="G101" s="900" t="str">
        <f t="shared" si="139"/>
        <v/>
      </c>
      <c r="H101" s="900" t="str">
        <f t="shared" si="139"/>
        <v/>
      </c>
      <c r="I101" s="900" t="str">
        <f t="shared" si="139"/>
        <v/>
      </c>
      <c r="J101" s="900" t="str">
        <f t="shared" si="139"/>
        <v/>
      </c>
      <c r="K101" s="900" t="str">
        <f t="shared" si="139"/>
        <v/>
      </c>
      <c r="L101" s="900" t="str">
        <f t="shared" si="139"/>
        <v/>
      </c>
      <c r="M101" s="900" t="str">
        <f t="shared" si="139"/>
        <v/>
      </c>
      <c r="N101" s="900" t="str">
        <f t="shared" si="139"/>
        <v/>
      </c>
      <c r="O101" s="900" t="str">
        <f t="shared" si="139"/>
        <v/>
      </c>
      <c r="P101" s="900" t="str">
        <f t="shared" si="139"/>
        <v/>
      </c>
      <c r="Q101" s="900" t="str">
        <f t="shared" si="139"/>
        <v/>
      </c>
      <c r="R101" s="900" t="str">
        <f t="shared" si="139"/>
        <v/>
      </c>
      <c r="S101" s="888"/>
      <c r="T101" s="900" t="str">
        <f t="shared" ref="T101:AJ101" si="140">IF(T98="","",T97*T98*T99*T100)</f>
        <v/>
      </c>
      <c r="U101" s="900" t="str">
        <f t="shared" si="140"/>
        <v/>
      </c>
      <c r="V101" s="900" t="str">
        <f t="shared" si="140"/>
        <v/>
      </c>
      <c r="W101" s="900" t="str">
        <f t="shared" si="140"/>
        <v/>
      </c>
      <c r="X101" s="900" t="str">
        <f t="shared" si="140"/>
        <v/>
      </c>
      <c r="Y101" s="900" t="str">
        <f t="shared" si="140"/>
        <v/>
      </c>
      <c r="Z101" s="900" t="str">
        <f t="shared" si="140"/>
        <v/>
      </c>
      <c r="AA101" s="900" t="str">
        <f t="shared" si="140"/>
        <v/>
      </c>
      <c r="AB101" s="900" t="str">
        <f t="shared" si="140"/>
        <v/>
      </c>
      <c r="AC101" s="900" t="str">
        <f t="shared" si="140"/>
        <v/>
      </c>
      <c r="AD101" s="900" t="str">
        <f t="shared" si="140"/>
        <v/>
      </c>
      <c r="AE101" s="900" t="str">
        <f t="shared" si="140"/>
        <v/>
      </c>
      <c r="AF101" s="900" t="str">
        <f t="shared" si="140"/>
        <v/>
      </c>
      <c r="AG101" s="900" t="str">
        <f t="shared" si="140"/>
        <v/>
      </c>
      <c r="AH101" s="900" t="str">
        <f t="shared" si="140"/>
        <v/>
      </c>
      <c r="AI101" s="900" t="str">
        <f t="shared" si="140"/>
        <v/>
      </c>
      <c r="AJ101" s="900" t="str">
        <f t="shared" si="140"/>
        <v/>
      </c>
      <c r="AK101" s="888"/>
      <c r="AL101" s="900" t="str">
        <f t="shared" ref="AL101:BB101" si="141">IF(AL98="","",AL97*AL98*AL99*AL100)</f>
        <v/>
      </c>
      <c r="AM101" s="900" t="str">
        <f t="shared" si="141"/>
        <v/>
      </c>
      <c r="AN101" s="900" t="str">
        <f t="shared" si="141"/>
        <v/>
      </c>
      <c r="AO101" s="900" t="str">
        <f t="shared" si="141"/>
        <v/>
      </c>
      <c r="AP101" s="900" t="str">
        <f t="shared" si="141"/>
        <v/>
      </c>
      <c r="AQ101" s="900" t="str">
        <f t="shared" si="141"/>
        <v/>
      </c>
      <c r="AR101" s="900" t="str">
        <f t="shared" si="141"/>
        <v/>
      </c>
      <c r="AS101" s="900" t="str">
        <f t="shared" si="141"/>
        <v/>
      </c>
      <c r="AT101" s="900" t="str">
        <f t="shared" si="141"/>
        <v/>
      </c>
      <c r="AU101" s="900" t="str">
        <f t="shared" si="141"/>
        <v/>
      </c>
      <c r="AV101" s="900" t="str">
        <f t="shared" si="141"/>
        <v/>
      </c>
      <c r="AW101" s="900" t="str">
        <f t="shared" si="141"/>
        <v/>
      </c>
      <c r="AX101" s="900" t="str">
        <f t="shared" si="141"/>
        <v/>
      </c>
      <c r="AY101" s="900" t="str">
        <f t="shared" si="141"/>
        <v/>
      </c>
      <c r="AZ101" s="900" t="str">
        <f t="shared" si="141"/>
        <v/>
      </c>
      <c r="BA101" s="900" t="str">
        <f t="shared" si="141"/>
        <v/>
      </c>
      <c r="BB101" s="900" t="str">
        <f t="shared" si="141"/>
        <v/>
      </c>
      <c r="BC101" s="888"/>
      <c r="BD101" s="900" t="str">
        <f t="shared" ref="BD101:BT101" si="142">IF(BD98="","",BD97*BD98*BD99*BD100)</f>
        <v/>
      </c>
      <c r="BE101" s="900" t="str">
        <f t="shared" si="142"/>
        <v/>
      </c>
      <c r="BF101" s="900" t="str">
        <f t="shared" si="142"/>
        <v/>
      </c>
      <c r="BG101" s="900" t="str">
        <f t="shared" si="142"/>
        <v/>
      </c>
      <c r="BH101" s="900" t="str">
        <f t="shared" si="142"/>
        <v/>
      </c>
      <c r="BI101" s="900" t="str">
        <f t="shared" si="142"/>
        <v/>
      </c>
      <c r="BJ101" s="900" t="str">
        <f t="shared" si="142"/>
        <v/>
      </c>
      <c r="BK101" s="900" t="str">
        <f t="shared" si="142"/>
        <v/>
      </c>
      <c r="BL101" s="900" t="str">
        <f t="shared" si="142"/>
        <v/>
      </c>
      <c r="BM101" s="900" t="str">
        <f t="shared" si="142"/>
        <v/>
      </c>
      <c r="BN101" s="900" t="str">
        <f t="shared" si="142"/>
        <v/>
      </c>
      <c r="BO101" s="900" t="str">
        <f t="shared" si="142"/>
        <v/>
      </c>
      <c r="BP101" s="900" t="str">
        <f t="shared" si="142"/>
        <v/>
      </c>
      <c r="BQ101" s="900" t="str">
        <f t="shared" si="142"/>
        <v/>
      </c>
      <c r="BR101" s="900" t="str">
        <f t="shared" si="142"/>
        <v/>
      </c>
      <c r="BS101" s="900" t="str">
        <f t="shared" si="142"/>
        <v/>
      </c>
      <c r="BT101" s="900" t="str">
        <f t="shared" si="142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2" t="str">
        <f t="shared" si="137"/>
        <v/>
      </c>
      <c r="CV101" s="553" t="str">
        <f t="shared" si="137"/>
        <v/>
      </c>
      <c r="CW101" s="554" t="str">
        <f t="shared" si="137"/>
        <v/>
      </c>
      <c r="CX101" s="554" t="str">
        <f t="shared" si="137"/>
        <v/>
      </c>
      <c r="CY101" s="554" t="str">
        <f t="shared" si="137"/>
        <v/>
      </c>
      <c r="CZ101" s="554" t="str">
        <f t="shared" si="137"/>
        <v/>
      </c>
      <c r="DA101" s="554" t="str">
        <f t="shared" si="137"/>
        <v/>
      </c>
      <c r="DB101" s="555" t="str">
        <f t="shared" si="137"/>
        <v/>
      </c>
      <c r="DC101" s="555" t="str">
        <f t="shared" si="137"/>
        <v/>
      </c>
      <c r="DD101" s="555" t="str">
        <f t="shared" si="137"/>
        <v/>
      </c>
      <c r="DE101" s="554" t="str">
        <f t="shared" si="138"/>
        <v/>
      </c>
      <c r="DF101" s="554" t="str">
        <f t="shared" si="138"/>
        <v/>
      </c>
      <c r="DG101" s="554" t="str">
        <f t="shared" si="138"/>
        <v/>
      </c>
      <c r="DH101" s="554" t="str">
        <f t="shared" si="138"/>
        <v/>
      </c>
      <c r="DI101" s="554" t="str">
        <f t="shared" si="138"/>
        <v/>
      </c>
      <c r="DJ101" s="553" t="str">
        <f t="shared" si="138"/>
        <v/>
      </c>
      <c r="DK101" s="552" t="str">
        <f t="shared" si="138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438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8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8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8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8"/>
      <c r="BV102" s="672"/>
      <c r="BW102" s="672"/>
      <c r="BX102" s="672"/>
      <c r="BY102" s="672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8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8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8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8"/>
      <c r="BV103" s="672"/>
      <c r="BW103" s="672"/>
      <c r="BX103" s="672"/>
      <c r="BY103" s="672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2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3" t="str">
        <f t="shared" si="145"/>
        <v/>
      </c>
      <c r="CW103" s="554" t="str">
        <f t="shared" si="145"/>
        <v/>
      </c>
      <c r="CX103" s="554" t="str">
        <f t="shared" si="145"/>
        <v/>
      </c>
      <c r="CY103" s="554" t="str">
        <f t="shared" si="145"/>
        <v/>
      </c>
      <c r="CZ103" s="554" t="str">
        <f t="shared" si="145"/>
        <v/>
      </c>
      <c r="DA103" s="554" t="str">
        <f t="shared" si="145"/>
        <v/>
      </c>
      <c r="DB103" s="555" t="str">
        <f t="shared" si="145"/>
        <v/>
      </c>
      <c r="DC103" s="555" t="str">
        <f t="shared" si="145"/>
        <v/>
      </c>
      <c r="DD103" s="555" t="str">
        <f t="shared" si="145"/>
        <v/>
      </c>
      <c r="DE103" s="554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4" t="str">
        <f t="shared" si="146"/>
        <v/>
      </c>
      <c r="DG103" s="554" t="str">
        <f t="shared" si="146"/>
        <v/>
      </c>
      <c r="DH103" s="554" t="str">
        <f t="shared" si="146"/>
        <v/>
      </c>
      <c r="DI103" s="554" t="str">
        <f t="shared" si="146"/>
        <v/>
      </c>
      <c r="DJ103" s="553" t="str">
        <f t="shared" si="146"/>
        <v/>
      </c>
      <c r="DK103" s="552" t="str">
        <f t="shared" si="146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289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2" t="str">
        <f t="shared" si="145"/>
        <v/>
      </c>
      <c r="CV104" s="553" t="str">
        <f t="shared" si="145"/>
        <v/>
      </c>
      <c r="CW104" s="554" t="str">
        <f t="shared" si="145"/>
        <v/>
      </c>
      <c r="CX104" s="554" t="str">
        <f t="shared" si="145"/>
        <v/>
      </c>
      <c r="CY104" s="554" t="str">
        <f t="shared" si="145"/>
        <v/>
      </c>
      <c r="CZ104" s="554" t="str">
        <f t="shared" si="145"/>
        <v/>
      </c>
      <c r="DA104" s="554" t="str">
        <f t="shared" si="145"/>
        <v/>
      </c>
      <c r="DB104" s="555" t="str">
        <f t="shared" si="145"/>
        <v/>
      </c>
      <c r="DC104" s="555" t="str">
        <f t="shared" si="145"/>
        <v/>
      </c>
      <c r="DD104" s="555" t="str">
        <f t="shared" si="145"/>
        <v/>
      </c>
      <c r="DE104" s="554" t="str">
        <f t="shared" si="146"/>
        <v/>
      </c>
      <c r="DF104" s="554" t="str">
        <f t="shared" si="146"/>
        <v/>
      </c>
      <c r="DG104" s="554" t="str">
        <f t="shared" si="146"/>
        <v/>
      </c>
      <c r="DH104" s="554" t="str">
        <f t="shared" si="146"/>
        <v/>
      </c>
      <c r="DI104" s="554" t="str">
        <f t="shared" si="146"/>
        <v/>
      </c>
      <c r="DJ104" s="553" t="str">
        <f t="shared" si="146"/>
        <v/>
      </c>
      <c r="DK104" s="552" t="str">
        <f t="shared" si="146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2" t="str">
        <f t="shared" si="145"/>
        <v/>
      </c>
      <c r="CV105" s="553" t="str">
        <f t="shared" si="145"/>
        <v/>
      </c>
      <c r="CW105" s="554" t="str">
        <f t="shared" si="145"/>
        <v/>
      </c>
      <c r="CX105" s="554" t="str">
        <f t="shared" si="145"/>
        <v/>
      </c>
      <c r="CY105" s="554" t="str">
        <f t="shared" si="145"/>
        <v/>
      </c>
      <c r="CZ105" s="554" t="str">
        <f t="shared" si="145"/>
        <v/>
      </c>
      <c r="DA105" s="554" t="str">
        <f t="shared" si="145"/>
        <v/>
      </c>
      <c r="DB105" s="555" t="str">
        <f t="shared" si="145"/>
        <v/>
      </c>
      <c r="DC105" s="555" t="str">
        <f t="shared" si="145"/>
        <v/>
      </c>
      <c r="DD105" s="555" t="str">
        <f t="shared" si="145"/>
        <v/>
      </c>
      <c r="DE105" s="554" t="str">
        <f t="shared" si="146"/>
        <v/>
      </c>
      <c r="DF105" s="554" t="str">
        <f t="shared" si="146"/>
        <v/>
      </c>
      <c r="DG105" s="554" t="str">
        <f t="shared" si="146"/>
        <v/>
      </c>
      <c r="DH105" s="554" t="str">
        <f t="shared" si="146"/>
        <v/>
      </c>
      <c r="DI105" s="554" t="str">
        <f t="shared" si="146"/>
        <v/>
      </c>
      <c r="DJ105" s="553" t="str">
        <f t="shared" si="146"/>
        <v/>
      </c>
      <c r="DK105" s="552" t="str">
        <f t="shared" si="146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306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2" t="str">
        <f t="shared" si="145"/>
        <v/>
      </c>
      <c r="CV106" s="553" t="str">
        <f t="shared" si="145"/>
        <v/>
      </c>
      <c r="CW106" s="554" t="str">
        <f t="shared" si="145"/>
        <v/>
      </c>
      <c r="CX106" s="554" t="str">
        <f t="shared" si="145"/>
        <v/>
      </c>
      <c r="CY106" s="554" t="str">
        <f t="shared" si="145"/>
        <v/>
      </c>
      <c r="CZ106" s="554" t="str">
        <f t="shared" si="145"/>
        <v/>
      </c>
      <c r="DA106" s="554" t="str">
        <f t="shared" si="145"/>
        <v/>
      </c>
      <c r="DB106" s="555" t="str">
        <f t="shared" si="145"/>
        <v/>
      </c>
      <c r="DC106" s="555" t="str">
        <f t="shared" si="145"/>
        <v/>
      </c>
      <c r="DD106" s="555" t="str">
        <f t="shared" si="145"/>
        <v/>
      </c>
      <c r="DE106" s="554" t="str">
        <f t="shared" si="146"/>
        <v/>
      </c>
      <c r="DF106" s="554" t="str">
        <f t="shared" si="146"/>
        <v/>
      </c>
      <c r="DG106" s="554" t="str">
        <f t="shared" si="146"/>
        <v/>
      </c>
      <c r="DH106" s="554" t="str">
        <f t="shared" si="146"/>
        <v/>
      </c>
      <c r="DI106" s="554" t="str">
        <f t="shared" si="146"/>
        <v/>
      </c>
      <c r="DJ106" s="553" t="str">
        <f t="shared" si="146"/>
        <v/>
      </c>
      <c r="DK106" s="552" t="str">
        <f t="shared" si="146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307</v>
      </c>
      <c r="B107" s="900" t="str">
        <f t="shared" ref="B107:R107" si="147">IF(B104="","",B103*B104*B105*B106)</f>
        <v/>
      </c>
      <c r="C107" s="900" t="str">
        <f t="shared" si="147"/>
        <v/>
      </c>
      <c r="D107" s="900" t="str">
        <f t="shared" si="147"/>
        <v/>
      </c>
      <c r="E107" s="900" t="str">
        <f t="shared" si="147"/>
        <v/>
      </c>
      <c r="F107" s="900" t="str">
        <f t="shared" si="147"/>
        <v/>
      </c>
      <c r="G107" s="900" t="str">
        <f t="shared" si="147"/>
        <v/>
      </c>
      <c r="H107" s="900" t="str">
        <f t="shared" si="147"/>
        <v/>
      </c>
      <c r="I107" s="900" t="str">
        <f t="shared" si="147"/>
        <v/>
      </c>
      <c r="J107" s="900" t="str">
        <f t="shared" si="147"/>
        <v/>
      </c>
      <c r="K107" s="900" t="str">
        <f t="shared" si="147"/>
        <v/>
      </c>
      <c r="L107" s="900" t="str">
        <f t="shared" si="147"/>
        <v/>
      </c>
      <c r="M107" s="900" t="str">
        <f t="shared" si="147"/>
        <v/>
      </c>
      <c r="N107" s="900" t="str">
        <f t="shared" si="147"/>
        <v/>
      </c>
      <c r="O107" s="900" t="str">
        <f t="shared" si="147"/>
        <v/>
      </c>
      <c r="P107" s="900" t="str">
        <f t="shared" si="147"/>
        <v/>
      </c>
      <c r="Q107" s="900" t="str">
        <f t="shared" si="147"/>
        <v/>
      </c>
      <c r="R107" s="900" t="str">
        <f t="shared" si="147"/>
        <v/>
      </c>
      <c r="S107" s="888"/>
      <c r="T107" s="900" t="str">
        <f t="shared" ref="T107:AJ107" si="148">IF(T104="","",T103*T104*T105*T106)</f>
        <v/>
      </c>
      <c r="U107" s="900" t="str">
        <f t="shared" si="148"/>
        <v/>
      </c>
      <c r="V107" s="900" t="str">
        <f t="shared" si="148"/>
        <v/>
      </c>
      <c r="W107" s="900" t="str">
        <f t="shared" si="148"/>
        <v/>
      </c>
      <c r="X107" s="900" t="str">
        <f t="shared" si="148"/>
        <v/>
      </c>
      <c r="Y107" s="900" t="str">
        <f t="shared" si="148"/>
        <v/>
      </c>
      <c r="Z107" s="900" t="str">
        <f t="shared" si="148"/>
        <v/>
      </c>
      <c r="AA107" s="900" t="str">
        <f t="shared" si="148"/>
        <v/>
      </c>
      <c r="AB107" s="900" t="str">
        <f t="shared" si="148"/>
        <v/>
      </c>
      <c r="AC107" s="900" t="str">
        <f t="shared" si="148"/>
        <v/>
      </c>
      <c r="AD107" s="900" t="str">
        <f t="shared" si="148"/>
        <v/>
      </c>
      <c r="AE107" s="900" t="str">
        <f t="shared" si="148"/>
        <v/>
      </c>
      <c r="AF107" s="900" t="str">
        <f t="shared" si="148"/>
        <v/>
      </c>
      <c r="AG107" s="900" t="str">
        <f t="shared" si="148"/>
        <v/>
      </c>
      <c r="AH107" s="900" t="str">
        <f t="shared" si="148"/>
        <v/>
      </c>
      <c r="AI107" s="900" t="str">
        <f t="shared" si="148"/>
        <v/>
      </c>
      <c r="AJ107" s="900" t="str">
        <f t="shared" si="148"/>
        <v/>
      </c>
      <c r="AK107" s="888"/>
      <c r="AL107" s="900" t="str">
        <f t="shared" ref="AL107:BB107" si="149">IF(AL104="","",AL103*AL104*AL105*AL106)</f>
        <v/>
      </c>
      <c r="AM107" s="900" t="str">
        <f t="shared" si="149"/>
        <v/>
      </c>
      <c r="AN107" s="900" t="str">
        <f t="shared" si="149"/>
        <v/>
      </c>
      <c r="AO107" s="900" t="str">
        <f t="shared" si="149"/>
        <v/>
      </c>
      <c r="AP107" s="900" t="str">
        <f t="shared" si="149"/>
        <v/>
      </c>
      <c r="AQ107" s="900" t="str">
        <f t="shared" si="149"/>
        <v/>
      </c>
      <c r="AR107" s="900" t="str">
        <f t="shared" si="149"/>
        <v/>
      </c>
      <c r="AS107" s="900" t="str">
        <f t="shared" si="149"/>
        <v/>
      </c>
      <c r="AT107" s="900" t="str">
        <f t="shared" si="149"/>
        <v/>
      </c>
      <c r="AU107" s="900" t="str">
        <f t="shared" si="149"/>
        <v/>
      </c>
      <c r="AV107" s="900" t="str">
        <f t="shared" si="149"/>
        <v/>
      </c>
      <c r="AW107" s="900" t="str">
        <f t="shared" si="149"/>
        <v/>
      </c>
      <c r="AX107" s="900" t="str">
        <f t="shared" si="149"/>
        <v/>
      </c>
      <c r="AY107" s="900" t="str">
        <f t="shared" si="149"/>
        <v/>
      </c>
      <c r="AZ107" s="900" t="str">
        <f t="shared" si="149"/>
        <v/>
      </c>
      <c r="BA107" s="900" t="str">
        <f t="shared" si="149"/>
        <v/>
      </c>
      <c r="BB107" s="900" t="str">
        <f t="shared" si="149"/>
        <v/>
      </c>
      <c r="BC107" s="888"/>
      <c r="BD107" s="900" t="str">
        <f t="shared" ref="BD107:BT107" si="150">IF(BD104="","",BD103*BD104*BD105*BD106)</f>
        <v/>
      </c>
      <c r="BE107" s="900" t="str">
        <f t="shared" si="150"/>
        <v/>
      </c>
      <c r="BF107" s="900" t="str">
        <f t="shared" si="150"/>
        <v/>
      </c>
      <c r="BG107" s="900" t="str">
        <f t="shared" si="150"/>
        <v/>
      </c>
      <c r="BH107" s="900" t="str">
        <f t="shared" si="150"/>
        <v/>
      </c>
      <c r="BI107" s="900" t="str">
        <f t="shared" si="150"/>
        <v/>
      </c>
      <c r="BJ107" s="900" t="str">
        <f t="shared" si="150"/>
        <v/>
      </c>
      <c r="BK107" s="900" t="str">
        <f t="shared" si="150"/>
        <v/>
      </c>
      <c r="BL107" s="900" t="str">
        <f t="shared" si="150"/>
        <v/>
      </c>
      <c r="BM107" s="900" t="str">
        <f t="shared" si="150"/>
        <v/>
      </c>
      <c r="BN107" s="900" t="str">
        <f t="shared" si="150"/>
        <v/>
      </c>
      <c r="BO107" s="900" t="str">
        <f t="shared" si="150"/>
        <v/>
      </c>
      <c r="BP107" s="900" t="str">
        <f t="shared" si="150"/>
        <v/>
      </c>
      <c r="BQ107" s="900" t="str">
        <f t="shared" si="150"/>
        <v/>
      </c>
      <c r="BR107" s="900" t="str">
        <f t="shared" si="150"/>
        <v/>
      </c>
      <c r="BS107" s="900" t="str">
        <f t="shared" si="150"/>
        <v/>
      </c>
      <c r="BT107" s="900" t="str">
        <f t="shared" si="150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2" t="str">
        <f t="shared" si="145"/>
        <v/>
      </c>
      <c r="CV107" s="553" t="str">
        <f t="shared" si="145"/>
        <v/>
      </c>
      <c r="CW107" s="554" t="str">
        <f t="shared" si="145"/>
        <v/>
      </c>
      <c r="CX107" s="554" t="str">
        <f t="shared" si="145"/>
        <v/>
      </c>
      <c r="CY107" s="554" t="str">
        <f t="shared" si="145"/>
        <v/>
      </c>
      <c r="CZ107" s="554" t="str">
        <f t="shared" si="145"/>
        <v/>
      </c>
      <c r="DA107" s="554" t="str">
        <f t="shared" si="145"/>
        <v/>
      </c>
      <c r="DB107" s="555" t="str">
        <f t="shared" si="145"/>
        <v/>
      </c>
      <c r="DC107" s="555" t="str">
        <f t="shared" si="145"/>
        <v/>
      </c>
      <c r="DD107" s="555" t="str">
        <f t="shared" si="145"/>
        <v/>
      </c>
      <c r="DE107" s="554" t="str">
        <f t="shared" si="146"/>
        <v/>
      </c>
      <c r="DF107" s="554" t="str">
        <f t="shared" si="146"/>
        <v/>
      </c>
      <c r="DG107" s="554" t="str">
        <f t="shared" si="146"/>
        <v/>
      </c>
      <c r="DH107" s="554" t="str">
        <f t="shared" si="146"/>
        <v/>
      </c>
      <c r="DI107" s="554" t="str">
        <f t="shared" si="146"/>
        <v/>
      </c>
      <c r="DJ107" s="553" t="str">
        <f t="shared" si="146"/>
        <v/>
      </c>
      <c r="DK107" s="552" t="str">
        <f t="shared" si="146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439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8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8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8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8"/>
      <c r="BV108" s="672"/>
      <c r="BW108" s="672"/>
      <c r="BX108" s="672"/>
      <c r="BY108" s="672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8"/>
      <c r="T109" s="672"/>
      <c r="U109" s="672"/>
      <c r="V109" s="672"/>
      <c r="W109" s="672"/>
      <c r="X109" s="672"/>
      <c r="Y109" s="672">
        <v>1</v>
      </c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8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8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8"/>
      <c r="BV109" s="672"/>
      <c r="BW109" s="672">
        <v>1</v>
      </c>
      <c r="BX109" s="672"/>
      <c r="BY109" s="672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2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3" t="str">
        <f t="shared" si="153"/>
        <v/>
      </c>
      <c r="CW109" s="554" t="str">
        <f t="shared" si="153"/>
        <v/>
      </c>
      <c r="CX109" s="554" t="str">
        <f t="shared" si="153"/>
        <v/>
      </c>
      <c r="CY109" s="554" t="str">
        <f t="shared" si="153"/>
        <v/>
      </c>
      <c r="CZ109" s="554" t="str">
        <f t="shared" si="153"/>
        <v/>
      </c>
      <c r="DA109" s="554" t="str">
        <f t="shared" si="153"/>
        <v/>
      </c>
      <c r="DB109" s="555" t="str">
        <f t="shared" si="153"/>
        <v/>
      </c>
      <c r="DC109" s="555" t="str">
        <f t="shared" si="153"/>
        <v/>
      </c>
      <c r="DD109" s="555" t="str">
        <f t="shared" si="153"/>
        <v/>
      </c>
      <c r="DE109" s="554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4" t="str">
        <f t="shared" si="154"/>
        <v/>
      </c>
      <c r="DG109" s="554" t="str">
        <f t="shared" si="154"/>
        <v/>
      </c>
      <c r="DH109" s="554" t="str">
        <f t="shared" si="154"/>
        <v/>
      </c>
      <c r="DI109" s="554" t="str">
        <f t="shared" si="154"/>
        <v/>
      </c>
      <c r="DJ109" s="553" t="str">
        <f t="shared" si="154"/>
        <v/>
      </c>
      <c r="DK109" s="552" t="str">
        <f t="shared" si="154"/>
        <v/>
      </c>
      <c r="DL109" s="896">
        <f>COUNT(B109:R109)</f>
        <v>0</v>
      </c>
      <c r="DM109" s="851">
        <f>COUNT(T109:AJ109)</f>
        <v>1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289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>
        <v>1</v>
      </c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>
        <v>1</v>
      </c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2" t="str">
        <f t="shared" si="153"/>
        <v/>
      </c>
      <c r="CV110" s="553" t="str">
        <f t="shared" si="153"/>
        <v/>
      </c>
      <c r="CW110" s="554" t="str">
        <f t="shared" si="153"/>
        <v/>
      </c>
      <c r="CX110" s="554" t="str">
        <f t="shared" si="153"/>
        <v/>
      </c>
      <c r="CY110" s="554" t="str">
        <f t="shared" si="153"/>
        <v/>
      </c>
      <c r="CZ110" s="554" t="str">
        <f t="shared" si="153"/>
        <v/>
      </c>
      <c r="DA110" s="554" t="str">
        <f t="shared" si="153"/>
        <v/>
      </c>
      <c r="DB110" s="555" t="str">
        <f t="shared" si="153"/>
        <v/>
      </c>
      <c r="DC110" s="555" t="str">
        <f t="shared" si="153"/>
        <v/>
      </c>
      <c r="DD110" s="555" t="str">
        <f t="shared" si="153"/>
        <v/>
      </c>
      <c r="DE110" s="554" t="str">
        <f t="shared" si="154"/>
        <v/>
      </c>
      <c r="DF110" s="554" t="str">
        <f t="shared" si="154"/>
        <v/>
      </c>
      <c r="DG110" s="554" t="str">
        <f t="shared" si="154"/>
        <v/>
      </c>
      <c r="DH110" s="554" t="str">
        <f t="shared" si="154"/>
        <v/>
      </c>
      <c r="DI110" s="554" t="str">
        <f t="shared" si="154"/>
        <v/>
      </c>
      <c r="DJ110" s="553" t="str">
        <f t="shared" si="154"/>
        <v/>
      </c>
      <c r="DK110" s="552" t="str">
        <f t="shared" si="154"/>
        <v/>
      </c>
      <c r="DL110" s="896">
        <f>COUNT(B110:R110)</f>
        <v>0</v>
      </c>
      <c r="DM110" s="851">
        <f>COUNT(T110:AJ110)</f>
        <v>1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>
        <v>6</v>
      </c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>
        <v>6</v>
      </c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2" t="str">
        <f t="shared" si="153"/>
        <v/>
      </c>
      <c r="CV111" s="553" t="str">
        <f t="shared" si="153"/>
        <v/>
      </c>
      <c r="CW111" s="554" t="str">
        <f t="shared" si="153"/>
        <v/>
      </c>
      <c r="CX111" s="554" t="str">
        <f t="shared" si="153"/>
        <v/>
      </c>
      <c r="CY111" s="554" t="str">
        <f t="shared" si="153"/>
        <v/>
      </c>
      <c r="CZ111" s="554" t="str">
        <f t="shared" si="153"/>
        <v/>
      </c>
      <c r="DA111" s="554" t="str">
        <f t="shared" si="153"/>
        <v/>
      </c>
      <c r="DB111" s="555" t="str">
        <f t="shared" si="153"/>
        <v/>
      </c>
      <c r="DC111" s="555" t="str">
        <f t="shared" si="153"/>
        <v/>
      </c>
      <c r="DD111" s="555" t="str">
        <f t="shared" si="153"/>
        <v/>
      </c>
      <c r="DE111" s="554" t="str">
        <f t="shared" si="154"/>
        <v/>
      </c>
      <c r="DF111" s="554" t="str">
        <f t="shared" si="154"/>
        <v/>
      </c>
      <c r="DG111" s="554" t="str">
        <f t="shared" si="154"/>
        <v/>
      </c>
      <c r="DH111" s="554" t="str">
        <f t="shared" si="154"/>
        <v/>
      </c>
      <c r="DI111" s="554" t="str">
        <f t="shared" si="154"/>
        <v/>
      </c>
      <c r="DJ111" s="553" t="str">
        <f t="shared" si="154"/>
        <v/>
      </c>
      <c r="DK111" s="552" t="str">
        <f t="shared" si="154"/>
        <v/>
      </c>
      <c r="DL111" s="896">
        <f>COUNT(B111:R111)</f>
        <v>0</v>
      </c>
      <c r="DM111" s="851">
        <f>COUNT(T111:AJ111)</f>
        <v>1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306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>
        <v>10</v>
      </c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>
        <v>10</v>
      </c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2" t="str">
        <f t="shared" si="153"/>
        <v/>
      </c>
      <c r="CV112" s="553" t="str">
        <f t="shared" si="153"/>
        <v/>
      </c>
      <c r="CW112" s="554" t="str">
        <f t="shared" si="153"/>
        <v/>
      </c>
      <c r="CX112" s="554" t="str">
        <f t="shared" si="153"/>
        <v/>
      </c>
      <c r="CY112" s="554" t="str">
        <f t="shared" si="153"/>
        <v/>
      </c>
      <c r="CZ112" s="554" t="str">
        <f t="shared" si="153"/>
        <v/>
      </c>
      <c r="DA112" s="554" t="str">
        <f t="shared" si="153"/>
        <v/>
      </c>
      <c r="DB112" s="555" t="str">
        <f t="shared" si="153"/>
        <v/>
      </c>
      <c r="DC112" s="555" t="str">
        <f t="shared" si="153"/>
        <v/>
      </c>
      <c r="DD112" s="555" t="str">
        <f t="shared" si="153"/>
        <v/>
      </c>
      <c r="DE112" s="554" t="str">
        <f t="shared" si="154"/>
        <v/>
      </c>
      <c r="DF112" s="554" t="str">
        <f t="shared" si="154"/>
        <v/>
      </c>
      <c r="DG112" s="554" t="str">
        <f t="shared" si="154"/>
        <v/>
      </c>
      <c r="DH112" s="554" t="str">
        <f t="shared" si="154"/>
        <v/>
      </c>
      <c r="DI112" s="554" t="str">
        <f t="shared" si="154"/>
        <v/>
      </c>
      <c r="DJ112" s="553" t="str">
        <f t="shared" si="154"/>
        <v/>
      </c>
      <c r="DK112" s="552" t="str">
        <f t="shared" si="154"/>
        <v/>
      </c>
      <c r="DL112" s="896">
        <f>COUNT(B112:R112)</f>
        <v>0</v>
      </c>
      <c r="DM112" s="851">
        <f>COUNT(T112:AJ112)</f>
        <v>1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307</v>
      </c>
      <c r="B113" s="900" t="str">
        <f t="shared" ref="B113:R113" si="155">IF(B110="","",B109*B110*B111*B112)</f>
        <v/>
      </c>
      <c r="C113" s="900" t="str">
        <f t="shared" si="155"/>
        <v/>
      </c>
      <c r="D113" s="900" t="str">
        <f t="shared" si="155"/>
        <v/>
      </c>
      <c r="E113" s="900" t="str">
        <f t="shared" si="155"/>
        <v/>
      </c>
      <c r="F113" s="900" t="str">
        <f t="shared" si="155"/>
        <v/>
      </c>
      <c r="G113" s="900" t="str">
        <f t="shared" si="155"/>
        <v/>
      </c>
      <c r="H113" s="900" t="str">
        <f t="shared" si="155"/>
        <v/>
      </c>
      <c r="I113" s="900" t="str">
        <f t="shared" si="155"/>
        <v/>
      </c>
      <c r="J113" s="900" t="str">
        <f t="shared" si="155"/>
        <v/>
      </c>
      <c r="K113" s="900" t="str">
        <f t="shared" si="155"/>
        <v/>
      </c>
      <c r="L113" s="900" t="str">
        <f t="shared" si="155"/>
        <v/>
      </c>
      <c r="M113" s="900" t="str">
        <f t="shared" si="155"/>
        <v/>
      </c>
      <c r="N113" s="900" t="str">
        <f t="shared" si="155"/>
        <v/>
      </c>
      <c r="O113" s="900" t="str">
        <f t="shared" si="155"/>
        <v/>
      </c>
      <c r="P113" s="900" t="str">
        <f t="shared" si="155"/>
        <v/>
      </c>
      <c r="Q113" s="900" t="str">
        <f t="shared" si="155"/>
        <v/>
      </c>
      <c r="R113" s="900" t="str">
        <f t="shared" si="155"/>
        <v/>
      </c>
      <c r="S113" s="888"/>
      <c r="T113" s="900" t="str">
        <f t="shared" ref="T113:AJ113" si="156">IF(T110="","",T109*T110*T111*T112)</f>
        <v/>
      </c>
      <c r="U113" s="900" t="str">
        <f t="shared" si="156"/>
        <v/>
      </c>
      <c r="V113" s="900" t="str">
        <f t="shared" si="156"/>
        <v/>
      </c>
      <c r="W113" s="900" t="str">
        <f t="shared" si="156"/>
        <v/>
      </c>
      <c r="X113" s="900" t="str">
        <f t="shared" si="156"/>
        <v/>
      </c>
      <c r="Y113" s="900">
        <f t="shared" si="156"/>
        <v>60</v>
      </c>
      <c r="Z113" s="900" t="str">
        <f t="shared" si="156"/>
        <v/>
      </c>
      <c r="AA113" s="900" t="str">
        <f t="shared" si="156"/>
        <v/>
      </c>
      <c r="AB113" s="900" t="str">
        <f t="shared" si="156"/>
        <v/>
      </c>
      <c r="AC113" s="900" t="str">
        <f t="shared" si="156"/>
        <v/>
      </c>
      <c r="AD113" s="900" t="str">
        <f t="shared" si="156"/>
        <v/>
      </c>
      <c r="AE113" s="900" t="str">
        <f t="shared" si="156"/>
        <v/>
      </c>
      <c r="AF113" s="900" t="str">
        <f t="shared" si="156"/>
        <v/>
      </c>
      <c r="AG113" s="900" t="str">
        <f t="shared" si="156"/>
        <v/>
      </c>
      <c r="AH113" s="900" t="str">
        <f t="shared" si="156"/>
        <v/>
      </c>
      <c r="AI113" s="900" t="str">
        <f t="shared" si="156"/>
        <v/>
      </c>
      <c r="AJ113" s="900" t="str">
        <f t="shared" si="156"/>
        <v/>
      </c>
      <c r="AK113" s="888"/>
      <c r="AL113" s="900" t="str">
        <f t="shared" ref="AL113:BB113" si="157">IF(AL110="","",AL109*AL110*AL111*AL112)</f>
        <v/>
      </c>
      <c r="AM113" s="900" t="str">
        <f t="shared" si="157"/>
        <v/>
      </c>
      <c r="AN113" s="900" t="str">
        <f t="shared" si="157"/>
        <v/>
      </c>
      <c r="AO113" s="900" t="str">
        <f t="shared" si="157"/>
        <v/>
      </c>
      <c r="AP113" s="900" t="str">
        <f t="shared" si="157"/>
        <v/>
      </c>
      <c r="AQ113" s="900" t="str">
        <f t="shared" si="157"/>
        <v/>
      </c>
      <c r="AR113" s="900" t="str">
        <f t="shared" si="157"/>
        <v/>
      </c>
      <c r="AS113" s="900" t="str">
        <f t="shared" si="157"/>
        <v/>
      </c>
      <c r="AT113" s="900" t="str">
        <f t="shared" si="157"/>
        <v/>
      </c>
      <c r="AU113" s="900" t="str">
        <f t="shared" si="157"/>
        <v/>
      </c>
      <c r="AV113" s="900" t="str">
        <f t="shared" si="157"/>
        <v/>
      </c>
      <c r="AW113" s="900" t="str">
        <f t="shared" si="157"/>
        <v/>
      </c>
      <c r="AX113" s="900" t="str">
        <f t="shared" si="157"/>
        <v/>
      </c>
      <c r="AY113" s="900" t="str">
        <f t="shared" si="157"/>
        <v/>
      </c>
      <c r="AZ113" s="900" t="str">
        <f t="shared" si="157"/>
        <v/>
      </c>
      <c r="BA113" s="900" t="str">
        <f t="shared" si="157"/>
        <v/>
      </c>
      <c r="BB113" s="900" t="str">
        <f t="shared" si="157"/>
        <v/>
      </c>
      <c r="BC113" s="888"/>
      <c r="BD113" s="900" t="str">
        <f t="shared" ref="BD113:BT113" si="158">IF(BD110="","",BD109*BD110*BD111*BD112)</f>
        <v/>
      </c>
      <c r="BE113" s="900" t="str">
        <f t="shared" si="158"/>
        <v/>
      </c>
      <c r="BF113" s="900" t="str">
        <f t="shared" si="158"/>
        <v/>
      </c>
      <c r="BG113" s="900" t="str">
        <f t="shared" si="158"/>
        <v/>
      </c>
      <c r="BH113" s="900" t="str">
        <f t="shared" si="158"/>
        <v/>
      </c>
      <c r="BI113" s="900" t="str">
        <f t="shared" si="158"/>
        <v/>
      </c>
      <c r="BJ113" s="900" t="str">
        <f t="shared" si="158"/>
        <v/>
      </c>
      <c r="BK113" s="900" t="str">
        <f t="shared" si="158"/>
        <v/>
      </c>
      <c r="BL113" s="900" t="str">
        <f t="shared" si="158"/>
        <v/>
      </c>
      <c r="BM113" s="900" t="str">
        <f t="shared" si="158"/>
        <v/>
      </c>
      <c r="BN113" s="900" t="str">
        <f t="shared" si="158"/>
        <v/>
      </c>
      <c r="BO113" s="900" t="str">
        <f t="shared" si="158"/>
        <v/>
      </c>
      <c r="BP113" s="900" t="str">
        <f t="shared" si="158"/>
        <v/>
      </c>
      <c r="BQ113" s="900" t="str">
        <f t="shared" si="158"/>
        <v/>
      </c>
      <c r="BR113" s="900" t="str">
        <f t="shared" si="158"/>
        <v/>
      </c>
      <c r="BS113" s="900" t="str">
        <f t="shared" si="158"/>
        <v/>
      </c>
      <c r="BT113" s="900" t="str">
        <f t="shared" si="158"/>
        <v/>
      </c>
      <c r="BU113" s="888"/>
      <c r="BV113" s="900" t="str">
        <f>IF(BV110="","",BV109*BV110*BV111*BV112)</f>
        <v/>
      </c>
      <c r="BW113" s="900">
        <f>IF(BW110="","",BW109*BW110*BW111*BW112)</f>
        <v>60</v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2" t="str">
        <f t="shared" si="153"/>
        <v/>
      </c>
      <c r="CV113" s="553" t="str">
        <f t="shared" si="153"/>
        <v/>
      </c>
      <c r="CW113" s="554" t="str">
        <f t="shared" si="153"/>
        <v/>
      </c>
      <c r="CX113" s="554" t="str">
        <f t="shared" si="153"/>
        <v/>
      </c>
      <c r="CY113" s="554" t="str">
        <f t="shared" si="153"/>
        <v/>
      </c>
      <c r="CZ113" s="554" t="str">
        <f t="shared" si="153"/>
        <v/>
      </c>
      <c r="DA113" s="554" t="str">
        <f t="shared" si="153"/>
        <v/>
      </c>
      <c r="DB113" s="555" t="str">
        <f t="shared" si="153"/>
        <v/>
      </c>
      <c r="DC113" s="555" t="str">
        <f t="shared" si="153"/>
        <v/>
      </c>
      <c r="DD113" s="555" t="str">
        <f t="shared" si="153"/>
        <v/>
      </c>
      <c r="DE113" s="554" t="str">
        <f t="shared" si="154"/>
        <v/>
      </c>
      <c r="DF113" s="554" t="str">
        <f t="shared" si="154"/>
        <v/>
      </c>
      <c r="DG113" s="554" t="str">
        <f t="shared" si="154"/>
        <v/>
      </c>
      <c r="DH113" s="554" t="str">
        <f t="shared" si="154"/>
        <v/>
      </c>
      <c r="DI113" s="554" t="str">
        <f t="shared" si="154"/>
        <v/>
      </c>
      <c r="DJ113" s="553" t="str">
        <f t="shared" si="154"/>
        <v/>
      </c>
      <c r="DK113" s="552" t="str">
        <f t="shared" si="154"/>
        <v/>
      </c>
      <c r="DL113" s="896">
        <f>COUNT(B113:R113)</f>
        <v>0</v>
      </c>
      <c r="DM113" s="851">
        <f>COUNT(T113:AJ113)</f>
        <v>1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429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8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8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8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8"/>
      <c r="BV114" s="672"/>
      <c r="BW114" s="672"/>
      <c r="BX114" s="672"/>
      <c r="BY114" s="672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8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8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8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8"/>
      <c r="BV115" s="672"/>
      <c r="BW115" s="672"/>
      <c r="BX115" s="672"/>
      <c r="BY115" s="672"/>
      <c r="BZ115" s="894" t="str">
        <f t="shared" ref="BZ115:BZ120" si="159">IF(DL115&lt;3,"",(SUM(B115:R115)-MIN(B115:R115)-MAX(B115:R115))/(DL115-2))</f>
        <v/>
      </c>
      <c r="CA115" s="894" t="str">
        <f t="shared" ref="CA115:CA120" si="160">IF(DM115&lt;3,"",(SUM(T115:AJ115)-MIN(T115:AJ115)-MAX(T115:AJ115))/(DM115-2))</f>
        <v/>
      </c>
      <c r="CB115" s="894" t="str">
        <f t="shared" ref="CB115:CB120" si="161">IF(DN115&lt;3,"",(SUM(AL115:BB115)-MIN(AL115:BB115)-MAX(AL115:BB115))/(DN115-2))</f>
        <v/>
      </c>
      <c r="CC115" s="895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2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3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4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4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4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4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4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5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5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5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4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4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4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4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4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3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2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182">COUNT(B115:R115)</f>
        <v>0</v>
      </c>
      <c r="DM115" s="851">
        <f t="shared" ref="DM115:DM120" si="183">COUNT(T115:AJ115)</f>
        <v>0</v>
      </c>
      <c r="DN115" s="851">
        <f t="shared" ref="DN115:DN120" si="184">COUNT(AL115:BB115)</f>
        <v>0</v>
      </c>
      <c r="DO115" s="852">
        <f t="shared" ref="DO115:DO120" si="18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289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159"/>
        <v/>
      </c>
      <c r="CA116" s="894" t="str">
        <f t="shared" si="160"/>
        <v/>
      </c>
      <c r="CB116" s="894" t="str">
        <f t="shared" si="161"/>
        <v/>
      </c>
      <c r="CC116" s="895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2" t="str">
        <f t="shared" si="165"/>
        <v/>
      </c>
      <c r="CV116" s="553" t="str">
        <f t="shared" si="166"/>
        <v/>
      </c>
      <c r="CW116" s="554" t="str">
        <f t="shared" si="167"/>
        <v/>
      </c>
      <c r="CX116" s="554" t="str">
        <f t="shared" si="168"/>
        <v/>
      </c>
      <c r="CY116" s="554" t="str">
        <f t="shared" si="169"/>
        <v/>
      </c>
      <c r="CZ116" s="554" t="str">
        <f t="shared" si="170"/>
        <v/>
      </c>
      <c r="DA116" s="554" t="str">
        <f t="shared" si="171"/>
        <v/>
      </c>
      <c r="DB116" s="555" t="str">
        <f t="shared" si="172"/>
        <v/>
      </c>
      <c r="DC116" s="555" t="str">
        <f t="shared" si="173"/>
        <v/>
      </c>
      <c r="DD116" s="555" t="str">
        <f t="shared" si="174"/>
        <v/>
      </c>
      <c r="DE116" s="554" t="str">
        <f t="shared" si="175"/>
        <v/>
      </c>
      <c r="DF116" s="554" t="str">
        <f t="shared" si="176"/>
        <v/>
      </c>
      <c r="DG116" s="554" t="str">
        <f t="shared" si="177"/>
        <v/>
      </c>
      <c r="DH116" s="554" t="str">
        <f t="shared" si="178"/>
        <v/>
      </c>
      <c r="DI116" s="554" t="str">
        <f t="shared" si="179"/>
        <v/>
      </c>
      <c r="DJ116" s="553" t="str">
        <f t="shared" si="180"/>
        <v/>
      </c>
      <c r="DK116" s="552" t="str">
        <f t="shared" si="181"/>
        <v/>
      </c>
      <c r="DL116" s="896">
        <f t="shared" si="182"/>
        <v>0</v>
      </c>
      <c r="DM116" s="851">
        <f t="shared" si="183"/>
        <v>0</v>
      </c>
      <c r="DN116" s="851">
        <f t="shared" si="184"/>
        <v>0</v>
      </c>
      <c r="DO116" s="852">
        <f t="shared" si="18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159"/>
        <v/>
      </c>
      <c r="CA117" s="894" t="str">
        <f t="shared" si="160"/>
        <v/>
      </c>
      <c r="CB117" s="894" t="str">
        <f t="shared" si="161"/>
        <v/>
      </c>
      <c r="CC117" s="895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2" t="str">
        <f t="shared" si="165"/>
        <v/>
      </c>
      <c r="CV117" s="553" t="str">
        <f t="shared" si="166"/>
        <v/>
      </c>
      <c r="CW117" s="554" t="str">
        <f t="shared" si="167"/>
        <v/>
      </c>
      <c r="CX117" s="554" t="str">
        <f t="shared" si="168"/>
        <v/>
      </c>
      <c r="CY117" s="554" t="str">
        <f t="shared" si="169"/>
        <v/>
      </c>
      <c r="CZ117" s="554" t="str">
        <f t="shared" si="170"/>
        <v/>
      </c>
      <c r="DA117" s="554" t="str">
        <f t="shared" si="171"/>
        <v/>
      </c>
      <c r="DB117" s="555" t="str">
        <f t="shared" si="172"/>
        <v/>
      </c>
      <c r="DC117" s="555" t="str">
        <f t="shared" si="173"/>
        <v/>
      </c>
      <c r="DD117" s="555" t="str">
        <f t="shared" si="174"/>
        <v/>
      </c>
      <c r="DE117" s="554" t="str">
        <f t="shared" si="175"/>
        <v/>
      </c>
      <c r="DF117" s="554" t="str">
        <f t="shared" si="176"/>
        <v/>
      </c>
      <c r="DG117" s="554" t="str">
        <f t="shared" si="177"/>
        <v/>
      </c>
      <c r="DH117" s="554" t="str">
        <f t="shared" si="178"/>
        <v/>
      </c>
      <c r="DI117" s="554" t="str">
        <f t="shared" si="179"/>
        <v/>
      </c>
      <c r="DJ117" s="553" t="str">
        <f t="shared" si="180"/>
        <v/>
      </c>
      <c r="DK117" s="552" t="str">
        <f t="shared" si="181"/>
        <v/>
      </c>
      <c r="DL117" s="896">
        <f t="shared" si="182"/>
        <v>0</v>
      </c>
      <c r="DM117" s="851">
        <f t="shared" si="183"/>
        <v>0</v>
      </c>
      <c r="DN117" s="851">
        <f t="shared" si="184"/>
        <v>0</v>
      </c>
      <c r="DO117" s="852">
        <f t="shared" si="18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306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159"/>
        <v/>
      </c>
      <c r="CA118" s="894" t="str">
        <f t="shared" si="160"/>
        <v/>
      </c>
      <c r="CB118" s="894" t="str">
        <f t="shared" si="161"/>
        <v/>
      </c>
      <c r="CC118" s="895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2" t="str">
        <f t="shared" si="165"/>
        <v/>
      </c>
      <c r="CV118" s="553" t="str">
        <f t="shared" si="166"/>
        <v/>
      </c>
      <c r="CW118" s="554" t="str">
        <f t="shared" si="167"/>
        <v/>
      </c>
      <c r="CX118" s="554" t="str">
        <f t="shared" si="168"/>
        <v/>
      </c>
      <c r="CY118" s="554" t="str">
        <f t="shared" si="169"/>
        <v/>
      </c>
      <c r="CZ118" s="554" t="str">
        <f t="shared" si="170"/>
        <v/>
      </c>
      <c r="DA118" s="554" t="str">
        <f t="shared" si="171"/>
        <v/>
      </c>
      <c r="DB118" s="555" t="str">
        <f t="shared" si="172"/>
        <v/>
      </c>
      <c r="DC118" s="555" t="str">
        <f t="shared" si="173"/>
        <v/>
      </c>
      <c r="DD118" s="555" t="str">
        <f t="shared" si="174"/>
        <v/>
      </c>
      <c r="DE118" s="554" t="str">
        <f t="shared" si="175"/>
        <v/>
      </c>
      <c r="DF118" s="554" t="str">
        <f t="shared" si="176"/>
        <v/>
      </c>
      <c r="DG118" s="554" t="str">
        <f t="shared" si="177"/>
        <v/>
      </c>
      <c r="DH118" s="554" t="str">
        <f t="shared" si="178"/>
        <v/>
      </c>
      <c r="DI118" s="554" t="str">
        <f t="shared" si="179"/>
        <v/>
      </c>
      <c r="DJ118" s="553" t="str">
        <f t="shared" si="180"/>
        <v/>
      </c>
      <c r="DK118" s="552" t="str">
        <f t="shared" si="181"/>
        <v/>
      </c>
      <c r="DL118" s="896">
        <f t="shared" si="182"/>
        <v>0</v>
      </c>
      <c r="DM118" s="851">
        <f t="shared" si="183"/>
        <v>0</v>
      </c>
      <c r="DN118" s="851">
        <f t="shared" si="184"/>
        <v>0</v>
      </c>
      <c r="DO118" s="852">
        <f t="shared" si="18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307</v>
      </c>
      <c r="B119" s="900" t="str">
        <f t="shared" ref="B119:R119" si="186">IF(B116="","",B115*B116*B117*B118)</f>
        <v/>
      </c>
      <c r="C119" s="900" t="str">
        <f t="shared" si="186"/>
        <v/>
      </c>
      <c r="D119" s="900" t="str">
        <f t="shared" si="186"/>
        <v/>
      </c>
      <c r="E119" s="900" t="str">
        <f t="shared" si="186"/>
        <v/>
      </c>
      <c r="F119" s="900" t="str">
        <f t="shared" si="186"/>
        <v/>
      </c>
      <c r="G119" s="900" t="str">
        <f t="shared" si="186"/>
        <v/>
      </c>
      <c r="H119" s="900" t="str">
        <f t="shared" si="186"/>
        <v/>
      </c>
      <c r="I119" s="900" t="str">
        <f t="shared" si="186"/>
        <v/>
      </c>
      <c r="J119" s="900" t="str">
        <f t="shared" si="186"/>
        <v/>
      </c>
      <c r="K119" s="900" t="str">
        <f t="shared" si="186"/>
        <v/>
      </c>
      <c r="L119" s="900" t="str">
        <f t="shared" si="186"/>
        <v/>
      </c>
      <c r="M119" s="900" t="str">
        <f t="shared" si="186"/>
        <v/>
      </c>
      <c r="N119" s="900" t="str">
        <f t="shared" si="186"/>
        <v/>
      </c>
      <c r="O119" s="900" t="str">
        <f t="shared" si="186"/>
        <v/>
      </c>
      <c r="P119" s="900" t="str">
        <f t="shared" si="186"/>
        <v/>
      </c>
      <c r="Q119" s="900" t="str">
        <f t="shared" si="186"/>
        <v/>
      </c>
      <c r="R119" s="900" t="str">
        <f t="shared" si="186"/>
        <v/>
      </c>
      <c r="S119" s="888"/>
      <c r="T119" s="900" t="str">
        <f t="shared" ref="T119:AJ119" si="187">IF(T116="","",T115*T116*T117*T118)</f>
        <v/>
      </c>
      <c r="U119" s="900" t="str">
        <f t="shared" si="187"/>
        <v/>
      </c>
      <c r="V119" s="900" t="str">
        <f t="shared" si="187"/>
        <v/>
      </c>
      <c r="W119" s="900" t="str">
        <f t="shared" si="187"/>
        <v/>
      </c>
      <c r="X119" s="900" t="str">
        <f t="shared" si="187"/>
        <v/>
      </c>
      <c r="Y119" s="900" t="str">
        <f t="shared" si="187"/>
        <v/>
      </c>
      <c r="Z119" s="900" t="str">
        <f t="shared" si="187"/>
        <v/>
      </c>
      <c r="AA119" s="900" t="str">
        <f t="shared" si="187"/>
        <v/>
      </c>
      <c r="AB119" s="900" t="str">
        <f t="shared" si="187"/>
        <v/>
      </c>
      <c r="AC119" s="900" t="str">
        <f t="shared" si="187"/>
        <v/>
      </c>
      <c r="AD119" s="900" t="str">
        <f t="shared" si="187"/>
        <v/>
      </c>
      <c r="AE119" s="900" t="str">
        <f t="shared" si="187"/>
        <v/>
      </c>
      <c r="AF119" s="900" t="str">
        <f t="shared" si="187"/>
        <v/>
      </c>
      <c r="AG119" s="900" t="str">
        <f t="shared" si="187"/>
        <v/>
      </c>
      <c r="AH119" s="900" t="str">
        <f t="shared" si="187"/>
        <v/>
      </c>
      <c r="AI119" s="900" t="str">
        <f t="shared" si="187"/>
        <v/>
      </c>
      <c r="AJ119" s="900" t="str">
        <f t="shared" si="187"/>
        <v/>
      </c>
      <c r="AK119" s="888"/>
      <c r="AL119" s="900" t="str">
        <f t="shared" ref="AL119:BB119" si="188">IF(AL116="","",AL115*AL116*AL117*AL118)</f>
        <v/>
      </c>
      <c r="AM119" s="900" t="str">
        <f t="shared" si="188"/>
        <v/>
      </c>
      <c r="AN119" s="900" t="str">
        <f t="shared" si="188"/>
        <v/>
      </c>
      <c r="AO119" s="900" t="str">
        <f t="shared" si="188"/>
        <v/>
      </c>
      <c r="AP119" s="900" t="str">
        <f t="shared" si="188"/>
        <v/>
      </c>
      <c r="AQ119" s="900" t="str">
        <f t="shared" si="188"/>
        <v/>
      </c>
      <c r="AR119" s="900" t="str">
        <f t="shared" si="188"/>
        <v/>
      </c>
      <c r="AS119" s="900" t="str">
        <f t="shared" si="188"/>
        <v/>
      </c>
      <c r="AT119" s="900" t="str">
        <f t="shared" si="188"/>
        <v/>
      </c>
      <c r="AU119" s="900" t="str">
        <f t="shared" si="188"/>
        <v/>
      </c>
      <c r="AV119" s="900" t="str">
        <f t="shared" si="188"/>
        <v/>
      </c>
      <c r="AW119" s="900" t="str">
        <f t="shared" si="188"/>
        <v/>
      </c>
      <c r="AX119" s="900" t="str">
        <f t="shared" si="188"/>
        <v/>
      </c>
      <c r="AY119" s="900" t="str">
        <f t="shared" si="188"/>
        <v/>
      </c>
      <c r="AZ119" s="900" t="str">
        <f t="shared" si="188"/>
        <v/>
      </c>
      <c r="BA119" s="900" t="str">
        <f t="shared" si="188"/>
        <v/>
      </c>
      <c r="BB119" s="900" t="str">
        <f t="shared" si="188"/>
        <v/>
      </c>
      <c r="BC119" s="888"/>
      <c r="BD119" s="900" t="str">
        <f t="shared" ref="BD119:BT119" si="189">IF(BD116="","",BD115*BD116*BD117*BD118)</f>
        <v/>
      </c>
      <c r="BE119" s="900" t="str">
        <f t="shared" si="189"/>
        <v/>
      </c>
      <c r="BF119" s="900" t="str">
        <f t="shared" si="189"/>
        <v/>
      </c>
      <c r="BG119" s="900" t="str">
        <f t="shared" si="189"/>
        <v/>
      </c>
      <c r="BH119" s="900" t="str">
        <f t="shared" si="189"/>
        <v/>
      </c>
      <c r="BI119" s="900" t="str">
        <f t="shared" si="189"/>
        <v/>
      </c>
      <c r="BJ119" s="900" t="str">
        <f t="shared" si="189"/>
        <v/>
      </c>
      <c r="BK119" s="900" t="str">
        <f t="shared" si="189"/>
        <v/>
      </c>
      <c r="BL119" s="900" t="str">
        <f t="shared" si="189"/>
        <v/>
      </c>
      <c r="BM119" s="900" t="str">
        <f t="shared" si="189"/>
        <v/>
      </c>
      <c r="BN119" s="900" t="str">
        <f t="shared" si="189"/>
        <v/>
      </c>
      <c r="BO119" s="900" t="str">
        <f t="shared" si="189"/>
        <v/>
      </c>
      <c r="BP119" s="900" t="str">
        <f t="shared" si="189"/>
        <v/>
      </c>
      <c r="BQ119" s="900" t="str">
        <f t="shared" si="189"/>
        <v/>
      </c>
      <c r="BR119" s="900" t="str">
        <f t="shared" si="189"/>
        <v/>
      </c>
      <c r="BS119" s="900" t="str">
        <f t="shared" si="189"/>
        <v/>
      </c>
      <c r="BT119" s="900" t="str">
        <f t="shared" si="189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159"/>
        <v/>
      </c>
      <c r="CA119" s="894" t="str">
        <f t="shared" si="160"/>
        <v/>
      </c>
      <c r="CB119" s="894" t="str">
        <f t="shared" si="161"/>
        <v/>
      </c>
      <c r="CC119" s="895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2" t="str">
        <f t="shared" si="165"/>
        <v/>
      </c>
      <c r="CV119" s="553" t="str">
        <f t="shared" si="166"/>
        <v/>
      </c>
      <c r="CW119" s="554" t="str">
        <f t="shared" si="167"/>
        <v/>
      </c>
      <c r="CX119" s="554" t="str">
        <f t="shared" si="168"/>
        <v/>
      </c>
      <c r="CY119" s="554" t="str">
        <f t="shared" si="169"/>
        <v/>
      </c>
      <c r="CZ119" s="554" t="str">
        <f t="shared" si="170"/>
        <v/>
      </c>
      <c r="DA119" s="554" t="str">
        <f t="shared" si="171"/>
        <v/>
      </c>
      <c r="DB119" s="555" t="str">
        <f t="shared" si="172"/>
        <v/>
      </c>
      <c r="DC119" s="555" t="str">
        <f t="shared" si="173"/>
        <v/>
      </c>
      <c r="DD119" s="555" t="str">
        <f t="shared" si="174"/>
        <v/>
      </c>
      <c r="DE119" s="554" t="str">
        <f t="shared" si="175"/>
        <v/>
      </c>
      <c r="DF119" s="554" t="str">
        <f t="shared" si="176"/>
        <v/>
      </c>
      <c r="DG119" s="554" t="str">
        <f t="shared" si="177"/>
        <v/>
      </c>
      <c r="DH119" s="554" t="str">
        <f t="shared" si="178"/>
        <v/>
      </c>
      <c r="DI119" s="554" t="str">
        <f t="shared" si="179"/>
        <v/>
      </c>
      <c r="DJ119" s="553" t="str">
        <f t="shared" si="180"/>
        <v/>
      </c>
      <c r="DK119" s="552" t="str">
        <f t="shared" si="181"/>
        <v/>
      </c>
      <c r="DL119" s="896">
        <f t="shared" si="182"/>
        <v>0</v>
      </c>
      <c r="DM119" s="851">
        <f t="shared" si="183"/>
        <v>0</v>
      </c>
      <c r="DN119" s="851">
        <f t="shared" si="184"/>
        <v>0</v>
      </c>
      <c r="DO119" s="852">
        <f t="shared" si="18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440</v>
      </c>
      <c r="B120" s="907">
        <f t="shared" ref="B120:R120" si="190">SUM(B71,B77,B83,B89,B95,B101,B107,B113,B119)</f>
        <v>0</v>
      </c>
      <c r="C120" s="907">
        <f t="shared" si="190"/>
        <v>0</v>
      </c>
      <c r="D120" s="907">
        <f t="shared" si="190"/>
        <v>0</v>
      </c>
      <c r="E120" s="907">
        <f t="shared" si="190"/>
        <v>0</v>
      </c>
      <c r="F120" s="907">
        <f t="shared" si="190"/>
        <v>999.9</v>
      </c>
      <c r="G120" s="907">
        <f t="shared" si="190"/>
        <v>0</v>
      </c>
      <c r="H120" s="907">
        <f t="shared" si="190"/>
        <v>600</v>
      </c>
      <c r="I120" s="907">
        <f t="shared" si="190"/>
        <v>380</v>
      </c>
      <c r="J120" s="907">
        <f t="shared" si="190"/>
        <v>150</v>
      </c>
      <c r="K120" s="907">
        <f t="shared" si="190"/>
        <v>0</v>
      </c>
      <c r="L120" s="907">
        <f t="shared" si="190"/>
        <v>0</v>
      </c>
      <c r="M120" s="907">
        <f t="shared" si="190"/>
        <v>0</v>
      </c>
      <c r="N120" s="907">
        <f t="shared" si="190"/>
        <v>0</v>
      </c>
      <c r="O120" s="907">
        <f t="shared" si="190"/>
        <v>0</v>
      </c>
      <c r="P120" s="907">
        <f t="shared" si="190"/>
        <v>0</v>
      </c>
      <c r="Q120" s="907">
        <f t="shared" si="190"/>
        <v>0</v>
      </c>
      <c r="R120" s="907">
        <f t="shared" si="190"/>
        <v>0</v>
      </c>
      <c r="S120" s="908"/>
      <c r="T120" s="907">
        <f t="shared" ref="T120:AJ120" si="191">SUM(T71,T77,T83,T89,T95,T101,T107,T113,T119)</f>
        <v>0</v>
      </c>
      <c r="U120" s="907">
        <f t="shared" si="191"/>
        <v>0</v>
      </c>
      <c r="V120" s="907">
        <f t="shared" si="191"/>
        <v>0</v>
      </c>
      <c r="W120" s="907">
        <f t="shared" si="191"/>
        <v>1000</v>
      </c>
      <c r="X120" s="907">
        <f t="shared" si="191"/>
        <v>0</v>
      </c>
      <c r="Y120" s="907">
        <f t="shared" si="191"/>
        <v>1360</v>
      </c>
      <c r="Z120" s="907">
        <f t="shared" si="191"/>
        <v>0</v>
      </c>
      <c r="AA120" s="907">
        <f t="shared" si="191"/>
        <v>800</v>
      </c>
      <c r="AB120" s="907">
        <f t="shared" si="191"/>
        <v>800</v>
      </c>
      <c r="AC120" s="907">
        <f t="shared" si="191"/>
        <v>0</v>
      </c>
      <c r="AD120" s="907">
        <f t="shared" si="191"/>
        <v>0</v>
      </c>
      <c r="AE120" s="907">
        <f t="shared" si="191"/>
        <v>0</v>
      </c>
      <c r="AF120" s="907">
        <f t="shared" si="191"/>
        <v>0</v>
      </c>
      <c r="AG120" s="907">
        <f t="shared" si="191"/>
        <v>0</v>
      </c>
      <c r="AH120" s="907">
        <f t="shared" si="191"/>
        <v>0</v>
      </c>
      <c r="AI120" s="907">
        <f t="shared" si="191"/>
        <v>0</v>
      </c>
      <c r="AJ120" s="907">
        <f t="shared" si="191"/>
        <v>0</v>
      </c>
      <c r="AK120" s="908"/>
      <c r="AL120" s="907">
        <f t="shared" ref="AL120:BB120" si="192">SUM(AL71,AL77,AL83,AL89,AL95,AL101,AL107,AL113,AL119)</f>
        <v>0</v>
      </c>
      <c r="AM120" s="907">
        <f t="shared" si="192"/>
        <v>0</v>
      </c>
      <c r="AN120" s="907">
        <f t="shared" si="192"/>
        <v>0</v>
      </c>
      <c r="AO120" s="907">
        <f t="shared" si="192"/>
        <v>0</v>
      </c>
      <c r="AP120" s="907">
        <f t="shared" si="192"/>
        <v>0</v>
      </c>
      <c r="AQ120" s="907">
        <f t="shared" si="192"/>
        <v>0</v>
      </c>
      <c r="AR120" s="907">
        <f t="shared" si="192"/>
        <v>0</v>
      </c>
      <c r="AS120" s="907">
        <f t="shared" si="192"/>
        <v>0</v>
      </c>
      <c r="AT120" s="907">
        <f t="shared" si="192"/>
        <v>9050</v>
      </c>
      <c r="AU120" s="907">
        <f t="shared" si="192"/>
        <v>0</v>
      </c>
      <c r="AV120" s="907">
        <f t="shared" si="192"/>
        <v>0</v>
      </c>
      <c r="AW120" s="907">
        <f t="shared" si="192"/>
        <v>0</v>
      </c>
      <c r="AX120" s="907">
        <f t="shared" si="192"/>
        <v>0</v>
      </c>
      <c r="AY120" s="907">
        <f t="shared" si="192"/>
        <v>0</v>
      </c>
      <c r="AZ120" s="907">
        <f t="shared" si="192"/>
        <v>0</v>
      </c>
      <c r="BA120" s="907">
        <f t="shared" si="192"/>
        <v>0</v>
      </c>
      <c r="BB120" s="907">
        <f t="shared" si="192"/>
        <v>0</v>
      </c>
      <c r="BC120" s="908"/>
      <c r="BD120" s="907">
        <f t="shared" ref="BD120:BT120" si="193">SUM(BD71,BD77,BD83,BD89,BD95,BD101,BD107,BD113,BD119)</f>
        <v>0</v>
      </c>
      <c r="BE120" s="907">
        <f t="shared" si="193"/>
        <v>0</v>
      </c>
      <c r="BF120" s="907">
        <f t="shared" si="193"/>
        <v>0</v>
      </c>
      <c r="BG120" s="907">
        <f t="shared" si="193"/>
        <v>0</v>
      </c>
      <c r="BH120" s="907">
        <f t="shared" si="193"/>
        <v>0</v>
      </c>
      <c r="BI120" s="907">
        <f t="shared" si="193"/>
        <v>0</v>
      </c>
      <c r="BJ120" s="907">
        <f t="shared" si="193"/>
        <v>0</v>
      </c>
      <c r="BK120" s="907">
        <f t="shared" si="193"/>
        <v>0</v>
      </c>
      <c r="BL120" s="907">
        <f t="shared" si="193"/>
        <v>0</v>
      </c>
      <c r="BM120" s="907">
        <f t="shared" si="193"/>
        <v>0</v>
      </c>
      <c r="BN120" s="907">
        <f t="shared" si="193"/>
        <v>0</v>
      </c>
      <c r="BO120" s="907">
        <f t="shared" si="193"/>
        <v>0</v>
      </c>
      <c r="BP120" s="907">
        <f t="shared" si="193"/>
        <v>0</v>
      </c>
      <c r="BQ120" s="907">
        <f t="shared" si="193"/>
        <v>0</v>
      </c>
      <c r="BR120" s="907">
        <f t="shared" si="193"/>
        <v>0</v>
      </c>
      <c r="BS120" s="907">
        <f t="shared" si="193"/>
        <v>0</v>
      </c>
      <c r="BT120" s="907">
        <f t="shared" si="193"/>
        <v>0</v>
      </c>
      <c r="BU120" s="908"/>
      <c r="BV120" s="907">
        <f>SUM(BV71,BV77,BV83,BV89,BV95,BV101,BV107,BV113,BV119)</f>
        <v>480</v>
      </c>
      <c r="BW120" s="907">
        <f>SUM(BW71,BW77,BW83,BW89,BW95,BW101,BW107,BW113,BW119)</f>
        <v>1360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159"/>
        <v>75.333333333333329</v>
      </c>
      <c r="CA120" s="894">
        <f t="shared" si="160"/>
        <v>173.33333333333334</v>
      </c>
      <c r="CB120" s="894">
        <f t="shared" si="161"/>
        <v>0</v>
      </c>
      <c r="CC120" s="895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9050</v>
      </c>
      <c r="CU120" s="552">
        <f t="shared" si="165"/>
        <v>0</v>
      </c>
      <c r="CV120" s="553">
        <f t="shared" si="166"/>
        <v>0</v>
      </c>
      <c r="CW120" s="554">
        <f t="shared" si="167"/>
        <v>0</v>
      </c>
      <c r="CX120" s="554">
        <f t="shared" si="168"/>
        <v>0</v>
      </c>
      <c r="CY120" s="554">
        <f t="shared" si="169"/>
        <v>0</v>
      </c>
      <c r="CZ120" s="554">
        <f t="shared" si="170"/>
        <v>0</v>
      </c>
      <c r="DA120" s="554">
        <f t="shared" si="171"/>
        <v>0</v>
      </c>
      <c r="DB120" s="555">
        <f t="shared" si="172"/>
        <v>0</v>
      </c>
      <c r="DC120" s="555">
        <f t="shared" si="173"/>
        <v>0</v>
      </c>
      <c r="DD120" s="555">
        <f t="shared" si="174"/>
        <v>0</v>
      </c>
      <c r="DE120" s="554">
        <f t="shared" si="175"/>
        <v>0</v>
      </c>
      <c r="DF120" s="554">
        <f t="shared" si="176"/>
        <v>0</v>
      </c>
      <c r="DG120" s="554">
        <f t="shared" si="177"/>
        <v>0</v>
      </c>
      <c r="DH120" s="554">
        <f t="shared" si="178"/>
        <v>0</v>
      </c>
      <c r="DI120" s="554">
        <f t="shared" si="179"/>
        <v>0</v>
      </c>
      <c r="DJ120" s="553">
        <f t="shared" si="180"/>
        <v>0</v>
      </c>
      <c r="DK120" s="552">
        <f t="shared" si="181"/>
        <v>0</v>
      </c>
      <c r="DL120" s="896">
        <f t="shared" si="182"/>
        <v>17</v>
      </c>
      <c r="DM120" s="851">
        <f t="shared" si="183"/>
        <v>17</v>
      </c>
      <c r="DN120" s="851">
        <f t="shared" si="184"/>
        <v>17</v>
      </c>
      <c r="DO120" s="852">
        <f t="shared" si="18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0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8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6" t="s">
        <v>280</v>
      </c>
      <c r="AG121" s="450"/>
      <c r="AH121" s="450"/>
      <c r="AI121" s="450"/>
      <c r="AJ121" s="450"/>
      <c r="AK121" s="888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8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8"/>
      <c r="BV121" s="450"/>
      <c r="BW121" s="450"/>
      <c r="BX121" s="450"/>
      <c r="BY121" s="450"/>
      <c r="BZ121" s="909"/>
      <c r="CA121" s="909"/>
      <c r="CB121" s="909"/>
      <c r="CC121" s="910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1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1"/>
      <c r="DL121" s="912"/>
      <c r="DM121" s="912"/>
      <c r="DN121" s="912"/>
      <c r="DO121" s="911"/>
      <c r="DP121" s="450"/>
      <c r="DQ121" s="450"/>
      <c r="DR121" s="450"/>
      <c r="DS121" s="450"/>
      <c r="DT121" s="450"/>
      <c r="DU121" s="450"/>
      <c r="DV121" s="450"/>
      <c r="DW121" s="911"/>
      <c r="DX121" s="450"/>
      <c r="DY121" s="60"/>
    </row>
    <row r="122" spans="1:131" ht="12.75" customHeight="1">
      <c r="A122" s="890" t="s">
        <v>441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442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8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8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8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8"/>
      <c r="BV123" s="672"/>
      <c r="BW123" s="672"/>
      <c r="BX123" s="672"/>
      <c r="BY123" s="672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8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8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8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8"/>
      <c r="BV124" s="672"/>
      <c r="BW124" s="672"/>
      <c r="BX124" s="672"/>
      <c r="BY124" s="672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2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3" t="str">
        <f t="shared" si="196"/>
        <v/>
      </c>
      <c r="CW124" s="554" t="str">
        <f t="shared" si="196"/>
        <v/>
      </c>
      <c r="CX124" s="554" t="str">
        <f t="shared" si="196"/>
        <v/>
      </c>
      <c r="CY124" s="554" t="str">
        <f t="shared" si="196"/>
        <v/>
      </c>
      <c r="CZ124" s="554" t="str">
        <f t="shared" si="196"/>
        <v/>
      </c>
      <c r="DA124" s="554" t="str">
        <f t="shared" si="196"/>
        <v/>
      </c>
      <c r="DB124" s="555" t="str">
        <f t="shared" si="196"/>
        <v/>
      </c>
      <c r="DC124" s="555" t="str">
        <f t="shared" si="196"/>
        <v/>
      </c>
      <c r="DD124" s="555" t="str">
        <f t="shared" si="196"/>
        <v/>
      </c>
      <c r="DE124" s="554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4" t="str">
        <f t="shared" si="197"/>
        <v/>
      </c>
      <c r="DG124" s="554" t="str">
        <f t="shared" si="197"/>
        <v/>
      </c>
      <c r="DH124" s="554" t="str">
        <f t="shared" si="197"/>
        <v/>
      </c>
      <c r="DI124" s="554" t="str">
        <f t="shared" si="197"/>
        <v/>
      </c>
      <c r="DJ124" s="553" t="str">
        <f t="shared" si="197"/>
        <v/>
      </c>
      <c r="DK124" s="552" t="str">
        <f t="shared" si="197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289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2" t="str">
        <f t="shared" si="196"/>
        <v/>
      </c>
      <c r="CV125" s="553" t="str">
        <f t="shared" si="196"/>
        <v/>
      </c>
      <c r="CW125" s="554" t="str">
        <f t="shared" si="196"/>
        <v/>
      </c>
      <c r="CX125" s="554" t="str">
        <f t="shared" si="196"/>
        <v/>
      </c>
      <c r="CY125" s="554" t="str">
        <f t="shared" si="196"/>
        <v/>
      </c>
      <c r="CZ125" s="554" t="str">
        <f t="shared" si="196"/>
        <v/>
      </c>
      <c r="DA125" s="554" t="str">
        <f t="shared" si="196"/>
        <v/>
      </c>
      <c r="DB125" s="555" t="str">
        <f t="shared" si="196"/>
        <v/>
      </c>
      <c r="DC125" s="555" t="str">
        <f t="shared" si="196"/>
        <v/>
      </c>
      <c r="DD125" s="555" t="str">
        <f t="shared" si="196"/>
        <v/>
      </c>
      <c r="DE125" s="554" t="str">
        <f t="shared" si="197"/>
        <v/>
      </c>
      <c r="DF125" s="554" t="str">
        <f t="shared" si="197"/>
        <v/>
      </c>
      <c r="DG125" s="554" t="str">
        <f t="shared" si="197"/>
        <v/>
      </c>
      <c r="DH125" s="554" t="str">
        <f t="shared" si="197"/>
        <v/>
      </c>
      <c r="DI125" s="554" t="str">
        <f t="shared" si="197"/>
        <v/>
      </c>
      <c r="DJ125" s="553" t="str">
        <f t="shared" si="197"/>
        <v/>
      </c>
      <c r="DK125" s="552" t="str">
        <f t="shared" si="197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2" t="str">
        <f t="shared" si="196"/>
        <v/>
      </c>
      <c r="CV126" s="553" t="str">
        <f t="shared" si="196"/>
        <v/>
      </c>
      <c r="CW126" s="554" t="str">
        <f t="shared" si="196"/>
        <v/>
      </c>
      <c r="CX126" s="554" t="str">
        <f t="shared" si="196"/>
        <v/>
      </c>
      <c r="CY126" s="554" t="str">
        <f t="shared" si="196"/>
        <v/>
      </c>
      <c r="CZ126" s="554" t="str">
        <f t="shared" si="196"/>
        <v/>
      </c>
      <c r="DA126" s="554" t="str">
        <f t="shared" si="196"/>
        <v/>
      </c>
      <c r="DB126" s="555" t="str">
        <f t="shared" si="196"/>
        <v/>
      </c>
      <c r="DC126" s="555" t="str">
        <f t="shared" si="196"/>
        <v/>
      </c>
      <c r="DD126" s="555" t="str">
        <f t="shared" si="196"/>
        <v/>
      </c>
      <c r="DE126" s="554" t="str">
        <f t="shared" si="197"/>
        <v/>
      </c>
      <c r="DF126" s="554" t="str">
        <f t="shared" si="197"/>
        <v/>
      </c>
      <c r="DG126" s="554" t="str">
        <f t="shared" si="197"/>
        <v/>
      </c>
      <c r="DH126" s="554" t="str">
        <f t="shared" si="197"/>
        <v/>
      </c>
      <c r="DI126" s="554" t="str">
        <f t="shared" si="197"/>
        <v/>
      </c>
      <c r="DJ126" s="553" t="str">
        <f t="shared" si="197"/>
        <v/>
      </c>
      <c r="DK126" s="552" t="str">
        <f t="shared" si="197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306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2" t="str">
        <f t="shared" si="196"/>
        <v/>
      </c>
      <c r="CV127" s="553" t="str">
        <f t="shared" si="196"/>
        <v/>
      </c>
      <c r="CW127" s="554" t="str">
        <f t="shared" si="196"/>
        <v/>
      </c>
      <c r="CX127" s="554" t="str">
        <f t="shared" si="196"/>
        <v/>
      </c>
      <c r="CY127" s="554" t="str">
        <f t="shared" si="196"/>
        <v/>
      </c>
      <c r="CZ127" s="554" t="str">
        <f t="shared" si="196"/>
        <v/>
      </c>
      <c r="DA127" s="554" t="str">
        <f t="shared" si="196"/>
        <v/>
      </c>
      <c r="DB127" s="555" t="str">
        <f t="shared" si="196"/>
        <v/>
      </c>
      <c r="DC127" s="555" t="str">
        <f t="shared" si="196"/>
        <v/>
      </c>
      <c r="DD127" s="555" t="str">
        <f t="shared" si="196"/>
        <v/>
      </c>
      <c r="DE127" s="554" t="str">
        <f t="shared" si="197"/>
        <v/>
      </c>
      <c r="DF127" s="554" t="str">
        <f t="shared" si="197"/>
        <v/>
      </c>
      <c r="DG127" s="554" t="str">
        <f t="shared" si="197"/>
        <v/>
      </c>
      <c r="DH127" s="554" t="str">
        <f t="shared" si="197"/>
        <v/>
      </c>
      <c r="DI127" s="554" t="str">
        <f t="shared" si="197"/>
        <v/>
      </c>
      <c r="DJ127" s="553" t="str">
        <f t="shared" si="197"/>
        <v/>
      </c>
      <c r="DK127" s="552" t="str">
        <f t="shared" si="197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307</v>
      </c>
      <c r="B128" s="900" t="str">
        <f t="shared" ref="B128:R128" si="198">IF(B125="","",B124*B125*B126*B127)</f>
        <v/>
      </c>
      <c r="C128" s="900" t="str">
        <f t="shared" si="198"/>
        <v/>
      </c>
      <c r="D128" s="900" t="str">
        <f t="shared" si="198"/>
        <v/>
      </c>
      <c r="E128" s="900" t="str">
        <f t="shared" si="198"/>
        <v/>
      </c>
      <c r="F128" s="900" t="str">
        <f t="shared" si="198"/>
        <v/>
      </c>
      <c r="G128" s="900" t="str">
        <f t="shared" si="198"/>
        <v/>
      </c>
      <c r="H128" s="900" t="str">
        <f t="shared" si="198"/>
        <v/>
      </c>
      <c r="I128" s="900" t="str">
        <f t="shared" si="198"/>
        <v/>
      </c>
      <c r="J128" s="900" t="str">
        <f t="shared" si="198"/>
        <v/>
      </c>
      <c r="K128" s="900" t="str">
        <f t="shared" si="198"/>
        <v/>
      </c>
      <c r="L128" s="900" t="str">
        <f t="shared" si="198"/>
        <v/>
      </c>
      <c r="M128" s="900" t="str">
        <f t="shared" si="198"/>
        <v/>
      </c>
      <c r="N128" s="900" t="str">
        <f t="shared" si="198"/>
        <v/>
      </c>
      <c r="O128" s="900" t="str">
        <f t="shared" si="198"/>
        <v/>
      </c>
      <c r="P128" s="900" t="str">
        <f t="shared" si="198"/>
        <v/>
      </c>
      <c r="Q128" s="900" t="str">
        <f t="shared" si="198"/>
        <v/>
      </c>
      <c r="R128" s="900" t="str">
        <f t="shared" si="198"/>
        <v/>
      </c>
      <c r="S128" s="888"/>
      <c r="T128" s="900" t="str">
        <f t="shared" ref="T128:AJ128" si="199">IF(T125="","",T124*T125*T126*T127)</f>
        <v/>
      </c>
      <c r="U128" s="900" t="str">
        <f t="shared" si="199"/>
        <v/>
      </c>
      <c r="V128" s="900" t="str">
        <f t="shared" si="199"/>
        <v/>
      </c>
      <c r="W128" s="900" t="str">
        <f t="shared" si="199"/>
        <v/>
      </c>
      <c r="X128" s="900" t="str">
        <f t="shared" si="199"/>
        <v/>
      </c>
      <c r="Y128" s="900" t="str">
        <f t="shared" si="199"/>
        <v/>
      </c>
      <c r="Z128" s="900" t="str">
        <f t="shared" si="199"/>
        <v/>
      </c>
      <c r="AA128" s="900" t="str">
        <f t="shared" si="199"/>
        <v/>
      </c>
      <c r="AB128" s="900" t="str">
        <f t="shared" si="199"/>
        <v/>
      </c>
      <c r="AC128" s="900" t="str">
        <f t="shared" si="199"/>
        <v/>
      </c>
      <c r="AD128" s="900" t="str">
        <f t="shared" si="199"/>
        <v/>
      </c>
      <c r="AE128" s="900" t="str">
        <f t="shared" si="199"/>
        <v/>
      </c>
      <c r="AF128" s="900" t="str">
        <f t="shared" si="199"/>
        <v/>
      </c>
      <c r="AG128" s="900" t="str">
        <f t="shared" si="199"/>
        <v/>
      </c>
      <c r="AH128" s="900" t="str">
        <f t="shared" si="199"/>
        <v/>
      </c>
      <c r="AI128" s="900" t="str">
        <f t="shared" si="199"/>
        <v/>
      </c>
      <c r="AJ128" s="900" t="str">
        <f t="shared" si="199"/>
        <v/>
      </c>
      <c r="AK128" s="888"/>
      <c r="AL128" s="900" t="str">
        <f t="shared" ref="AL128:BB128" si="200">IF(AL125="","",AL124*AL125*AL126*AL127)</f>
        <v/>
      </c>
      <c r="AM128" s="900" t="str">
        <f t="shared" si="200"/>
        <v/>
      </c>
      <c r="AN128" s="900" t="str">
        <f t="shared" si="200"/>
        <v/>
      </c>
      <c r="AO128" s="900" t="str">
        <f t="shared" si="200"/>
        <v/>
      </c>
      <c r="AP128" s="900" t="str">
        <f t="shared" si="200"/>
        <v/>
      </c>
      <c r="AQ128" s="900" t="str">
        <f t="shared" si="200"/>
        <v/>
      </c>
      <c r="AR128" s="900" t="str">
        <f t="shared" si="200"/>
        <v/>
      </c>
      <c r="AS128" s="900" t="str">
        <f t="shared" si="200"/>
        <v/>
      </c>
      <c r="AT128" s="900" t="str">
        <f t="shared" si="200"/>
        <v/>
      </c>
      <c r="AU128" s="900" t="str">
        <f t="shared" si="200"/>
        <v/>
      </c>
      <c r="AV128" s="900" t="str">
        <f t="shared" si="200"/>
        <v/>
      </c>
      <c r="AW128" s="900" t="str">
        <f t="shared" si="200"/>
        <v/>
      </c>
      <c r="AX128" s="900" t="str">
        <f t="shared" si="200"/>
        <v/>
      </c>
      <c r="AY128" s="900" t="str">
        <f t="shared" si="200"/>
        <v/>
      </c>
      <c r="AZ128" s="900" t="str">
        <f t="shared" si="200"/>
        <v/>
      </c>
      <c r="BA128" s="900" t="str">
        <f t="shared" si="200"/>
        <v/>
      </c>
      <c r="BB128" s="900" t="str">
        <f t="shared" si="200"/>
        <v/>
      </c>
      <c r="BC128" s="888"/>
      <c r="BD128" s="900" t="str">
        <f t="shared" ref="BD128:BT128" si="201">IF(BD125="","",BD124*BD125*BD126*BD127)</f>
        <v/>
      </c>
      <c r="BE128" s="900" t="str">
        <f t="shared" si="201"/>
        <v/>
      </c>
      <c r="BF128" s="900" t="str">
        <f t="shared" si="201"/>
        <v/>
      </c>
      <c r="BG128" s="900" t="str">
        <f t="shared" si="201"/>
        <v/>
      </c>
      <c r="BH128" s="900" t="str">
        <f t="shared" si="201"/>
        <v/>
      </c>
      <c r="BI128" s="900" t="str">
        <f t="shared" si="201"/>
        <v/>
      </c>
      <c r="BJ128" s="900" t="str">
        <f t="shared" si="201"/>
        <v/>
      </c>
      <c r="BK128" s="900" t="str">
        <f t="shared" si="201"/>
        <v/>
      </c>
      <c r="BL128" s="900" t="str">
        <f t="shared" si="201"/>
        <v/>
      </c>
      <c r="BM128" s="900" t="str">
        <f t="shared" si="201"/>
        <v/>
      </c>
      <c r="BN128" s="900" t="str">
        <f t="shared" si="201"/>
        <v/>
      </c>
      <c r="BO128" s="900" t="str">
        <f t="shared" si="201"/>
        <v/>
      </c>
      <c r="BP128" s="900" t="str">
        <f t="shared" si="201"/>
        <v/>
      </c>
      <c r="BQ128" s="900" t="str">
        <f t="shared" si="201"/>
        <v/>
      </c>
      <c r="BR128" s="900" t="str">
        <f t="shared" si="201"/>
        <v/>
      </c>
      <c r="BS128" s="900" t="str">
        <f t="shared" si="201"/>
        <v/>
      </c>
      <c r="BT128" s="900" t="str">
        <f t="shared" si="201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2" t="str">
        <f t="shared" si="196"/>
        <v/>
      </c>
      <c r="CV128" s="553" t="str">
        <f t="shared" si="196"/>
        <v/>
      </c>
      <c r="CW128" s="554" t="str">
        <f t="shared" si="196"/>
        <v/>
      </c>
      <c r="CX128" s="554" t="str">
        <f t="shared" si="196"/>
        <v/>
      </c>
      <c r="CY128" s="554" t="str">
        <f t="shared" si="196"/>
        <v/>
      </c>
      <c r="CZ128" s="554" t="str">
        <f t="shared" si="196"/>
        <v/>
      </c>
      <c r="DA128" s="554" t="str">
        <f t="shared" si="196"/>
        <v/>
      </c>
      <c r="DB128" s="555" t="str">
        <f t="shared" si="196"/>
        <v/>
      </c>
      <c r="DC128" s="555" t="str">
        <f t="shared" si="196"/>
        <v/>
      </c>
      <c r="DD128" s="555" t="str">
        <f t="shared" si="196"/>
        <v/>
      </c>
      <c r="DE128" s="554" t="str">
        <f t="shared" si="197"/>
        <v/>
      </c>
      <c r="DF128" s="554" t="str">
        <f t="shared" si="197"/>
        <v/>
      </c>
      <c r="DG128" s="554" t="str">
        <f t="shared" si="197"/>
        <v/>
      </c>
      <c r="DH128" s="554" t="str">
        <f t="shared" si="197"/>
        <v/>
      </c>
      <c r="DI128" s="554" t="str">
        <f t="shared" si="197"/>
        <v/>
      </c>
      <c r="DJ128" s="553" t="str">
        <f t="shared" si="197"/>
        <v/>
      </c>
      <c r="DK128" s="552" t="str">
        <f t="shared" si="197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443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8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8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8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8"/>
      <c r="BV129" s="672"/>
      <c r="BW129" s="672"/>
      <c r="BX129" s="672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8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8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8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8"/>
      <c r="BV130" s="672"/>
      <c r="BW130" s="672"/>
      <c r="BX130" s="672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2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3" t="str">
        <f t="shared" si="204"/>
        <v/>
      </c>
      <c r="CW130" s="554" t="str">
        <f t="shared" si="204"/>
        <v/>
      </c>
      <c r="CX130" s="554" t="str">
        <f t="shared" si="204"/>
        <v/>
      </c>
      <c r="CY130" s="554" t="str">
        <f t="shared" si="204"/>
        <v/>
      </c>
      <c r="CZ130" s="554" t="str">
        <f t="shared" si="204"/>
        <v/>
      </c>
      <c r="DA130" s="554" t="str">
        <f t="shared" si="204"/>
        <v/>
      </c>
      <c r="DB130" s="555" t="str">
        <f t="shared" si="204"/>
        <v/>
      </c>
      <c r="DC130" s="555" t="str">
        <f t="shared" si="204"/>
        <v/>
      </c>
      <c r="DD130" s="555" t="str">
        <f t="shared" si="204"/>
        <v/>
      </c>
      <c r="DE130" s="554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4" t="str">
        <f t="shared" si="205"/>
        <v/>
      </c>
      <c r="DG130" s="554" t="str">
        <f t="shared" si="205"/>
        <v/>
      </c>
      <c r="DH130" s="554" t="str">
        <f t="shared" si="205"/>
        <v/>
      </c>
      <c r="DI130" s="554" t="str">
        <f t="shared" si="205"/>
        <v/>
      </c>
      <c r="DJ130" s="553" t="str">
        <f t="shared" si="205"/>
        <v/>
      </c>
      <c r="DK130" s="552" t="str">
        <f t="shared" si="205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289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2" t="str">
        <f t="shared" si="204"/>
        <v/>
      </c>
      <c r="CV131" s="553" t="str">
        <f t="shared" si="204"/>
        <v/>
      </c>
      <c r="CW131" s="554" t="str">
        <f t="shared" si="204"/>
        <v/>
      </c>
      <c r="CX131" s="554" t="str">
        <f t="shared" si="204"/>
        <v/>
      </c>
      <c r="CY131" s="554" t="str">
        <f t="shared" si="204"/>
        <v/>
      </c>
      <c r="CZ131" s="554" t="str">
        <f t="shared" si="204"/>
        <v/>
      </c>
      <c r="DA131" s="554" t="str">
        <f t="shared" si="204"/>
        <v/>
      </c>
      <c r="DB131" s="555" t="str">
        <f t="shared" si="204"/>
        <v/>
      </c>
      <c r="DC131" s="555" t="str">
        <f t="shared" si="204"/>
        <v/>
      </c>
      <c r="DD131" s="555" t="str">
        <f t="shared" si="204"/>
        <v/>
      </c>
      <c r="DE131" s="554" t="str">
        <f t="shared" si="205"/>
        <v/>
      </c>
      <c r="DF131" s="554" t="str">
        <f t="shared" si="205"/>
        <v/>
      </c>
      <c r="DG131" s="554" t="str">
        <f t="shared" si="205"/>
        <v/>
      </c>
      <c r="DH131" s="554" t="str">
        <f t="shared" si="205"/>
        <v/>
      </c>
      <c r="DI131" s="554" t="str">
        <f t="shared" si="205"/>
        <v/>
      </c>
      <c r="DJ131" s="553" t="str">
        <f t="shared" si="205"/>
        <v/>
      </c>
      <c r="DK131" s="552" t="str">
        <f t="shared" si="205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2" t="str">
        <f t="shared" si="204"/>
        <v/>
      </c>
      <c r="CV132" s="553" t="str">
        <f t="shared" si="204"/>
        <v/>
      </c>
      <c r="CW132" s="554" t="str">
        <f t="shared" si="204"/>
        <v/>
      </c>
      <c r="CX132" s="554" t="str">
        <f t="shared" si="204"/>
        <v/>
      </c>
      <c r="CY132" s="554" t="str">
        <f t="shared" si="204"/>
        <v/>
      </c>
      <c r="CZ132" s="554" t="str">
        <f t="shared" si="204"/>
        <v/>
      </c>
      <c r="DA132" s="554" t="str">
        <f t="shared" si="204"/>
        <v/>
      </c>
      <c r="DB132" s="555" t="str">
        <f t="shared" si="204"/>
        <v/>
      </c>
      <c r="DC132" s="555" t="str">
        <f t="shared" si="204"/>
        <v/>
      </c>
      <c r="DD132" s="555" t="str">
        <f t="shared" si="204"/>
        <v/>
      </c>
      <c r="DE132" s="554" t="str">
        <f t="shared" si="205"/>
        <v/>
      </c>
      <c r="DF132" s="554" t="str">
        <f t="shared" si="205"/>
        <v/>
      </c>
      <c r="DG132" s="554" t="str">
        <f t="shared" si="205"/>
        <v/>
      </c>
      <c r="DH132" s="554" t="str">
        <f t="shared" si="205"/>
        <v/>
      </c>
      <c r="DI132" s="554" t="str">
        <f t="shared" si="205"/>
        <v/>
      </c>
      <c r="DJ132" s="553" t="str">
        <f t="shared" si="205"/>
        <v/>
      </c>
      <c r="DK132" s="552" t="str">
        <f t="shared" si="205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306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2" t="str">
        <f t="shared" si="204"/>
        <v/>
      </c>
      <c r="CV133" s="553" t="str">
        <f t="shared" si="204"/>
        <v/>
      </c>
      <c r="CW133" s="554" t="str">
        <f t="shared" si="204"/>
        <v/>
      </c>
      <c r="CX133" s="554" t="str">
        <f t="shared" si="204"/>
        <v/>
      </c>
      <c r="CY133" s="554" t="str">
        <f t="shared" si="204"/>
        <v/>
      </c>
      <c r="CZ133" s="554" t="str">
        <f t="shared" si="204"/>
        <v/>
      </c>
      <c r="DA133" s="554" t="str">
        <f t="shared" si="204"/>
        <v/>
      </c>
      <c r="DB133" s="555" t="str">
        <f t="shared" si="204"/>
        <v/>
      </c>
      <c r="DC133" s="555" t="str">
        <f t="shared" si="204"/>
        <v/>
      </c>
      <c r="DD133" s="555" t="str">
        <f t="shared" si="204"/>
        <v/>
      </c>
      <c r="DE133" s="554" t="str">
        <f t="shared" si="205"/>
        <v/>
      </c>
      <c r="DF133" s="554" t="str">
        <f t="shared" si="205"/>
        <v/>
      </c>
      <c r="DG133" s="554" t="str">
        <f t="shared" si="205"/>
        <v/>
      </c>
      <c r="DH133" s="554" t="str">
        <f t="shared" si="205"/>
        <v/>
      </c>
      <c r="DI133" s="554" t="str">
        <f t="shared" si="205"/>
        <v/>
      </c>
      <c r="DJ133" s="553" t="str">
        <f t="shared" si="205"/>
        <v/>
      </c>
      <c r="DK133" s="552" t="str">
        <f t="shared" si="205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307</v>
      </c>
      <c r="B134" s="900" t="str">
        <f t="shared" ref="B134:R134" si="206">IF(B131="","",B130*B131*B132*B133)</f>
        <v/>
      </c>
      <c r="C134" s="900" t="str">
        <f t="shared" si="206"/>
        <v/>
      </c>
      <c r="D134" s="900" t="str">
        <f t="shared" si="206"/>
        <v/>
      </c>
      <c r="E134" s="900" t="str">
        <f t="shared" si="206"/>
        <v/>
      </c>
      <c r="F134" s="900" t="str">
        <f t="shared" si="206"/>
        <v/>
      </c>
      <c r="G134" s="900" t="str">
        <f t="shared" si="206"/>
        <v/>
      </c>
      <c r="H134" s="900" t="str">
        <f t="shared" si="206"/>
        <v/>
      </c>
      <c r="I134" s="900" t="str">
        <f t="shared" si="206"/>
        <v/>
      </c>
      <c r="J134" s="900" t="str">
        <f t="shared" si="206"/>
        <v/>
      </c>
      <c r="K134" s="900" t="str">
        <f t="shared" si="206"/>
        <v/>
      </c>
      <c r="L134" s="900" t="str">
        <f t="shared" si="206"/>
        <v/>
      </c>
      <c r="M134" s="900" t="str">
        <f t="shared" si="206"/>
        <v/>
      </c>
      <c r="N134" s="900" t="str">
        <f t="shared" si="206"/>
        <v/>
      </c>
      <c r="O134" s="900" t="str">
        <f t="shared" si="206"/>
        <v/>
      </c>
      <c r="P134" s="900" t="str">
        <f t="shared" si="206"/>
        <v/>
      </c>
      <c r="Q134" s="900" t="str">
        <f t="shared" si="206"/>
        <v/>
      </c>
      <c r="R134" s="900" t="str">
        <f t="shared" si="206"/>
        <v/>
      </c>
      <c r="S134" s="888"/>
      <c r="T134" s="900" t="str">
        <f t="shared" ref="T134:AJ134" si="207">IF(T131="","",T130*T131*T132*T133)</f>
        <v/>
      </c>
      <c r="U134" s="900" t="str">
        <f t="shared" si="207"/>
        <v/>
      </c>
      <c r="V134" s="900" t="str">
        <f t="shared" si="207"/>
        <v/>
      </c>
      <c r="W134" s="900" t="str">
        <f t="shared" si="207"/>
        <v/>
      </c>
      <c r="X134" s="900" t="str">
        <f t="shared" si="207"/>
        <v/>
      </c>
      <c r="Y134" s="900" t="str">
        <f t="shared" si="207"/>
        <v/>
      </c>
      <c r="Z134" s="900" t="str">
        <f t="shared" si="207"/>
        <v/>
      </c>
      <c r="AA134" s="900" t="str">
        <f t="shared" si="207"/>
        <v/>
      </c>
      <c r="AB134" s="900" t="str">
        <f t="shared" si="207"/>
        <v/>
      </c>
      <c r="AC134" s="900" t="str">
        <f t="shared" si="207"/>
        <v/>
      </c>
      <c r="AD134" s="900" t="str">
        <f t="shared" si="207"/>
        <v/>
      </c>
      <c r="AE134" s="900" t="str">
        <f t="shared" si="207"/>
        <v/>
      </c>
      <c r="AF134" s="900" t="str">
        <f t="shared" si="207"/>
        <v/>
      </c>
      <c r="AG134" s="900" t="str">
        <f t="shared" si="207"/>
        <v/>
      </c>
      <c r="AH134" s="900" t="str">
        <f t="shared" si="207"/>
        <v/>
      </c>
      <c r="AI134" s="900" t="str">
        <f t="shared" si="207"/>
        <v/>
      </c>
      <c r="AJ134" s="900" t="str">
        <f t="shared" si="207"/>
        <v/>
      </c>
      <c r="AK134" s="888"/>
      <c r="AL134" s="900" t="str">
        <f t="shared" ref="AL134:BB134" si="208">IF(AL131="","",AL130*AL131*AL132*AL133)</f>
        <v/>
      </c>
      <c r="AM134" s="900" t="str">
        <f t="shared" si="208"/>
        <v/>
      </c>
      <c r="AN134" s="900" t="str">
        <f t="shared" si="208"/>
        <v/>
      </c>
      <c r="AO134" s="900" t="str">
        <f t="shared" si="208"/>
        <v/>
      </c>
      <c r="AP134" s="900" t="str">
        <f t="shared" si="208"/>
        <v/>
      </c>
      <c r="AQ134" s="900" t="str">
        <f t="shared" si="208"/>
        <v/>
      </c>
      <c r="AR134" s="900" t="str">
        <f t="shared" si="208"/>
        <v/>
      </c>
      <c r="AS134" s="900" t="str">
        <f t="shared" si="208"/>
        <v/>
      </c>
      <c r="AT134" s="900" t="str">
        <f t="shared" si="208"/>
        <v/>
      </c>
      <c r="AU134" s="900" t="str">
        <f t="shared" si="208"/>
        <v/>
      </c>
      <c r="AV134" s="900" t="str">
        <f t="shared" si="208"/>
        <v/>
      </c>
      <c r="AW134" s="900" t="str">
        <f t="shared" si="208"/>
        <v/>
      </c>
      <c r="AX134" s="900" t="str">
        <f t="shared" si="208"/>
        <v/>
      </c>
      <c r="AY134" s="900" t="str">
        <f t="shared" si="208"/>
        <v/>
      </c>
      <c r="AZ134" s="900" t="str">
        <f t="shared" si="208"/>
        <v/>
      </c>
      <c r="BA134" s="900" t="str">
        <f t="shared" si="208"/>
        <v/>
      </c>
      <c r="BB134" s="900" t="str">
        <f t="shared" si="208"/>
        <v/>
      </c>
      <c r="BC134" s="888"/>
      <c r="BD134" s="900" t="str">
        <f t="shared" ref="BD134:BT134" si="209">IF(BD131="","",BD130*BD131*BD132*BD133)</f>
        <v/>
      </c>
      <c r="BE134" s="900" t="str">
        <f t="shared" si="209"/>
        <v/>
      </c>
      <c r="BF134" s="900" t="str">
        <f t="shared" si="209"/>
        <v/>
      </c>
      <c r="BG134" s="900" t="str">
        <f t="shared" si="209"/>
        <v/>
      </c>
      <c r="BH134" s="900" t="str">
        <f t="shared" si="209"/>
        <v/>
      </c>
      <c r="BI134" s="900" t="str">
        <f t="shared" si="209"/>
        <v/>
      </c>
      <c r="BJ134" s="900" t="str">
        <f t="shared" si="209"/>
        <v/>
      </c>
      <c r="BK134" s="900" t="str">
        <f t="shared" si="209"/>
        <v/>
      </c>
      <c r="BL134" s="900" t="str">
        <f t="shared" si="209"/>
        <v/>
      </c>
      <c r="BM134" s="900" t="str">
        <f t="shared" si="209"/>
        <v/>
      </c>
      <c r="BN134" s="900" t="str">
        <f t="shared" si="209"/>
        <v/>
      </c>
      <c r="BO134" s="900" t="str">
        <f t="shared" si="209"/>
        <v/>
      </c>
      <c r="BP134" s="900" t="str">
        <f t="shared" si="209"/>
        <v/>
      </c>
      <c r="BQ134" s="900" t="str">
        <f t="shared" si="209"/>
        <v/>
      </c>
      <c r="BR134" s="900" t="str">
        <f t="shared" si="209"/>
        <v/>
      </c>
      <c r="BS134" s="900" t="str">
        <f t="shared" si="209"/>
        <v/>
      </c>
      <c r="BT134" s="900" t="str">
        <f t="shared" si="2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2" t="str">
        <f t="shared" si="204"/>
        <v/>
      </c>
      <c r="CV134" s="553" t="str">
        <f t="shared" si="204"/>
        <v/>
      </c>
      <c r="CW134" s="554" t="str">
        <f t="shared" si="204"/>
        <v/>
      </c>
      <c r="CX134" s="554" t="str">
        <f t="shared" si="204"/>
        <v/>
      </c>
      <c r="CY134" s="554" t="str">
        <f t="shared" si="204"/>
        <v/>
      </c>
      <c r="CZ134" s="554" t="str">
        <f t="shared" si="204"/>
        <v/>
      </c>
      <c r="DA134" s="554" t="str">
        <f t="shared" si="204"/>
        <v/>
      </c>
      <c r="DB134" s="555" t="str">
        <f t="shared" si="204"/>
        <v/>
      </c>
      <c r="DC134" s="555" t="str">
        <f t="shared" si="204"/>
        <v/>
      </c>
      <c r="DD134" s="555" t="str">
        <f t="shared" si="204"/>
        <v/>
      </c>
      <c r="DE134" s="554" t="str">
        <f t="shared" si="205"/>
        <v/>
      </c>
      <c r="DF134" s="554" t="str">
        <f t="shared" si="205"/>
        <v/>
      </c>
      <c r="DG134" s="554" t="str">
        <f t="shared" si="205"/>
        <v/>
      </c>
      <c r="DH134" s="554" t="str">
        <f t="shared" si="205"/>
        <v/>
      </c>
      <c r="DI134" s="554" t="str">
        <f t="shared" si="205"/>
        <v/>
      </c>
      <c r="DJ134" s="553" t="str">
        <f t="shared" si="205"/>
        <v/>
      </c>
      <c r="DK134" s="552" t="str">
        <f t="shared" si="205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444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8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8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8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8"/>
      <c r="BV135" s="672"/>
      <c r="BW135" s="672"/>
      <c r="BX135" s="672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8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8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8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8"/>
      <c r="BV136" s="672"/>
      <c r="BW136" s="672"/>
      <c r="BX136" s="672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2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3" t="str">
        <f t="shared" si="212"/>
        <v/>
      </c>
      <c r="CW136" s="554" t="str">
        <f t="shared" si="212"/>
        <v/>
      </c>
      <c r="CX136" s="554" t="str">
        <f t="shared" si="212"/>
        <v/>
      </c>
      <c r="CY136" s="554" t="str">
        <f t="shared" si="212"/>
        <v/>
      </c>
      <c r="CZ136" s="554" t="str">
        <f t="shared" si="212"/>
        <v/>
      </c>
      <c r="DA136" s="554" t="str">
        <f t="shared" si="212"/>
        <v/>
      </c>
      <c r="DB136" s="555" t="str">
        <f t="shared" si="212"/>
        <v/>
      </c>
      <c r="DC136" s="555" t="str">
        <f t="shared" si="212"/>
        <v/>
      </c>
      <c r="DD136" s="555" t="str">
        <f t="shared" si="212"/>
        <v/>
      </c>
      <c r="DE136" s="554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4" t="str">
        <f t="shared" si="213"/>
        <v/>
      </c>
      <c r="DG136" s="554" t="str">
        <f t="shared" si="213"/>
        <v/>
      </c>
      <c r="DH136" s="554" t="str">
        <f t="shared" si="213"/>
        <v/>
      </c>
      <c r="DI136" s="554" t="str">
        <f t="shared" si="213"/>
        <v/>
      </c>
      <c r="DJ136" s="553" t="str">
        <f t="shared" si="213"/>
        <v/>
      </c>
      <c r="DK136" s="552" t="str">
        <f t="shared" si="2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289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2" t="str">
        <f t="shared" si="212"/>
        <v/>
      </c>
      <c r="CV137" s="553" t="str">
        <f t="shared" si="212"/>
        <v/>
      </c>
      <c r="CW137" s="554" t="str">
        <f t="shared" si="212"/>
        <v/>
      </c>
      <c r="CX137" s="554" t="str">
        <f t="shared" si="212"/>
        <v/>
      </c>
      <c r="CY137" s="554" t="str">
        <f t="shared" si="212"/>
        <v/>
      </c>
      <c r="CZ137" s="554" t="str">
        <f t="shared" si="212"/>
        <v/>
      </c>
      <c r="DA137" s="554" t="str">
        <f t="shared" si="212"/>
        <v/>
      </c>
      <c r="DB137" s="555" t="str">
        <f t="shared" si="212"/>
        <v/>
      </c>
      <c r="DC137" s="555" t="str">
        <f t="shared" si="212"/>
        <v/>
      </c>
      <c r="DD137" s="555" t="str">
        <f t="shared" si="212"/>
        <v/>
      </c>
      <c r="DE137" s="554" t="str">
        <f t="shared" si="213"/>
        <v/>
      </c>
      <c r="DF137" s="554" t="str">
        <f t="shared" si="213"/>
        <v/>
      </c>
      <c r="DG137" s="554" t="str">
        <f t="shared" si="213"/>
        <v/>
      </c>
      <c r="DH137" s="554" t="str">
        <f t="shared" si="213"/>
        <v/>
      </c>
      <c r="DI137" s="554" t="str">
        <f t="shared" si="213"/>
        <v/>
      </c>
      <c r="DJ137" s="553" t="str">
        <f t="shared" si="213"/>
        <v/>
      </c>
      <c r="DK137" s="552" t="str">
        <f t="shared" si="2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2" t="str">
        <f t="shared" si="212"/>
        <v/>
      </c>
      <c r="CV138" s="553" t="str">
        <f t="shared" si="212"/>
        <v/>
      </c>
      <c r="CW138" s="554" t="str">
        <f t="shared" si="212"/>
        <v/>
      </c>
      <c r="CX138" s="554" t="str">
        <f t="shared" si="212"/>
        <v/>
      </c>
      <c r="CY138" s="554" t="str">
        <f t="shared" si="212"/>
        <v/>
      </c>
      <c r="CZ138" s="554" t="str">
        <f t="shared" si="212"/>
        <v/>
      </c>
      <c r="DA138" s="554" t="str">
        <f t="shared" si="212"/>
        <v/>
      </c>
      <c r="DB138" s="555" t="str">
        <f t="shared" si="212"/>
        <v/>
      </c>
      <c r="DC138" s="555" t="str">
        <f t="shared" si="212"/>
        <v/>
      </c>
      <c r="DD138" s="555" t="str">
        <f t="shared" si="212"/>
        <v/>
      </c>
      <c r="DE138" s="554" t="str">
        <f t="shared" si="213"/>
        <v/>
      </c>
      <c r="DF138" s="554" t="str">
        <f t="shared" si="213"/>
        <v/>
      </c>
      <c r="DG138" s="554" t="str">
        <f t="shared" si="213"/>
        <v/>
      </c>
      <c r="DH138" s="554" t="str">
        <f t="shared" si="213"/>
        <v/>
      </c>
      <c r="DI138" s="554" t="str">
        <f t="shared" si="213"/>
        <v/>
      </c>
      <c r="DJ138" s="553" t="str">
        <f t="shared" si="213"/>
        <v/>
      </c>
      <c r="DK138" s="552" t="str">
        <f t="shared" si="2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306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2" t="str">
        <f t="shared" si="212"/>
        <v/>
      </c>
      <c r="CV139" s="553" t="str">
        <f t="shared" si="212"/>
        <v/>
      </c>
      <c r="CW139" s="554" t="str">
        <f t="shared" si="212"/>
        <v/>
      </c>
      <c r="CX139" s="554" t="str">
        <f t="shared" si="212"/>
        <v/>
      </c>
      <c r="CY139" s="554" t="str">
        <f t="shared" si="212"/>
        <v/>
      </c>
      <c r="CZ139" s="554" t="str">
        <f t="shared" si="212"/>
        <v/>
      </c>
      <c r="DA139" s="554" t="str">
        <f t="shared" si="212"/>
        <v/>
      </c>
      <c r="DB139" s="555" t="str">
        <f t="shared" si="212"/>
        <v/>
      </c>
      <c r="DC139" s="555" t="str">
        <f t="shared" si="212"/>
        <v/>
      </c>
      <c r="DD139" s="555" t="str">
        <f t="shared" si="212"/>
        <v/>
      </c>
      <c r="DE139" s="554" t="str">
        <f t="shared" si="213"/>
        <v/>
      </c>
      <c r="DF139" s="554" t="str">
        <f t="shared" si="213"/>
        <v/>
      </c>
      <c r="DG139" s="554" t="str">
        <f t="shared" si="213"/>
        <v/>
      </c>
      <c r="DH139" s="554" t="str">
        <f t="shared" si="213"/>
        <v/>
      </c>
      <c r="DI139" s="554" t="str">
        <f t="shared" si="213"/>
        <v/>
      </c>
      <c r="DJ139" s="553" t="str">
        <f t="shared" si="213"/>
        <v/>
      </c>
      <c r="DK139" s="552" t="str">
        <f t="shared" si="2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307</v>
      </c>
      <c r="B140" s="900" t="str">
        <f t="shared" ref="B140:R140" si="214">IF(B137="","",B136*B137*B138*B139)</f>
        <v/>
      </c>
      <c r="C140" s="900" t="str">
        <f t="shared" si="214"/>
        <v/>
      </c>
      <c r="D140" s="900" t="str">
        <f t="shared" si="214"/>
        <v/>
      </c>
      <c r="E140" s="900" t="str">
        <f t="shared" si="214"/>
        <v/>
      </c>
      <c r="F140" s="900" t="str">
        <f t="shared" si="214"/>
        <v/>
      </c>
      <c r="G140" s="900" t="str">
        <f t="shared" si="214"/>
        <v/>
      </c>
      <c r="H140" s="900" t="str">
        <f t="shared" si="214"/>
        <v/>
      </c>
      <c r="I140" s="900" t="str">
        <f t="shared" si="214"/>
        <v/>
      </c>
      <c r="J140" s="900" t="str">
        <f t="shared" si="214"/>
        <v/>
      </c>
      <c r="K140" s="900" t="str">
        <f t="shared" si="214"/>
        <v/>
      </c>
      <c r="L140" s="900" t="str">
        <f t="shared" si="214"/>
        <v/>
      </c>
      <c r="M140" s="900" t="str">
        <f t="shared" si="214"/>
        <v/>
      </c>
      <c r="N140" s="900" t="str">
        <f t="shared" si="214"/>
        <v/>
      </c>
      <c r="O140" s="900" t="str">
        <f t="shared" si="214"/>
        <v/>
      </c>
      <c r="P140" s="900" t="str">
        <f t="shared" si="214"/>
        <v/>
      </c>
      <c r="Q140" s="900" t="str">
        <f t="shared" si="214"/>
        <v/>
      </c>
      <c r="R140" s="900" t="str">
        <f t="shared" si="214"/>
        <v/>
      </c>
      <c r="S140" s="888"/>
      <c r="T140" s="900" t="str">
        <f t="shared" ref="T140:AJ140" si="215">IF(T137="","",T136*T137*T138*T139)</f>
        <v/>
      </c>
      <c r="U140" s="900" t="str">
        <f t="shared" si="215"/>
        <v/>
      </c>
      <c r="V140" s="900" t="str">
        <f t="shared" si="215"/>
        <v/>
      </c>
      <c r="W140" s="900" t="str">
        <f t="shared" si="215"/>
        <v/>
      </c>
      <c r="X140" s="900" t="str">
        <f t="shared" si="215"/>
        <v/>
      </c>
      <c r="Y140" s="900" t="str">
        <f t="shared" si="215"/>
        <v/>
      </c>
      <c r="Z140" s="900" t="str">
        <f t="shared" si="215"/>
        <v/>
      </c>
      <c r="AA140" s="900" t="str">
        <f t="shared" si="215"/>
        <v/>
      </c>
      <c r="AB140" s="900" t="str">
        <f t="shared" si="215"/>
        <v/>
      </c>
      <c r="AC140" s="900" t="str">
        <f t="shared" si="215"/>
        <v/>
      </c>
      <c r="AD140" s="900" t="str">
        <f t="shared" si="215"/>
        <v/>
      </c>
      <c r="AE140" s="900" t="str">
        <f t="shared" si="215"/>
        <v/>
      </c>
      <c r="AF140" s="900" t="str">
        <f t="shared" si="215"/>
        <v/>
      </c>
      <c r="AG140" s="900" t="str">
        <f t="shared" si="215"/>
        <v/>
      </c>
      <c r="AH140" s="900" t="str">
        <f t="shared" si="215"/>
        <v/>
      </c>
      <c r="AI140" s="900" t="str">
        <f t="shared" si="215"/>
        <v/>
      </c>
      <c r="AJ140" s="900" t="str">
        <f t="shared" si="215"/>
        <v/>
      </c>
      <c r="AK140" s="888"/>
      <c r="AL140" s="900" t="str">
        <f t="shared" ref="AL140:BB140" si="216">IF(AL137="","",AL136*AL137*AL138*AL139)</f>
        <v/>
      </c>
      <c r="AM140" s="900" t="str">
        <f t="shared" si="216"/>
        <v/>
      </c>
      <c r="AN140" s="900" t="str">
        <f t="shared" si="216"/>
        <v/>
      </c>
      <c r="AO140" s="900" t="str">
        <f t="shared" si="216"/>
        <v/>
      </c>
      <c r="AP140" s="900" t="str">
        <f t="shared" si="216"/>
        <v/>
      </c>
      <c r="AQ140" s="900" t="str">
        <f t="shared" si="216"/>
        <v/>
      </c>
      <c r="AR140" s="900" t="str">
        <f t="shared" si="216"/>
        <v/>
      </c>
      <c r="AS140" s="900" t="str">
        <f t="shared" si="216"/>
        <v/>
      </c>
      <c r="AT140" s="900" t="str">
        <f t="shared" si="216"/>
        <v/>
      </c>
      <c r="AU140" s="900" t="str">
        <f t="shared" si="216"/>
        <v/>
      </c>
      <c r="AV140" s="900" t="str">
        <f t="shared" si="216"/>
        <v/>
      </c>
      <c r="AW140" s="900" t="str">
        <f t="shared" si="216"/>
        <v/>
      </c>
      <c r="AX140" s="900" t="str">
        <f t="shared" si="216"/>
        <v/>
      </c>
      <c r="AY140" s="900" t="str">
        <f t="shared" si="216"/>
        <v/>
      </c>
      <c r="AZ140" s="900" t="str">
        <f t="shared" si="216"/>
        <v/>
      </c>
      <c r="BA140" s="900" t="str">
        <f t="shared" si="216"/>
        <v/>
      </c>
      <c r="BB140" s="900" t="str">
        <f t="shared" si="216"/>
        <v/>
      </c>
      <c r="BC140" s="888"/>
      <c r="BD140" s="900" t="str">
        <f t="shared" ref="BD140:BT140" si="217">IF(BD137="","",BD136*BD137*BD138*BD139)</f>
        <v/>
      </c>
      <c r="BE140" s="900" t="str">
        <f t="shared" si="217"/>
        <v/>
      </c>
      <c r="BF140" s="900" t="str">
        <f t="shared" si="217"/>
        <v/>
      </c>
      <c r="BG140" s="900" t="str">
        <f t="shared" si="217"/>
        <v/>
      </c>
      <c r="BH140" s="900" t="str">
        <f t="shared" si="217"/>
        <v/>
      </c>
      <c r="BI140" s="900" t="str">
        <f t="shared" si="217"/>
        <v/>
      </c>
      <c r="BJ140" s="900" t="str">
        <f t="shared" si="217"/>
        <v/>
      </c>
      <c r="BK140" s="900" t="str">
        <f t="shared" si="217"/>
        <v/>
      </c>
      <c r="BL140" s="900" t="str">
        <f t="shared" si="217"/>
        <v/>
      </c>
      <c r="BM140" s="900" t="str">
        <f t="shared" si="217"/>
        <v/>
      </c>
      <c r="BN140" s="900" t="str">
        <f t="shared" si="217"/>
        <v/>
      </c>
      <c r="BO140" s="900" t="str">
        <f t="shared" si="217"/>
        <v/>
      </c>
      <c r="BP140" s="900" t="str">
        <f t="shared" si="217"/>
        <v/>
      </c>
      <c r="BQ140" s="900" t="str">
        <f t="shared" si="217"/>
        <v/>
      </c>
      <c r="BR140" s="900" t="str">
        <f t="shared" si="217"/>
        <v/>
      </c>
      <c r="BS140" s="900" t="str">
        <f t="shared" si="217"/>
        <v/>
      </c>
      <c r="BT140" s="900" t="str">
        <f t="shared" si="217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2" t="str">
        <f t="shared" si="212"/>
        <v/>
      </c>
      <c r="CV140" s="553" t="str">
        <f t="shared" si="212"/>
        <v/>
      </c>
      <c r="CW140" s="554" t="str">
        <f t="shared" si="212"/>
        <v/>
      </c>
      <c r="CX140" s="554" t="str">
        <f t="shared" si="212"/>
        <v/>
      </c>
      <c r="CY140" s="554" t="str">
        <f t="shared" si="212"/>
        <v/>
      </c>
      <c r="CZ140" s="554" t="str">
        <f t="shared" si="212"/>
        <v/>
      </c>
      <c r="DA140" s="554" t="str">
        <f t="shared" si="212"/>
        <v/>
      </c>
      <c r="DB140" s="555" t="str">
        <f t="shared" si="212"/>
        <v/>
      </c>
      <c r="DC140" s="555" t="str">
        <f t="shared" si="212"/>
        <v/>
      </c>
      <c r="DD140" s="555" t="str">
        <f t="shared" si="212"/>
        <v/>
      </c>
      <c r="DE140" s="554" t="str">
        <f t="shared" si="213"/>
        <v/>
      </c>
      <c r="DF140" s="554" t="str">
        <f t="shared" si="213"/>
        <v/>
      </c>
      <c r="DG140" s="554" t="str">
        <f t="shared" si="213"/>
        <v/>
      </c>
      <c r="DH140" s="554" t="str">
        <f t="shared" si="213"/>
        <v/>
      </c>
      <c r="DI140" s="554" t="str">
        <f t="shared" si="213"/>
        <v/>
      </c>
      <c r="DJ140" s="553" t="str">
        <f t="shared" si="213"/>
        <v/>
      </c>
      <c r="DK140" s="552" t="str">
        <f t="shared" si="2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445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8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8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8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8"/>
      <c r="BV141" s="672"/>
      <c r="BW141" s="672"/>
      <c r="BX141" s="672"/>
      <c r="BY141" s="672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8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8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8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8"/>
      <c r="BV142" s="672"/>
      <c r="BW142" s="672"/>
      <c r="BX142" s="672"/>
      <c r="BY142" s="672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2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3" t="str">
        <f t="shared" si="220"/>
        <v/>
      </c>
      <c r="CW142" s="554" t="str">
        <f t="shared" si="220"/>
        <v/>
      </c>
      <c r="CX142" s="554" t="str">
        <f t="shared" si="220"/>
        <v/>
      </c>
      <c r="CY142" s="554" t="str">
        <f t="shared" si="220"/>
        <v/>
      </c>
      <c r="CZ142" s="554" t="str">
        <f t="shared" si="220"/>
        <v/>
      </c>
      <c r="DA142" s="554" t="str">
        <f t="shared" si="220"/>
        <v/>
      </c>
      <c r="DB142" s="555" t="str">
        <f t="shared" si="220"/>
        <v/>
      </c>
      <c r="DC142" s="555" t="str">
        <f t="shared" si="220"/>
        <v/>
      </c>
      <c r="DD142" s="555" t="str">
        <f t="shared" si="220"/>
        <v/>
      </c>
      <c r="DE142" s="554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4" t="str">
        <f t="shared" si="221"/>
        <v/>
      </c>
      <c r="DG142" s="554" t="str">
        <f t="shared" si="221"/>
        <v/>
      </c>
      <c r="DH142" s="554" t="str">
        <f t="shared" si="221"/>
        <v/>
      </c>
      <c r="DI142" s="554" t="str">
        <f t="shared" si="221"/>
        <v/>
      </c>
      <c r="DJ142" s="553" t="str">
        <f t="shared" si="221"/>
        <v/>
      </c>
      <c r="DK142" s="552" t="str">
        <f t="shared" si="221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289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2" t="str">
        <f t="shared" si="220"/>
        <v/>
      </c>
      <c r="CV143" s="553" t="str">
        <f t="shared" si="220"/>
        <v/>
      </c>
      <c r="CW143" s="554" t="str">
        <f t="shared" si="220"/>
        <v/>
      </c>
      <c r="CX143" s="554" t="str">
        <f t="shared" si="220"/>
        <v/>
      </c>
      <c r="CY143" s="554" t="str">
        <f t="shared" si="220"/>
        <v/>
      </c>
      <c r="CZ143" s="554" t="str">
        <f t="shared" si="220"/>
        <v/>
      </c>
      <c r="DA143" s="554" t="str">
        <f t="shared" si="220"/>
        <v/>
      </c>
      <c r="DB143" s="555" t="str">
        <f t="shared" si="220"/>
        <v/>
      </c>
      <c r="DC143" s="555" t="str">
        <f t="shared" si="220"/>
        <v/>
      </c>
      <c r="DD143" s="555" t="str">
        <f t="shared" si="220"/>
        <v/>
      </c>
      <c r="DE143" s="554" t="str">
        <f t="shared" si="221"/>
        <v/>
      </c>
      <c r="DF143" s="554" t="str">
        <f t="shared" si="221"/>
        <v/>
      </c>
      <c r="DG143" s="554" t="str">
        <f t="shared" si="221"/>
        <v/>
      </c>
      <c r="DH143" s="554" t="str">
        <f t="shared" si="221"/>
        <v/>
      </c>
      <c r="DI143" s="554" t="str">
        <f t="shared" si="221"/>
        <v/>
      </c>
      <c r="DJ143" s="553" t="str">
        <f t="shared" si="221"/>
        <v/>
      </c>
      <c r="DK143" s="552" t="str">
        <f t="shared" si="221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2" t="str">
        <f t="shared" si="220"/>
        <v/>
      </c>
      <c r="CV144" s="553" t="str">
        <f t="shared" si="220"/>
        <v/>
      </c>
      <c r="CW144" s="554" t="str">
        <f t="shared" si="220"/>
        <v/>
      </c>
      <c r="CX144" s="554" t="str">
        <f t="shared" si="220"/>
        <v/>
      </c>
      <c r="CY144" s="554" t="str">
        <f t="shared" si="220"/>
        <v/>
      </c>
      <c r="CZ144" s="554" t="str">
        <f t="shared" si="220"/>
        <v/>
      </c>
      <c r="DA144" s="554" t="str">
        <f t="shared" si="220"/>
        <v/>
      </c>
      <c r="DB144" s="555" t="str">
        <f t="shared" si="220"/>
        <v/>
      </c>
      <c r="DC144" s="555" t="str">
        <f t="shared" si="220"/>
        <v/>
      </c>
      <c r="DD144" s="555" t="str">
        <f t="shared" si="220"/>
        <v/>
      </c>
      <c r="DE144" s="554" t="str">
        <f t="shared" si="221"/>
        <v/>
      </c>
      <c r="DF144" s="554" t="str">
        <f t="shared" si="221"/>
        <v/>
      </c>
      <c r="DG144" s="554" t="str">
        <f t="shared" si="221"/>
        <v/>
      </c>
      <c r="DH144" s="554" t="str">
        <f t="shared" si="221"/>
        <v/>
      </c>
      <c r="DI144" s="554" t="str">
        <f t="shared" si="221"/>
        <v/>
      </c>
      <c r="DJ144" s="553" t="str">
        <f t="shared" si="221"/>
        <v/>
      </c>
      <c r="DK144" s="552" t="str">
        <f t="shared" si="221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306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2" t="str">
        <f t="shared" si="220"/>
        <v/>
      </c>
      <c r="CV145" s="553" t="str">
        <f t="shared" si="220"/>
        <v/>
      </c>
      <c r="CW145" s="554" t="str">
        <f t="shared" si="220"/>
        <v/>
      </c>
      <c r="CX145" s="554" t="str">
        <f t="shared" si="220"/>
        <v/>
      </c>
      <c r="CY145" s="554" t="str">
        <f t="shared" si="220"/>
        <v/>
      </c>
      <c r="CZ145" s="554" t="str">
        <f t="shared" si="220"/>
        <v/>
      </c>
      <c r="DA145" s="554" t="str">
        <f t="shared" si="220"/>
        <v/>
      </c>
      <c r="DB145" s="555" t="str">
        <f t="shared" si="220"/>
        <v/>
      </c>
      <c r="DC145" s="555" t="str">
        <f t="shared" si="220"/>
        <v/>
      </c>
      <c r="DD145" s="555" t="str">
        <f t="shared" si="220"/>
        <v/>
      </c>
      <c r="DE145" s="554" t="str">
        <f t="shared" si="221"/>
        <v/>
      </c>
      <c r="DF145" s="554" t="str">
        <f t="shared" si="221"/>
        <v/>
      </c>
      <c r="DG145" s="554" t="str">
        <f t="shared" si="221"/>
        <v/>
      </c>
      <c r="DH145" s="554" t="str">
        <f t="shared" si="221"/>
        <v/>
      </c>
      <c r="DI145" s="554" t="str">
        <f t="shared" si="221"/>
        <v/>
      </c>
      <c r="DJ145" s="553" t="str">
        <f t="shared" si="221"/>
        <v/>
      </c>
      <c r="DK145" s="552" t="str">
        <f t="shared" si="221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307</v>
      </c>
      <c r="B146" s="900" t="str">
        <f t="shared" ref="B146:R146" si="222">IF(B143="","",B142*B143*B144*B145)</f>
        <v/>
      </c>
      <c r="C146" s="900" t="str">
        <f t="shared" si="222"/>
        <v/>
      </c>
      <c r="D146" s="900" t="str">
        <f t="shared" si="222"/>
        <v/>
      </c>
      <c r="E146" s="900" t="str">
        <f t="shared" si="222"/>
        <v/>
      </c>
      <c r="F146" s="900" t="str">
        <f t="shared" si="222"/>
        <v/>
      </c>
      <c r="G146" s="900" t="str">
        <f t="shared" si="222"/>
        <v/>
      </c>
      <c r="H146" s="900" t="str">
        <f t="shared" si="222"/>
        <v/>
      </c>
      <c r="I146" s="900" t="str">
        <f t="shared" si="222"/>
        <v/>
      </c>
      <c r="J146" s="900" t="str">
        <f t="shared" si="222"/>
        <v/>
      </c>
      <c r="K146" s="900" t="str">
        <f t="shared" si="222"/>
        <v/>
      </c>
      <c r="L146" s="900" t="str">
        <f t="shared" si="222"/>
        <v/>
      </c>
      <c r="M146" s="900" t="str">
        <f t="shared" si="222"/>
        <v/>
      </c>
      <c r="N146" s="900" t="str">
        <f t="shared" si="222"/>
        <v/>
      </c>
      <c r="O146" s="900" t="str">
        <f t="shared" si="222"/>
        <v/>
      </c>
      <c r="P146" s="900" t="str">
        <f t="shared" si="222"/>
        <v/>
      </c>
      <c r="Q146" s="900" t="str">
        <f t="shared" si="222"/>
        <v/>
      </c>
      <c r="R146" s="900" t="str">
        <f t="shared" si="222"/>
        <v/>
      </c>
      <c r="S146" s="888"/>
      <c r="T146" s="900" t="str">
        <f t="shared" ref="T146:AJ146" si="223">IF(T143="","",T142*T143*T144*T145)</f>
        <v/>
      </c>
      <c r="U146" s="900" t="str">
        <f t="shared" si="223"/>
        <v/>
      </c>
      <c r="V146" s="900" t="str">
        <f t="shared" si="223"/>
        <v/>
      </c>
      <c r="W146" s="900" t="str">
        <f t="shared" si="223"/>
        <v/>
      </c>
      <c r="X146" s="900" t="str">
        <f t="shared" si="223"/>
        <v/>
      </c>
      <c r="Y146" s="900" t="str">
        <f t="shared" si="223"/>
        <v/>
      </c>
      <c r="Z146" s="900" t="str">
        <f t="shared" si="223"/>
        <v/>
      </c>
      <c r="AA146" s="900" t="str">
        <f t="shared" si="223"/>
        <v/>
      </c>
      <c r="AB146" s="900" t="str">
        <f t="shared" si="223"/>
        <v/>
      </c>
      <c r="AC146" s="900" t="str">
        <f t="shared" si="223"/>
        <v/>
      </c>
      <c r="AD146" s="900" t="str">
        <f t="shared" si="223"/>
        <v/>
      </c>
      <c r="AE146" s="900" t="str">
        <f t="shared" si="223"/>
        <v/>
      </c>
      <c r="AF146" s="900" t="str">
        <f t="shared" si="223"/>
        <v/>
      </c>
      <c r="AG146" s="900" t="str">
        <f t="shared" si="223"/>
        <v/>
      </c>
      <c r="AH146" s="900" t="str">
        <f t="shared" si="223"/>
        <v/>
      </c>
      <c r="AI146" s="900" t="str">
        <f t="shared" si="223"/>
        <v/>
      </c>
      <c r="AJ146" s="900" t="str">
        <f t="shared" si="223"/>
        <v/>
      </c>
      <c r="AK146" s="888"/>
      <c r="AL146" s="900" t="str">
        <f t="shared" ref="AL146:BB146" si="224">IF(AL143="","",AL142*AL143*AL144*AL145)</f>
        <v/>
      </c>
      <c r="AM146" s="900" t="str">
        <f t="shared" si="224"/>
        <v/>
      </c>
      <c r="AN146" s="900" t="str">
        <f t="shared" si="224"/>
        <v/>
      </c>
      <c r="AO146" s="900" t="str">
        <f t="shared" si="224"/>
        <v/>
      </c>
      <c r="AP146" s="900" t="str">
        <f t="shared" si="224"/>
        <v/>
      </c>
      <c r="AQ146" s="900" t="str">
        <f t="shared" si="224"/>
        <v/>
      </c>
      <c r="AR146" s="900" t="str">
        <f t="shared" si="224"/>
        <v/>
      </c>
      <c r="AS146" s="900" t="str">
        <f t="shared" si="224"/>
        <v/>
      </c>
      <c r="AT146" s="900" t="str">
        <f t="shared" si="224"/>
        <v/>
      </c>
      <c r="AU146" s="900" t="str">
        <f t="shared" si="224"/>
        <v/>
      </c>
      <c r="AV146" s="900" t="str">
        <f t="shared" si="224"/>
        <v/>
      </c>
      <c r="AW146" s="900" t="str">
        <f t="shared" si="224"/>
        <v/>
      </c>
      <c r="AX146" s="900" t="str">
        <f t="shared" si="224"/>
        <v/>
      </c>
      <c r="AY146" s="900" t="str">
        <f t="shared" si="224"/>
        <v/>
      </c>
      <c r="AZ146" s="900" t="str">
        <f t="shared" si="224"/>
        <v/>
      </c>
      <c r="BA146" s="900" t="str">
        <f t="shared" si="224"/>
        <v/>
      </c>
      <c r="BB146" s="900" t="str">
        <f t="shared" si="224"/>
        <v/>
      </c>
      <c r="BC146" s="888"/>
      <c r="BD146" s="900" t="str">
        <f t="shared" ref="BD146:BT146" si="225">IF(BD143="","",BD142*BD143*BD144*BD145)</f>
        <v/>
      </c>
      <c r="BE146" s="900" t="str">
        <f t="shared" si="225"/>
        <v/>
      </c>
      <c r="BF146" s="900" t="str">
        <f t="shared" si="225"/>
        <v/>
      </c>
      <c r="BG146" s="900" t="str">
        <f t="shared" si="225"/>
        <v/>
      </c>
      <c r="BH146" s="900" t="str">
        <f t="shared" si="225"/>
        <v/>
      </c>
      <c r="BI146" s="900" t="str">
        <f t="shared" si="225"/>
        <v/>
      </c>
      <c r="BJ146" s="900" t="str">
        <f t="shared" si="225"/>
        <v/>
      </c>
      <c r="BK146" s="900" t="str">
        <f t="shared" si="225"/>
        <v/>
      </c>
      <c r="BL146" s="900" t="str">
        <f t="shared" si="225"/>
        <v/>
      </c>
      <c r="BM146" s="900" t="str">
        <f t="shared" si="225"/>
        <v/>
      </c>
      <c r="BN146" s="900" t="str">
        <f t="shared" si="225"/>
        <v/>
      </c>
      <c r="BO146" s="900" t="str">
        <f t="shared" si="225"/>
        <v/>
      </c>
      <c r="BP146" s="900" t="str">
        <f t="shared" si="225"/>
        <v/>
      </c>
      <c r="BQ146" s="900" t="str">
        <f t="shared" si="225"/>
        <v/>
      </c>
      <c r="BR146" s="900" t="str">
        <f t="shared" si="225"/>
        <v/>
      </c>
      <c r="BS146" s="900" t="str">
        <f t="shared" si="225"/>
        <v/>
      </c>
      <c r="BT146" s="900" t="str">
        <f t="shared" si="225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2" t="str">
        <f t="shared" si="220"/>
        <v/>
      </c>
      <c r="CV146" s="553" t="str">
        <f t="shared" si="220"/>
        <v/>
      </c>
      <c r="CW146" s="554" t="str">
        <f t="shared" si="220"/>
        <v/>
      </c>
      <c r="CX146" s="554" t="str">
        <f t="shared" si="220"/>
        <v/>
      </c>
      <c r="CY146" s="554" t="str">
        <f t="shared" si="220"/>
        <v/>
      </c>
      <c r="CZ146" s="554" t="str">
        <f t="shared" si="220"/>
        <v/>
      </c>
      <c r="DA146" s="554" t="str">
        <f t="shared" si="220"/>
        <v/>
      </c>
      <c r="DB146" s="555" t="str">
        <f t="shared" si="220"/>
        <v/>
      </c>
      <c r="DC146" s="555" t="str">
        <f t="shared" si="220"/>
        <v/>
      </c>
      <c r="DD146" s="555" t="str">
        <f t="shared" si="220"/>
        <v/>
      </c>
      <c r="DE146" s="554" t="str">
        <f t="shared" si="221"/>
        <v/>
      </c>
      <c r="DF146" s="554" t="str">
        <f t="shared" si="221"/>
        <v/>
      </c>
      <c r="DG146" s="554" t="str">
        <f t="shared" si="221"/>
        <v/>
      </c>
      <c r="DH146" s="554" t="str">
        <f t="shared" si="221"/>
        <v/>
      </c>
      <c r="DI146" s="554" t="str">
        <f t="shared" si="221"/>
        <v/>
      </c>
      <c r="DJ146" s="553" t="str">
        <f t="shared" si="221"/>
        <v/>
      </c>
      <c r="DK146" s="552" t="str">
        <f t="shared" si="221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429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8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8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8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8"/>
      <c r="BV147" s="672"/>
      <c r="BW147" s="672"/>
      <c r="BX147" s="672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8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8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8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8"/>
      <c r="BV148" s="672"/>
      <c r="BW148" s="672"/>
      <c r="BX148" s="672"/>
      <c r="BY148" s="299"/>
      <c r="BZ148" s="894" t="str">
        <f t="shared" ref="BZ148:BZ153" si="226">IF(DL148&lt;3,"",(SUM(B148:R148)-MIN(B148:R148)-MAX(B148:R148))/(DL148-2))</f>
        <v/>
      </c>
      <c r="CA148" s="894" t="str">
        <f t="shared" ref="CA148:CA153" si="227">IF(DM148&lt;3,"",(SUM(T148:AJ148)-MIN(T148:AJ148)-MAX(T148:AJ148))/(DM148-2))</f>
        <v/>
      </c>
      <c r="CB148" s="894" t="str">
        <f t="shared" ref="CB148:CB153" si="228">IF(DN148&lt;3,"",(SUM(AL148:BB148)-MIN(AL148:BB148)-MAX(AL148:BB148))/(DN148-2))</f>
        <v/>
      </c>
      <c r="CC148" s="895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2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3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4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4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4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4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4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5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5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5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4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4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4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4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4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3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2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249">COUNT(B148:R148)</f>
        <v>0</v>
      </c>
      <c r="DM148" s="851">
        <f t="shared" ref="DM148:DM153" si="250">COUNT(T148:AJ148)</f>
        <v>0</v>
      </c>
      <c r="DN148" s="851">
        <f t="shared" ref="DN148:DN153" si="251">COUNT(AL148:BB148)</f>
        <v>0</v>
      </c>
      <c r="DO148" s="852">
        <f t="shared" ref="DO148:DO153" si="252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289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226"/>
        <v/>
      </c>
      <c r="CA149" s="894" t="str">
        <f t="shared" si="227"/>
        <v/>
      </c>
      <c r="CB149" s="894" t="str">
        <f t="shared" si="228"/>
        <v/>
      </c>
      <c r="CC149" s="895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2" t="str">
        <f t="shared" si="232"/>
        <v/>
      </c>
      <c r="CV149" s="553" t="str">
        <f t="shared" si="233"/>
        <v/>
      </c>
      <c r="CW149" s="554" t="str">
        <f t="shared" si="234"/>
        <v/>
      </c>
      <c r="CX149" s="554" t="str">
        <f t="shared" si="235"/>
        <v/>
      </c>
      <c r="CY149" s="554" t="str">
        <f t="shared" si="236"/>
        <v/>
      </c>
      <c r="CZ149" s="554" t="str">
        <f t="shared" si="237"/>
        <v/>
      </c>
      <c r="DA149" s="554" t="str">
        <f t="shared" si="238"/>
        <v/>
      </c>
      <c r="DB149" s="555" t="str">
        <f t="shared" si="239"/>
        <v/>
      </c>
      <c r="DC149" s="555" t="str">
        <f t="shared" si="240"/>
        <v/>
      </c>
      <c r="DD149" s="555" t="str">
        <f t="shared" si="241"/>
        <v/>
      </c>
      <c r="DE149" s="554" t="str">
        <f t="shared" si="242"/>
        <v/>
      </c>
      <c r="DF149" s="554" t="str">
        <f t="shared" si="243"/>
        <v/>
      </c>
      <c r="DG149" s="554" t="str">
        <f t="shared" si="244"/>
        <v/>
      </c>
      <c r="DH149" s="554" t="str">
        <f t="shared" si="245"/>
        <v/>
      </c>
      <c r="DI149" s="554" t="str">
        <f t="shared" si="246"/>
        <v/>
      </c>
      <c r="DJ149" s="553" t="str">
        <f t="shared" si="247"/>
        <v/>
      </c>
      <c r="DK149" s="552" t="str">
        <f t="shared" si="248"/>
        <v/>
      </c>
      <c r="DL149" s="896">
        <f t="shared" si="249"/>
        <v>0</v>
      </c>
      <c r="DM149" s="851">
        <f t="shared" si="250"/>
        <v>0</v>
      </c>
      <c r="DN149" s="851">
        <f t="shared" si="251"/>
        <v>0</v>
      </c>
      <c r="DO149" s="852">
        <f t="shared" si="252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226"/>
        <v/>
      </c>
      <c r="CA150" s="894" t="str">
        <f t="shared" si="227"/>
        <v/>
      </c>
      <c r="CB150" s="894" t="str">
        <f t="shared" si="228"/>
        <v/>
      </c>
      <c r="CC150" s="895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2" t="str">
        <f t="shared" si="232"/>
        <v/>
      </c>
      <c r="CV150" s="553" t="str">
        <f t="shared" si="233"/>
        <v/>
      </c>
      <c r="CW150" s="554" t="str">
        <f t="shared" si="234"/>
        <v/>
      </c>
      <c r="CX150" s="554" t="str">
        <f t="shared" si="235"/>
        <v/>
      </c>
      <c r="CY150" s="554" t="str">
        <f t="shared" si="236"/>
        <v/>
      </c>
      <c r="CZ150" s="554" t="str">
        <f t="shared" si="237"/>
        <v/>
      </c>
      <c r="DA150" s="554" t="str">
        <f t="shared" si="238"/>
        <v/>
      </c>
      <c r="DB150" s="555" t="str">
        <f t="shared" si="239"/>
        <v/>
      </c>
      <c r="DC150" s="555" t="str">
        <f t="shared" si="240"/>
        <v/>
      </c>
      <c r="DD150" s="555" t="str">
        <f t="shared" si="241"/>
        <v/>
      </c>
      <c r="DE150" s="554" t="str">
        <f t="shared" si="242"/>
        <v/>
      </c>
      <c r="DF150" s="554" t="str">
        <f t="shared" si="243"/>
        <v/>
      </c>
      <c r="DG150" s="554" t="str">
        <f t="shared" si="244"/>
        <v/>
      </c>
      <c r="DH150" s="554" t="str">
        <f t="shared" si="245"/>
        <v/>
      </c>
      <c r="DI150" s="554" t="str">
        <f t="shared" si="246"/>
        <v/>
      </c>
      <c r="DJ150" s="553" t="str">
        <f t="shared" si="247"/>
        <v/>
      </c>
      <c r="DK150" s="552" t="str">
        <f t="shared" si="248"/>
        <v/>
      </c>
      <c r="DL150" s="896">
        <f t="shared" si="249"/>
        <v>0</v>
      </c>
      <c r="DM150" s="851">
        <f t="shared" si="250"/>
        <v>0</v>
      </c>
      <c r="DN150" s="851">
        <f t="shared" si="251"/>
        <v>0</v>
      </c>
      <c r="DO150" s="852">
        <f t="shared" si="252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306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226"/>
        <v/>
      </c>
      <c r="CA151" s="894" t="str">
        <f t="shared" si="227"/>
        <v/>
      </c>
      <c r="CB151" s="894" t="str">
        <f t="shared" si="228"/>
        <v/>
      </c>
      <c r="CC151" s="895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2" t="str">
        <f t="shared" si="232"/>
        <v/>
      </c>
      <c r="CV151" s="553" t="str">
        <f t="shared" si="233"/>
        <v/>
      </c>
      <c r="CW151" s="554" t="str">
        <f t="shared" si="234"/>
        <v/>
      </c>
      <c r="CX151" s="554" t="str">
        <f t="shared" si="235"/>
        <v/>
      </c>
      <c r="CY151" s="554" t="str">
        <f t="shared" si="236"/>
        <v/>
      </c>
      <c r="CZ151" s="554" t="str">
        <f t="shared" si="237"/>
        <v/>
      </c>
      <c r="DA151" s="554" t="str">
        <f t="shared" si="238"/>
        <v/>
      </c>
      <c r="DB151" s="555" t="str">
        <f t="shared" si="239"/>
        <v/>
      </c>
      <c r="DC151" s="555" t="str">
        <f t="shared" si="240"/>
        <v/>
      </c>
      <c r="DD151" s="555" t="str">
        <f t="shared" si="241"/>
        <v/>
      </c>
      <c r="DE151" s="554" t="str">
        <f t="shared" si="242"/>
        <v/>
      </c>
      <c r="DF151" s="554" t="str">
        <f t="shared" si="243"/>
        <v/>
      </c>
      <c r="DG151" s="554" t="str">
        <f t="shared" si="244"/>
        <v/>
      </c>
      <c r="DH151" s="554" t="str">
        <f t="shared" si="245"/>
        <v/>
      </c>
      <c r="DI151" s="554" t="str">
        <f t="shared" si="246"/>
        <v/>
      </c>
      <c r="DJ151" s="553" t="str">
        <f t="shared" si="247"/>
        <v/>
      </c>
      <c r="DK151" s="552" t="str">
        <f t="shared" si="248"/>
        <v/>
      </c>
      <c r="DL151" s="896">
        <f t="shared" si="249"/>
        <v>0</v>
      </c>
      <c r="DM151" s="851">
        <f t="shared" si="250"/>
        <v>0</v>
      </c>
      <c r="DN151" s="851">
        <f t="shared" si="251"/>
        <v>0</v>
      </c>
      <c r="DO151" s="852">
        <f t="shared" si="252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307</v>
      </c>
      <c r="B152" s="900" t="str">
        <f t="shared" ref="B152:R152" si="253">IF(B149="","",B148*B149*B150*B151)</f>
        <v/>
      </c>
      <c r="C152" s="900" t="str">
        <f t="shared" si="253"/>
        <v/>
      </c>
      <c r="D152" s="900" t="str">
        <f t="shared" si="253"/>
        <v/>
      </c>
      <c r="E152" s="900" t="str">
        <f t="shared" si="253"/>
        <v/>
      </c>
      <c r="F152" s="900" t="str">
        <f t="shared" si="253"/>
        <v/>
      </c>
      <c r="G152" s="900" t="str">
        <f t="shared" si="253"/>
        <v/>
      </c>
      <c r="H152" s="900" t="str">
        <f t="shared" si="253"/>
        <v/>
      </c>
      <c r="I152" s="900" t="str">
        <f t="shared" si="253"/>
        <v/>
      </c>
      <c r="J152" s="900" t="str">
        <f t="shared" si="253"/>
        <v/>
      </c>
      <c r="K152" s="900" t="str">
        <f t="shared" si="253"/>
        <v/>
      </c>
      <c r="L152" s="900" t="str">
        <f t="shared" si="253"/>
        <v/>
      </c>
      <c r="M152" s="900" t="str">
        <f t="shared" si="253"/>
        <v/>
      </c>
      <c r="N152" s="900" t="str">
        <f t="shared" si="253"/>
        <v/>
      </c>
      <c r="O152" s="900" t="str">
        <f t="shared" si="253"/>
        <v/>
      </c>
      <c r="P152" s="900" t="str">
        <f t="shared" si="253"/>
        <v/>
      </c>
      <c r="Q152" s="900" t="str">
        <f t="shared" si="253"/>
        <v/>
      </c>
      <c r="R152" s="900" t="str">
        <f t="shared" si="253"/>
        <v/>
      </c>
      <c r="S152" s="888"/>
      <c r="T152" s="900" t="str">
        <f t="shared" ref="T152:AJ152" si="254">IF(T149="","",T148*T149*T150*T151)</f>
        <v/>
      </c>
      <c r="U152" s="900" t="str">
        <f t="shared" si="254"/>
        <v/>
      </c>
      <c r="V152" s="900" t="str">
        <f t="shared" si="254"/>
        <v/>
      </c>
      <c r="W152" s="900" t="str">
        <f t="shared" si="254"/>
        <v/>
      </c>
      <c r="X152" s="900" t="str">
        <f t="shared" si="254"/>
        <v/>
      </c>
      <c r="Y152" s="900" t="str">
        <f t="shared" si="254"/>
        <v/>
      </c>
      <c r="Z152" s="900" t="str">
        <f t="shared" si="254"/>
        <v/>
      </c>
      <c r="AA152" s="900" t="str">
        <f t="shared" si="254"/>
        <v/>
      </c>
      <c r="AB152" s="900" t="str">
        <f t="shared" si="254"/>
        <v/>
      </c>
      <c r="AC152" s="900" t="str">
        <f t="shared" si="254"/>
        <v/>
      </c>
      <c r="AD152" s="900" t="str">
        <f t="shared" si="254"/>
        <v/>
      </c>
      <c r="AE152" s="900" t="str">
        <f t="shared" si="254"/>
        <v/>
      </c>
      <c r="AF152" s="900" t="str">
        <f t="shared" si="254"/>
        <v/>
      </c>
      <c r="AG152" s="900" t="str">
        <f t="shared" si="254"/>
        <v/>
      </c>
      <c r="AH152" s="900" t="str">
        <f t="shared" si="254"/>
        <v/>
      </c>
      <c r="AI152" s="900" t="str">
        <f t="shared" si="254"/>
        <v/>
      </c>
      <c r="AJ152" s="900" t="str">
        <f t="shared" si="254"/>
        <v/>
      </c>
      <c r="AK152" s="888"/>
      <c r="AL152" s="900" t="str">
        <f t="shared" ref="AL152:BB152" si="255">IF(AL149="","",AL148*AL149*AL150*AL151)</f>
        <v/>
      </c>
      <c r="AM152" s="900" t="str">
        <f t="shared" si="255"/>
        <v/>
      </c>
      <c r="AN152" s="900" t="str">
        <f t="shared" si="255"/>
        <v/>
      </c>
      <c r="AO152" s="900" t="str">
        <f t="shared" si="255"/>
        <v/>
      </c>
      <c r="AP152" s="900" t="str">
        <f t="shared" si="255"/>
        <v/>
      </c>
      <c r="AQ152" s="900" t="str">
        <f t="shared" si="255"/>
        <v/>
      </c>
      <c r="AR152" s="900" t="str">
        <f t="shared" si="255"/>
        <v/>
      </c>
      <c r="AS152" s="900" t="str">
        <f t="shared" si="255"/>
        <v/>
      </c>
      <c r="AT152" s="900" t="str">
        <f t="shared" si="255"/>
        <v/>
      </c>
      <c r="AU152" s="900" t="str">
        <f t="shared" si="255"/>
        <v/>
      </c>
      <c r="AV152" s="900" t="str">
        <f t="shared" si="255"/>
        <v/>
      </c>
      <c r="AW152" s="900" t="str">
        <f t="shared" si="255"/>
        <v/>
      </c>
      <c r="AX152" s="900" t="str">
        <f t="shared" si="255"/>
        <v/>
      </c>
      <c r="AY152" s="900" t="str">
        <f t="shared" si="255"/>
        <v/>
      </c>
      <c r="AZ152" s="900" t="str">
        <f t="shared" si="255"/>
        <v/>
      </c>
      <c r="BA152" s="900" t="str">
        <f t="shared" si="255"/>
        <v/>
      </c>
      <c r="BB152" s="900" t="str">
        <f t="shared" si="255"/>
        <v/>
      </c>
      <c r="BC152" s="888"/>
      <c r="BD152" s="900" t="str">
        <f t="shared" ref="BD152:BT152" si="256">IF(BD149="","",BD148*BD149*BD150*BD151)</f>
        <v/>
      </c>
      <c r="BE152" s="900" t="str">
        <f t="shared" si="256"/>
        <v/>
      </c>
      <c r="BF152" s="900" t="str">
        <f t="shared" si="256"/>
        <v/>
      </c>
      <c r="BG152" s="900" t="str">
        <f t="shared" si="256"/>
        <v/>
      </c>
      <c r="BH152" s="900" t="str">
        <f t="shared" si="256"/>
        <v/>
      </c>
      <c r="BI152" s="900" t="str">
        <f t="shared" si="256"/>
        <v/>
      </c>
      <c r="BJ152" s="900" t="str">
        <f t="shared" si="256"/>
        <v/>
      </c>
      <c r="BK152" s="900" t="str">
        <f t="shared" si="256"/>
        <v/>
      </c>
      <c r="BL152" s="900" t="str">
        <f t="shared" si="256"/>
        <v/>
      </c>
      <c r="BM152" s="900" t="str">
        <f t="shared" si="256"/>
        <v/>
      </c>
      <c r="BN152" s="900" t="str">
        <f t="shared" si="256"/>
        <v/>
      </c>
      <c r="BO152" s="900" t="str">
        <f t="shared" si="256"/>
        <v/>
      </c>
      <c r="BP152" s="900" t="str">
        <f t="shared" si="256"/>
        <v/>
      </c>
      <c r="BQ152" s="900" t="str">
        <f t="shared" si="256"/>
        <v/>
      </c>
      <c r="BR152" s="900" t="str">
        <f t="shared" si="256"/>
        <v/>
      </c>
      <c r="BS152" s="900" t="str">
        <f t="shared" si="256"/>
        <v/>
      </c>
      <c r="BT152" s="900" t="str">
        <f t="shared" si="2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226"/>
        <v/>
      </c>
      <c r="CA152" s="894" t="str">
        <f t="shared" si="227"/>
        <v/>
      </c>
      <c r="CB152" s="894" t="str">
        <f t="shared" si="228"/>
        <v/>
      </c>
      <c r="CC152" s="895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2" t="str">
        <f t="shared" si="232"/>
        <v/>
      </c>
      <c r="CV152" s="553" t="str">
        <f t="shared" si="233"/>
        <v/>
      </c>
      <c r="CW152" s="554" t="str">
        <f t="shared" si="234"/>
        <v/>
      </c>
      <c r="CX152" s="554" t="str">
        <f t="shared" si="235"/>
        <v/>
      </c>
      <c r="CY152" s="554" t="str">
        <f t="shared" si="236"/>
        <v/>
      </c>
      <c r="CZ152" s="554" t="str">
        <f t="shared" si="237"/>
        <v/>
      </c>
      <c r="DA152" s="554" t="str">
        <f t="shared" si="238"/>
        <v/>
      </c>
      <c r="DB152" s="555" t="str">
        <f t="shared" si="239"/>
        <v/>
      </c>
      <c r="DC152" s="555" t="str">
        <f t="shared" si="240"/>
        <v/>
      </c>
      <c r="DD152" s="555" t="str">
        <f t="shared" si="241"/>
        <v/>
      </c>
      <c r="DE152" s="554" t="str">
        <f t="shared" si="242"/>
        <v/>
      </c>
      <c r="DF152" s="554" t="str">
        <f t="shared" si="243"/>
        <v/>
      </c>
      <c r="DG152" s="554" t="str">
        <f t="shared" si="244"/>
        <v/>
      </c>
      <c r="DH152" s="554" t="str">
        <f t="shared" si="245"/>
        <v/>
      </c>
      <c r="DI152" s="554" t="str">
        <f t="shared" si="246"/>
        <v/>
      </c>
      <c r="DJ152" s="553" t="str">
        <f t="shared" si="247"/>
        <v/>
      </c>
      <c r="DK152" s="552" t="str">
        <f t="shared" si="248"/>
        <v/>
      </c>
      <c r="DL152" s="896">
        <f t="shared" si="249"/>
        <v>0</v>
      </c>
      <c r="DM152" s="851">
        <f t="shared" si="250"/>
        <v>0</v>
      </c>
      <c r="DN152" s="851">
        <f t="shared" si="251"/>
        <v>0</v>
      </c>
      <c r="DO152" s="852">
        <f t="shared" si="252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446</v>
      </c>
      <c r="B153" s="907">
        <f t="shared" ref="B153:R153" si="257">SUM(B128,B134,B140,B146,B152)</f>
        <v>0</v>
      </c>
      <c r="C153" s="907">
        <f t="shared" si="257"/>
        <v>0</v>
      </c>
      <c r="D153" s="907">
        <f t="shared" si="257"/>
        <v>0</v>
      </c>
      <c r="E153" s="907">
        <f t="shared" si="257"/>
        <v>0</v>
      </c>
      <c r="F153" s="907">
        <f t="shared" si="257"/>
        <v>0</v>
      </c>
      <c r="G153" s="907">
        <f t="shared" si="257"/>
        <v>0</v>
      </c>
      <c r="H153" s="907">
        <f t="shared" si="257"/>
        <v>0</v>
      </c>
      <c r="I153" s="907">
        <f t="shared" si="257"/>
        <v>0</v>
      </c>
      <c r="J153" s="907">
        <f t="shared" si="257"/>
        <v>0</v>
      </c>
      <c r="K153" s="907">
        <f t="shared" si="257"/>
        <v>0</v>
      </c>
      <c r="L153" s="907">
        <f t="shared" si="257"/>
        <v>0</v>
      </c>
      <c r="M153" s="907">
        <f t="shared" si="257"/>
        <v>0</v>
      </c>
      <c r="N153" s="907">
        <f t="shared" si="257"/>
        <v>0</v>
      </c>
      <c r="O153" s="907">
        <f t="shared" si="257"/>
        <v>0</v>
      </c>
      <c r="P153" s="907">
        <f t="shared" si="257"/>
        <v>0</v>
      </c>
      <c r="Q153" s="907">
        <f t="shared" si="257"/>
        <v>0</v>
      </c>
      <c r="R153" s="907">
        <f t="shared" si="257"/>
        <v>0</v>
      </c>
      <c r="S153" s="908"/>
      <c r="T153" s="907">
        <f t="shared" ref="T153:AJ153" si="258">SUM(T128,T134,T140,T146,T152)</f>
        <v>0</v>
      </c>
      <c r="U153" s="907">
        <f t="shared" si="258"/>
        <v>0</v>
      </c>
      <c r="V153" s="907">
        <f t="shared" si="258"/>
        <v>0</v>
      </c>
      <c r="W153" s="907">
        <f t="shared" si="258"/>
        <v>0</v>
      </c>
      <c r="X153" s="907">
        <f t="shared" si="258"/>
        <v>0</v>
      </c>
      <c r="Y153" s="907">
        <f t="shared" si="258"/>
        <v>0</v>
      </c>
      <c r="Z153" s="907">
        <f t="shared" si="258"/>
        <v>0</v>
      </c>
      <c r="AA153" s="907">
        <f t="shared" si="258"/>
        <v>0</v>
      </c>
      <c r="AB153" s="907">
        <f t="shared" si="258"/>
        <v>0</v>
      </c>
      <c r="AC153" s="907">
        <f t="shared" si="258"/>
        <v>0</v>
      </c>
      <c r="AD153" s="907">
        <f t="shared" si="258"/>
        <v>0</v>
      </c>
      <c r="AE153" s="907">
        <f t="shared" si="258"/>
        <v>0</v>
      </c>
      <c r="AF153" s="907">
        <f t="shared" si="258"/>
        <v>0</v>
      </c>
      <c r="AG153" s="907">
        <f t="shared" si="258"/>
        <v>0</v>
      </c>
      <c r="AH153" s="907">
        <f t="shared" si="258"/>
        <v>0</v>
      </c>
      <c r="AI153" s="907">
        <f t="shared" si="258"/>
        <v>0</v>
      </c>
      <c r="AJ153" s="907">
        <f t="shared" si="258"/>
        <v>0</v>
      </c>
      <c r="AK153" s="908"/>
      <c r="AL153" s="907">
        <f t="shared" ref="AL153:BB153" si="259">SUM(AL128,AL134,AL140,AL146,AL152)</f>
        <v>0</v>
      </c>
      <c r="AM153" s="907">
        <f t="shared" si="259"/>
        <v>0</v>
      </c>
      <c r="AN153" s="907">
        <f t="shared" si="259"/>
        <v>0</v>
      </c>
      <c r="AO153" s="907">
        <f t="shared" si="259"/>
        <v>0</v>
      </c>
      <c r="AP153" s="907">
        <f t="shared" si="259"/>
        <v>0</v>
      </c>
      <c r="AQ153" s="907">
        <f t="shared" si="259"/>
        <v>0</v>
      </c>
      <c r="AR153" s="907">
        <f t="shared" si="259"/>
        <v>0</v>
      </c>
      <c r="AS153" s="907">
        <f t="shared" si="259"/>
        <v>0</v>
      </c>
      <c r="AT153" s="907">
        <f t="shared" si="259"/>
        <v>0</v>
      </c>
      <c r="AU153" s="907">
        <f t="shared" si="259"/>
        <v>0</v>
      </c>
      <c r="AV153" s="907">
        <f t="shared" si="259"/>
        <v>0</v>
      </c>
      <c r="AW153" s="907">
        <f t="shared" si="259"/>
        <v>0</v>
      </c>
      <c r="AX153" s="907">
        <f t="shared" si="259"/>
        <v>0</v>
      </c>
      <c r="AY153" s="907">
        <f t="shared" si="259"/>
        <v>0</v>
      </c>
      <c r="AZ153" s="907">
        <f t="shared" si="259"/>
        <v>0</v>
      </c>
      <c r="BA153" s="907">
        <f t="shared" si="259"/>
        <v>0</v>
      </c>
      <c r="BB153" s="907">
        <f t="shared" si="259"/>
        <v>0</v>
      </c>
      <c r="BC153" s="908"/>
      <c r="BD153" s="907">
        <f t="shared" ref="BD153:BT153" si="260">SUM(BD128,BD134,BD140,BD146,BD152)</f>
        <v>0</v>
      </c>
      <c r="BE153" s="907">
        <f t="shared" si="260"/>
        <v>0</v>
      </c>
      <c r="BF153" s="907">
        <f t="shared" si="260"/>
        <v>0</v>
      </c>
      <c r="BG153" s="907">
        <f t="shared" si="260"/>
        <v>0</v>
      </c>
      <c r="BH153" s="907">
        <f t="shared" si="260"/>
        <v>0</v>
      </c>
      <c r="BI153" s="907">
        <f t="shared" si="260"/>
        <v>0</v>
      </c>
      <c r="BJ153" s="907">
        <f t="shared" si="260"/>
        <v>0</v>
      </c>
      <c r="BK153" s="907">
        <f t="shared" si="260"/>
        <v>0</v>
      </c>
      <c r="BL153" s="907">
        <f t="shared" si="260"/>
        <v>0</v>
      </c>
      <c r="BM153" s="907">
        <f t="shared" si="260"/>
        <v>0</v>
      </c>
      <c r="BN153" s="907">
        <f t="shared" si="260"/>
        <v>0</v>
      </c>
      <c r="BO153" s="907">
        <f t="shared" si="260"/>
        <v>0</v>
      </c>
      <c r="BP153" s="907">
        <f t="shared" si="260"/>
        <v>0</v>
      </c>
      <c r="BQ153" s="907">
        <f t="shared" si="260"/>
        <v>0</v>
      </c>
      <c r="BR153" s="907">
        <f t="shared" si="260"/>
        <v>0</v>
      </c>
      <c r="BS153" s="907">
        <f t="shared" si="260"/>
        <v>0</v>
      </c>
      <c r="BT153" s="907">
        <f t="shared" si="260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226"/>
        <v>0</v>
      </c>
      <c r="CA153" s="894">
        <f t="shared" si="227"/>
        <v>0</v>
      </c>
      <c r="CB153" s="894">
        <f t="shared" si="228"/>
        <v>0</v>
      </c>
      <c r="CC153" s="895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2">
        <f t="shared" si="232"/>
        <v>0</v>
      </c>
      <c r="CV153" s="553">
        <f t="shared" si="233"/>
        <v>0</v>
      </c>
      <c r="CW153" s="554">
        <f t="shared" si="234"/>
        <v>0</v>
      </c>
      <c r="CX153" s="554">
        <f t="shared" si="235"/>
        <v>0</v>
      </c>
      <c r="CY153" s="554">
        <f t="shared" si="236"/>
        <v>0</v>
      </c>
      <c r="CZ153" s="554">
        <f t="shared" si="237"/>
        <v>0</v>
      </c>
      <c r="DA153" s="554">
        <f t="shared" si="238"/>
        <v>0</v>
      </c>
      <c r="DB153" s="555">
        <f t="shared" si="239"/>
        <v>0</v>
      </c>
      <c r="DC153" s="555">
        <f t="shared" si="240"/>
        <v>0</v>
      </c>
      <c r="DD153" s="555">
        <f t="shared" si="241"/>
        <v>0</v>
      </c>
      <c r="DE153" s="554">
        <f t="shared" si="242"/>
        <v>0</v>
      </c>
      <c r="DF153" s="554">
        <f t="shared" si="243"/>
        <v>0</v>
      </c>
      <c r="DG153" s="554">
        <f t="shared" si="244"/>
        <v>0</v>
      </c>
      <c r="DH153" s="554">
        <f t="shared" si="245"/>
        <v>0</v>
      </c>
      <c r="DI153" s="554">
        <f t="shared" si="246"/>
        <v>0</v>
      </c>
      <c r="DJ153" s="553">
        <f t="shared" si="247"/>
        <v>0</v>
      </c>
      <c r="DK153" s="552">
        <f t="shared" si="248"/>
        <v>0</v>
      </c>
      <c r="DL153" s="896">
        <f t="shared" si="249"/>
        <v>17</v>
      </c>
      <c r="DM153" s="851">
        <f t="shared" si="250"/>
        <v>17</v>
      </c>
      <c r="DN153" s="851">
        <f t="shared" si="251"/>
        <v>17</v>
      </c>
      <c r="DO153" s="852">
        <f t="shared" si="252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0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8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8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8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8"/>
      <c r="BV154" s="450"/>
      <c r="BW154" s="450"/>
      <c r="BX154" s="450"/>
      <c r="BY154" s="450"/>
      <c r="BZ154" s="909"/>
      <c r="CA154" s="909"/>
      <c r="CB154" s="909"/>
      <c r="CC154" s="910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1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1"/>
      <c r="DL154" s="912"/>
      <c r="DM154" s="912"/>
      <c r="DN154" s="912"/>
      <c r="DO154" s="911"/>
      <c r="DP154" s="450"/>
      <c r="DQ154" s="450"/>
      <c r="DR154" s="450"/>
      <c r="DS154" s="450"/>
      <c r="DT154" s="450"/>
      <c r="DU154" s="450"/>
      <c r="DV154" s="450"/>
      <c r="DW154" s="911"/>
      <c r="DX154" s="450"/>
      <c r="DY154" s="60"/>
    </row>
    <row r="155" spans="1:131" ht="12.75" customHeight="1">
      <c r="A155" s="890" t="s">
        <v>447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448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8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8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8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8"/>
      <c r="BV156" s="672"/>
      <c r="BW156" s="672"/>
      <c r="BX156" s="672"/>
      <c r="BY156" s="672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8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8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8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8"/>
      <c r="BV157" s="672"/>
      <c r="BW157" s="672"/>
      <c r="BX157" s="672"/>
      <c r="BY157" s="672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2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3" t="str">
        <f t="shared" si="263"/>
        <v/>
      </c>
      <c r="CW157" s="554" t="str">
        <f t="shared" si="263"/>
        <v/>
      </c>
      <c r="CX157" s="554" t="str">
        <f t="shared" si="263"/>
        <v/>
      </c>
      <c r="CY157" s="554" t="str">
        <f t="shared" si="263"/>
        <v/>
      </c>
      <c r="CZ157" s="554" t="str">
        <f t="shared" si="263"/>
        <v/>
      </c>
      <c r="DA157" s="554" t="str">
        <f t="shared" si="263"/>
        <v/>
      </c>
      <c r="DB157" s="555" t="str">
        <f t="shared" si="263"/>
        <v/>
      </c>
      <c r="DC157" s="555" t="str">
        <f t="shared" si="263"/>
        <v/>
      </c>
      <c r="DD157" s="555" t="str">
        <f t="shared" si="263"/>
        <v/>
      </c>
      <c r="DE157" s="554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4" t="str">
        <f t="shared" si="264"/>
        <v/>
      </c>
      <c r="DG157" s="554" t="str">
        <f t="shared" si="264"/>
        <v/>
      </c>
      <c r="DH157" s="554" t="str">
        <f t="shared" si="264"/>
        <v/>
      </c>
      <c r="DI157" s="554" t="str">
        <f t="shared" si="264"/>
        <v/>
      </c>
      <c r="DJ157" s="553" t="str">
        <f t="shared" si="264"/>
        <v/>
      </c>
      <c r="DK157" s="552" t="str">
        <f t="shared" si="264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289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2" t="str">
        <f t="shared" si="263"/>
        <v/>
      </c>
      <c r="CV158" s="553" t="str">
        <f t="shared" si="263"/>
        <v/>
      </c>
      <c r="CW158" s="554" t="str">
        <f t="shared" si="263"/>
        <v/>
      </c>
      <c r="CX158" s="554" t="str">
        <f t="shared" si="263"/>
        <v/>
      </c>
      <c r="CY158" s="554" t="str">
        <f t="shared" si="263"/>
        <v/>
      </c>
      <c r="CZ158" s="554" t="str">
        <f t="shared" si="263"/>
        <v/>
      </c>
      <c r="DA158" s="554" t="str">
        <f t="shared" si="263"/>
        <v/>
      </c>
      <c r="DB158" s="555" t="str">
        <f t="shared" si="263"/>
        <v/>
      </c>
      <c r="DC158" s="555" t="str">
        <f t="shared" si="263"/>
        <v/>
      </c>
      <c r="DD158" s="555" t="str">
        <f t="shared" si="263"/>
        <v/>
      </c>
      <c r="DE158" s="554" t="str">
        <f t="shared" si="264"/>
        <v/>
      </c>
      <c r="DF158" s="554" t="str">
        <f t="shared" si="264"/>
        <v/>
      </c>
      <c r="DG158" s="554" t="str">
        <f t="shared" si="264"/>
        <v/>
      </c>
      <c r="DH158" s="554" t="str">
        <f t="shared" si="264"/>
        <v/>
      </c>
      <c r="DI158" s="554" t="str">
        <f t="shared" si="264"/>
        <v/>
      </c>
      <c r="DJ158" s="553" t="str">
        <f t="shared" si="264"/>
        <v/>
      </c>
      <c r="DK158" s="552" t="str">
        <f t="shared" si="264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2" t="str">
        <f t="shared" si="263"/>
        <v/>
      </c>
      <c r="CV159" s="553" t="str">
        <f t="shared" si="263"/>
        <v/>
      </c>
      <c r="CW159" s="554" t="str">
        <f t="shared" si="263"/>
        <v/>
      </c>
      <c r="CX159" s="554" t="str">
        <f t="shared" si="263"/>
        <v/>
      </c>
      <c r="CY159" s="554" t="str">
        <f t="shared" si="263"/>
        <v/>
      </c>
      <c r="CZ159" s="554" t="str">
        <f t="shared" si="263"/>
        <v/>
      </c>
      <c r="DA159" s="554" t="str">
        <f t="shared" si="263"/>
        <v/>
      </c>
      <c r="DB159" s="555" t="str">
        <f t="shared" si="263"/>
        <v/>
      </c>
      <c r="DC159" s="555" t="str">
        <f t="shared" si="263"/>
        <v/>
      </c>
      <c r="DD159" s="555" t="str">
        <f t="shared" si="263"/>
        <v/>
      </c>
      <c r="DE159" s="554" t="str">
        <f t="shared" si="264"/>
        <v/>
      </c>
      <c r="DF159" s="554" t="str">
        <f t="shared" si="264"/>
        <v/>
      </c>
      <c r="DG159" s="554" t="str">
        <f t="shared" si="264"/>
        <v/>
      </c>
      <c r="DH159" s="554" t="str">
        <f t="shared" si="264"/>
        <v/>
      </c>
      <c r="DI159" s="554" t="str">
        <f t="shared" si="264"/>
        <v/>
      </c>
      <c r="DJ159" s="553" t="str">
        <f t="shared" si="264"/>
        <v/>
      </c>
      <c r="DK159" s="552" t="str">
        <f t="shared" si="264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306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2" t="str">
        <f t="shared" si="263"/>
        <v/>
      </c>
      <c r="CV160" s="553" t="str">
        <f t="shared" si="263"/>
        <v/>
      </c>
      <c r="CW160" s="554" t="str">
        <f t="shared" si="263"/>
        <v/>
      </c>
      <c r="CX160" s="554" t="str">
        <f t="shared" si="263"/>
        <v/>
      </c>
      <c r="CY160" s="554" t="str">
        <f t="shared" si="263"/>
        <v/>
      </c>
      <c r="CZ160" s="554" t="str">
        <f t="shared" si="263"/>
        <v/>
      </c>
      <c r="DA160" s="554" t="str">
        <f t="shared" si="263"/>
        <v/>
      </c>
      <c r="DB160" s="555" t="str">
        <f t="shared" si="263"/>
        <v/>
      </c>
      <c r="DC160" s="555" t="str">
        <f t="shared" si="263"/>
        <v/>
      </c>
      <c r="DD160" s="555" t="str">
        <f t="shared" si="263"/>
        <v/>
      </c>
      <c r="DE160" s="554" t="str">
        <f t="shared" si="264"/>
        <v/>
      </c>
      <c r="DF160" s="554" t="str">
        <f t="shared" si="264"/>
        <v/>
      </c>
      <c r="DG160" s="554" t="str">
        <f t="shared" si="264"/>
        <v/>
      </c>
      <c r="DH160" s="554" t="str">
        <f t="shared" si="264"/>
        <v/>
      </c>
      <c r="DI160" s="554" t="str">
        <f t="shared" si="264"/>
        <v/>
      </c>
      <c r="DJ160" s="553" t="str">
        <f t="shared" si="264"/>
        <v/>
      </c>
      <c r="DK160" s="552" t="str">
        <f t="shared" si="264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307</v>
      </c>
      <c r="B161" s="900" t="str">
        <f t="shared" ref="B161:R161" si="265">IF(B158="","",B157*B158*B159*B160)</f>
        <v/>
      </c>
      <c r="C161" s="900" t="str">
        <f t="shared" si="265"/>
        <v/>
      </c>
      <c r="D161" s="900" t="str">
        <f t="shared" si="265"/>
        <v/>
      </c>
      <c r="E161" s="900" t="str">
        <f t="shared" si="265"/>
        <v/>
      </c>
      <c r="F161" s="900" t="str">
        <f t="shared" si="265"/>
        <v/>
      </c>
      <c r="G161" s="900" t="str">
        <f t="shared" si="265"/>
        <v/>
      </c>
      <c r="H161" s="900" t="str">
        <f t="shared" si="265"/>
        <v/>
      </c>
      <c r="I161" s="900" t="str">
        <f t="shared" si="265"/>
        <v/>
      </c>
      <c r="J161" s="900" t="str">
        <f t="shared" si="265"/>
        <v/>
      </c>
      <c r="K161" s="900" t="str">
        <f t="shared" si="265"/>
        <v/>
      </c>
      <c r="L161" s="900" t="str">
        <f t="shared" si="265"/>
        <v/>
      </c>
      <c r="M161" s="900" t="str">
        <f t="shared" si="265"/>
        <v/>
      </c>
      <c r="N161" s="900" t="str">
        <f t="shared" si="265"/>
        <v/>
      </c>
      <c r="O161" s="900" t="str">
        <f t="shared" si="265"/>
        <v/>
      </c>
      <c r="P161" s="900" t="str">
        <f t="shared" si="265"/>
        <v/>
      </c>
      <c r="Q161" s="900" t="str">
        <f t="shared" si="265"/>
        <v/>
      </c>
      <c r="R161" s="900" t="str">
        <f t="shared" si="265"/>
        <v/>
      </c>
      <c r="S161" s="888"/>
      <c r="T161" s="900" t="str">
        <f t="shared" ref="T161:AJ161" si="266">IF(T158="","",T157*T158*T159*T160)</f>
        <v/>
      </c>
      <c r="U161" s="900" t="str">
        <f t="shared" si="266"/>
        <v/>
      </c>
      <c r="V161" s="900" t="str">
        <f t="shared" si="266"/>
        <v/>
      </c>
      <c r="W161" s="900" t="str">
        <f t="shared" si="266"/>
        <v/>
      </c>
      <c r="X161" s="900" t="str">
        <f t="shared" si="266"/>
        <v/>
      </c>
      <c r="Y161" s="900" t="str">
        <f t="shared" si="266"/>
        <v/>
      </c>
      <c r="Z161" s="900" t="str">
        <f t="shared" si="266"/>
        <v/>
      </c>
      <c r="AA161" s="900" t="str">
        <f t="shared" si="266"/>
        <v/>
      </c>
      <c r="AB161" s="900" t="str">
        <f t="shared" si="266"/>
        <v/>
      </c>
      <c r="AC161" s="900" t="str">
        <f t="shared" si="266"/>
        <v/>
      </c>
      <c r="AD161" s="900" t="str">
        <f t="shared" si="266"/>
        <v/>
      </c>
      <c r="AE161" s="900" t="str">
        <f t="shared" si="266"/>
        <v/>
      </c>
      <c r="AF161" s="900" t="str">
        <f t="shared" si="266"/>
        <v/>
      </c>
      <c r="AG161" s="900" t="str">
        <f t="shared" si="266"/>
        <v/>
      </c>
      <c r="AH161" s="900" t="str">
        <f t="shared" si="266"/>
        <v/>
      </c>
      <c r="AI161" s="900" t="str">
        <f t="shared" si="266"/>
        <v/>
      </c>
      <c r="AJ161" s="900" t="str">
        <f t="shared" si="266"/>
        <v/>
      </c>
      <c r="AK161" s="888"/>
      <c r="AL161" s="900" t="str">
        <f t="shared" ref="AL161:BB161" si="267">IF(AL158="","",AL157*AL158*AL159*AL160)</f>
        <v/>
      </c>
      <c r="AM161" s="900" t="str">
        <f t="shared" si="267"/>
        <v/>
      </c>
      <c r="AN161" s="900" t="str">
        <f t="shared" si="267"/>
        <v/>
      </c>
      <c r="AO161" s="900" t="str">
        <f t="shared" si="267"/>
        <v/>
      </c>
      <c r="AP161" s="900" t="str">
        <f t="shared" si="267"/>
        <v/>
      </c>
      <c r="AQ161" s="900" t="str">
        <f t="shared" si="267"/>
        <v/>
      </c>
      <c r="AR161" s="900" t="str">
        <f t="shared" si="267"/>
        <v/>
      </c>
      <c r="AS161" s="900" t="str">
        <f t="shared" si="267"/>
        <v/>
      </c>
      <c r="AT161" s="900" t="str">
        <f t="shared" si="267"/>
        <v/>
      </c>
      <c r="AU161" s="900" t="str">
        <f t="shared" si="267"/>
        <v/>
      </c>
      <c r="AV161" s="900" t="str">
        <f t="shared" si="267"/>
        <v/>
      </c>
      <c r="AW161" s="900" t="str">
        <f t="shared" si="267"/>
        <v/>
      </c>
      <c r="AX161" s="900" t="str">
        <f t="shared" si="267"/>
        <v/>
      </c>
      <c r="AY161" s="900" t="str">
        <f t="shared" si="267"/>
        <v/>
      </c>
      <c r="AZ161" s="900" t="str">
        <f t="shared" si="267"/>
        <v/>
      </c>
      <c r="BA161" s="900" t="str">
        <f t="shared" si="267"/>
        <v/>
      </c>
      <c r="BB161" s="900" t="str">
        <f t="shared" si="267"/>
        <v/>
      </c>
      <c r="BC161" s="888"/>
      <c r="BD161" s="900" t="str">
        <f t="shared" ref="BD161:BT161" si="268">IF(BD158="","",BD157*BD158*BD159*BD160)</f>
        <v/>
      </c>
      <c r="BE161" s="900" t="str">
        <f t="shared" si="268"/>
        <v/>
      </c>
      <c r="BF161" s="900" t="str">
        <f t="shared" si="268"/>
        <v/>
      </c>
      <c r="BG161" s="900" t="str">
        <f t="shared" si="268"/>
        <v/>
      </c>
      <c r="BH161" s="900" t="str">
        <f t="shared" si="268"/>
        <v/>
      </c>
      <c r="BI161" s="900" t="str">
        <f t="shared" si="268"/>
        <v/>
      </c>
      <c r="BJ161" s="900" t="str">
        <f t="shared" si="268"/>
        <v/>
      </c>
      <c r="BK161" s="900" t="str">
        <f t="shared" si="268"/>
        <v/>
      </c>
      <c r="BL161" s="900" t="str">
        <f t="shared" si="268"/>
        <v/>
      </c>
      <c r="BM161" s="900" t="str">
        <f t="shared" si="268"/>
        <v/>
      </c>
      <c r="BN161" s="900" t="str">
        <f t="shared" si="268"/>
        <v/>
      </c>
      <c r="BO161" s="900" t="str">
        <f t="shared" si="268"/>
        <v/>
      </c>
      <c r="BP161" s="900" t="str">
        <f t="shared" si="268"/>
        <v/>
      </c>
      <c r="BQ161" s="900" t="str">
        <f t="shared" si="268"/>
        <v/>
      </c>
      <c r="BR161" s="900" t="str">
        <f t="shared" si="268"/>
        <v/>
      </c>
      <c r="BS161" s="900" t="str">
        <f t="shared" si="268"/>
        <v/>
      </c>
      <c r="BT161" s="900" t="str">
        <f t="shared" si="268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2" t="str">
        <f t="shared" si="263"/>
        <v/>
      </c>
      <c r="CV161" s="553" t="str">
        <f t="shared" si="263"/>
        <v/>
      </c>
      <c r="CW161" s="554" t="str">
        <f t="shared" si="263"/>
        <v/>
      </c>
      <c r="CX161" s="554" t="str">
        <f t="shared" si="263"/>
        <v/>
      </c>
      <c r="CY161" s="554" t="str">
        <f t="shared" si="263"/>
        <v/>
      </c>
      <c r="CZ161" s="554" t="str">
        <f t="shared" si="263"/>
        <v/>
      </c>
      <c r="DA161" s="554" t="str">
        <f t="shared" si="263"/>
        <v/>
      </c>
      <c r="DB161" s="555" t="str">
        <f t="shared" si="263"/>
        <v/>
      </c>
      <c r="DC161" s="555" t="str">
        <f t="shared" si="263"/>
        <v/>
      </c>
      <c r="DD161" s="555" t="str">
        <f t="shared" si="263"/>
        <v/>
      </c>
      <c r="DE161" s="554" t="str">
        <f t="shared" si="264"/>
        <v/>
      </c>
      <c r="DF161" s="554" t="str">
        <f t="shared" si="264"/>
        <v/>
      </c>
      <c r="DG161" s="554" t="str">
        <f t="shared" si="264"/>
        <v/>
      </c>
      <c r="DH161" s="554" t="str">
        <f t="shared" si="264"/>
        <v/>
      </c>
      <c r="DI161" s="554" t="str">
        <f t="shared" si="264"/>
        <v/>
      </c>
      <c r="DJ161" s="553" t="str">
        <f t="shared" si="264"/>
        <v/>
      </c>
      <c r="DK161" s="552" t="str">
        <f t="shared" si="264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449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8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8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8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8"/>
      <c r="BV162" s="672"/>
      <c r="BW162" s="672"/>
      <c r="BX162" s="672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288</v>
      </c>
      <c r="B163" s="672"/>
      <c r="C163" s="672"/>
      <c r="D163" s="672"/>
      <c r="E163" s="672"/>
      <c r="F163" s="672"/>
      <c r="G163" s="672">
        <v>1</v>
      </c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8"/>
      <c r="T163" s="672">
        <v>1</v>
      </c>
      <c r="U163" s="672"/>
      <c r="V163" s="672"/>
      <c r="W163" s="672"/>
      <c r="X163" s="672">
        <v>2</v>
      </c>
      <c r="Y163" s="672">
        <v>2</v>
      </c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8"/>
      <c r="AL163" s="672"/>
      <c r="AM163" s="672"/>
      <c r="AN163" s="672"/>
      <c r="AO163" s="672"/>
      <c r="AP163" s="672"/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8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8"/>
      <c r="BV163" s="672">
        <v>1</v>
      </c>
      <c r="BW163" s="672">
        <v>2</v>
      </c>
      <c r="BX163" s="672"/>
      <c r="BY163" s="299"/>
      <c r="BZ163" s="894" t="str">
        <f>IF(DL163&lt;3,"",(SUM(B163:R163)-MIN(B163:R163)-MAX(B163:R163))/(DL163-2))</f>
        <v/>
      </c>
      <c r="CA163" s="894">
        <f>IF(DM163&lt;3,"",(SUM(T163:AJ163)-MIN(T163:AJ163)-MAX(T163:AJ163))/(DM163-2))</f>
        <v>2</v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2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3" t="str">
        <f t="shared" si="271"/>
        <v/>
      </c>
      <c r="CW163" s="554" t="str">
        <f t="shared" si="271"/>
        <v/>
      </c>
      <c r="CX163" s="554" t="str">
        <f t="shared" si="271"/>
        <v/>
      </c>
      <c r="CY163" s="554" t="str">
        <f t="shared" si="271"/>
        <v/>
      </c>
      <c r="CZ163" s="554" t="str">
        <f t="shared" si="271"/>
        <v/>
      </c>
      <c r="DA163" s="554" t="str">
        <f t="shared" si="271"/>
        <v/>
      </c>
      <c r="DB163" s="555" t="str">
        <f t="shared" si="271"/>
        <v/>
      </c>
      <c r="DC163" s="555" t="str">
        <f t="shared" si="271"/>
        <v/>
      </c>
      <c r="DD163" s="555" t="str">
        <f t="shared" si="271"/>
        <v/>
      </c>
      <c r="DE163" s="554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4" t="str">
        <f t="shared" si="272"/>
        <v/>
      </c>
      <c r="DG163" s="554" t="str">
        <f t="shared" si="272"/>
        <v/>
      </c>
      <c r="DH163" s="554" t="str">
        <f t="shared" si="272"/>
        <v/>
      </c>
      <c r="DI163" s="554" t="str">
        <f t="shared" si="272"/>
        <v/>
      </c>
      <c r="DJ163" s="553" t="str">
        <f t="shared" si="272"/>
        <v/>
      </c>
      <c r="DK163" s="552" t="str">
        <f t="shared" si="272"/>
        <v/>
      </c>
      <c r="DL163" s="896">
        <f>COUNT(B163:R163)</f>
        <v>1</v>
      </c>
      <c r="DM163" s="851">
        <f>COUNT(T163:AJ163)</f>
        <v>3</v>
      </c>
      <c r="DN163" s="851">
        <f>COUNT(AL163:BB163)</f>
        <v>1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289</v>
      </c>
      <c r="B164" s="299"/>
      <c r="C164" s="299"/>
      <c r="D164" s="299"/>
      <c r="E164" s="299"/>
      <c r="F164" s="299"/>
      <c r="G164" s="299">
        <v>3</v>
      </c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>
        <v>1</v>
      </c>
      <c r="U164" s="299"/>
      <c r="V164" s="299"/>
      <c r="W164" s="299"/>
      <c r="X164" s="299">
        <v>1</v>
      </c>
      <c r="Y164" s="299">
        <v>9</v>
      </c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>
        <v>4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8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>
        <v>1</v>
      </c>
      <c r="BW164" s="299">
        <v>1</v>
      </c>
      <c r="BX164" s="299"/>
      <c r="BY164" s="299"/>
      <c r="BZ164" s="894" t="str">
        <f>IF(DL164&lt;3,"",(SUM(B164:R164)-MIN(B164:R164)-MAX(B164:R164))/(DL164-2))</f>
        <v/>
      </c>
      <c r="CA164" s="894">
        <f>IF(DM164&lt;3,"",(SUM(T164:AJ164)-MIN(T164:AJ164)-MAX(T164:AJ164))/(DM164-2))</f>
        <v>1</v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4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2" t="str">
        <f t="shared" si="271"/>
        <v/>
      </c>
      <c r="CV164" s="553" t="str">
        <f t="shared" si="271"/>
        <v/>
      </c>
      <c r="CW164" s="554" t="str">
        <f t="shared" si="271"/>
        <v/>
      </c>
      <c r="CX164" s="554" t="str">
        <f t="shared" si="271"/>
        <v/>
      </c>
      <c r="CY164" s="554" t="str">
        <f t="shared" si="271"/>
        <v/>
      </c>
      <c r="CZ164" s="554" t="str">
        <f t="shared" si="271"/>
        <v/>
      </c>
      <c r="DA164" s="554" t="str">
        <f t="shared" si="271"/>
        <v/>
      </c>
      <c r="DB164" s="555" t="str">
        <f t="shared" si="271"/>
        <v/>
      </c>
      <c r="DC164" s="555" t="str">
        <f t="shared" si="271"/>
        <v/>
      </c>
      <c r="DD164" s="555" t="str">
        <f t="shared" si="271"/>
        <v/>
      </c>
      <c r="DE164" s="554" t="str">
        <f t="shared" si="272"/>
        <v/>
      </c>
      <c r="DF164" s="554" t="str">
        <f t="shared" si="272"/>
        <v/>
      </c>
      <c r="DG164" s="554" t="str">
        <f t="shared" si="272"/>
        <v/>
      </c>
      <c r="DH164" s="554" t="str">
        <f t="shared" si="272"/>
        <v/>
      </c>
      <c r="DI164" s="554" t="str">
        <f t="shared" si="272"/>
        <v/>
      </c>
      <c r="DJ164" s="553" t="str">
        <f t="shared" si="272"/>
        <v/>
      </c>
      <c r="DK164" s="552" t="str">
        <f t="shared" si="272"/>
        <v/>
      </c>
      <c r="DL164" s="896">
        <f>COUNT(B164:R164)</f>
        <v>1</v>
      </c>
      <c r="DM164" s="851">
        <f>COUNT(T164:AJ164)</f>
        <v>3</v>
      </c>
      <c r="DN164" s="851">
        <f>COUNT(AL164:BB164)</f>
        <v>1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9"/>
      <c r="C165" s="299"/>
      <c r="D165" s="299"/>
      <c r="E165" s="299"/>
      <c r="F165" s="299"/>
      <c r="G165" s="299">
        <v>10</v>
      </c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>
        <v>12</v>
      </c>
      <c r="U165" s="299"/>
      <c r="V165" s="299"/>
      <c r="W165" s="299"/>
      <c r="X165" s="299">
        <v>12</v>
      </c>
      <c r="Y165" s="299">
        <v>1</v>
      </c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>
        <v>12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8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>
        <v>10</v>
      </c>
      <c r="BW165" s="299">
        <v>12</v>
      </c>
      <c r="BX165" s="299"/>
      <c r="BY165" s="299"/>
      <c r="BZ165" s="894" t="str">
        <f>IF(DL165&lt;3,"",(SUM(B165:R165)-MIN(B165:R165)-MAX(B165:R165))/(DL165-2))</f>
        <v/>
      </c>
      <c r="CA165" s="894">
        <f>IF(DM165&lt;3,"",(SUM(T165:AJ165)-MIN(T165:AJ165)-MAX(T165:AJ165))/(DM165-2))</f>
        <v>12</v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12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2" t="str">
        <f t="shared" si="271"/>
        <v/>
      </c>
      <c r="CV165" s="553" t="str">
        <f t="shared" si="271"/>
        <v/>
      </c>
      <c r="CW165" s="554" t="str">
        <f t="shared" si="271"/>
        <v/>
      </c>
      <c r="CX165" s="554" t="str">
        <f t="shared" si="271"/>
        <v/>
      </c>
      <c r="CY165" s="554" t="str">
        <f t="shared" si="271"/>
        <v/>
      </c>
      <c r="CZ165" s="554" t="str">
        <f t="shared" si="271"/>
        <v/>
      </c>
      <c r="DA165" s="554" t="str">
        <f t="shared" si="271"/>
        <v/>
      </c>
      <c r="DB165" s="555" t="str">
        <f t="shared" si="271"/>
        <v/>
      </c>
      <c r="DC165" s="555" t="str">
        <f t="shared" si="271"/>
        <v/>
      </c>
      <c r="DD165" s="555" t="str">
        <f t="shared" si="271"/>
        <v/>
      </c>
      <c r="DE165" s="554" t="str">
        <f t="shared" si="272"/>
        <v/>
      </c>
      <c r="DF165" s="554" t="str">
        <f t="shared" si="272"/>
        <v/>
      </c>
      <c r="DG165" s="554" t="str">
        <f t="shared" si="272"/>
        <v/>
      </c>
      <c r="DH165" s="554" t="str">
        <f t="shared" si="272"/>
        <v/>
      </c>
      <c r="DI165" s="554" t="str">
        <f t="shared" si="272"/>
        <v/>
      </c>
      <c r="DJ165" s="553" t="str">
        <f t="shared" si="272"/>
        <v/>
      </c>
      <c r="DK165" s="552" t="str">
        <f t="shared" si="272"/>
        <v/>
      </c>
      <c r="DL165" s="896">
        <f>COUNT(B165:R165)</f>
        <v>1</v>
      </c>
      <c r="DM165" s="851">
        <f>COUNT(T165:AJ165)</f>
        <v>3</v>
      </c>
      <c r="DN165" s="851">
        <f>COUNT(AL165:BB165)</f>
        <v>1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306</v>
      </c>
      <c r="B166" s="299"/>
      <c r="C166" s="299"/>
      <c r="D166" s="299"/>
      <c r="E166" s="299"/>
      <c r="F166" s="299"/>
      <c r="G166" s="299">
        <v>30</v>
      </c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>
        <v>400</v>
      </c>
      <c r="U166" s="299"/>
      <c r="V166" s="299"/>
      <c r="W166" s="299"/>
      <c r="X166" s="299">
        <v>10</v>
      </c>
      <c r="Y166" s="299">
        <v>12</v>
      </c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>
        <v>30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8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>
        <v>20</v>
      </c>
      <c r="BW166" s="299">
        <v>20</v>
      </c>
      <c r="BX166" s="299"/>
      <c r="BY166" s="299"/>
      <c r="BZ166" s="894" t="str">
        <f>IF(DL166&lt;3,"",(SUM(B166:R166)-MIN(B166:R166)-MAX(B166:R166))/(DL166-2))</f>
        <v/>
      </c>
      <c r="CA166" s="894">
        <f>IF(DM166&lt;3,"",(SUM(T166:AJ166)-MIN(T166:AJ166)-MAX(T166:AJ166))/(DM166-2))</f>
        <v>12</v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30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2" t="str">
        <f t="shared" si="271"/>
        <v/>
      </c>
      <c r="CV166" s="553" t="str">
        <f t="shared" si="271"/>
        <v/>
      </c>
      <c r="CW166" s="554" t="str">
        <f t="shared" si="271"/>
        <v/>
      </c>
      <c r="CX166" s="554" t="str">
        <f t="shared" si="271"/>
        <v/>
      </c>
      <c r="CY166" s="554" t="str">
        <f t="shared" si="271"/>
        <v/>
      </c>
      <c r="CZ166" s="554" t="str">
        <f t="shared" si="271"/>
        <v/>
      </c>
      <c r="DA166" s="554" t="str">
        <f t="shared" si="271"/>
        <v/>
      </c>
      <c r="DB166" s="555" t="str">
        <f t="shared" si="271"/>
        <v/>
      </c>
      <c r="DC166" s="555" t="str">
        <f t="shared" si="271"/>
        <v/>
      </c>
      <c r="DD166" s="555" t="str">
        <f t="shared" si="271"/>
        <v/>
      </c>
      <c r="DE166" s="554" t="str">
        <f t="shared" si="272"/>
        <v/>
      </c>
      <c r="DF166" s="554" t="str">
        <f t="shared" si="272"/>
        <v/>
      </c>
      <c r="DG166" s="554" t="str">
        <f t="shared" si="272"/>
        <v/>
      </c>
      <c r="DH166" s="554" t="str">
        <f t="shared" si="272"/>
        <v/>
      </c>
      <c r="DI166" s="554" t="str">
        <f t="shared" si="272"/>
        <v/>
      </c>
      <c r="DJ166" s="553" t="str">
        <f t="shared" si="272"/>
        <v/>
      </c>
      <c r="DK166" s="552" t="str">
        <f t="shared" si="272"/>
        <v/>
      </c>
      <c r="DL166" s="896">
        <f>COUNT(B166:R166)</f>
        <v>1</v>
      </c>
      <c r="DM166" s="851">
        <f>COUNT(T166:AJ166)</f>
        <v>3</v>
      </c>
      <c r="DN166" s="851">
        <f>COUNT(AL166:BB166)</f>
        <v>1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307</v>
      </c>
      <c r="B167" s="900" t="str">
        <f t="shared" ref="B167:R167" si="273">IF(B164="","",B163*B164*B165*B166)</f>
        <v/>
      </c>
      <c r="C167" s="900" t="str">
        <f t="shared" si="273"/>
        <v/>
      </c>
      <c r="D167" s="900" t="str">
        <f t="shared" si="273"/>
        <v/>
      </c>
      <c r="E167" s="900" t="str">
        <f t="shared" si="273"/>
        <v/>
      </c>
      <c r="F167" s="900" t="str">
        <f t="shared" si="273"/>
        <v/>
      </c>
      <c r="G167" s="900">
        <f t="shared" si="273"/>
        <v>900</v>
      </c>
      <c r="H167" s="900" t="str">
        <f t="shared" si="273"/>
        <v/>
      </c>
      <c r="I167" s="900" t="str">
        <f t="shared" si="273"/>
        <v/>
      </c>
      <c r="J167" s="900" t="str">
        <f t="shared" si="273"/>
        <v/>
      </c>
      <c r="K167" s="900" t="str">
        <f t="shared" si="273"/>
        <v/>
      </c>
      <c r="L167" s="900" t="str">
        <f t="shared" si="273"/>
        <v/>
      </c>
      <c r="M167" s="900" t="str">
        <f t="shared" si="273"/>
        <v/>
      </c>
      <c r="N167" s="900" t="str">
        <f t="shared" si="273"/>
        <v/>
      </c>
      <c r="O167" s="900" t="str">
        <f t="shared" si="273"/>
        <v/>
      </c>
      <c r="P167" s="900" t="str">
        <f t="shared" si="273"/>
        <v/>
      </c>
      <c r="Q167" s="900" t="str">
        <f t="shared" si="273"/>
        <v/>
      </c>
      <c r="R167" s="900" t="str">
        <f t="shared" si="273"/>
        <v/>
      </c>
      <c r="S167" s="888"/>
      <c r="T167" s="900">
        <f t="shared" ref="T167:AJ167" si="274">IF(T164="","",T163*T164*T165*T166)</f>
        <v>4800</v>
      </c>
      <c r="U167" s="900" t="str">
        <f t="shared" si="274"/>
        <v/>
      </c>
      <c r="V167" s="900" t="str">
        <f t="shared" si="274"/>
        <v/>
      </c>
      <c r="W167" s="900" t="str">
        <f t="shared" si="274"/>
        <v/>
      </c>
      <c r="X167" s="900">
        <f t="shared" si="274"/>
        <v>240</v>
      </c>
      <c r="Y167" s="900">
        <f t="shared" si="274"/>
        <v>216</v>
      </c>
      <c r="Z167" s="900" t="str">
        <f t="shared" si="274"/>
        <v/>
      </c>
      <c r="AA167" s="900" t="str">
        <f t="shared" si="274"/>
        <v/>
      </c>
      <c r="AB167" s="900" t="str">
        <f t="shared" si="274"/>
        <v/>
      </c>
      <c r="AC167" s="900" t="str">
        <f t="shared" si="274"/>
        <v/>
      </c>
      <c r="AD167" s="900" t="str">
        <f t="shared" si="274"/>
        <v/>
      </c>
      <c r="AE167" s="900" t="str">
        <f t="shared" si="274"/>
        <v/>
      </c>
      <c r="AF167" s="900" t="str">
        <f t="shared" si="274"/>
        <v/>
      </c>
      <c r="AG167" s="900" t="str">
        <f t="shared" si="274"/>
        <v/>
      </c>
      <c r="AH167" s="900" t="str">
        <f t="shared" si="274"/>
        <v/>
      </c>
      <c r="AI167" s="900" t="str">
        <f t="shared" si="274"/>
        <v/>
      </c>
      <c r="AJ167" s="900" t="str">
        <f t="shared" si="274"/>
        <v/>
      </c>
      <c r="AK167" s="888"/>
      <c r="AL167" s="900" t="str">
        <f t="shared" ref="AL167:BB167" si="275">IF(AL164="","",AL163*AL164*AL165*AL166)</f>
        <v/>
      </c>
      <c r="AM167" s="900" t="str">
        <f t="shared" si="275"/>
        <v/>
      </c>
      <c r="AN167" s="900" t="str">
        <f t="shared" si="275"/>
        <v/>
      </c>
      <c r="AO167" s="900" t="str">
        <f t="shared" si="275"/>
        <v/>
      </c>
      <c r="AP167" s="900" t="str">
        <f t="shared" si="275"/>
        <v/>
      </c>
      <c r="AQ167" s="900">
        <f t="shared" si="275"/>
        <v>1440</v>
      </c>
      <c r="AR167" s="900" t="str">
        <f t="shared" si="275"/>
        <v/>
      </c>
      <c r="AS167" s="900" t="str">
        <f t="shared" si="275"/>
        <v/>
      </c>
      <c r="AT167" s="900" t="str">
        <f t="shared" si="275"/>
        <v/>
      </c>
      <c r="AU167" s="900" t="str">
        <f t="shared" si="275"/>
        <v/>
      </c>
      <c r="AV167" s="900" t="str">
        <f t="shared" si="275"/>
        <v/>
      </c>
      <c r="AW167" s="900" t="str">
        <f t="shared" si="275"/>
        <v/>
      </c>
      <c r="AX167" s="900" t="str">
        <f t="shared" si="275"/>
        <v/>
      </c>
      <c r="AY167" s="900" t="str">
        <f t="shared" si="275"/>
        <v/>
      </c>
      <c r="AZ167" s="900" t="str">
        <f t="shared" si="275"/>
        <v/>
      </c>
      <c r="BA167" s="900" t="str">
        <f t="shared" si="275"/>
        <v/>
      </c>
      <c r="BB167" s="900" t="str">
        <f t="shared" si="275"/>
        <v/>
      </c>
      <c r="BC167" s="888"/>
      <c r="BD167" s="900" t="str">
        <f t="shared" ref="BD167:BT167" si="276">IF(BD164="","",BD163*BD164*BD165*BD166)</f>
        <v/>
      </c>
      <c r="BE167" s="900" t="str">
        <f t="shared" si="276"/>
        <v/>
      </c>
      <c r="BF167" s="900" t="str">
        <f t="shared" si="276"/>
        <v/>
      </c>
      <c r="BG167" s="900" t="str">
        <f t="shared" si="276"/>
        <v/>
      </c>
      <c r="BH167" s="900" t="str">
        <f t="shared" si="276"/>
        <v/>
      </c>
      <c r="BI167" s="900" t="str">
        <f t="shared" si="276"/>
        <v/>
      </c>
      <c r="BJ167" s="900" t="str">
        <f t="shared" si="276"/>
        <v/>
      </c>
      <c r="BK167" s="900" t="str">
        <f t="shared" si="276"/>
        <v/>
      </c>
      <c r="BL167" s="900" t="str">
        <f t="shared" si="276"/>
        <v/>
      </c>
      <c r="BM167" s="900" t="str">
        <f t="shared" si="276"/>
        <v/>
      </c>
      <c r="BN167" s="900" t="str">
        <f t="shared" si="276"/>
        <v/>
      </c>
      <c r="BO167" s="900" t="str">
        <f t="shared" si="276"/>
        <v/>
      </c>
      <c r="BP167" s="900" t="str">
        <f t="shared" si="276"/>
        <v/>
      </c>
      <c r="BQ167" s="900" t="str">
        <f t="shared" si="276"/>
        <v/>
      </c>
      <c r="BR167" s="900" t="str">
        <f t="shared" si="276"/>
        <v/>
      </c>
      <c r="BS167" s="900" t="str">
        <f t="shared" si="276"/>
        <v/>
      </c>
      <c r="BT167" s="900" t="str">
        <f t="shared" si="276"/>
        <v/>
      </c>
      <c r="BU167" s="888"/>
      <c r="BV167" s="900">
        <f>IF(BV164="","",BV163*BV164*BV165*BV166)</f>
        <v>200</v>
      </c>
      <c r="BW167" s="900">
        <f>IF(BW164="","",BW163*BW164*BW165*BW166)</f>
        <v>480</v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>
        <f>IF(DM167&lt;3,"",(SUM(T167:AJ167)-MIN(T167:AJ167)-MAX(T167:AJ167))/(DM167-2))</f>
        <v>240</v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1440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2" t="str">
        <f t="shared" si="271"/>
        <v/>
      </c>
      <c r="CV167" s="553" t="str">
        <f t="shared" si="271"/>
        <v/>
      </c>
      <c r="CW167" s="554" t="str">
        <f t="shared" si="271"/>
        <v/>
      </c>
      <c r="CX167" s="554" t="str">
        <f t="shared" si="271"/>
        <v/>
      </c>
      <c r="CY167" s="554" t="str">
        <f t="shared" si="271"/>
        <v/>
      </c>
      <c r="CZ167" s="554" t="str">
        <f t="shared" si="271"/>
        <v/>
      </c>
      <c r="DA167" s="554" t="str">
        <f t="shared" si="271"/>
        <v/>
      </c>
      <c r="DB167" s="555" t="str">
        <f t="shared" si="271"/>
        <v/>
      </c>
      <c r="DC167" s="555" t="str">
        <f t="shared" si="271"/>
        <v/>
      </c>
      <c r="DD167" s="555" t="str">
        <f t="shared" si="271"/>
        <v/>
      </c>
      <c r="DE167" s="554" t="str">
        <f t="shared" si="272"/>
        <v/>
      </c>
      <c r="DF167" s="554" t="str">
        <f t="shared" si="272"/>
        <v/>
      </c>
      <c r="DG167" s="554" t="str">
        <f t="shared" si="272"/>
        <v/>
      </c>
      <c r="DH167" s="554" t="str">
        <f t="shared" si="272"/>
        <v/>
      </c>
      <c r="DI167" s="554" t="str">
        <f t="shared" si="272"/>
        <v/>
      </c>
      <c r="DJ167" s="553" t="str">
        <f t="shared" si="272"/>
        <v/>
      </c>
      <c r="DK167" s="552" t="str">
        <f t="shared" si="272"/>
        <v/>
      </c>
      <c r="DL167" s="896">
        <f>COUNT(B167:R167)</f>
        <v>1</v>
      </c>
      <c r="DM167" s="851">
        <f>COUNT(T167:AJ167)</f>
        <v>3</v>
      </c>
      <c r="DN167" s="851">
        <f>COUNT(AL167:BB167)</f>
        <v>1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450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8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8"/>
      <c r="AL168" s="672"/>
      <c r="AM168" s="672"/>
      <c r="AN168" s="672">
        <v>0</v>
      </c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8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8"/>
      <c r="BV168" s="672"/>
      <c r="BW168" s="672"/>
      <c r="BX168" s="672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8"/>
      <c r="T169" s="672"/>
      <c r="U169" s="672"/>
      <c r="V169" s="672"/>
      <c r="W169" s="672"/>
      <c r="X169" s="672"/>
      <c r="Y169" s="672">
        <v>1</v>
      </c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8"/>
      <c r="AL169" s="672"/>
      <c r="AM169" s="672"/>
      <c r="AN169" s="672">
        <v>1</v>
      </c>
      <c r="AO169" s="672">
        <v>2</v>
      </c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8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8"/>
      <c r="BV169" s="672"/>
      <c r="BW169" s="672"/>
      <c r="BX169" s="672"/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>
        <f t="shared" si="277"/>
        <v>1</v>
      </c>
      <c r="CM169" s="156">
        <f t="shared" si="277"/>
        <v>2</v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2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3" t="str">
        <f t="shared" si="279"/>
        <v/>
      </c>
      <c r="CW169" s="554" t="str">
        <f t="shared" si="279"/>
        <v/>
      </c>
      <c r="CX169" s="554" t="str">
        <f t="shared" si="279"/>
        <v/>
      </c>
      <c r="CY169" s="554" t="str">
        <f t="shared" si="279"/>
        <v/>
      </c>
      <c r="CZ169" s="554" t="str">
        <f t="shared" si="279"/>
        <v/>
      </c>
      <c r="DA169" s="554" t="str">
        <f t="shared" si="279"/>
        <v/>
      </c>
      <c r="DB169" s="555" t="str">
        <f t="shared" si="279"/>
        <v/>
      </c>
      <c r="DC169" s="555" t="str">
        <f t="shared" si="279"/>
        <v/>
      </c>
      <c r="DD169" s="555" t="str">
        <f t="shared" si="279"/>
        <v/>
      </c>
      <c r="DE169" s="554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4" t="str">
        <f t="shared" si="280"/>
        <v/>
      </c>
      <c r="DG169" s="554" t="str">
        <f t="shared" si="280"/>
        <v/>
      </c>
      <c r="DH169" s="554" t="str">
        <f t="shared" si="280"/>
        <v/>
      </c>
      <c r="DI169" s="554" t="str">
        <f t="shared" si="280"/>
        <v/>
      </c>
      <c r="DJ169" s="553" t="str">
        <f t="shared" si="280"/>
        <v/>
      </c>
      <c r="DK169" s="552" t="str">
        <f t="shared" si="280"/>
        <v/>
      </c>
      <c r="DL169" s="896">
        <f>COUNT(B169:R169)</f>
        <v>0</v>
      </c>
      <c r="DM169" s="851">
        <f>COUNT(T169:AJ169)</f>
        <v>1</v>
      </c>
      <c r="DN169" s="851">
        <f>COUNT(AL169:BB169)</f>
        <v>2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289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>
        <v>4</v>
      </c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/>
      <c r="AM170" s="299"/>
      <c r="AN170" s="299">
        <v>5</v>
      </c>
      <c r="AO170" s="299">
        <v>5</v>
      </c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/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>
        <f t="shared" si="278"/>
        <v>5</v>
      </c>
      <c r="CM170" s="156">
        <f t="shared" si="278"/>
        <v>5</v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2" t="str">
        <f t="shared" si="279"/>
        <v/>
      </c>
      <c r="CV170" s="553" t="str">
        <f t="shared" si="279"/>
        <v/>
      </c>
      <c r="CW170" s="554" t="str">
        <f t="shared" si="279"/>
        <v/>
      </c>
      <c r="CX170" s="554" t="str">
        <f t="shared" si="279"/>
        <v/>
      </c>
      <c r="CY170" s="554" t="str">
        <f t="shared" si="279"/>
        <v/>
      </c>
      <c r="CZ170" s="554" t="str">
        <f t="shared" si="279"/>
        <v/>
      </c>
      <c r="DA170" s="554" t="str">
        <f t="shared" si="279"/>
        <v/>
      </c>
      <c r="DB170" s="555" t="str">
        <f t="shared" si="279"/>
        <v/>
      </c>
      <c r="DC170" s="555" t="str">
        <f t="shared" si="279"/>
        <v/>
      </c>
      <c r="DD170" s="555" t="str">
        <f t="shared" si="279"/>
        <v/>
      </c>
      <c r="DE170" s="554" t="str">
        <f t="shared" si="280"/>
        <v/>
      </c>
      <c r="DF170" s="554" t="str">
        <f t="shared" si="280"/>
        <v/>
      </c>
      <c r="DG170" s="554" t="str">
        <f t="shared" si="280"/>
        <v/>
      </c>
      <c r="DH170" s="554" t="str">
        <f t="shared" si="280"/>
        <v/>
      </c>
      <c r="DI170" s="554" t="str">
        <f t="shared" si="280"/>
        <v/>
      </c>
      <c r="DJ170" s="553" t="str">
        <f t="shared" si="280"/>
        <v/>
      </c>
      <c r="DK170" s="552" t="str">
        <f t="shared" si="280"/>
        <v/>
      </c>
      <c r="DL170" s="896">
        <f>COUNT(B170:R170)</f>
        <v>0</v>
      </c>
      <c r="DM170" s="851">
        <f>COUNT(T170:AJ170)</f>
        <v>1</v>
      </c>
      <c r="DN170" s="851">
        <f>COUNT(AL170:BB170)</f>
        <v>2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>
        <v>3</v>
      </c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/>
      <c r="AM171" s="299"/>
      <c r="AN171" s="299">
        <v>12</v>
      </c>
      <c r="AO171" s="299">
        <v>6</v>
      </c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/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>
        <f t="shared" si="278"/>
        <v>6</v>
      </c>
      <c r="CM171" s="156">
        <f t="shared" si="278"/>
        <v>12</v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2" t="str">
        <f t="shared" si="279"/>
        <v/>
      </c>
      <c r="CV171" s="553" t="str">
        <f t="shared" si="279"/>
        <v/>
      </c>
      <c r="CW171" s="554" t="str">
        <f t="shared" si="279"/>
        <v/>
      </c>
      <c r="CX171" s="554" t="str">
        <f t="shared" si="279"/>
        <v/>
      </c>
      <c r="CY171" s="554" t="str">
        <f t="shared" si="279"/>
        <v/>
      </c>
      <c r="CZ171" s="554" t="str">
        <f t="shared" si="279"/>
        <v/>
      </c>
      <c r="DA171" s="554" t="str">
        <f t="shared" si="279"/>
        <v/>
      </c>
      <c r="DB171" s="555" t="str">
        <f t="shared" si="279"/>
        <v/>
      </c>
      <c r="DC171" s="555" t="str">
        <f t="shared" si="279"/>
        <v/>
      </c>
      <c r="DD171" s="555" t="str">
        <f t="shared" si="279"/>
        <v/>
      </c>
      <c r="DE171" s="554" t="str">
        <f t="shared" si="280"/>
        <v/>
      </c>
      <c r="DF171" s="554" t="str">
        <f t="shared" si="280"/>
        <v/>
      </c>
      <c r="DG171" s="554" t="str">
        <f t="shared" si="280"/>
        <v/>
      </c>
      <c r="DH171" s="554" t="str">
        <f t="shared" si="280"/>
        <v/>
      </c>
      <c r="DI171" s="554" t="str">
        <f t="shared" si="280"/>
        <v/>
      </c>
      <c r="DJ171" s="553" t="str">
        <f t="shared" si="280"/>
        <v/>
      </c>
      <c r="DK171" s="552" t="str">
        <f t="shared" si="280"/>
        <v/>
      </c>
      <c r="DL171" s="896">
        <f>COUNT(B171:R171)</f>
        <v>0</v>
      </c>
      <c r="DM171" s="851">
        <f>COUNT(T171:AJ171)</f>
        <v>1</v>
      </c>
      <c r="DN171" s="851">
        <f>COUNT(AL171:BB171)</f>
        <v>2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306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>
        <v>10</v>
      </c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/>
      <c r="AM172" s="299"/>
      <c r="AN172" s="299">
        <v>5</v>
      </c>
      <c r="AO172" s="299">
        <v>15</v>
      </c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/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>
        <f t="shared" si="278"/>
        <v>5</v>
      </c>
      <c r="CM172" s="156">
        <f t="shared" si="278"/>
        <v>15</v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2" t="str">
        <f t="shared" si="279"/>
        <v/>
      </c>
      <c r="CV172" s="553" t="str">
        <f t="shared" si="279"/>
        <v/>
      </c>
      <c r="CW172" s="554" t="str">
        <f t="shared" si="279"/>
        <v/>
      </c>
      <c r="CX172" s="554" t="str">
        <f t="shared" si="279"/>
        <v/>
      </c>
      <c r="CY172" s="554" t="str">
        <f t="shared" si="279"/>
        <v/>
      </c>
      <c r="CZ172" s="554" t="str">
        <f t="shared" si="279"/>
        <v/>
      </c>
      <c r="DA172" s="554" t="str">
        <f t="shared" si="279"/>
        <v/>
      </c>
      <c r="DB172" s="555" t="str">
        <f t="shared" si="279"/>
        <v/>
      </c>
      <c r="DC172" s="555" t="str">
        <f t="shared" si="279"/>
        <v/>
      </c>
      <c r="DD172" s="555" t="str">
        <f t="shared" si="279"/>
        <v/>
      </c>
      <c r="DE172" s="554" t="str">
        <f t="shared" si="280"/>
        <v/>
      </c>
      <c r="DF172" s="554" t="str">
        <f t="shared" si="280"/>
        <v/>
      </c>
      <c r="DG172" s="554" t="str">
        <f t="shared" si="280"/>
        <v/>
      </c>
      <c r="DH172" s="554" t="str">
        <f t="shared" si="280"/>
        <v/>
      </c>
      <c r="DI172" s="554" t="str">
        <f t="shared" si="280"/>
        <v/>
      </c>
      <c r="DJ172" s="553" t="str">
        <f t="shared" si="280"/>
        <v/>
      </c>
      <c r="DK172" s="552" t="str">
        <f t="shared" si="280"/>
        <v/>
      </c>
      <c r="DL172" s="896">
        <f>COUNT(B172:R172)</f>
        <v>0</v>
      </c>
      <c r="DM172" s="851">
        <f>COUNT(T172:AJ172)</f>
        <v>1</v>
      </c>
      <c r="DN172" s="851">
        <f>COUNT(AL172:BB172)</f>
        <v>2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307</v>
      </c>
      <c r="B173" s="900" t="str">
        <f t="shared" ref="B173:R173" si="281">IF(B170="","",B169*B170*B171*B172)</f>
        <v/>
      </c>
      <c r="C173" s="900" t="str">
        <f t="shared" si="281"/>
        <v/>
      </c>
      <c r="D173" s="900" t="str">
        <f t="shared" si="281"/>
        <v/>
      </c>
      <c r="E173" s="900" t="str">
        <f t="shared" si="281"/>
        <v/>
      </c>
      <c r="F173" s="900" t="str">
        <f t="shared" si="281"/>
        <v/>
      </c>
      <c r="G173" s="900" t="str">
        <f t="shared" si="281"/>
        <v/>
      </c>
      <c r="H173" s="900" t="str">
        <f t="shared" si="281"/>
        <v/>
      </c>
      <c r="I173" s="900" t="str">
        <f t="shared" si="281"/>
        <v/>
      </c>
      <c r="J173" s="900" t="str">
        <f t="shared" si="281"/>
        <v/>
      </c>
      <c r="K173" s="900" t="str">
        <f t="shared" si="281"/>
        <v/>
      </c>
      <c r="L173" s="900" t="str">
        <f t="shared" si="281"/>
        <v/>
      </c>
      <c r="M173" s="900" t="str">
        <f t="shared" si="281"/>
        <v/>
      </c>
      <c r="N173" s="900" t="str">
        <f t="shared" si="281"/>
        <v/>
      </c>
      <c r="O173" s="900" t="str">
        <f t="shared" si="281"/>
        <v/>
      </c>
      <c r="P173" s="900" t="str">
        <f t="shared" si="281"/>
        <v/>
      </c>
      <c r="Q173" s="900" t="str">
        <f t="shared" si="281"/>
        <v/>
      </c>
      <c r="R173" s="900" t="str">
        <f t="shared" si="281"/>
        <v/>
      </c>
      <c r="S173" s="888"/>
      <c r="T173" s="900" t="str">
        <f t="shared" ref="T173:Y173" si="282">IF(T170="","",T169*T170*T171*T172)</f>
        <v/>
      </c>
      <c r="U173" s="900" t="str">
        <f t="shared" si="282"/>
        <v/>
      </c>
      <c r="V173" s="900" t="str">
        <f t="shared" si="282"/>
        <v/>
      </c>
      <c r="W173" s="900" t="str">
        <f t="shared" si="282"/>
        <v/>
      </c>
      <c r="X173" s="900" t="str">
        <f t="shared" si="282"/>
        <v/>
      </c>
      <c r="Y173" s="900">
        <f t="shared" si="282"/>
        <v>120</v>
      </c>
      <c r="Z173" s="900"/>
      <c r="AA173" s="900" t="str">
        <f t="shared" ref="AA173:AJ173" si="283">IF(AA170="","",AA169*AA170*AA171*AA172)</f>
        <v/>
      </c>
      <c r="AB173" s="900" t="str">
        <f t="shared" si="283"/>
        <v/>
      </c>
      <c r="AC173" s="900" t="str">
        <f t="shared" si="283"/>
        <v/>
      </c>
      <c r="AD173" s="900" t="str">
        <f t="shared" si="283"/>
        <v/>
      </c>
      <c r="AE173" s="900" t="str">
        <f t="shared" si="283"/>
        <v/>
      </c>
      <c r="AF173" s="900" t="str">
        <f t="shared" si="283"/>
        <v/>
      </c>
      <c r="AG173" s="900" t="str">
        <f t="shared" si="283"/>
        <v/>
      </c>
      <c r="AH173" s="900" t="str">
        <f t="shared" si="283"/>
        <v/>
      </c>
      <c r="AI173" s="900" t="str">
        <f t="shared" si="283"/>
        <v/>
      </c>
      <c r="AJ173" s="900" t="str">
        <f t="shared" si="283"/>
        <v/>
      </c>
      <c r="AK173" s="888"/>
      <c r="AL173" s="900" t="str">
        <f t="shared" ref="AL173:BB173" si="284">IF(AL170="","",AL169*AL170*AL171*AL172)</f>
        <v/>
      </c>
      <c r="AM173" s="900" t="str">
        <f t="shared" si="284"/>
        <v/>
      </c>
      <c r="AN173" s="900">
        <f t="shared" si="284"/>
        <v>300</v>
      </c>
      <c r="AO173" s="900">
        <f t="shared" si="284"/>
        <v>900</v>
      </c>
      <c r="AP173" s="900" t="str">
        <f t="shared" si="284"/>
        <v/>
      </c>
      <c r="AQ173" s="900" t="str">
        <f t="shared" si="284"/>
        <v/>
      </c>
      <c r="AR173" s="900" t="str">
        <f t="shared" si="284"/>
        <v/>
      </c>
      <c r="AS173" s="900" t="str">
        <f t="shared" si="284"/>
        <v/>
      </c>
      <c r="AT173" s="900" t="str">
        <f t="shared" si="284"/>
        <v/>
      </c>
      <c r="AU173" s="900" t="str">
        <f t="shared" si="284"/>
        <v/>
      </c>
      <c r="AV173" s="900" t="str">
        <f t="shared" si="284"/>
        <v/>
      </c>
      <c r="AW173" s="900" t="str">
        <f t="shared" si="284"/>
        <v/>
      </c>
      <c r="AX173" s="900" t="str">
        <f t="shared" si="284"/>
        <v/>
      </c>
      <c r="AY173" s="900" t="str">
        <f t="shared" si="284"/>
        <v/>
      </c>
      <c r="AZ173" s="900" t="str">
        <f t="shared" si="284"/>
        <v/>
      </c>
      <c r="BA173" s="900" t="str">
        <f t="shared" si="284"/>
        <v/>
      </c>
      <c r="BB173" s="900" t="str">
        <f t="shared" si="284"/>
        <v/>
      </c>
      <c r="BC173" s="888"/>
      <c r="BD173" s="900" t="str">
        <f t="shared" ref="BD173:BT173" si="285">IF(BD170="","",BD169*BD170*BD171*BD172)</f>
        <v/>
      </c>
      <c r="BE173" s="900" t="str">
        <f t="shared" si="285"/>
        <v/>
      </c>
      <c r="BF173" s="900" t="str">
        <f t="shared" si="285"/>
        <v/>
      </c>
      <c r="BG173" s="900" t="str">
        <f t="shared" si="285"/>
        <v/>
      </c>
      <c r="BH173" s="900" t="str">
        <f t="shared" si="285"/>
        <v/>
      </c>
      <c r="BI173" s="900" t="str">
        <f t="shared" si="285"/>
        <v/>
      </c>
      <c r="BJ173" s="900" t="str">
        <f t="shared" si="285"/>
        <v/>
      </c>
      <c r="BK173" s="900" t="str">
        <f t="shared" si="285"/>
        <v/>
      </c>
      <c r="BL173" s="900" t="str">
        <f t="shared" si="285"/>
        <v/>
      </c>
      <c r="BM173" s="900" t="str">
        <f t="shared" si="285"/>
        <v/>
      </c>
      <c r="BN173" s="900" t="str">
        <f t="shared" si="285"/>
        <v/>
      </c>
      <c r="BO173" s="900" t="str">
        <f t="shared" si="285"/>
        <v/>
      </c>
      <c r="BP173" s="900" t="str">
        <f t="shared" si="285"/>
        <v/>
      </c>
      <c r="BQ173" s="900" t="str">
        <f t="shared" si="285"/>
        <v/>
      </c>
      <c r="BR173" s="900" t="str">
        <f t="shared" si="285"/>
        <v/>
      </c>
      <c r="BS173" s="900" t="str">
        <f t="shared" si="285"/>
        <v/>
      </c>
      <c r="BT173" s="900" t="str">
        <f t="shared" si="285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>
        <f t="shared" si="278"/>
        <v>300</v>
      </c>
      <c r="CM173" s="156">
        <f t="shared" si="278"/>
        <v>900</v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2" t="str">
        <f t="shared" si="279"/>
        <v/>
      </c>
      <c r="CV173" s="553" t="str">
        <f t="shared" si="279"/>
        <v/>
      </c>
      <c r="CW173" s="554" t="str">
        <f t="shared" si="279"/>
        <v/>
      </c>
      <c r="CX173" s="554" t="str">
        <f t="shared" si="279"/>
        <v/>
      </c>
      <c r="CY173" s="554" t="str">
        <f t="shared" si="279"/>
        <v/>
      </c>
      <c r="CZ173" s="554" t="str">
        <f t="shared" si="279"/>
        <v/>
      </c>
      <c r="DA173" s="554" t="str">
        <f t="shared" si="279"/>
        <v/>
      </c>
      <c r="DB173" s="555" t="str">
        <f t="shared" si="279"/>
        <v/>
      </c>
      <c r="DC173" s="555" t="str">
        <f t="shared" si="279"/>
        <v/>
      </c>
      <c r="DD173" s="555" t="str">
        <f t="shared" si="279"/>
        <v/>
      </c>
      <c r="DE173" s="554" t="str">
        <f t="shared" si="280"/>
        <v/>
      </c>
      <c r="DF173" s="554" t="str">
        <f t="shared" si="280"/>
        <v/>
      </c>
      <c r="DG173" s="554" t="str">
        <f t="shared" si="280"/>
        <v/>
      </c>
      <c r="DH173" s="554" t="str">
        <f t="shared" si="280"/>
        <v/>
      </c>
      <c r="DI173" s="554" t="str">
        <f t="shared" si="280"/>
        <v/>
      </c>
      <c r="DJ173" s="553" t="str">
        <f t="shared" si="280"/>
        <v/>
      </c>
      <c r="DK173" s="552" t="str">
        <f t="shared" si="280"/>
        <v/>
      </c>
      <c r="DL173" s="896">
        <f>COUNT(B173:R173)</f>
        <v>0</v>
      </c>
      <c r="DM173" s="851">
        <f>COUNT(T173:AJ173)</f>
        <v>1</v>
      </c>
      <c r="DN173" s="851">
        <f>COUNT(AL173:BB173)</f>
        <v>2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429</v>
      </c>
      <c r="B174" s="672" t="s">
        <v>792</v>
      </c>
      <c r="C174" s="672"/>
      <c r="D174" s="672" t="s">
        <v>793</v>
      </c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8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8"/>
      <c r="AL174" s="672"/>
      <c r="AM174" s="672"/>
      <c r="AN174" s="672"/>
      <c r="AO174" s="672"/>
      <c r="AP174" s="672"/>
      <c r="AQ174" s="672"/>
      <c r="AR174" s="672"/>
      <c r="AS174" s="672" t="s">
        <v>773</v>
      </c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8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8"/>
      <c r="BV174" s="672"/>
      <c r="BW174" s="672"/>
      <c r="BX174" s="672"/>
      <c r="BY174" s="672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288</v>
      </c>
      <c r="B175" s="672">
        <v>1</v>
      </c>
      <c r="C175" s="672"/>
      <c r="D175" s="672">
        <v>1</v>
      </c>
      <c r="E175" s="672"/>
      <c r="F175" s="672"/>
      <c r="G175" s="672"/>
      <c r="H175" s="672">
        <v>1</v>
      </c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8"/>
      <c r="T175" s="672"/>
      <c r="U175" s="672"/>
      <c r="V175" s="672"/>
      <c r="W175" s="672">
        <v>1</v>
      </c>
      <c r="X175" s="672"/>
      <c r="Y175" s="672">
        <v>1</v>
      </c>
      <c r="Z175" s="672"/>
      <c r="AA175" s="672">
        <v>3</v>
      </c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8"/>
      <c r="AL175" s="672"/>
      <c r="AM175" s="672"/>
      <c r="AN175" s="672"/>
      <c r="AO175" s="672"/>
      <c r="AP175" s="672"/>
      <c r="AQ175" s="672"/>
      <c r="AR175" s="672"/>
      <c r="AS175" s="672">
        <v>1</v>
      </c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8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8"/>
      <c r="BV175" s="672">
        <v>1</v>
      </c>
      <c r="BW175" s="672">
        <v>1</v>
      </c>
      <c r="BX175" s="672"/>
      <c r="BY175" s="672"/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>
        <f t="shared" si="286"/>
        <v>1</v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2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3" t="str">
        <f t="shared" si="288"/>
        <v/>
      </c>
      <c r="CW175" s="554" t="str">
        <f t="shared" si="288"/>
        <v/>
      </c>
      <c r="CX175" s="554" t="str">
        <f t="shared" si="288"/>
        <v/>
      </c>
      <c r="CY175" s="554" t="str">
        <f t="shared" si="288"/>
        <v/>
      </c>
      <c r="CZ175" s="554" t="str">
        <f t="shared" si="288"/>
        <v/>
      </c>
      <c r="DA175" s="554" t="str">
        <f t="shared" si="288"/>
        <v/>
      </c>
      <c r="DB175" s="555" t="str">
        <f t="shared" si="288"/>
        <v/>
      </c>
      <c r="DC175" s="555" t="str">
        <f t="shared" si="288"/>
        <v/>
      </c>
      <c r="DD175" s="555" t="str">
        <f t="shared" si="288"/>
        <v/>
      </c>
      <c r="DE175" s="554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4" t="str">
        <f t="shared" si="289"/>
        <v/>
      </c>
      <c r="DG175" s="554" t="str">
        <f t="shared" si="289"/>
        <v/>
      </c>
      <c r="DH175" s="554" t="str">
        <f t="shared" si="289"/>
        <v/>
      </c>
      <c r="DI175" s="554" t="str">
        <f t="shared" si="289"/>
        <v/>
      </c>
      <c r="DJ175" s="553" t="str">
        <f t="shared" si="289"/>
        <v/>
      </c>
      <c r="DK175" s="552" t="str">
        <f t="shared" si="289"/>
        <v/>
      </c>
      <c r="DL175" s="896">
        <f>COUNT(B175:R175)</f>
        <v>3</v>
      </c>
      <c r="DM175" s="851">
        <f>COUNT(T175:AJ175)</f>
        <v>3</v>
      </c>
      <c r="DN175" s="851">
        <f>COUNT(AL175:BB175)</f>
        <v>1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289</v>
      </c>
      <c r="B176" s="299">
        <v>8</v>
      </c>
      <c r="C176" s="299"/>
      <c r="D176" s="299">
        <v>8</v>
      </c>
      <c r="E176" s="299"/>
      <c r="F176" s="299"/>
      <c r="G176" s="299"/>
      <c r="H176" s="299">
        <v>7</v>
      </c>
      <c r="I176" s="299"/>
      <c r="J176" s="299"/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/>
      <c r="W176" s="299">
        <v>5</v>
      </c>
      <c r="X176" s="299"/>
      <c r="Y176" s="299">
        <v>4</v>
      </c>
      <c r="Z176" s="299"/>
      <c r="AA176" s="299">
        <v>8</v>
      </c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2</v>
      </c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8</v>
      </c>
      <c r="BW176" s="299">
        <v>5</v>
      </c>
      <c r="BX176" s="299"/>
      <c r="BY176" s="299"/>
      <c r="BZ176" s="894">
        <f>IF(DL176&lt;3,"",(SUM(B176:R176)-MIN(B176:R176)-MAX(B176:R176))/(DL176-2))</f>
        <v>8</v>
      </c>
      <c r="CA176" s="894">
        <f>IF(DM176&lt;3,"",(SUM(T176:AJ176)-MIN(T176:AJ176)-MAX(T176:AJ176))/(DM176-2))</f>
        <v>5</v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>
        <f t="shared" si="287"/>
        <v>2</v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2" t="str">
        <f t="shared" si="288"/>
        <v/>
      </c>
      <c r="CV176" s="553" t="str">
        <f t="shared" si="288"/>
        <v/>
      </c>
      <c r="CW176" s="554" t="str">
        <f t="shared" si="288"/>
        <v/>
      </c>
      <c r="CX176" s="554" t="str">
        <f t="shared" si="288"/>
        <v/>
      </c>
      <c r="CY176" s="554" t="str">
        <f t="shared" si="288"/>
        <v/>
      </c>
      <c r="CZ176" s="554" t="str">
        <f t="shared" si="288"/>
        <v/>
      </c>
      <c r="DA176" s="554" t="str">
        <f t="shared" si="288"/>
        <v/>
      </c>
      <c r="DB176" s="555" t="str">
        <f t="shared" si="288"/>
        <v/>
      </c>
      <c r="DC176" s="555" t="str">
        <f t="shared" si="288"/>
        <v/>
      </c>
      <c r="DD176" s="555" t="str">
        <f t="shared" si="288"/>
        <v/>
      </c>
      <c r="DE176" s="554" t="str">
        <f t="shared" si="289"/>
        <v/>
      </c>
      <c r="DF176" s="554" t="str">
        <f t="shared" si="289"/>
        <v/>
      </c>
      <c r="DG176" s="554" t="str">
        <f t="shared" si="289"/>
        <v/>
      </c>
      <c r="DH176" s="554" t="str">
        <f t="shared" si="289"/>
        <v/>
      </c>
      <c r="DI176" s="554" t="str">
        <f t="shared" si="289"/>
        <v/>
      </c>
      <c r="DJ176" s="553" t="str">
        <f t="shared" si="289"/>
        <v/>
      </c>
      <c r="DK176" s="552" t="str">
        <f t="shared" si="289"/>
        <v/>
      </c>
      <c r="DL176" s="896">
        <f>COUNT(B176:R176)</f>
        <v>3</v>
      </c>
      <c r="DM176" s="851">
        <f>COUNT(T176:AJ176)</f>
        <v>3</v>
      </c>
      <c r="DN176" s="851">
        <f>COUNT(AL176:BB176)</f>
        <v>1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9">
        <v>2.5</v>
      </c>
      <c r="C177" s="299"/>
      <c r="D177" s="299">
        <v>6</v>
      </c>
      <c r="E177" s="299"/>
      <c r="F177" s="299"/>
      <c r="G177" s="299"/>
      <c r="H177" s="299">
        <v>5</v>
      </c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/>
      <c r="W177" s="299">
        <v>12</v>
      </c>
      <c r="X177" s="299"/>
      <c r="Y177" s="299">
        <v>12</v>
      </c>
      <c r="Z177" s="299"/>
      <c r="AA177" s="299">
        <v>1</v>
      </c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12</v>
      </c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5</v>
      </c>
      <c r="BW177" s="299">
        <v>12</v>
      </c>
      <c r="BX177" s="299"/>
      <c r="BY177" s="299"/>
      <c r="BZ177" s="894">
        <f>IF(DL177&lt;3,"",(SUM(B177:R177)-MIN(B177:R177)-MAX(B177:R177))/(DL177-2))</f>
        <v>5</v>
      </c>
      <c r="CA177" s="894">
        <f>IF(DM177&lt;3,"",(SUM(T177:AJ177)-MIN(T177:AJ177)-MAX(T177:AJ177))/(DM177-2))</f>
        <v>12</v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>
        <f t="shared" si="287"/>
        <v>12</v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2" t="str">
        <f t="shared" si="288"/>
        <v/>
      </c>
      <c r="CV177" s="553" t="str">
        <f t="shared" si="288"/>
        <v/>
      </c>
      <c r="CW177" s="554" t="str">
        <f t="shared" si="288"/>
        <v/>
      </c>
      <c r="CX177" s="554" t="str">
        <f t="shared" si="288"/>
        <v/>
      </c>
      <c r="CY177" s="554" t="str">
        <f t="shared" si="288"/>
        <v/>
      </c>
      <c r="CZ177" s="554" t="str">
        <f t="shared" si="288"/>
        <v/>
      </c>
      <c r="DA177" s="554" t="str">
        <f t="shared" si="288"/>
        <v/>
      </c>
      <c r="DB177" s="555" t="str">
        <f t="shared" si="288"/>
        <v/>
      </c>
      <c r="DC177" s="555" t="str">
        <f t="shared" si="288"/>
        <v/>
      </c>
      <c r="DD177" s="555" t="str">
        <f t="shared" si="288"/>
        <v/>
      </c>
      <c r="DE177" s="554" t="str">
        <f t="shared" si="289"/>
        <v/>
      </c>
      <c r="DF177" s="554" t="str">
        <f t="shared" si="289"/>
        <v/>
      </c>
      <c r="DG177" s="554" t="str">
        <f t="shared" si="289"/>
        <v/>
      </c>
      <c r="DH177" s="554" t="str">
        <f t="shared" si="289"/>
        <v/>
      </c>
      <c r="DI177" s="554" t="str">
        <f t="shared" si="289"/>
        <v/>
      </c>
      <c r="DJ177" s="553" t="str">
        <f t="shared" si="289"/>
        <v/>
      </c>
      <c r="DK177" s="552" t="str">
        <f t="shared" si="289"/>
        <v/>
      </c>
      <c r="DL177" s="896">
        <f>COUNT(B177:R177)</f>
        <v>3</v>
      </c>
      <c r="DM177" s="851">
        <f>COUNT(T177:AJ177)</f>
        <v>3</v>
      </c>
      <c r="DN177" s="851">
        <f>COUNT(AL177:BB177)</f>
        <v>1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306</v>
      </c>
      <c r="B178" s="299">
        <v>25</v>
      </c>
      <c r="C178" s="299"/>
      <c r="D178" s="299">
        <v>15</v>
      </c>
      <c r="E178" s="299"/>
      <c r="F178" s="299"/>
      <c r="G178" s="299"/>
      <c r="H178" s="299">
        <v>15</v>
      </c>
      <c r="I178" s="299"/>
      <c r="J178" s="299"/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/>
      <c r="W178" s="299">
        <v>15</v>
      </c>
      <c r="X178" s="299"/>
      <c r="Y178" s="299">
        <v>10</v>
      </c>
      <c r="Z178" s="299"/>
      <c r="AA178" s="299">
        <v>16</v>
      </c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10</v>
      </c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12</v>
      </c>
      <c r="BW178" s="299">
        <v>1</v>
      </c>
      <c r="BX178" s="299"/>
      <c r="BY178" s="299"/>
      <c r="BZ178" s="894">
        <f>IF(DL178&lt;3,"",(SUM(B178:R178)-MIN(B178:R178)-MAX(B178:R178))/(DL178-2))</f>
        <v>15</v>
      </c>
      <c r="CA178" s="894">
        <f>IF(DM178&lt;3,"",(SUM(T178:AJ178)-MIN(T178:AJ178)-MAX(T178:AJ178))/(DM178-2))</f>
        <v>15</v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>
        <f t="shared" si="287"/>
        <v>10</v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2" t="str">
        <f t="shared" si="288"/>
        <v/>
      </c>
      <c r="CV178" s="553" t="str">
        <f t="shared" si="288"/>
        <v/>
      </c>
      <c r="CW178" s="554" t="str">
        <f t="shared" si="288"/>
        <v/>
      </c>
      <c r="CX178" s="554" t="str">
        <f t="shared" si="288"/>
        <v/>
      </c>
      <c r="CY178" s="554" t="str">
        <f t="shared" si="288"/>
        <v/>
      </c>
      <c r="CZ178" s="554" t="str">
        <f t="shared" si="288"/>
        <v/>
      </c>
      <c r="DA178" s="554" t="str">
        <f t="shared" si="288"/>
        <v/>
      </c>
      <c r="DB178" s="555" t="str">
        <f t="shared" si="288"/>
        <v/>
      </c>
      <c r="DC178" s="555" t="str">
        <f t="shared" si="288"/>
        <v/>
      </c>
      <c r="DD178" s="555" t="str">
        <f t="shared" si="288"/>
        <v/>
      </c>
      <c r="DE178" s="554" t="str">
        <f t="shared" si="289"/>
        <v/>
      </c>
      <c r="DF178" s="554" t="str">
        <f t="shared" si="289"/>
        <v/>
      </c>
      <c r="DG178" s="554" t="str">
        <f t="shared" si="289"/>
        <v/>
      </c>
      <c r="DH178" s="554" t="str">
        <f t="shared" si="289"/>
        <v/>
      </c>
      <c r="DI178" s="554" t="str">
        <f t="shared" si="289"/>
        <v/>
      </c>
      <c r="DJ178" s="553" t="str">
        <f t="shared" si="289"/>
        <v/>
      </c>
      <c r="DK178" s="552" t="str">
        <f t="shared" si="289"/>
        <v/>
      </c>
      <c r="DL178" s="896">
        <f>COUNT(B178:R178)</f>
        <v>3</v>
      </c>
      <c r="DM178" s="851">
        <f>COUNT(T178:AJ178)</f>
        <v>3</v>
      </c>
      <c r="DN178" s="851">
        <f>COUNT(AL178:BB178)</f>
        <v>1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307</v>
      </c>
      <c r="B179" s="900">
        <f t="shared" ref="B179:R179" si="290">IF(B176="","",B175*B176*B177*B178)</f>
        <v>500</v>
      </c>
      <c r="C179" s="900" t="str">
        <f t="shared" si="290"/>
        <v/>
      </c>
      <c r="D179" s="900">
        <f t="shared" si="290"/>
        <v>720</v>
      </c>
      <c r="E179" s="900" t="str">
        <f t="shared" si="290"/>
        <v/>
      </c>
      <c r="F179" s="900" t="str">
        <f t="shared" si="290"/>
        <v/>
      </c>
      <c r="G179" s="900" t="str">
        <f t="shared" si="290"/>
        <v/>
      </c>
      <c r="H179" s="900">
        <f t="shared" si="290"/>
        <v>525</v>
      </c>
      <c r="I179" s="900" t="str">
        <f t="shared" si="290"/>
        <v/>
      </c>
      <c r="J179" s="900" t="str">
        <f t="shared" si="290"/>
        <v/>
      </c>
      <c r="K179" s="900" t="str">
        <f t="shared" si="290"/>
        <v/>
      </c>
      <c r="L179" s="900" t="str">
        <f t="shared" si="290"/>
        <v/>
      </c>
      <c r="M179" s="900" t="str">
        <f t="shared" si="290"/>
        <v/>
      </c>
      <c r="N179" s="900" t="str">
        <f t="shared" si="290"/>
        <v/>
      </c>
      <c r="O179" s="900" t="str">
        <f t="shared" si="290"/>
        <v/>
      </c>
      <c r="P179" s="900" t="str">
        <f t="shared" si="290"/>
        <v/>
      </c>
      <c r="Q179" s="900" t="str">
        <f t="shared" si="290"/>
        <v/>
      </c>
      <c r="R179" s="900" t="str">
        <f t="shared" si="290"/>
        <v/>
      </c>
      <c r="S179" s="888"/>
      <c r="T179" s="900" t="str">
        <f t="shared" ref="T179:AJ179" si="291">IF(T176="","",T175*T176*T177*T178)</f>
        <v/>
      </c>
      <c r="U179" s="900" t="str">
        <f t="shared" si="291"/>
        <v/>
      </c>
      <c r="V179" s="900" t="str">
        <f t="shared" si="291"/>
        <v/>
      </c>
      <c r="W179" s="900">
        <f t="shared" si="291"/>
        <v>900</v>
      </c>
      <c r="X179" s="900" t="str">
        <f t="shared" si="291"/>
        <v/>
      </c>
      <c r="Y179" s="900">
        <f t="shared" si="291"/>
        <v>480</v>
      </c>
      <c r="Z179" s="900" t="str">
        <f t="shared" si="291"/>
        <v/>
      </c>
      <c r="AA179" s="900">
        <f t="shared" si="291"/>
        <v>384</v>
      </c>
      <c r="AB179" s="900" t="str">
        <f t="shared" si="291"/>
        <v/>
      </c>
      <c r="AC179" s="900" t="str">
        <f t="shared" si="291"/>
        <v/>
      </c>
      <c r="AD179" s="900" t="str">
        <f t="shared" si="291"/>
        <v/>
      </c>
      <c r="AE179" s="900" t="str">
        <f t="shared" si="291"/>
        <v/>
      </c>
      <c r="AF179" s="900" t="str">
        <f t="shared" si="291"/>
        <v/>
      </c>
      <c r="AG179" s="900" t="str">
        <f t="shared" si="291"/>
        <v/>
      </c>
      <c r="AH179" s="900" t="str">
        <f t="shared" si="291"/>
        <v/>
      </c>
      <c r="AI179" s="900" t="str">
        <f t="shared" si="291"/>
        <v/>
      </c>
      <c r="AJ179" s="900" t="str">
        <f t="shared" si="291"/>
        <v/>
      </c>
      <c r="AK179" s="888"/>
      <c r="AL179" s="900" t="str">
        <f t="shared" ref="AL179:BB179" si="292">IF(AL176="","",AL175*AL176*AL177*AL178)</f>
        <v/>
      </c>
      <c r="AM179" s="900" t="str">
        <f t="shared" si="292"/>
        <v/>
      </c>
      <c r="AN179" s="900" t="str">
        <f t="shared" si="292"/>
        <v/>
      </c>
      <c r="AO179" s="900" t="str">
        <f t="shared" si="292"/>
        <v/>
      </c>
      <c r="AP179" s="900" t="str">
        <f t="shared" si="292"/>
        <v/>
      </c>
      <c r="AQ179" s="900" t="str">
        <f t="shared" si="292"/>
        <v/>
      </c>
      <c r="AR179" s="900" t="str">
        <f t="shared" si="292"/>
        <v/>
      </c>
      <c r="AS179" s="900">
        <f t="shared" si="292"/>
        <v>240</v>
      </c>
      <c r="AT179" s="900" t="str">
        <f t="shared" si="292"/>
        <v/>
      </c>
      <c r="AU179" s="900" t="str">
        <f t="shared" si="292"/>
        <v/>
      </c>
      <c r="AV179" s="900" t="str">
        <f t="shared" si="292"/>
        <v/>
      </c>
      <c r="AW179" s="900" t="str">
        <f t="shared" si="292"/>
        <v/>
      </c>
      <c r="AX179" s="900" t="str">
        <f t="shared" si="292"/>
        <v/>
      </c>
      <c r="AY179" s="900" t="str">
        <f t="shared" si="292"/>
        <v/>
      </c>
      <c r="AZ179" s="900" t="str">
        <f t="shared" si="292"/>
        <v/>
      </c>
      <c r="BA179" s="900" t="str">
        <f t="shared" si="292"/>
        <v/>
      </c>
      <c r="BB179" s="900" t="str">
        <f t="shared" si="292"/>
        <v/>
      </c>
      <c r="BC179" s="888"/>
      <c r="BD179" s="900" t="str">
        <f t="shared" ref="BD179:BT179" si="293">IF(BD176="","",BD175*BD176*BD177*BD178)</f>
        <v/>
      </c>
      <c r="BE179" s="900" t="str">
        <f t="shared" si="293"/>
        <v/>
      </c>
      <c r="BF179" s="900" t="str">
        <f t="shared" si="293"/>
        <v/>
      </c>
      <c r="BG179" s="900" t="str">
        <f t="shared" si="293"/>
        <v/>
      </c>
      <c r="BH179" s="900" t="str">
        <f t="shared" si="293"/>
        <v/>
      </c>
      <c r="BI179" s="900" t="str">
        <f t="shared" si="293"/>
        <v/>
      </c>
      <c r="BJ179" s="900" t="str">
        <f t="shared" si="293"/>
        <v/>
      </c>
      <c r="BK179" s="900" t="str">
        <f t="shared" si="293"/>
        <v/>
      </c>
      <c r="BL179" s="900" t="str">
        <f t="shared" si="293"/>
        <v/>
      </c>
      <c r="BM179" s="900" t="str">
        <f t="shared" si="293"/>
        <v/>
      </c>
      <c r="BN179" s="900" t="str">
        <f t="shared" si="293"/>
        <v/>
      </c>
      <c r="BO179" s="900" t="str">
        <f t="shared" si="293"/>
        <v/>
      </c>
      <c r="BP179" s="900" t="str">
        <f t="shared" si="293"/>
        <v/>
      </c>
      <c r="BQ179" s="900" t="str">
        <f t="shared" si="293"/>
        <v/>
      </c>
      <c r="BR179" s="900" t="str">
        <f t="shared" si="293"/>
        <v/>
      </c>
      <c r="BS179" s="900" t="str">
        <f t="shared" si="293"/>
        <v/>
      </c>
      <c r="BT179" s="900" t="str">
        <f t="shared" si="293"/>
        <v/>
      </c>
      <c r="BU179" s="888"/>
      <c r="BV179" s="900">
        <f>IF(BV176="","",BV175*BV176*BV177*BV178)</f>
        <v>480</v>
      </c>
      <c r="BW179" s="900">
        <f>IF(BW176="","",BW175*BW176*BW177*BW178)</f>
        <v>60</v>
      </c>
      <c r="BX179" s="900" t="str">
        <f>IF(BX176="","",BX175*BX176*BX177*BX178)</f>
        <v/>
      </c>
      <c r="BY179" s="764" t="str">
        <f>IF(BY176="","",BY175*BY176*BY177*BY178)</f>
        <v/>
      </c>
      <c r="BZ179" s="894">
        <f>IF(DL179&lt;3,"",(SUM(B179:R179)-MIN(B179:R179)-MAX(B179:R179))/(DL179-2))</f>
        <v>525</v>
      </c>
      <c r="CA179" s="894">
        <f>IF(DM179&lt;3,"",(SUM(T179:AJ179)-MIN(T179:AJ179)-MAX(T179:AJ179))/(DM179-2))</f>
        <v>480</v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>
        <f t="shared" si="287"/>
        <v>240</v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2" t="str">
        <f t="shared" si="288"/>
        <v/>
      </c>
      <c r="CV179" s="553" t="str">
        <f t="shared" si="288"/>
        <v/>
      </c>
      <c r="CW179" s="554" t="str">
        <f t="shared" si="288"/>
        <v/>
      </c>
      <c r="CX179" s="554" t="str">
        <f t="shared" si="288"/>
        <v/>
      </c>
      <c r="CY179" s="554" t="str">
        <f t="shared" si="288"/>
        <v/>
      </c>
      <c r="CZ179" s="554" t="str">
        <f t="shared" si="288"/>
        <v/>
      </c>
      <c r="DA179" s="554" t="str">
        <f t="shared" si="288"/>
        <v/>
      </c>
      <c r="DB179" s="555" t="str">
        <f t="shared" si="288"/>
        <v/>
      </c>
      <c r="DC179" s="555" t="str">
        <f t="shared" si="288"/>
        <v/>
      </c>
      <c r="DD179" s="555" t="str">
        <f t="shared" si="288"/>
        <v/>
      </c>
      <c r="DE179" s="554" t="str">
        <f t="shared" si="289"/>
        <v/>
      </c>
      <c r="DF179" s="554" t="str">
        <f t="shared" si="289"/>
        <v/>
      </c>
      <c r="DG179" s="554" t="str">
        <f t="shared" si="289"/>
        <v/>
      </c>
      <c r="DH179" s="554" t="str">
        <f t="shared" si="289"/>
        <v/>
      </c>
      <c r="DI179" s="554" t="str">
        <f t="shared" si="289"/>
        <v/>
      </c>
      <c r="DJ179" s="553" t="str">
        <f t="shared" si="289"/>
        <v/>
      </c>
      <c r="DK179" s="552" t="str">
        <f t="shared" si="289"/>
        <v/>
      </c>
      <c r="DL179" s="896">
        <f>COUNT(B179:R179)</f>
        <v>3</v>
      </c>
      <c r="DM179" s="851">
        <f>COUNT(T179:AJ179)</f>
        <v>3</v>
      </c>
      <c r="DN179" s="851">
        <f>COUNT(AL179:BB179)</f>
        <v>1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429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8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8"/>
      <c r="AL180" s="672"/>
      <c r="AM180" s="672"/>
      <c r="AN180" s="672"/>
      <c r="AO180" s="672"/>
      <c r="AP180" s="672"/>
      <c r="AQ180" s="672"/>
      <c r="AR180" s="672"/>
      <c r="AS180" s="672" t="s">
        <v>770</v>
      </c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8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8"/>
      <c r="BV180" s="672"/>
      <c r="BW180" s="672"/>
      <c r="BX180" s="672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288</v>
      </c>
      <c r="B181" s="672"/>
      <c r="C181" s="672"/>
      <c r="D181" s="672"/>
      <c r="E181" s="672"/>
      <c r="F181" s="672"/>
      <c r="G181" s="672"/>
      <c r="H181" s="672">
        <v>1</v>
      </c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8"/>
      <c r="T181" s="672"/>
      <c r="U181" s="672"/>
      <c r="V181" s="672"/>
      <c r="W181" s="672"/>
      <c r="X181" s="672"/>
      <c r="Y181" s="672">
        <v>4</v>
      </c>
      <c r="Z181" s="672"/>
      <c r="AA181" s="672">
        <v>1</v>
      </c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8"/>
      <c r="AL181" s="672"/>
      <c r="AM181" s="672"/>
      <c r="AN181" s="672"/>
      <c r="AO181" s="672">
        <v>1</v>
      </c>
      <c r="AP181" s="672"/>
      <c r="AQ181" s="672"/>
      <c r="AR181" s="672"/>
      <c r="AS181" s="672">
        <v>1</v>
      </c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8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8"/>
      <c r="BV181" s="672">
        <v>1</v>
      </c>
      <c r="BW181" s="672">
        <v>1</v>
      </c>
      <c r="BX181" s="672"/>
      <c r="BY181" s="299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>
        <f t="shared" si="294"/>
        <v>1</v>
      </c>
      <c r="CM181" s="156">
        <f t="shared" si="294"/>
        <v>1</v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2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3" t="str">
        <f t="shared" si="296"/>
        <v/>
      </c>
      <c r="CW181" s="554" t="str">
        <f t="shared" si="296"/>
        <v/>
      </c>
      <c r="CX181" s="554" t="str">
        <f t="shared" si="296"/>
        <v/>
      </c>
      <c r="CY181" s="554" t="str">
        <f t="shared" si="296"/>
        <v/>
      </c>
      <c r="CZ181" s="554" t="str">
        <f t="shared" si="296"/>
        <v/>
      </c>
      <c r="DA181" s="554" t="str">
        <f t="shared" si="296"/>
        <v/>
      </c>
      <c r="DB181" s="555" t="str">
        <f t="shared" si="296"/>
        <v/>
      </c>
      <c r="DC181" s="555" t="str">
        <f t="shared" si="296"/>
        <v/>
      </c>
      <c r="DD181" s="555" t="str">
        <f t="shared" si="296"/>
        <v/>
      </c>
      <c r="DE181" s="554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4" t="str">
        <f t="shared" si="297"/>
        <v/>
      </c>
      <c r="DG181" s="554" t="str">
        <f t="shared" si="297"/>
        <v/>
      </c>
      <c r="DH181" s="554" t="str">
        <f t="shared" si="297"/>
        <v/>
      </c>
      <c r="DI181" s="554" t="str">
        <f t="shared" si="297"/>
        <v/>
      </c>
      <c r="DJ181" s="553" t="str">
        <f t="shared" si="297"/>
        <v/>
      </c>
      <c r="DK181" s="552" t="str">
        <f t="shared" si="297"/>
        <v/>
      </c>
      <c r="DL181" s="896">
        <f>COUNT(B181:R181)</f>
        <v>1</v>
      </c>
      <c r="DM181" s="851">
        <f>COUNT(T181:AJ181)</f>
        <v>2</v>
      </c>
      <c r="DN181" s="851">
        <f>COUNT(AL181:BB181)</f>
        <v>2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289</v>
      </c>
      <c r="B182" s="299"/>
      <c r="C182" s="299"/>
      <c r="D182" s="299"/>
      <c r="E182" s="299"/>
      <c r="F182" s="299"/>
      <c r="G182" s="299"/>
      <c r="H182" s="299">
        <v>1</v>
      </c>
      <c r="I182" s="299"/>
      <c r="J182" s="299"/>
      <c r="K182" s="299"/>
      <c r="L182" s="299"/>
      <c r="M182" s="299"/>
      <c r="N182" s="299"/>
      <c r="O182" s="299"/>
      <c r="P182" s="299"/>
      <c r="Q182" s="299"/>
      <c r="R182" s="299"/>
      <c r="S182" s="888"/>
      <c r="T182" s="299"/>
      <c r="U182" s="299"/>
      <c r="V182" s="299"/>
      <c r="W182" s="299"/>
      <c r="X182" s="299"/>
      <c r="Y182" s="299">
        <v>20</v>
      </c>
      <c r="Z182" s="299"/>
      <c r="AA182" s="299">
        <v>6</v>
      </c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>
        <v>8</v>
      </c>
      <c r="AP182" s="299"/>
      <c r="AQ182" s="299"/>
      <c r="AR182" s="299"/>
      <c r="AS182" s="299">
        <v>1</v>
      </c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1</v>
      </c>
      <c r="BW182" s="299">
        <v>6</v>
      </c>
      <c r="BX182" s="299"/>
      <c r="BY182" s="299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>
        <f t="shared" si="295"/>
        <v>1</v>
      </c>
      <c r="CM182" s="156">
        <f t="shared" si="295"/>
        <v>8</v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2" t="str">
        <f t="shared" si="296"/>
        <v/>
      </c>
      <c r="CV182" s="553" t="str">
        <f t="shared" si="296"/>
        <v/>
      </c>
      <c r="CW182" s="554" t="str">
        <f t="shared" si="296"/>
        <v/>
      </c>
      <c r="CX182" s="554" t="str">
        <f t="shared" si="296"/>
        <v/>
      </c>
      <c r="CY182" s="554" t="str">
        <f t="shared" si="296"/>
        <v/>
      </c>
      <c r="CZ182" s="554" t="str">
        <f t="shared" si="296"/>
        <v/>
      </c>
      <c r="DA182" s="554" t="str">
        <f t="shared" si="296"/>
        <v/>
      </c>
      <c r="DB182" s="555" t="str">
        <f t="shared" si="296"/>
        <v/>
      </c>
      <c r="DC182" s="555" t="str">
        <f t="shared" si="296"/>
        <v/>
      </c>
      <c r="DD182" s="555" t="str">
        <f t="shared" si="296"/>
        <v/>
      </c>
      <c r="DE182" s="554" t="str">
        <f t="shared" si="297"/>
        <v/>
      </c>
      <c r="DF182" s="554" t="str">
        <f t="shared" si="297"/>
        <v/>
      </c>
      <c r="DG182" s="554" t="str">
        <f t="shared" si="297"/>
        <v/>
      </c>
      <c r="DH182" s="554" t="str">
        <f t="shared" si="297"/>
        <v/>
      </c>
      <c r="DI182" s="554" t="str">
        <f t="shared" si="297"/>
        <v/>
      </c>
      <c r="DJ182" s="553" t="str">
        <f t="shared" si="297"/>
        <v/>
      </c>
      <c r="DK182" s="552" t="str">
        <f t="shared" si="297"/>
        <v/>
      </c>
      <c r="DL182" s="896">
        <f>COUNT(B182:R182)</f>
        <v>1</v>
      </c>
      <c r="DM182" s="851">
        <f>COUNT(T182:AJ182)</f>
        <v>2</v>
      </c>
      <c r="DN182" s="851">
        <f>COUNT(AL182:BB182)</f>
        <v>2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9"/>
      <c r="C183" s="299"/>
      <c r="D183" s="299"/>
      <c r="E183" s="299"/>
      <c r="F183" s="299"/>
      <c r="G183" s="299"/>
      <c r="H183" s="299">
        <v>3</v>
      </c>
      <c r="I183" s="299"/>
      <c r="J183" s="299"/>
      <c r="K183" s="299"/>
      <c r="L183" s="299"/>
      <c r="M183" s="299"/>
      <c r="N183" s="299"/>
      <c r="O183" s="299"/>
      <c r="P183" s="299"/>
      <c r="Q183" s="299"/>
      <c r="R183" s="299"/>
      <c r="S183" s="888"/>
      <c r="T183" s="299"/>
      <c r="U183" s="299"/>
      <c r="V183" s="299"/>
      <c r="W183" s="299"/>
      <c r="X183" s="299"/>
      <c r="Y183" s="299">
        <v>12</v>
      </c>
      <c r="Z183" s="299"/>
      <c r="AA183" s="299">
        <v>5</v>
      </c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>
        <v>12</v>
      </c>
      <c r="AP183" s="299"/>
      <c r="AQ183" s="299"/>
      <c r="AR183" s="299"/>
      <c r="AS183" s="299">
        <v>10</v>
      </c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3</v>
      </c>
      <c r="BW183" s="299">
        <v>5</v>
      </c>
      <c r="BX183" s="299"/>
      <c r="BY183" s="299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>
        <f t="shared" si="295"/>
        <v>10</v>
      </c>
      <c r="CM183" s="156">
        <f t="shared" si="295"/>
        <v>12</v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2" t="str">
        <f t="shared" si="296"/>
        <v/>
      </c>
      <c r="CV183" s="553" t="str">
        <f t="shared" si="296"/>
        <v/>
      </c>
      <c r="CW183" s="554" t="str">
        <f t="shared" si="296"/>
        <v/>
      </c>
      <c r="CX183" s="554" t="str">
        <f t="shared" si="296"/>
        <v/>
      </c>
      <c r="CY183" s="554" t="str">
        <f t="shared" si="296"/>
        <v/>
      </c>
      <c r="CZ183" s="554" t="str">
        <f t="shared" si="296"/>
        <v/>
      </c>
      <c r="DA183" s="554" t="str">
        <f t="shared" si="296"/>
        <v/>
      </c>
      <c r="DB183" s="555" t="str">
        <f t="shared" si="296"/>
        <v/>
      </c>
      <c r="DC183" s="555" t="str">
        <f t="shared" si="296"/>
        <v/>
      </c>
      <c r="DD183" s="555" t="str">
        <f t="shared" si="296"/>
        <v/>
      </c>
      <c r="DE183" s="554" t="str">
        <f t="shared" si="297"/>
        <v/>
      </c>
      <c r="DF183" s="554" t="str">
        <f t="shared" si="297"/>
        <v/>
      </c>
      <c r="DG183" s="554" t="str">
        <f t="shared" si="297"/>
        <v/>
      </c>
      <c r="DH183" s="554" t="str">
        <f t="shared" si="297"/>
        <v/>
      </c>
      <c r="DI183" s="554" t="str">
        <f t="shared" si="297"/>
        <v/>
      </c>
      <c r="DJ183" s="553" t="str">
        <f t="shared" si="297"/>
        <v/>
      </c>
      <c r="DK183" s="552" t="str">
        <f t="shared" si="297"/>
        <v/>
      </c>
      <c r="DL183" s="896">
        <f>COUNT(B183:R183)</f>
        <v>1</v>
      </c>
      <c r="DM183" s="851">
        <f>COUNT(T183:AJ183)</f>
        <v>2</v>
      </c>
      <c r="DN183" s="851">
        <f>COUNT(AL183:BB183)</f>
        <v>2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306</v>
      </c>
      <c r="B184" s="299"/>
      <c r="C184" s="299"/>
      <c r="D184" s="299"/>
      <c r="E184" s="299"/>
      <c r="F184" s="299"/>
      <c r="G184" s="299"/>
      <c r="H184" s="299">
        <v>10</v>
      </c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888"/>
      <c r="T184" s="299"/>
      <c r="U184" s="299"/>
      <c r="V184" s="299"/>
      <c r="W184" s="299"/>
      <c r="X184" s="299"/>
      <c r="Y184" s="299">
        <v>1</v>
      </c>
      <c r="Z184" s="299"/>
      <c r="AA184" s="299">
        <v>15</v>
      </c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>
        <v>10</v>
      </c>
      <c r="AP184" s="299"/>
      <c r="AQ184" s="299"/>
      <c r="AR184" s="299"/>
      <c r="AS184" s="299">
        <v>80</v>
      </c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15</v>
      </c>
      <c r="BX184" s="299"/>
      <c r="BY184" s="299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>
        <f t="shared" si="295"/>
        <v>10</v>
      </c>
      <c r="CM184" s="156">
        <f t="shared" si="295"/>
        <v>80</v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2" t="str">
        <f t="shared" si="296"/>
        <v/>
      </c>
      <c r="CV184" s="553" t="str">
        <f t="shared" si="296"/>
        <v/>
      </c>
      <c r="CW184" s="554" t="str">
        <f t="shared" si="296"/>
        <v/>
      </c>
      <c r="CX184" s="554" t="str">
        <f t="shared" si="296"/>
        <v/>
      </c>
      <c r="CY184" s="554" t="str">
        <f t="shared" si="296"/>
        <v/>
      </c>
      <c r="CZ184" s="554" t="str">
        <f t="shared" si="296"/>
        <v/>
      </c>
      <c r="DA184" s="554" t="str">
        <f t="shared" si="296"/>
        <v/>
      </c>
      <c r="DB184" s="555" t="str">
        <f t="shared" si="296"/>
        <v/>
      </c>
      <c r="DC184" s="555" t="str">
        <f t="shared" si="296"/>
        <v/>
      </c>
      <c r="DD184" s="555" t="str">
        <f t="shared" si="296"/>
        <v/>
      </c>
      <c r="DE184" s="554" t="str">
        <f t="shared" si="297"/>
        <v/>
      </c>
      <c r="DF184" s="554" t="str">
        <f t="shared" si="297"/>
        <v/>
      </c>
      <c r="DG184" s="554" t="str">
        <f t="shared" si="297"/>
        <v/>
      </c>
      <c r="DH184" s="554" t="str">
        <f t="shared" si="297"/>
        <v/>
      </c>
      <c r="DI184" s="554" t="str">
        <f t="shared" si="297"/>
        <v/>
      </c>
      <c r="DJ184" s="553" t="str">
        <f t="shared" si="297"/>
        <v/>
      </c>
      <c r="DK184" s="552" t="str">
        <f t="shared" si="297"/>
        <v/>
      </c>
      <c r="DL184" s="896">
        <f>COUNT(B184:R184)</f>
        <v>1</v>
      </c>
      <c r="DM184" s="851">
        <f>COUNT(T184:AJ184)</f>
        <v>2</v>
      </c>
      <c r="DN184" s="851">
        <f>COUNT(AL184:BB184)</f>
        <v>2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307</v>
      </c>
      <c r="B185" s="900" t="str">
        <f t="shared" ref="B185:R185" si="298">IF(B182="","",B181*B182*B183*B184)</f>
        <v/>
      </c>
      <c r="C185" s="900" t="str">
        <f t="shared" si="298"/>
        <v/>
      </c>
      <c r="D185" s="900" t="str">
        <f t="shared" si="298"/>
        <v/>
      </c>
      <c r="E185" s="900" t="str">
        <f t="shared" si="298"/>
        <v/>
      </c>
      <c r="F185" s="900" t="str">
        <f t="shared" si="298"/>
        <v/>
      </c>
      <c r="G185" s="900" t="str">
        <f t="shared" si="298"/>
        <v/>
      </c>
      <c r="H185" s="900">
        <f t="shared" si="298"/>
        <v>30</v>
      </c>
      <c r="I185" s="900" t="str">
        <f t="shared" si="298"/>
        <v/>
      </c>
      <c r="J185" s="900" t="str">
        <f t="shared" si="298"/>
        <v/>
      </c>
      <c r="K185" s="900" t="str">
        <f t="shared" si="298"/>
        <v/>
      </c>
      <c r="L185" s="900" t="str">
        <f t="shared" si="298"/>
        <v/>
      </c>
      <c r="M185" s="900" t="str">
        <f t="shared" si="298"/>
        <v/>
      </c>
      <c r="N185" s="900" t="str">
        <f t="shared" si="298"/>
        <v/>
      </c>
      <c r="O185" s="900" t="str">
        <f t="shared" si="298"/>
        <v/>
      </c>
      <c r="P185" s="900" t="str">
        <f t="shared" si="298"/>
        <v/>
      </c>
      <c r="Q185" s="900" t="str">
        <f t="shared" si="298"/>
        <v/>
      </c>
      <c r="R185" s="900" t="str">
        <f t="shared" si="298"/>
        <v/>
      </c>
      <c r="S185" s="888"/>
      <c r="T185" s="900" t="str">
        <f t="shared" ref="T185:AJ185" si="299">IF(T182="","",T181*T182*T183*T184)</f>
        <v/>
      </c>
      <c r="U185" s="900" t="str">
        <f t="shared" si="299"/>
        <v/>
      </c>
      <c r="V185" s="900" t="str">
        <f t="shared" si="299"/>
        <v/>
      </c>
      <c r="W185" s="900" t="str">
        <f t="shared" si="299"/>
        <v/>
      </c>
      <c r="X185" s="900" t="str">
        <f t="shared" si="299"/>
        <v/>
      </c>
      <c r="Y185" s="900">
        <f t="shared" si="299"/>
        <v>960</v>
      </c>
      <c r="Z185" s="900" t="str">
        <f t="shared" si="299"/>
        <v/>
      </c>
      <c r="AA185" s="900">
        <f t="shared" si="299"/>
        <v>450</v>
      </c>
      <c r="AB185" s="900" t="str">
        <f t="shared" si="299"/>
        <v/>
      </c>
      <c r="AC185" s="900" t="str">
        <f t="shared" si="299"/>
        <v/>
      </c>
      <c r="AD185" s="900" t="str">
        <f t="shared" si="299"/>
        <v/>
      </c>
      <c r="AE185" s="900" t="str">
        <f t="shared" si="299"/>
        <v/>
      </c>
      <c r="AF185" s="900" t="str">
        <f t="shared" si="299"/>
        <v/>
      </c>
      <c r="AG185" s="900" t="str">
        <f t="shared" si="299"/>
        <v/>
      </c>
      <c r="AH185" s="900" t="str">
        <f t="shared" si="299"/>
        <v/>
      </c>
      <c r="AI185" s="900" t="str">
        <f t="shared" si="299"/>
        <v/>
      </c>
      <c r="AJ185" s="900" t="str">
        <f t="shared" si="299"/>
        <v/>
      </c>
      <c r="AK185" s="888"/>
      <c r="AL185" s="900" t="str">
        <f t="shared" ref="AL185:BB185" si="300">IF(AL182="","",AL181*AL182*AL183*AL184)</f>
        <v/>
      </c>
      <c r="AM185" s="900" t="str">
        <f t="shared" si="300"/>
        <v/>
      </c>
      <c r="AN185" s="900" t="str">
        <f t="shared" si="300"/>
        <v/>
      </c>
      <c r="AO185" s="900">
        <f t="shared" si="300"/>
        <v>960</v>
      </c>
      <c r="AP185" s="900" t="str">
        <f t="shared" si="300"/>
        <v/>
      </c>
      <c r="AQ185" s="900" t="str">
        <f t="shared" si="300"/>
        <v/>
      </c>
      <c r="AR185" s="900" t="str">
        <f t="shared" si="300"/>
        <v/>
      </c>
      <c r="AS185" s="900">
        <f t="shared" si="300"/>
        <v>800</v>
      </c>
      <c r="AT185" s="900" t="str">
        <f t="shared" si="300"/>
        <v/>
      </c>
      <c r="AU185" s="900" t="str">
        <f t="shared" si="300"/>
        <v/>
      </c>
      <c r="AV185" s="900" t="str">
        <f t="shared" si="300"/>
        <v/>
      </c>
      <c r="AW185" s="900" t="str">
        <f t="shared" si="300"/>
        <v/>
      </c>
      <c r="AX185" s="900" t="str">
        <f t="shared" si="300"/>
        <v/>
      </c>
      <c r="AY185" s="900" t="str">
        <f t="shared" si="300"/>
        <v/>
      </c>
      <c r="AZ185" s="900" t="str">
        <f t="shared" si="300"/>
        <v/>
      </c>
      <c r="BA185" s="900" t="str">
        <f t="shared" si="300"/>
        <v/>
      </c>
      <c r="BB185" s="900" t="str">
        <f t="shared" si="300"/>
        <v/>
      </c>
      <c r="BC185" s="888"/>
      <c r="BD185" s="900" t="str">
        <f t="shared" ref="BD185:BT185" si="301">IF(BD182="","",BD181*BD182*BD183*BD184)</f>
        <v/>
      </c>
      <c r="BE185" s="900" t="str">
        <f t="shared" si="301"/>
        <v/>
      </c>
      <c r="BF185" s="900" t="str">
        <f t="shared" si="301"/>
        <v/>
      </c>
      <c r="BG185" s="900" t="str">
        <f t="shared" si="301"/>
        <v/>
      </c>
      <c r="BH185" s="900" t="str">
        <f t="shared" si="301"/>
        <v/>
      </c>
      <c r="BI185" s="900" t="str">
        <f t="shared" si="301"/>
        <v/>
      </c>
      <c r="BJ185" s="900" t="str">
        <f t="shared" si="301"/>
        <v/>
      </c>
      <c r="BK185" s="900" t="str">
        <f t="shared" si="301"/>
        <v/>
      </c>
      <c r="BL185" s="900" t="str">
        <f t="shared" si="301"/>
        <v/>
      </c>
      <c r="BM185" s="900" t="str">
        <f t="shared" si="301"/>
        <v/>
      </c>
      <c r="BN185" s="900" t="str">
        <f t="shared" si="301"/>
        <v/>
      </c>
      <c r="BO185" s="900" t="str">
        <f t="shared" si="301"/>
        <v/>
      </c>
      <c r="BP185" s="900" t="str">
        <f t="shared" si="301"/>
        <v/>
      </c>
      <c r="BQ185" s="900" t="str">
        <f t="shared" si="301"/>
        <v/>
      </c>
      <c r="BR185" s="900" t="str">
        <f t="shared" si="301"/>
        <v/>
      </c>
      <c r="BS185" s="900" t="str">
        <f t="shared" si="301"/>
        <v/>
      </c>
      <c r="BT185" s="900" t="str">
        <f t="shared" si="301"/>
        <v/>
      </c>
      <c r="BU185" s="888"/>
      <c r="BV185" s="900">
        <f>IF(BV182="","",BV181*BV182*BV183*BV184)</f>
        <v>30</v>
      </c>
      <c r="BW185" s="900">
        <f>IF(BW182="","",BW181*BW182*BW183*BW184)</f>
        <v>450</v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>
        <f t="shared" si="295"/>
        <v>800</v>
      </c>
      <c r="CM185" s="156">
        <f t="shared" si="295"/>
        <v>960</v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2" t="str">
        <f t="shared" si="296"/>
        <v/>
      </c>
      <c r="CV185" s="553" t="str">
        <f t="shared" si="296"/>
        <v/>
      </c>
      <c r="CW185" s="554" t="str">
        <f t="shared" si="296"/>
        <v/>
      </c>
      <c r="CX185" s="554" t="str">
        <f t="shared" si="296"/>
        <v/>
      </c>
      <c r="CY185" s="554" t="str">
        <f t="shared" si="296"/>
        <v/>
      </c>
      <c r="CZ185" s="554" t="str">
        <f t="shared" si="296"/>
        <v/>
      </c>
      <c r="DA185" s="554" t="str">
        <f t="shared" si="296"/>
        <v/>
      </c>
      <c r="DB185" s="555" t="str">
        <f t="shared" si="296"/>
        <v/>
      </c>
      <c r="DC185" s="555" t="str">
        <f t="shared" si="296"/>
        <v/>
      </c>
      <c r="DD185" s="555" t="str">
        <f t="shared" si="296"/>
        <v/>
      </c>
      <c r="DE185" s="554" t="str">
        <f t="shared" si="297"/>
        <v/>
      </c>
      <c r="DF185" s="554" t="str">
        <f t="shared" si="297"/>
        <v/>
      </c>
      <c r="DG185" s="554" t="str">
        <f t="shared" si="297"/>
        <v/>
      </c>
      <c r="DH185" s="554" t="str">
        <f t="shared" si="297"/>
        <v/>
      </c>
      <c r="DI185" s="554" t="str">
        <f t="shared" si="297"/>
        <v/>
      </c>
      <c r="DJ185" s="553" t="str">
        <f t="shared" si="297"/>
        <v/>
      </c>
      <c r="DK185" s="552" t="str">
        <f t="shared" si="297"/>
        <v/>
      </c>
      <c r="DL185" s="896">
        <f>COUNT(B185:R185)</f>
        <v>1</v>
      </c>
      <c r="DM185" s="851">
        <f>COUNT(T185:AJ185)</f>
        <v>2</v>
      </c>
      <c r="DN185" s="851">
        <f>COUNT(AL185:BB185)</f>
        <v>2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451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8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8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8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8"/>
      <c r="BV186" s="672"/>
      <c r="BW186" s="672"/>
      <c r="BX186" s="672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8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8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8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8"/>
      <c r="BV187" s="672"/>
      <c r="BW187" s="672"/>
      <c r="BX187" s="672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2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3" t="str">
        <f t="shared" si="304"/>
        <v/>
      </c>
      <c r="CW187" s="554" t="str">
        <f t="shared" si="304"/>
        <v/>
      </c>
      <c r="CX187" s="554" t="str">
        <f t="shared" si="304"/>
        <v/>
      </c>
      <c r="CY187" s="554" t="str">
        <f t="shared" si="304"/>
        <v/>
      </c>
      <c r="CZ187" s="554" t="str">
        <f t="shared" si="304"/>
        <v/>
      </c>
      <c r="DA187" s="554" t="str">
        <f t="shared" si="304"/>
        <v/>
      </c>
      <c r="DB187" s="555" t="str">
        <f t="shared" si="304"/>
        <v/>
      </c>
      <c r="DC187" s="555" t="str">
        <f t="shared" si="304"/>
        <v/>
      </c>
      <c r="DD187" s="555" t="str">
        <f t="shared" si="304"/>
        <v/>
      </c>
      <c r="DE187" s="554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4" t="str">
        <f t="shared" si="305"/>
        <v/>
      </c>
      <c r="DG187" s="554" t="str">
        <f t="shared" si="305"/>
        <v/>
      </c>
      <c r="DH187" s="554" t="str">
        <f t="shared" si="305"/>
        <v/>
      </c>
      <c r="DI187" s="554" t="str">
        <f t="shared" si="305"/>
        <v/>
      </c>
      <c r="DJ187" s="553" t="str">
        <f t="shared" si="305"/>
        <v/>
      </c>
      <c r="DK187" s="552" t="str">
        <f t="shared" si="305"/>
        <v/>
      </c>
      <c r="DL187" s="896">
        <f>COUNT(B187:R187)</f>
        <v>0</v>
      </c>
      <c r="DM187" s="851">
        <f>COUNT(T187:AJ187)</f>
        <v>0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289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2" t="str">
        <f t="shared" si="304"/>
        <v/>
      </c>
      <c r="CV188" s="553" t="str">
        <f t="shared" si="304"/>
        <v/>
      </c>
      <c r="CW188" s="554" t="str">
        <f t="shared" si="304"/>
        <v/>
      </c>
      <c r="CX188" s="554" t="str">
        <f t="shared" si="304"/>
        <v/>
      </c>
      <c r="CY188" s="554" t="str">
        <f t="shared" si="304"/>
        <v/>
      </c>
      <c r="CZ188" s="554" t="str">
        <f t="shared" si="304"/>
        <v/>
      </c>
      <c r="DA188" s="554" t="str">
        <f t="shared" si="304"/>
        <v/>
      </c>
      <c r="DB188" s="555" t="str">
        <f t="shared" si="304"/>
        <v/>
      </c>
      <c r="DC188" s="555" t="str">
        <f t="shared" si="304"/>
        <v/>
      </c>
      <c r="DD188" s="555" t="str">
        <f t="shared" si="304"/>
        <v/>
      </c>
      <c r="DE188" s="554" t="str">
        <f t="shared" si="305"/>
        <v/>
      </c>
      <c r="DF188" s="554" t="str">
        <f t="shared" si="305"/>
        <v/>
      </c>
      <c r="DG188" s="554" t="str">
        <f t="shared" si="305"/>
        <v/>
      </c>
      <c r="DH188" s="554" t="str">
        <f t="shared" si="305"/>
        <v/>
      </c>
      <c r="DI188" s="554" t="str">
        <f t="shared" si="305"/>
        <v/>
      </c>
      <c r="DJ188" s="553" t="str">
        <f t="shared" si="305"/>
        <v/>
      </c>
      <c r="DK188" s="552" t="str">
        <f t="shared" si="305"/>
        <v/>
      </c>
      <c r="DL188" s="896">
        <f>COUNT(B188:R188)</f>
        <v>0</v>
      </c>
      <c r="DM188" s="851">
        <f>COUNT(T188:AJ188)</f>
        <v>0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2" t="str">
        <f t="shared" si="304"/>
        <v/>
      </c>
      <c r="CV189" s="553" t="str">
        <f t="shared" si="304"/>
        <v/>
      </c>
      <c r="CW189" s="554" t="str">
        <f t="shared" si="304"/>
        <v/>
      </c>
      <c r="CX189" s="554" t="str">
        <f t="shared" si="304"/>
        <v/>
      </c>
      <c r="CY189" s="554" t="str">
        <f t="shared" si="304"/>
        <v/>
      </c>
      <c r="CZ189" s="554" t="str">
        <f t="shared" si="304"/>
        <v/>
      </c>
      <c r="DA189" s="554" t="str">
        <f t="shared" si="304"/>
        <v/>
      </c>
      <c r="DB189" s="555" t="str">
        <f t="shared" si="304"/>
        <v/>
      </c>
      <c r="DC189" s="555" t="str">
        <f t="shared" si="304"/>
        <v/>
      </c>
      <c r="DD189" s="555" t="str">
        <f t="shared" si="304"/>
        <v/>
      </c>
      <c r="DE189" s="554" t="str">
        <f t="shared" si="305"/>
        <v/>
      </c>
      <c r="DF189" s="554" t="str">
        <f t="shared" si="305"/>
        <v/>
      </c>
      <c r="DG189" s="554" t="str">
        <f t="shared" si="305"/>
        <v/>
      </c>
      <c r="DH189" s="554" t="str">
        <f t="shared" si="305"/>
        <v/>
      </c>
      <c r="DI189" s="554" t="str">
        <f t="shared" si="305"/>
        <v/>
      </c>
      <c r="DJ189" s="553" t="str">
        <f t="shared" si="305"/>
        <v/>
      </c>
      <c r="DK189" s="552" t="str">
        <f t="shared" si="305"/>
        <v/>
      </c>
      <c r="DL189" s="896">
        <f>COUNT(B189:R189)</f>
        <v>0</v>
      </c>
      <c r="DM189" s="851">
        <f>COUNT(T189:AJ189)</f>
        <v>0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306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2" t="str">
        <f t="shared" si="304"/>
        <v/>
      </c>
      <c r="CV190" s="553" t="str">
        <f t="shared" si="304"/>
        <v/>
      </c>
      <c r="CW190" s="554" t="str">
        <f t="shared" si="304"/>
        <v/>
      </c>
      <c r="CX190" s="554" t="str">
        <f t="shared" si="304"/>
        <v/>
      </c>
      <c r="CY190" s="554" t="str">
        <f t="shared" si="304"/>
        <v/>
      </c>
      <c r="CZ190" s="554" t="str">
        <f t="shared" si="304"/>
        <v/>
      </c>
      <c r="DA190" s="554" t="str">
        <f t="shared" si="304"/>
        <v/>
      </c>
      <c r="DB190" s="555" t="str">
        <f t="shared" si="304"/>
        <v/>
      </c>
      <c r="DC190" s="555" t="str">
        <f t="shared" si="304"/>
        <v/>
      </c>
      <c r="DD190" s="555" t="str">
        <f t="shared" si="304"/>
        <v/>
      </c>
      <c r="DE190" s="554" t="str">
        <f t="shared" si="305"/>
        <v/>
      </c>
      <c r="DF190" s="554" t="str">
        <f t="shared" si="305"/>
        <v/>
      </c>
      <c r="DG190" s="554" t="str">
        <f t="shared" si="305"/>
        <v/>
      </c>
      <c r="DH190" s="554" t="str">
        <f t="shared" si="305"/>
        <v/>
      </c>
      <c r="DI190" s="554" t="str">
        <f t="shared" si="305"/>
        <v/>
      </c>
      <c r="DJ190" s="553" t="str">
        <f t="shared" si="305"/>
        <v/>
      </c>
      <c r="DK190" s="552" t="str">
        <f t="shared" si="305"/>
        <v/>
      </c>
      <c r="DL190" s="896">
        <f>COUNT(B190:R190)</f>
        <v>0</v>
      </c>
      <c r="DM190" s="851">
        <f>COUNT(T190:AJ190)</f>
        <v>0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307</v>
      </c>
      <c r="B191" s="900" t="str">
        <f t="shared" ref="B191:R191" si="306">IF(B188="","",B187*B188*B189*B190)</f>
        <v/>
      </c>
      <c r="C191" s="900" t="str">
        <f t="shared" si="306"/>
        <v/>
      </c>
      <c r="D191" s="900" t="str">
        <f t="shared" si="306"/>
        <v/>
      </c>
      <c r="E191" s="900" t="str">
        <f t="shared" si="306"/>
        <v/>
      </c>
      <c r="F191" s="900" t="str">
        <f t="shared" si="306"/>
        <v/>
      </c>
      <c r="G191" s="900" t="str">
        <f t="shared" si="306"/>
        <v/>
      </c>
      <c r="H191" s="900" t="str">
        <f t="shared" si="306"/>
        <v/>
      </c>
      <c r="I191" s="900" t="str">
        <f t="shared" si="306"/>
        <v/>
      </c>
      <c r="J191" s="900" t="str">
        <f t="shared" si="306"/>
        <v/>
      </c>
      <c r="K191" s="900" t="str">
        <f t="shared" si="306"/>
        <v/>
      </c>
      <c r="L191" s="900" t="str">
        <f t="shared" si="306"/>
        <v/>
      </c>
      <c r="M191" s="900" t="str">
        <f t="shared" si="306"/>
        <v/>
      </c>
      <c r="N191" s="900" t="str">
        <f t="shared" si="306"/>
        <v/>
      </c>
      <c r="O191" s="900" t="str">
        <f t="shared" si="306"/>
        <v/>
      </c>
      <c r="P191" s="900" t="str">
        <f t="shared" si="306"/>
        <v/>
      </c>
      <c r="Q191" s="900" t="str">
        <f t="shared" si="306"/>
        <v/>
      </c>
      <c r="R191" s="900" t="str">
        <f t="shared" si="306"/>
        <v/>
      </c>
      <c r="S191" s="888"/>
      <c r="T191" s="900" t="str">
        <f t="shared" ref="T191:AJ191" si="307">IF(T188="","",T187*T188*T189*T190)</f>
        <v/>
      </c>
      <c r="U191" s="900" t="str">
        <f t="shared" si="307"/>
        <v/>
      </c>
      <c r="V191" s="900" t="str">
        <f t="shared" si="307"/>
        <v/>
      </c>
      <c r="W191" s="900" t="str">
        <f t="shared" si="307"/>
        <v/>
      </c>
      <c r="X191" s="900" t="str">
        <f t="shared" si="307"/>
        <v/>
      </c>
      <c r="Y191" s="900" t="str">
        <f t="shared" si="307"/>
        <v/>
      </c>
      <c r="Z191" s="900" t="str">
        <f t="shared" si="307"/>
        <v/>
      </c>
      <c r="AA191" s="900" t="str">
        <f t="shared" si="307"/>
        <v/>
      </c>
      <c r="AB191" s="900" t="str">
        <f t="shared" si="307"/>
        <v/>
      </c>
      <c r="AC191" s="900" t="str">
        <f t="shared" si="307"/>
        <v/>
      </c>
      <c r="AD191" s="900" t="str">
        <f t="shared" si="307"/>
        <v/>
      </c>
      <c r="AE191" s="900" t="str">
        <f t="shared" si="307"/>
        <v/>
      </c>
      <c r="AF191" s="900" t="str">
        <f t="shared" si="307"/>
        <v/>
      </c>
      <c r="AG191" s="900" t="str">
        <f t="shared" si="307"/>
        <v/>
      </c>
      <c r="AH191" s="900" t="str">
        <f t="shared" si="307"/>
        <v/>
      </c>
      <c r="AI191" s="900" t="str">
        <f t="shared" si="307"/>
        <v/>
      </c>
      <c r="AJ191" s="900" t="str">
        <f t="shared" si="307"/>
        <v/>
      </c>
      <c r="AK191" s="888"/>
      <c r="AL191" s="900" t="str">
        <f t="shared" ref="AL191:BB191" si="308">IF(AL188="","",AL187*AL188*AL189*AL190)</f>
        <v/>
      </c>
      <c r="AM191" s="900" t="str">
        <f t="shared" si="308"/>
        <v/>
      </c>
      <c r="AN191" s="900" t="str">
        <f t="shared" si="308"/>
        <v/>
      </c>
      <c r="AO191" s="900" t="str">
        <f t="shared" si="308"/>
        <v/>
      </c>
      <c r="AP191" s="900" t="str">
        <f t="shared" si="308"/>
        <v/>
      </c>
      <c r="AQ191" s="900" t="str">
        <f t="shared" si="308"/>
        <v/>
      </c>
      <c r="AR191" s="900" t="str">
        <f t="shared" si="308"/>
        <v/>
      </c>
      <c r="AS191" s="900" t="str">
        <f t="shared" si="308"/>
        <v/>
      </c>
      <c r="AT191" s="900" t="str">
        <f t="shared" si="308"/>
        <v/>
      </c>
      <c r="AU191" s="900" t="str">
        <f t="shared" si="308"/>
        <v/>
      </c>
      <c r="AV191" s="900" t="str">
        <f t="shared" si="308"/>
        <v/>
      </c>
      <c r="AW191" s="900" t="str">
        <f t="shared" si="308"/>
        <v/>
      </c>
      <c r="AX191" s="900" t="str">
        <f t="shared" si="308"/>
        <v/>
      </c>
      <c r="AY191" s="900" t="str">
        <f t="shared" si="308"/>
        <v/>
      </c>
      <c r="AZ191" s="900" t="str">
        <f t="shared" si="308"/>
        <v/>
      </c>
      <c r="BA191" s="900" t="str">
        <f t="shared" si="308"/>
        <v/>
      </c>
      <c r="BB191" s="900" t="str">
        <f t="shared" si="308"/>
        <v/>
      </c>
      <c r="BC191" s="888"/>
      <c r="BD191" s="900" t="str">
        <f t="shared" ref="BD191:BT191" si="309">IF(BD188="","",BD187*BD188*BD189*BD190)</f>
        <v/>
      </c>
      <c r="BE191" s="900" t="str">
        <f t="shared" si="309"/>
        <v/>
      </c>
      <c r="BF191" s="900" t="str">
        <f t="shared" si="309"/>
        <v/>
      </c>
      <c r="BG191" s="900" t="str">
        <f t="shared" si="309"/>
        <v/>
      </c>
      <c r="BH191" s="900" t="str">
        <f t="shared" si="309"/>
        <v/>
      </c>
      <c r="BI191" s="900" t="str">
        <f t="shared" si="309"/>
        <v/>
      </c>
      <c r="BJ191" s="900" t="str">
        <f t="shared" si="309"/>
        <v/>
      </c>
      <c r="BK191" s="900" t="str">
        <f t="shared" si="309"/>
        <v/>
      </c>
      <c r="BL191" s="900" t="str">
        <f t="shared" si="309"/>
        <v/>
      </c>
      <c r="BM191" s="900" t="str">
        <f t="shared" si="309"/>
        <v/>
      </c>
      <c r="BN191" s="900" t="str">
        <f t="shared" si="309"/>
        <v/>
      </c>
      <c r="BO191" s="900" t="str">
        <f t="shared" si="309"/>
        <v/>
      </c>
      <c r="BP191" s="900" t="str">
        <f t="shared" si="309"/>
        <v/>
      </c>
      <c r="BQ191" s="900" t="str">
        <f t="shared" si="309"/>
        <v/>
      </c>
      <c r="BR191" s="900" t="str">
        <f t="shared" si="309"/>
        <v/>
      </c>
      <c r="BS191" s="900" t="str">
        <f t="shared" si="309"/>
        <v/>
      </c>
      <c r="BT191" s="900" t="str">
        <f t="shared" si="309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2" t="str">
        <f t="shared" si="304"/>
        <v/>
      </c>
      <c r="CV191" s="553" t="str">
        <f t="shared" si="304"/>
        <v/>
      </c>
      <c r="CW191" s="554" t="str">
        <f t="shared" si="304"/>
        <v/>
      </c>
      <c r="CX191" s="554" t="str">
        <f t="shared" si="304"/>
        <v/>
      </c>
      <c r="CY191" s="554" t="str">
        <f t="shared" si="304"/>
        <v/>
      </c>
      <c r="CZ191" s="554" t="str">
        <f t="shared" si="304"/>
        <v/>
      </c>
      <c r="DA191" s="554" t="str">
        <f t="shared" si="304"/>
        <v/>
      </c>
      <c r="DB191" s="555" t="str">
        <f t="shared" si="304"/>
        <v/>
      </c>
      <c r="DC191" s="555" t="str">
        <f t="shared" si="304"/>
        <v/>
      </c>
      <c r="DD191" s="555" t="str">
        <f t="shared" si="304"/>
        <v/>
      </c>
      <c r="DE191" s="554" t="str">
        <f t="shared" si="305"/>
        <v/>
      </c>
      <c r="DF191" s="554" t="str">
        <f t="shared" si="305"/>
        <v/>
      </c>
      <c r="DG191" s="554" t="str">
        <f t="shared" si="305"/>
        <v/>
      </c>
      <c r="DH191" s="554" t="str">
        <f t="shared" si="305"/>
        <v/>
      </c>
      <c r="DI191" s="554" t="str">
        <f t="shared" si="305"/>
        <v/>
      </c>
      <c r="DJ191" s="553" t="str">
        <f t="shared" si="305"/>
        <v/>
      </c>
      <c r="DK191" s="552" t="str">
        <f t="shared" si="305"/>
        <v/>
      </c>
      <c r="DL191" s="896">
        <f>COUNT(B191:R191)</f>
        <v>0</v>
      </c>
      <c r="DM191" s="851">
        <f>COUNT(T191:AJ191)</f>
        <v>0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429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8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8"/>
      <c r="AL192" s="672"/>
      <c r="AM192" s="672"/>
      <c r="AN192" s="672">
        <v>0</v>
      </c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8"/>
      <c r="BD192" s="672"/>
      <c r="BE192" s="672"/>
      <c r="BF192" s="672"/>
      <c r="BG192" s="672"/>
      <c r="BH192" s="672"/>
      <c r="BI192" s="672"/>
      <c r="BJ192" s="672"/>
      <c r="BK192" s="672"/>
      <c r="BL192" s="672" t="s">
        <v>780</v>
      </c>
      <c r="BM192" s="672"/>
      <c r="BN192" s="672"/>
      <c r="BO192" s="672"/>
      <c r="BP192" s="672"/>
      <c r="BQ192" s="672"/>
      <c r="BR192" s="672"/>
      <c r="BS192" s="672"/>
      <c r="BT192" s="672"/>
      <c r="BU192" s="888"/>
      <c r="BV192" s="672"/>
      <c r="BW192" s="672"/>
      <c r="BX192" s="672"/>
      <c r="BY192" s="672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8"/>
      <c r="T193" s="672"/>
      <c r="U193" s="672"/>
      <c r="V193" s="672"/>
      <c r="W193" s="672"/>
      <c r="X193" s="672"/>
      <c r="Y193" s="672"/>
      <c r="Z193" s="672"/>
      <c r="AA193" s="672"/>
      <c r="AB193" s="672">
        <v>2</v>
      </c>
      <c r="AC193" s="672"/>
      <c r="AD193" s="672"/>
      <c r="AE193" s="672"/>
      <c r="AF193" s="672"/>
      <c r="AG193" s="672"/>
      <c r="AH193" s="672"/>
      <c r="AI193" s="672"/>
      <c r="AJ193" s="672"/>
      <c r="AK193" s="888"/>
      <c r="AL193" s="672"/>
      <c r="AM193" s="672"/>
      <c r="AN193" s="672">
        <v>1</v>
      </c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8"/>
      <c r="BD193" s="672"/>
      <c r="BE193" s="672"/>
      <c r="BF193" s="672"/>
      <c r="BG193" s="672"/>
      <c r="BH193" s="672"/>
      <c r="BI193" s="672"/>
      <c r="BJ193" s="672"/>
      <c r="BK193" s="672"/>
      <c r="BL193" s="672">
        <v>1</v>
      </c>
      <c r="BM193" s="672"/>
      <c r="BN193" s="672"/>
      <c r="BO193" s="672"/>
      <c r="BP193" s="672"/>
      <c r="BQ193" s="672"/>
      <c r="BR193" s="672"/>
      <c r="BS193" s="672"/>
      <c r="BT193" s="672"/>
      <c r="BU193" s="888"/>
      <c r="BV193" s="672"/>
      <c r="BW193" s="672">
        <v>2</v>
      </c>
      <c r="BX193" s="672"/>
      <c r="BY193" s="672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>
        <f t="shared" si="310"/>
        <v>1</v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2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3" t="str">
        <f t="shared" si="312"/>
        <v/>
      </c>
      <c r="CW193" s="554" t="str">
        <f t="shared" si="312"/>
        <v/>
      </c>
      <c r="CX193" s="554" t="str">
        <f t="shared" si="312"/>
        <v/>
      </c>
      <c r="CY193" s="554" t="str">
        <f t="shared" si="312"/>
        <v/>
      </c>
      <c r="CZ193" s="554" t="str">
        <f t="shared" si="312"/>
        <v/>
      </c>
      <c r="DA193" s="554" t="str">
        <f t="shared" si="312"/>
        <v/>
      </c>
      <c r="DB193" s="555" t="str">
        <f t="shared" si="312"/>
        <v/>
      </c>
      <c r="DC193" s="555">
        <f t="shared" si="312"/>
        <v>1</v>
      </c>
      <c r="DD193" s="555" t="str">
        <f t="shared" si="312"/>
        <v/>
      </c>
      <c r="DE193" s="554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4" t="str">
        <f t="shared" si="313"/>
        <v/>
      </c>
      <c r="DG193" s="554" t="str">
        <f t="shared" si="313"/>
        <v/>
      </c>
      <c r="DH193" s="554" t="str">
        <f t="shared" si="313"/>
        <v/>
      </c>
      <c r="DI193" s="554" t="str">
        <f t="shared" si="313"/>
        <v/>
      </c>
      <c r="DJ193" s="553" t="str">
        <f t="shared" si="313"/>
        <v/>
      </c>
      <c r="DK193" s="552" t="str">
        <f t="shared" si="313"/>
        <v/>
      </c>
      <c r="DL193" s="896">
        <f>COUNT(B193:R193)</f>
        <v>0</v>
      </c>
      <c r="DM193" s="851">
        <f>COUNT(T193:AJ193)</f>
        <v>1</v>
      </c>
      <c r="DN193" s="851">
        <f>COUNT(AL193:BB193)</f>
        <v>1</v>
      </c>
      <c r="DO193" s="852">
        <f>COUNT(BD193:BT193)</f>
        <v>1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289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/>
      <c r="V194" s="299"/>
      <c r="W194" s="299"/>
      <c r="X194" s="299"/>
      <c r="Y194" s="299"/>
      <c r="Z194" s="299"/>
      <c r="AA194" s="299"/>
      <c r="AB194" s="299">
        <v>10</v>
      </c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>
        <v>30</v>
      </c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>
        <v>4</v>
      </c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>
        <f t="shared" si="311"/>
        <v>30</v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2" t="str">
        <f t="shared" si="312"/>
        <v/>
      </c>
      <c r="CV194" s="553" t="str">
        <f t="shared" si="312"/>
        <v/>
      </c>
      <c r="CW194" s="554" t="str">
        <f t="shared" si="312"/>
        <v/>
      </c>
      <c r="CX194" s="554" t="str">
        <f t="shared" si="312"/>
        <v/>
      </c>
      <c r="CY194" s="554" t="str">
        <f t="shared" si="312"/>
        <v/>
      </c>
      <c r="CZ194" s="554" t="str">
        <f t="shared" si="312"/>
        <v/>
      </c>
      <c r="DA194" s="554" t="str">
        <f t="shared" si="312"/>
        <v/>
      </c>
      <c r="DB194" s="555" t="str">
        <f t="shared" si="312"/>
        <v/>
      </c>
      <c r="DC194" s="555">
        <f t="shared" si="312"/>
        <v>4</v>
      </c>
      <c r="DD194" s="555" t="str">
        <f t="shared" si="312"/>
        <v/>
      </c>
      <c r="DE194" s="554" t="str">
        <f t="shared" si="313"/>
        <v/>
      </c>
      <c r="DF194" s="554" t="str">
        <f t="shared" si="313"/>
        <v/>
      </c>
      <c r="DG194" s="554" t="str">
        <f t="shared" si="313"/>
        <v/>
      </c>
      <c r="DH194" s="554" t="str">
        <f t="shared" si="313"/>
        <v/>
      </c>
      <c r="DI194" s="554" t="str">
        <f t="shared" si="313"/>
        <v/>
      </c>
      <c r="DJ194" s="553" t="str">
        <f t="shared" si="313"/>
        <v/>
      </c>
      <c r="DK194" s="552" t="str">
        <f t="shared" si="313"/>
        <v/>
      </c>
      <c r="DL194" s="896">
        <f>COUNT(B194:R194)</f>
        <v>0</v>
      </c>
      <c r="DM194" s="851">
        <f>COUNT(T194:AJ194)</f>
        <v>1</v>
      </c>
      <c r="DN194" s="851">
        <f>COUNT(AL194:BB194)</f>
        <v>1</v>
      </c>
      <c r="DO194" s="852">
        <f>COUNT(BD194:BT194)</f>
        <v>1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/>
      <c r="V195" s="299"/>
      <c r="W195" s="299"/>
      <c r="X195" s="299"/>
      <c r="Y195" s="299"/>
      <c r="Z195" s="299"/>
      <c r="AA195" s="299"/>
      <c r="AB195" s="299">
        <v>2</v>
      </c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>
        <v>12</v>
      </c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>
        <v>2</v>
      </c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2</v>
      </c>
      <c r="BX195" s="299"/>
      <c r="BY195" s="299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>
        <f t="shared" si="311"/>
        <v>12</v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2" t="str">
        <f t="shared" si="312"/>
        <v/>
      </c>
      <c r="CV195" s="553" t="str">
        <f t="shared" si="312"/>
        <v/>
      </c>
      <c r="CW195" s="554" t="str">
        <f t="shared" si="312"/>
        <v/>
      </c>
      <c r="CX195" s="554" t="str">
        <f t="shared" si="312"/>
        <v/>
      </c>
      <c r="CY195" s="554" t="str">
        <f t="shared" si="312"/>
        <v/>
      </c>
      <c r="CZ195" s="554" t="str">
        <f t="shared" si="312"/>
        <v/>
      </c>
      <c r="DA195" s="554" t="str">
        <f t="shared" si="312"/>
        <v/>
      </c>
      <c r="DB195" s="555" t="str">
        <f t="shared" si="312"/>
        <v/>
      </c>
      <c r="DC195" s="555">
        <f t="shared" si="312"/>
        <v>2</v>
      </c>
      <c r="DD195" s="555" t="str">
        <f t="shared" si="312"/>
        <v/>
      </c>
      <c r="DE195" s="554" t="str">
        <f t="shared" si="313"/>
        <v/>
      </c>
      <c r="DF195" s="554" t="str">
        <f t="shared" si="313"/>
        <v/>
      </c>
      <c r="DG195" s="554" t="str">
        <f t="shared" si="313"/>
        <v/>
      </c>
      <c r="DH195" s="554" t="str">
        <f t="shared" si="313"/>
        <v/>
      </c>
      <c r="DI195" s="554" t="str">
        <f t="shared" si="313"/>
        <v/>
      </c>
      <c r="DJ195" s="553" t="str">
        <f t="shared" si="313"/>
        <v/>
      </c>
      <c r="DK195" s="552" t="str">
        <f t="shared" si="313"/>
        <v/>
      </c>
      <c r="DL195" s="896">
        <f>COUNT(B195:R195)</f>
        <v>0</v>
      </c>
      <c r="DM195" s="851">
        <f>COUNT(T195:AJ195)</f>
        <v>1</v>
      </c>
      <c r="DN195" s="851">
        <f>COUNT(AL195:BB195)</f>
        <v>1</v>
      </c>
      <c r="DO195" s="852">
        <f>COUNT(BD195:BT195)</f>
        <v>1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306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/>
      <c r="V196" s="299"/>
      <c r="W196" s="299"/>
      <c r="X196" s="299"/>
      <c r="Y196" s="299"/>
      <c r="Z196" s="299"/>
      <c r="AA196" s="299"/>
      <c r="AB196" s="299">
        <v>20</v>
      </c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>
        <v>20</v>
      </c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>
        <v>500</v>
      </c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20</v>
      </c>
      <c r="BX196" s="299"/>
      <c r="BY196" s="299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>
        <f t="shared" si="311"/>
        <v>20</v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2" t="str">
        <f t="shared" si="312"/>
        <v/>
      </c>
      <c r="CV196" s="553" t="str">
        <f t="shared" si="312"/>
        <v/>
      </c>
      <c r="CW196" s="554" t="str">
        <f t="shared" si="312"/>
        <v/>
      </c>
      <c r="CX196" s="554" t="str">
        <f t="shared" si="312"/>
        <v/>
      </c>
      <c r="CY196" s="554" t="str">
        <f t="shared" si="312"/>
        <v/>
      </c>
      <c r="CZ196" s="554" t="str">
        <f t="shared" si="312"/>
        <v/>
      </c>
      <c r="DA196" s="554" t="str">
        <f t="shared" si="312"/>
        <v/>
      </c>
      <c r="DB196" s="555" t="str">
        <f t="shared" si="312"/>
        <v/>
      </c>
      <c r="DC196" s="555">
        <f t="shared" si="312"/>
        <v>500</v>
      </c>
      <c r="DD196" s="555" t="str">
        <f t="shared" si="312"/>
        <v/>
      </c>
      <c r="DE196" s="554" t="str">
        <f t="shared" si="313"/>
        <v/>
      </c>
      <c r="DF196" s="554" t="str">
        <f t="shared" si="313"/>
        <v/>
      </c>
      <c r="DG196" s="554" t="str">
        <f t="shared" si="313"/>
        <v/>
      </c>
      <c r="DH196" s="554" t="str">
        <f t="shared" si="313"/>
        <v/>
      </c>
      <c r="DI196" s="554" t="str">
        <f t="shared" si="313"/>
        <v/>
      </c>
      <c r="DJ196" s="553" t="str">
        <f t="shared" si="313"/>
        <v/>
      </c>
      <c r="DK196" s="552" t="str">
        <f t="shared" si="313"/>
        <v/>
      </c>
      <c r="DL196" s="896">
        <f>COUNT(B196:R196)</f>
        <v>0</v>
      </c>
      <c r="DM196" s="851">
        <f>COUNT(T196:AJ196)</f>
        <v>1</v>
      </c>
      <c r="DN196" s="851">
        <f>COUNT(AL196:BB196)</f>
        <v>1</v>
      </c>
      <c r="DO196" s="852">
        <f>COUNT(BD196:BT196)</f>
        <v>1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307</v>
      </c>
      <c r="B197" s="900" t="str">
        <f t="shared" ref="B197:R197" si="314">IF(B194="","",B193*B194*B195*B196)</f>
        <v/>
      </c>
      <c r="C197" s="900" t="str">
        <f t="shared" si="314"/>
        <v/>
      </c>
      <c r="D197" s="900" t="str">
        <f t="shared" si="314"/>
        <v/>
      </c>
      <c r="E197" s="900" t="str">
        <f t="shared" si="314"/>
        <v/>
      </c>
      <c r="F197" s="900" t="str">
        <f t="shared" si="314"/>
        <v/>
      </c>
      <c r="G197" s="900" t="str">
        <f t="shared" si="314"/>
        <v/>
      </c>
      <c r="H197" s="900" t="str">
        <f t="shared" si="314"/>
        <v/>
      </c>
      <c r="I197" s="900" t="str">
        <f t="shared" si="314"/>
        <v/>
      </c>
      <c r="J197" s="900" t="str">
        <f t="shared" si="314"/>
        <v/>
      </c>
      <c r="K197" s="900" t="str">
        <f t="shared" si="314"/>
        <v/>
      </c>
      <c r="L197" s="900" t="str">
        <f t="shared" si="314"/>
        <v/>
      </c>
      <c r="M197" s="900" t="str">
        <f t="shared" si="314"/>
        <v/>
      </c>
      <c r="N197" s="900" t="str">
        <f t="shared" si="314"/>
        <v/>
      </c>
      <c r="O197" s="900" t="str">
        <f t="shared" si="314"/>
        <v/>
      </c>
      <c r="P197" s="900" t="str">
        <f t="shared" si="314"/>
        <v/>
      </c>
      <c r="Q197" s="900" t="str">
        <f t="shared" si="314"/>
        <v/>
      </c>
      <c r="R197" s="900" t="str">
        <f t="shared" si="314"/>
        <v/>
      </c>
      <c r="S197" s="888"/>
      <c r="T197" s="900" t="str">
        <f t="shared" ref="T197:AJ197" si="315">IF(T194="","",T193*T194*T195*T196)</f>
        <v/>
      </c>
      <c r="U197" s="900" t="str">
        <f t="shared" si="315"/>
        <v/>
      </c>
      <c r="V197" s="900" t="str">
        <f t="shared" si="315"/>
        <v/>
      </c>
      <c r="W197" s="900" t="str">
        <f t="shared" si="315"/>
        <v/>
      </c>
      <c r="X197" s="900" t="str">
        <f t="shared" si="315"/>
        <v/>
      </c>
      <c r="Y197" s="900" t="str">
        <f t="shared" si="315"/>
        <v/>
      </c>
      <c r="Z197" s="900" t="str">
        <f t="shared" si="315"/>
        <v/>
      </c>
      <c r="AA197" s="900" t="str">
        <f t="shared" si="315"/>
        <v/>
      </c>
      <c r="AB197" s="900">
        <f t="shared" si="315"/>
        <v>800</v>
      </c>
      <c r="AC197" s="900" t="str">
        <f t="shared" si="315"/>
        <v/>
      </c>
      <c r="AD197" s="900" t="str">
        <f t="shared" si="315"/>
        <v/>
      </c>
      <c r="AE197" s="900" t="str">
        <f t="shared" si="315"/>
        <v/>
      </c>
      <c r="AF197" s="900" t="str">
        <f t="shared" si="315"/>
        <v/>
      </c>
      <c r="AG197" s="900" t="str">
        <f t="shared" si="315"/>
        <v/>
      </c>
      <c r="AH197" s="900" t="str">
        <f t="shared" si="315"/>
        <v/>
      </c>
      <c r="AI197" s="900" t="str">
        <f t="shared" si="315"/>
        <v/>
      </c>
      <c r="AJ197" s="900" t="str">
        <f t="shared" si="315"/>
        <v/>
      </c>
      <c r="AK197" s="888"/>
      <c r="AL197" s="900" t="str">
        <f t="shared" ref="AL197:BB197" si="316">IF(AL194="","",AL193*AL194*AL195*AL196)</f>
        <v/>
      </c>
      <c r="AM197" s="900" t="str">
        <f t="shared" si="316"/>
        <v/>
      </c>
      <c r="AN197" s="900">
        <f t="shared" si="316"/>
        <v>7200</v>
      </c>
      <c r="AO197" s="900" t="str">
        <f t="shared" si="316"/>
        <v/>
      </c>
      <c r="AP197" s="900" t="str">
        <f t="shared" si="316"/>
        <v/>
      </c>
      <c r="AQ197" s="900" t="str">
        <f t="shared" si="316"/>
        <v/>
      </c>
      <c r="AR197" s="900" t="str">
        <f t="shared" si="316"/>
        <v/>
      </c>
      <c r="AS197" s="900" t="str">
        <f t="shared" si="316"/>
        <v/>
      </c>
      <c r="AT197" s="900" t="str">
        <f t="shared" si="316"/>
        <v/>
      </c>
      <c r="AU197" s="900" t="str">
        <f t="shared" si="316"/>
        <v/>
      </c>
      <c r="AV197" s="900" t="str">
        <f t="shared" si="316"/>
        <v/>
      </c>
      <c r="AW197" s="900" t="str">
        <f t="shared" si="316"/>
        <v/>
      </c>
      <c r="AX197" s="900" t="str">
        <f t="shared" si="316"/>
        <v/>
      </c>
      <c r="AY197" s="900" t="str">
        <f t="shared" si="316"/>
        <v/>
      </c>
      <c r="AZ197" s="900" t="str">
        <f t="shared" si="316"/>
        <v/>
      </c>
      <c r="BA197" s="900" t="str">
        <f t="shared" si="316"/>
        <v/>
      </c>
      <c r="BB197" s="900" t="str">
        <f t="shared" si="316"/>
        <v/>
      </c>
      <c r="BC197" s="888"/>
      <c r="BD197" s="900" t="str">
        <f t="shared" ref="BD197:BT197" si="317">IF(BD194="","",BD193*BD194*BD195*BD196)</f>
        <v/>
      </c>
      <c r="BE197" s="900" t="str">
        <f t="shared" si="317"/>
        <v/>
      </c>
      <c r="BF197" s="900" t="str">
        <f t="shared" si="317"/>
        <v/>
      </c>
      <c r="BG197" s="900" t="str">
        <f t="shared" si="317"/>
        <v/>
      </c>
      <c r="BH197" s="900" t="str">
        <f t="shared" si="317"/>
        <v/>
      </c>
      <c r="BI197" s="900" t="str">
        <f t="shared" si="317"/>
        <v/>
      </c>
      <c r="BJ197" s="900" t="str">
        <f t="shared" si="317"/>
        <v/>
      </c>
      <c r="BK197" s="900" t="str">
        <f t="shared" si="317"/>
        <v/>
      </c>
      <c r="BL197" s="900">
        <f t="shared" si="317"/>
        <v>4000</v>
      </c>
      <c r="BM197" s="900" t="str">
        <f t="shared" si="317"/>
        <v/>
      </c>
      <c r="BN197" s="900" t="str">
        <f t="shared" si="317"/>
        <v/>
      </c>
      <c r="BO197" s="900" t="str">
        <f t="shared" si="317"/>
        <v/>
      </c>
      <c r="BP197" s="900" t="str">
        <f t="shared" si="317"/>
        <v/>
      </c>
      <c r="BQ197" s="900" t="str">
        <f t="shared" si="317"/>
        <v/>
      </c>
      <c r="BR197" s="900" t="str">
        <f t="shared" si="317"/>
        <v/>
      </c>
      <c r="BS197" s="900" t="str">
        <f t="shared" si="317"/>
        <v/>
      </c>
      <c r="BT197" s="900" t="str">
        <f t="shared" si="317"/>
        <v/>
      </c>
      <c r="BU197" s="888"/>
      <c r="BV197" s="900" t="str">
        <f>IF(BV194="","",BV193*BV194*BV195*BV196)</f>
        <v/>
      </c>
      <c r="BW197" s="900">
        <f>IF(BW194="","",BW193*BW194*BW195*BW196)</f>
        <v>800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>
        <f t="shared" si="311"/>
        <v>7200</v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2" t="str">
        <f t="shared" si="312"/>
        <v/>
      </c>
      <c r="CV197" s="553" t="str">
        <f t="shared" si="312"/>
        <v/>
      </c>
      <c r="CW197" s="554" t="str">
        <f t="shared" si="312"/>
        <v/>
      </c>
      <c r="CX197" s="554" t="str">
        <f t="shared" si="312"/>
        <v/>
      </c>
      <c r="CY197" s="554" t="str">
        <f t="shared" si="312"/>
        <v/>
      </c>
      <c r="CZ197" s="554" t="str">
        <f t="shared" si="312"/>
        <v/>
      </c>
      <c r="DA197" s="554" t="str">
        <f t="shared" si="312"/>
        <v/>
      </c>
      <c r="DB197" s="555" t="str">
        <f t="shared" si="312"/>
        <v/>
      </c>
      <c r="DC197" s="555">
        <f t="shared" si="312"/>
        <v>4000</v>
      </c>
      <c r="DD197" s="555" t="str">
        <f t="shared" si="312"/>
        <v/>
      </c>
      <c r="DE197" s="554" t="str">
        <f t="shared" si="313"/>
        <v/>
      </c>
      <c r="DF197" s="554" t="str">
        <f t="shared" si="313"/>
        <v/>
      </c>
      <c r="DG197" s="554" t="str">
        <f t="shared" si="313"/>
        <v/>
      </c>
      <c r="DH197" s="554" t="str">
        <f t="shared" si="313"/>
        <v/>
      </c>
      <c r="DI197" s="554" t="str">
        <f t="shared" si="313"/>
        <v/>
      </c>
      <c r="DJ197" s="553" t="str">
        <f t="shared" si="313"/>
        <v/>
      </c>
      <c r="DK197" s="552" t="str">
        <f t="shared" si="313"/>
        <v/>
      </c>
      <c r="DL197" s="896">
        <f>COUNT(B197:R197)</f>
        <v>0</v>
      </c>
      <c r="DM197" s="851">
        <f>COUNT(T197:AJ197)</f>
        <v>1</v>
      </c>
      <c r="DN197" s="851">
        <f>COUNT(AL197:BB197)</f>
        <v>1</v>
      </c>
      <c r="DO197" s="852">
        <f>COUNT(BD197:BT197)</f>
        <v>1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429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8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8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8"/>
      <c r="BD198" s="672"/>
      <c r="BE198" s="672"/>
      <c r="BF198" s="672"/>
      <c r="BG198" s="672"/>
      <c r="BH198" s="672"/>
      <c r="BI198" s="672"/>
      <c r="BJ198" s="672"/>
      <c r="BK198" s="672"/>
      <c r="BL198" s="672" t="s">
        <v>781</v>
      </c>
      <c r="BM198" s="672"/>
      <c r="BN198" s="672"/>
      <c r="BO198" s="672"/>
      <c r="BP198" s="672"/>
      <c r="BQ198" s="672"/>
      <c r="BR198" s="672"/>
      <c r="BS198" s="672"/>
      <c r="BT198" s="672"/>
      <c r="BU198" s="888"/>
      <c r="BV198" s="672"/>
      <c r="BW198" s="672"/>
      <c r="BX198" s="672"/>
      <c r="BY198" s="672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8"/>
      <c r="T199" s="672"/>
      <c r="U199" s="672"/>
      <c r="V199" s="672"/>
      <c r="W199" s="672"/>
      <c r="X199" s="672"/>
      <c r="Y199" s="672"/>
      <c r="Z199" s="672"/>
      <c r="AA199" s="672"/>
      <c r="AB199" s="672">
        <v>1</v>
      </c>
      <c r="AC199" s="672"/>
      <c r="AD199" s="672"/>
      <c r="AE199" s="672"/>
      <c r="AF199" s="672"/>
      <c r="AG199" s="672"/>
      <c r="AH199" s="672"/>
      <c r="AI199" s="672"/>
      <c r="AJ199" s="672"/>
      <c r="AK199" s="888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8"/>
      <c r="BD199" s="672"/>
      <c r="BE199" s="672"/>
      <c r="BF199" s="672"/>
      <c r="BG199" s="672"/>
      <c r="BH199" s="672"/>
      <c r="BI199" s="672"/>
      <c r="BJ199" s="672"/>
      <c r="BK199" s="672"/>
      <c r="BL199" s="672">
        <v>1</v>
      </c>
      <c r="BM199" s="672"/>
      <c r="BN199" s="672"/>
      <c r="BO199" s="672"/>
      <c r="BP199" s="672"/>
      <c r="BQ199" s="672"/>
      <c r="BR199" s="672"/>
      <c r="BS199" s="672"/>
      <c r="BT199" s="672"/>
      <c r="BU199" s="888"/>
      <c r="BV199" s="672"/>
      <c r="BW199" s="672"/>
      <c r="BX199" s="672"/>
      <c r="BY199" s="672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2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3" t="str">
        <f t="shared" si="320"/>
        <v/>
      </c>
      <c r="CW199" s="554" t="str">
        <f t="shared" si="320"/>
        <v/>
      </c>
      <c r="CX199" s="554" t="str">
        <f t="shared" si="320"/>
        <v/>
      </c>
      <c r="CY199" s="554" t="str">
        <f t="shared" si="320"/>
        <v/>
      </c>
      <c r="CZ199" s="554" t="str">
        <f t="shared" si="320"/>
        <v/>
      </c>
      <c r="DA199" s="554" t="str">
        <f t="shared" si="320"/>
        <v/>
      </c>
      <c r="DB199" s="555" t="str">
        <f t="shared" si="320"/>
        <v/>
      </c>
      <c r="DC199" s="555">
        <f t="shared" si="320"/>
        <v>1</v>
      </c>
      <c r="DD199" s="555" t="str">
        <f t="shared" si="320"/>
        <v/>
      </c>
      <c r="DE199" s="554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4" t="str">
        <f t="shared" si="321"/>
        <v/>
      </c>
      <c r="DG199" s="554" t="str">
        <f t="shared" si="321"/>
        <v/>
      </c>
      <c r="DH199" s="554" t="str">
        <f t="shared" si="321"/>
        <v/>
      </c>
      <c r="DI199" s="554" t="str">
        <f t="shared" si="321"/>
        <v/>
      </c>
      <c r="DJ199" s="553" t="str">
        <f t="shared" si="321"/>
        <v/>
      </c>
      <c r="DK199" s="552" t="str">
        <f t="shared" si="321"/>
        <v/>
      </c>
      <c r="DL199" s="896">
        <f>COUNT(B199:R199)</f>
        <v>0</v>
      </c>
      <c r="DM199" s="851">
        <f>COUNT(T199:AJ199)</f>
        <v>1</v>
      </c>
      <c r="DN199" s="851">
        <f>COUNT(AL199:BB199)</f>
        <v>0</v>
      </c>
      <c r="DO199" s="852">
        <f>COUNT(BD199:BT199)</f>
        <v>1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289</v>
      </c>
      <c r="B200" s="299"/>
      <c r="C200" s="299"/>
      <c r="D200" s="299"/>
      <c r="E200" s="299"/>
      <c r="F200" s="299"/>
      <c r="G200" s="299"/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/>
      <c r="U200" s="299"/>
      <c r="V200" s="299"/>
      <c r="W200" s="299"/>
      <c r="X200" s="299"/>
      <c r="Y200" s="299"/>
      <c r="Z200" s="299"/>
      <c r="AA200" s="299"/>
      <c r="AB200" s="299">
        <v>5</v>
      </c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8"/>
      <c r="BD200" s="299"/>
      <c r="BE200" s="299"/>
      <c r="BF200" s="299"/>
      <c r="BG200" s="299"/>
      <c r="BH200" s="299"/>
      <c r="BI200" s="299"/>
      <c r="BJ200" s="299"/>
      <c r="BK200" s="299"/>
      <c r="BL200" s="299">
        <v>2</v>
      </c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/>
      <c r="BW200" s="299"/>
      <c r="BX200" s="299"/>
      <c r="BY200" s="299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2" t="str">
        <f t="shared" si="320"/>
        <v/>
      </c>
      <c r="CV200" s="553" t="str">
        <f t="shared" si="320"/>
        <v/>
      </c>
      <c r="CW200" s="554" t="str">
        <f t="shared" si="320"/>
        <v/>
      </c>
      <c r="CX200" s="554" t="str">
        <f t="shared" si="320"/>
        <v/>
      </c>
      <c r="CY200" s="554" t="str">
        <f t="shared" si="320"/>
        <v/>
      </c>
      <c r="CZ200" s="554" t="str">
        <f t="shared" si="320"/>
        <v/>
      </c>
      <c r="DA200" s="554" t="str">
        <f t="shared" si="320"/>
        <v/>
      </c>
      <c r="DB200" s="555" t="str">
        <f t="shared" si="320"/>
        <v/>
      </c>
      <c r="DC200" s="555">
        <f t="shared" si="320"/>
        <v>2</v>
      </c>
      <c r="DD200" s="555" t="str">
        <f t="shared" si="320"/>
        <v/>
      </c>
      <c r="DE200" s="554" t="str">
        <f t="shared" si="321"/>
        <v/>
      </c>
      <c r="DF200" s="554" t="str">
        <f t="shared" si="321"/>
        <v/>
      </c>
      <c r="DG200" s="554" t="str">
        <f t="shared" si="321"/>
        <v/>
      </c>
      <c r="DH200" s="554" t="str">
        <f t="shared" si="321"/>
        <v/>
      </c>
      <c r="DI200" s="554" t="str">
        <f t="shared" si="321"/>
        <v/>
      </c>
      <c r="DJ200" s="553" t="str">
        <f t="shared" si="321"/>
        <v/>
      </c>
      <c r="DK200" s="552" t="str">
        <f t="shared" si="321"/>
        <v/>
      </c>
      <c r="DL200" s="896">
        <f>COUNT(B200:R200)</f>
        <v>0</v>
      </c>
      <c r="DM200" s="851">
        <f>COUNT(T200:AJ200)</f>
        <v>1</v>
      </c>
      <c r="DN200" s="851">
        <f>COUNT(AL200:BB200)</f>
        <v>0</v>
      </c>
      <c r="DO200" s="852">
        <f>COUNT(BD200:BT200)</f>
        <v>1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9"/>
      <c r="C201" s="299"/>
      <c r="D201" s="299"/>
      <c r="E201" s="299"/>
      <c r="F201" s="299"/>
      <c r="G201" s="299"/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/>
      <c r="U201" s="299"/>
      <c r="V201" s="299"/>
      <c r="W201" s="299"/>
      <c r="X201" s="299"/>
      <c r="Y201" s="299"/>
      <c r="Z201" s="299"/>
      <c r="AA201" s="299"/>
      <c r="AB201" s="299">
        <v>1</v>
      </c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8"/>
      <c r="BD201" s="299"/>
      <c r="BE201" s="299"/>
      <c r="BF201" s="299"/>
      <c r="BG201" s="299"/>
      <c r="BH201" s="299"/>
      <c r="BI201" s="299"/>
      <c r="BJ201" s="299"/>
      <c r="BK201" s="299"/>
      <c r="BL201" s="299">
        <v>3</v>
      </c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/>
      <c r="BW201" s="299"/>
      <c r="BX201" s="299"/>
      <c r="BY201" s="299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2" t="str">
        <f t="shared" si="320"/>
        <v/>
      </c>
      <c r="CV201" s="553" t="str">
        <f t="shared" si="320"/>
        <v/>
      </c>
      <c r="CW201" s="554" t="str">
        <f t="shared" si="320"/>
        <v/>
      </c>
      <c r="CX201" s="554" t="str">
        <f t="shared" si="320"/>
        <v/>
      </c>
      <c r="CY201" s="554" t="str">
        <f t="shared" si="320"/>
        <v/>
      </c>
      <c r="CZ201" s="554" t="str">
        <f t="shared" si="320"/>
        <v/>
      </c>
      <c r="DA201" s="554" t="str">
        <f t="shared" si="320"/>
        <v/>
      </c>
      <c r="DB201" s="555" t="str">
        <f t="shared" si="320"/>
        <v/>
      </c>
      <c r="DC201" s="555">
        <f t="shared" si="320"/>
        <v>3</v>
      </c>
      <c r="DD201" s="555" t="str">
        <f t="shared" si="320"/>
        <v/>
      </c>
      <c r="DE201" s="554" t="str">
        <f t="shared" si="321"/>
        <v/>
      </c>
      <c r="DF201" s="554" t="str">
        <f t="shared" si="321"/>
        <v/>
      </c>
      <c r="DG201" s="554" t="str">
        <f t="shared" si="321"/>
        <v/>
      </c>
      <c r="DH201" s="554" t="str">
        <f t="shared" si="321"/>
        <v/>
      </c>
      <c r="DI201" s="554" t="str">
        <f t="shared" si="321"/>
        <v/>
      </c>
      <c r="DJ201" s="553" t="str">
        <f t="shared" si="321"/>
        <v/>
      </c>
      <c r="DK201" s="552" t="str">
        <f t="shared" si="321"/>
        <v/>
      </c>
      <c r="DL201" s="896">
        <f>COUNT(B201:R201)</f>
        <v>0</v>
      </c>
      <c r="DM201" s="851">
        <f>COUNT(T201:AJ201)</f>
        <v>1</v>
      </c>
      <c r="DN201" s="851">
        <f>COUNT(AL201:BB201)</f>
        <v>0</v>
      </c>
      <c r="DO201" s="852">
        <f>COUNT(BD201:BT201)</f>
        <v>1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306</v>
      </c>
      <c r="B202" s="299"/>
      <c r="C202" s="299"/>
      <c r="D202" s="299"/>
      <c r="E202" s="299"/>
      <c r="F202" s="299"/>
      <c r="G202" s="299"/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/>
      <c r="U202" s="299"/>
      <c r="V202" s="299"/>
      <c r="W202" s="299"/>
      <c r="X202" s="299"/>
      <c r="Y202" s="299"/>
      <c r="Z202" s="299"/>
      <c r="AA202" s="299"/>
      <c r="AB202" s="299">
        <v>10</v>
      </c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8"/>
      <c r="BD202" s="299"/>
      <c r="BE202" s="299"/>
      <c r="BF202" s="299"/>
      <c r="BG202" s="299"/>
      <c r="BH202" s="299"/>
      <c r="BI202" s="299"/>
      <c r="BJ202" s="299"/>
      <c r="BK202" s="299"/>
      <c r="BL202" s="299">
        <v>4000</v>
      </c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/>
      <c r="BW202" s="299"/>
      <c r="BX202" s="299"/>
      <c r="BY202" s="299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2" t="str">
        <f t="shared" si="320"/>
        <v/>
      </c>
      <c r="CV202" s="553" t="str">
        <f t="shared" si="320"/>
        <v/>
      </c>
      <c r="CW202" s="554" t="str">
        <f t="shared" si="320"/>
        <v/>
      </c>
      <c r="CX202" s="554" t="str">
        <f t="shared" si="320"/>
        <v/>
      </c>
      <c r="CY202" s="554" t="str">
        <f t="shared" si="320"/>
        <v/>
      </c>
      <c r="CZ202" s="554" t="str">
        <f t="shared" si="320"/>
        <v/>
      </c>
      <c r="DA202" s="554" t="str">
        <f t="shared" si="320"/>
        <v/>
      </c>
      <c r="DB202" s="555" t="str">
        <f t="shared" si="320"/>
        <v/>
      </c>
      <c r="DC202" s="555">
        <f t="shared" si="320"/>
        <v>4000</v>
      </c>
      <c r="DD202" s="555" t="str">
        <f t="shared" si="320"/>
        <v/>
      </c>
      <c r="DE202" s="554" t="str">
        <f t="shared" si="321"/>
        <v/>
      </c>
      <c r="DF202" s="554" t="str">
        <f t="shared" si="321"/>
        <v/>
      </c>
      <c r="DG202" s="554" t="str">
        <f t="shared" si="321"/>
        <v/>
      </c>
      <c r="DH202" s="554" t="str">
        <f t="shared" si="321"/>
        <v/>
      </c>
      <c r="DI202" s="554" t="str">
        <f t="shared" si="321"/>
        <v/>
      </c>
      <c r="DJ202" s="553" t="str">
        <f t="shared" si="321"/>
        <v/>
      </c>
      <c r="DK202" s="552" t="str">
        <f t="shared" si="321"/>
        <v/>
      </c>
      <c r="DL202" s="896">
        <f>COUNT(B202:R202)</f>
        <v>0</v>
      </c>
      <c r="DM202" s="851">
        <f>COUNT(T202:AJ202)</f>
        <v>1</v>
      </c>
      <c r="DN202" s="851">
        <f>COUNT(AL202:BB202)</f>
        <v>0</v>
      </c>
      <c r="DO202" s="852">
        <f>COUNT(BD202:BT202)</f>
        <v>1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307</v>
      </c>
      <c r="B203" s="900" t="str">
        <f t="shared" ref="B203:R203" si="322">IF(B200="","",B199*B200*B201*B202)</f>
        <v/>
      </c>
      <c r="C203" s="900" t="str">
        <f t="shared" si="322"/>
        <v/>
      </c>
      <c r="D203" s="900" t="str">
        <f t="shared" si="322"/>
        <v/>
      </c>
      <c r="E203" s="900" t="str">
        <f t="shared" si="322"/>
        <v/>
      </c>
      <c r="F203" s="900" t="str">
        <f t="shared" si="322"/>
        <v/>
      </c>
      <c r="G203" s="900" t="str">
        <f t="shared" si="322"/>
        <v/>
      </c>
      <c r="H203" s="900" t="str">
        <f t="shared" si="322"/>
        <v/>
      </c>
      <c r="I203" s="900" t="str">
        <f t="shared" si="322"/>
        <v/>
      </c>
      <c r="J203" s="900" t="str">
        <f t="shared" si="322"/>
        <v/>
      </c>
      <c r="K203" s="900" t="str">
        <f t="shared" si="322"/>
        <v/>
      </c>
      <c r="L203" s="900" t="str">
        <f t="shared" si="322"/>
        <v/>
      </c>
      <c r="M203" s="900" t="str">
        <f t="shared" si="322"/>
        <v/>
      </c>
      <c r="N203" s="900" t="str">
        <f t="shared" si="322"/>
        <v/>
      </c>
      <c r="O203" s="900" t="str">
        <f t="shared" si="322"/>
        <v/>
      </c>
      <c r="P203" s="900" t="str">
        <f t="shared" si="322"/>
        <v/>
      </c>
      <c r="Q203" s="900" t="str">
        <f t="shared" si="322"/>
        <v/>
      </c>
      <c r="R203" s="900" t="str">
        <f t="shared" si="322"/>
        <v/>
      </c>
      <c r="S203" s="888"/>
      <c r="T203" s="900" t="str">
        <f t="shared" ref="T203:AJ203" si="323">IF(T200="","",T199*T200*T201*T202)</f>
        <v/>
      </c>
      <c r="U203" s="900" t="str">
        <f t="shared" si="323"/>
        <v/>
      </c>
      <c r="V203" s="900" t="str">
        <f t="shared" si="323"/>
        <v/>
      </c>
      <c r="W203" s="900" t="str">
        <f t="shared" si="323"/>
        <v/>
      </c>
      <c r="X203" s="900" t="str">
        <f t="shared" si="323"/>
        <v/>
      </c>
      <c r="Y203" s="900" t="str">
        <f t="shared" si="323"/>
        <v/>
      </c>
      <c r="Z203" s="900" t="str">
        <f t="shared" si="323"/>
        <v/>
      </c>
      <c r="AA203" s="900" t="str">
        <f t="shared" si="323"/>
        <v/>
      </c>
      <c r="AB203" s="900">
        <f t="shared" si="323"/>
        <v>50</v>
      </c>
      <c r="AC203" s="900" t="str">
        <f t="shared" si="323"/>
        <v/>
      </c>
      <c r="AD203" s="900" t="str">
        <f t="shared" si="323"/>
        <v/>
      </c>
      <c r="AE203" s="900" t="str">
        <f t="shared" si="323"/>
        <v/>
      </c>
      <c r="AF203" s="900" t="str">
        <f t="shared" si="323"/>
        <v/>
      </c>
      <c r="AG203" s="900" t="str">
        <f t="shared" si="323"/>
        <v/>
      </c>
      <c r="AH203" s="900" t="str">
        <f t="shared" si="323"/>
        <v/>
      </c>
      <c r="AI203" s="900" t="str">
        <f t="shared" si="323"/>
        <v/>
      </c>
      <c r="AJ203" s="900" t="str">
        <f t="shared" si="323"/>
        <v/>
      </c>
      <c r="AK203" s="888"/>
      <c r="AL203" s="900" t="str">
        <f t="shared" ref="AL203:BB203" si="324">IF(AL200="","",AL199*AL200*AL201*AL202)</f>
        <v/>
      </c>
      <c r="AM203" s="900" t="str">
        <f t="shared" si="324"/>
        <v/>
      </c>
      <c r="AN203" s="900" t="str">
        <f t="shared" si="324"/>
        <v/>
      </c>
      <c r="AO203" s="900" t="str">
        <f t="shared" si="324"/>
        <v/>
      </c>
      <c r="AP203" s="900" t="str">
        <f t="shared" si="324"/>
        <v/>
      </c>
      <c r="AQ203" s="900" t="str">
        <f t="shared" si="324"/>
        <v/>
      </c>
      <c r="AR203" s="900" t="str">
        <f t="shared" si="324"/>
        <v/>
      </c>
      <c r="AS203" s="900" t="str">
        <f t="shared" si="324"/>
        <v/>
      </c>
      <c r="AT203" s="900" t="str">
        <f t="shared" si="324"/>
        <v/>
      </c>
      <c r="AU203" s="900" t="str">
        <f t="shared" si="324"/>
        <v/>
      </c>
      <c r="AV203" s="900" t="str">
        <f t="shared" si="324"/>
        <v/>
      </c>
      <c r="AW203" s="900" t="str">
        <f t="shared" si="324"/>
        <v/>
      </c>
      <c r="AX203" s="900" t="str">
        <f t="shared" si="324"/>
        <v/>
      </c>
      <c r="AY203" s="900" t="str">
        <f t="shared" si="324"/>
        <v/>
      </c>
      <c r="AZ203" s="900" t="str">
        <f t="shared" si="324"/>
        <v/>
      </c>
      <c r="BA203" s="900" t="str">
        <f t="shared" si="324"/>
        <v/>
      </c>
      <c r="BB203" s="900" t="str">
        <f t="shared" si="324"/>
        <v/>
      </c>
      <c r="BC203" s="888"/>
      <c r="BD203" s="900" t="str">
        <f t="shared" ref="BD203:BT203" si="325">IF(BD200="","",BD199*BD200*BD201*BD202)</f>
        <v/>
      </c>
      <c r="BE203" s="900" t="str">
        <f t="shared" si="325"/>
        <v/>
      </c>
      <c r="BF203" s="900" t="str">
        <f t="shared" si="325"/>
        <v/>
      </c>
      <c r="BG203" s="900" t="str">
        <f t="shared" si="325"/>
        <v/>
      </c>
      <c r="BH203" s="900" t="str">
        <f t="shared" si="325"/>
        <v/>
      </c>
      <c r="BI203" s="900" t="str">
        <f t="shared" si="325"/>
        <v/>
      </c>
      <c r="BJ203" s="900" t="str">
        <f t="shared" si="325"/>
        <v/>
      </c>
      <c r="BK203" s="900" t="str">
        <f t="shared" si="325"/>
        <v/>
      </c>
      <c r="BL203" s="900">
        <f t="shared" si="325"/>
        <v>24000</v>
      </c>
      <c r="BM203" s="900" t="str">
        <f t="shared" si="325"/>
        <v/>
      </c>
      <c r="BN203" s="900" t="str">
        <f t="shared" si="325"/>
        <v/>
      </c>
      <c r="BO203" s="900" t="str">
        <f t="shared" si="325"/>
        <v/>
      </c>
      <c r="BP203" s="900" t="str">
        <f t="shared" si="325"/>
        <v/>
      </c>
      <c r="BQ203" s="900" t="str">
        <f t="shared" si="325"/>
        <v/>
      </c>
      <c r="BR203" s="900" t="str">
        <f t="shared" si="325"/>
        <v/>
      </c>
      <c r="BS203" s="900" t="str">
        <f t="shared" si="325"/>
        <v/>
      </c>
      <c r="BT203" s="900" t="str">
        <f t="shared" si="325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2" t="str">
        <f t="shared" si="320"/>
        <v/>
      </c>
      <c r="CV203" s="553" t="str">
        <f t="shared" si="320"/>
        <v/>
      </c>
      <c r="CW203" s="554" t="str">
        <f t="shared" si="320"/>
        <v/>
      </c>
      <c r="CX203" s="554" t="str">
        <f t="shared" si="320"/>
        <v/>
      </c>
      <c r="CY203" s="554" t="str">
        <f t="shared" si="320"/>
        <v/>
      </c>
      <c r="CZ203" s="554" t="str">
        <f t="shared" si="320"/>
        <v/>
      </c>
      <c r="DA203" s="554" t="str">
        <f t="shared" si="320"/>
        <v/>
      </c>
      <c r="DB203" s="555" t="str">
        <f t="shared" si="320"/>
        <v/>
      </c>
      <c r="DC203" s="555">
        <f t="shared" si="320"/>
        <v>24000</v>
      </c>
      <c r="DD203" s="555" t="str">
        <f t="shared" si="320"/>
        <v/>
      </c>
      <c r="DE203" s="554" t="str">
        <f t="shared" si="321"/>
        <v/>
      </c>
      <c r="DF203" s="554" t="str">
        <f t="shared" si="321"/>
        <v/>
      </c>
      <c r="DG203" s="554" t="str">
        <f t="shared" si="321"/>
        <v/>
      </c>
      <c r="DH203" s="554" t="str">
        <f t="shared" si="321"/>
        <v/>
      </c>
      <c r="DI203" s="554" t="str">
        <f t="shared" si="321"/>
        <v/>
      </c>
      <c r="DJ203" s="553" t="str">
        <f t="shared" si="321"/>
        <v/>
      </c>
      <c r="DK203" s="552" t="str">
        <f t="shared" si="321"/>
        <v/>
      </c>
      <c r="DL203" s="896">
        <f>COUNT(B203:R203)</f>
        <v>0</v>
      </c>
      <c r="DM203" s="851">
        <f>COUNT(T203:AJ203)</f>
        <v>1</v>
      </c>
      <c r="DN203" s="851">
        <f>COUNT(AL203:BB203)</f>
        <v>0</v>
      </c>
      <c r="DO203" s="852">
        <f>COUNT(BD203:BT203)</f>
        <v>1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452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8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8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8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8"/>
      <c r="BV204" s="672"/>
      <c r="BW204" s="672"/>
      <c r="BX204" s="672"/>
      <c r="BY204" s="672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288</v>
      </c>
      <c r="B205" s="672"/>
      <c r="C205" s="672"/>
      <c r="D205" s="672"/>
      <c r="E205" s="672"/>
      <c r="F205" s="672"/>
      <c r="G205" s="672"/>
      <c r="H205" s="672"/>
      <c r="I205" s="672"/>
      <c r="J205" s="672">
        <v>2</v>
      </c>
      <c r="K205" s="672"/>
      <c r="L205" s="672"/>
      <c r="M205" s="672"/>
      <c r="N205" s="672"/>
      <c r="O205" s="672"/>
      <c r="P205" s="299"/>
      <c r="Q205" s="299"/>
      <c r="R205" s="299"/>
      <c r="S205" s="888"/>
      <c r="T205" s="672"/>
      <c r="U205" s="672"/>
      <c r="V205" s="672"/>
      <c r="W205" s="672"/>
      <c r="X205" s="672"/>
      <c r="Y205" s="672"/>
      <c r="Z205" s="672"/>
      <c r="AA205" s="672">
        <v>1</v>
      </c>
      <c r="AB205" s="672">
        <v>3</v>
      </c>
      <c r="AC205" s="672"/>
      <c r="AD205" s="672"/>
      <c r="AE205" s="299"/>
      <c r="AF205" s="299"/>
      <c r="AG205" s="672"/>
      <c r="AH205" s="672"/>
      <c r="AI205" s="299"/>
      <c r="AJ205" s="299"/>
      <c r="AK205" s="888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8"/>
      <c r="BD205" s="672"/>
      <c r="BE205" s="917"/>
      <c r="BF205" s="917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8"/>
      <c r="BV205" s="672">
        <v>2</v>
      </c>
      <c r="BW205" s="672">
        <v>1</v>
      </c>
      <c r="BX205" s="672"/>
      <c r="BY205" s="672"/>
      <c r="BZ205" s="894" t="str">
        <f t="shared" ref="BZ205:BZ210" si="326">IF(DL205&lt;3,"",(SUM(B205:R205)-MIN(B205:R205)-MAX(B205:R205))/(DL205-2))</f>
        <v/>
      </c>
      <c r="CA205" s="894" t="str">
        <f t="shared" ref="CA205:CA210" si="327">IF(DM205&lt;3,"",(SUM(T205:AJ205)-MIN(T205:AJ205)-MAX(T205:AJ205))/(DM205-2))</f>
        <v/>
      </c>
      <c r="CB205" s="894" t="str">
        <f t="shared" ref="CB205:CB210" si="328">IF(DN205&lt;3,"",(SUM(AL205:BB205)-MIN(AL205:BB205)-MAX(AL205:BB205))/(DN205-2))</f>
        <v/>
      </c>
      <c r="CC205" s="895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 t="str">
        <f t="shared" si="330"/>
        <v/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2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3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4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4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4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4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4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5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5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5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4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4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4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4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4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3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2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349">COUNT(B205:R205)</f>
        <v>1</v>
      </c>
      <c r="DM205" s="851">
        <f t="shared" ref="DM205:DM210" si="350">COUNT(T205:AJ205)</f>
        <v>2</v>
      </c>
      <c r="DN205" s="851">
        <f t="shared" ref="DN205:DN210" si="351">COUNT(AL205:BB205)</f>
        <v>0</v>
      </c>
      <c r="DO205" s="852">
        <f t="shared" ref="DO205:DO210" si="352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289</v>
      </c>
      <c r="B206" s="299"/>
      <c r="C206" s="299"/>
      <c r="D206" s="299"/>
      <c r="E206" s="299"/>
      <c r="F206" s="299"/>
      <c r="G206" s="299"/>
      <c r="H206" s="299"/>
      <c r="I206" s="299"/>
      <c r="J206" s="299">
        <v>4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/>
      <c r="U206" s="299"/>
      <c r="V206" s="299"/>
      <c r="W206" s="299"/>
      <c r="X206" s="299"/>
      <c r="Y206" s="299"/>
      <c r="Z206" s="299"/>
      <c r="AA206" s="299">
        <v>1</v>
      </c>
      <c r="AB206" s="299">
        <v>14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917"/>
      <c r="BF206" s="917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4</v>
      </c>
      <c r="BW206" s="299">
        <v>1</v>
      </c>
      <c r="BX206" s="299"/>
      <c r="BY206" s="299"/>
      <c r="BZ206" s="894" t="str">
        <f t="shared" si="326"/>
        <v/>
      </c>
      <c r="CA206" s="894" t="str">
        <f t="shared" si="327"/>
        <v/>
      </c>
      <c r="CB206" s="894" t="str">
        <f t="shared" si="328"/>
        <v/>
      </c>
      <c r="CC206" s="895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 t="str">
        <f t="shared" si="331"/>
        <v/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2" t="str">
        <f t="shared" si="332"/>
        <v/>
      </c>
      <c r="CV206" s="553" t="str">
        <f t="shared" si="333"/>
        <v/>
      </c>
      <c r="CW206" s="554" t="str">
        <f t="shared" si="334"/>
        <v/>
      </c>
      <c r="CX206" s="554" t="str">
        <f t="shared" si="335"/>
        <v/>
      </c>
      <c r="CY206" s="554" t="str">
        <f t="shared" si="336"/>
        <v/>
      </c>
      <c r="CZ206" s="554" t="str">
        <f t="shared" si="337"/>
        <v/>
      </c>
      <c r="DA206" s="554" t="str">
        <f t="shared" si="338"/>
        <v/>
      </c>
      <c r="DB206" s="555" t="str">
        <f t="shared" si="339"/>
        <v/>
      </c>
      <c r="DC206" s="555" t="str">
        <f t="shared" si="340"/>
        <v/>
      </c>
      <c r="DD206" s="555" t="str">
        <f t="shared" si="341"/>
        <v/>
      </c>
      <c r="DE206" s="554" t="str">
        <f t="shared" si="342"/>
        <v/>
      </c>
      <c r="DF206" s="554" t="str">
        <f t="shared" si="343"/>
        <v/>
      </c>
      <c r="DG206" s="554" t="str">
        <f t="shared" si="344"/>
        <v/>
      </c>
      <c r="DH206" s="554" t="str">
        <f t="shared" si="345"/>
        <v/>
      </c>
      <c r="DI206" s="554" t="str">
        <f t="shared" si="346"/>
        <v/>
      </c>
      <c r="DJ206" s="553" t="str">
        <f t="shared" si="347"/>
        <v/>
      </c>
      <c r="DK206" s="552" t="str">
        <f t="shared" si="348"/>
        <v/>
      </c>
      <c r="DL206" s="896">
        <f t="shared" si="349"/>
        <v>1</v>
      </c>
      <c r="DM206" s="851">
        <f t="shared" si="350"/>
        <v>2</v>
      </c>
      <c r="DN206" s="851">
        <f t="shared" si="351"/>
        <v>0</v>
      </c>
      <c r="DO206" s="852">
        <f t="shared" si="352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9"/>
      <c r="C207" s="299"/>
      <c r="D207" s="299"/>
      <c r="E207" s="299"/>
      <c r="F207" s="299"/>
      <c r="G207" s="299"/>
      <c r="H207" s="299"/>
      <c r="I207" s="299"/>
      <c r="J207" s="299">
        <v>1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/>
      <c r="U207" s="299"/>
      <c r="V207" s="299"/>
      <c r="W207" s="299"/>
      <c r="X207" s="299"/>
      <c r="Y207" s="299"/>
      <c r="Z207" s="299"/>
      <c r="AA207" s="299">
        <v>2</v>
      </c>
      <c r="AB207" s="299">
        <v>2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917"/>
      <c r="BF207" s="917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1</v>
      </c>
      <c r="BW207" s="299">
        <v>2</v>
      </c>
      <c r="BX207" s="299"/>
      <c r="BY207" s="299"/>
      <c r="BZ207" s="894" t="str">
        <f t="shared" si="326"/>
        <v/>
      </c>
      <c r="CA207" s="894" t="str">
        <f t="shared" si="327"/>
        <v/>
      </c>
      <c r="CB207" s="894" t="str">
        <f t="shared" si="328"/>
        <v/>
      </c>
      <c r="CC207" s="895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 t="str">
        <f t="shared" si="331"/>
        <v/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2" t="str">
        <f t="shared" si="332"/>
        <v/>
      </c>
      <c r="CV207" s="553" t="str">
        <f t="shared" si="333"/>
        <v/>
      </c>
      <c r="CW207" s="554" t="str">
        <f t="shared" si="334"/>
        <v/>
      </c>
      <c r="CX207" s="554" t="str">
        <f t="shared" si="335"/>
        <v/>
      </c>
      <c r="CY207" s="554" t="str">
        <f t="shared" si="336"/>
        <v/>
      </c>
      <c r="CZ207" s="554" t="str">
        <f t="shared" si="337"/>
        <v/>
      </c>
      <c r="DA207" s="554" t="str">
        <f t="shared" si="338"/>
        <v/>
      </c>
      <c r="DB207" s="555" t="str">
        <f t="shared" si="339"/>
        <v/>
      </c>
      <c r="DC207" s="555" t="str">
        <f t="shared" si="340"/>
        <v/>
      </c>
      <c r="DD207" s="555" t="str">
        <f t="shared" si="341"/>
        <v/>
      </c>
      <c r="DE207" s="554" t="str">
        <f t="shared" si="342"/>
        <v/>
      </c>
      <c r="DF207" s="554" t="str">
        <f t="shared" si="343"/>
        <v/>
      </c>
      <c r="DG207" s="554" t="str">
        <f t="shared" si="344"/>
        <v/>
      </c>
      <c r="DH207" s="554" t="str">
        <f t="shared" si="345"/>
        <v/>
      </c>
      <c r="DI207" s="554" t="str">
        <f t="shared" si="346"/>
        <v/>
      </c>
      <c r="DJ207" s="553" t="str">
        <f t="shared" si="347"/>
        <v/>
      </c>
      <c r="DK207" s="552" t="str">
        <f t="shared" si="348"/>
        <v/>
      </c>
      <c r="DL207" s="896">
        <f t="shared" si="349"/>
        <v>1</v>
      </c>
      <c r="DM207" s="851">
        <f t="shared" si="350"/>
        <v>2</v>
      </c>
      <c r="DN207" s="851">
        <f t="shared" si="351"/>
        <v>0</v>
      </c>
      <c r="DO207" s="852">
        <f t="shared" si="352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306</v>
      </c>
      <c r="B208" s="299"/>
      <c r="C208" s="299"/>
      <c r="D208" s="299"/>
      <c r="E208" s="299"/>
      <c r="F208" s="299"/>
      <c r="G208" s="299"/>
      <c r="H208" s="299"/>
      <c r="I208" s="299"/>
      <c r="J208" s="299">
        <v>30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/>
      <c r="U208" s="299"/>
      <c r="V208" s="299"/>
      <c r="W208" s="299"/>
      <c r="X208" s="299"/>
      <c r="Y208" s="299"/>
      <c r="Z208" s="299"/>
      <c r="AA208" s="299">
        <v>10</v>
      </c>
      <c r="AB208" s="299">
        <v>2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917"/>
      <c r="BF208" s="917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30</v>
      </c>
      <c r="BW208" s="299">
        <v>20</v>
      </c>
      <c r="BX208" s="299"/>
      <c r="BY208" s="299"/>
      <c r="BZ208" s="894" t="str">
        <f t="shared" si="326"/>
        <v/>
      </c>
      <c r="CA208" s="894" t="str">
        <f t="shared" si="327"/>
        <v/>
      </c>
      <c r="CB208" s="894" t="str">
        <f t="shared" si="328"/>
        <v/>
      </c>
      <c r="CC208" s="895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 t="str">
        <f t="shared" si="331"/>
        <v/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2" t="str">
        <f t="shared" si="332"/>
        <v/>
      </c>
      <c r="CV208" s="553" t="str">
        <f t="shared" si="333"/>
        <v/>
      </c>
      <c r="CW208" s="554" t="str">
        <f t="shared" si="334"/>
        <v/>
      </c>
      <c r="CX208" s="554" t="str">
        <f t="shared" si="335"/>
        <v/>
      </c>
      <c r="CY208" s="554" t="str">
        <f t="shared" si="336"/>
        <v/>
      </c>
      <c r="CZ208" s="554" t="str">
        <f t="shared" si="337"/>
        <v/>
      </c>
      <c r="DA208" s="554" t="str">
        <f t="shared" si="338"/>
        <v/>
      </c>
      <c r="DB208" s="555" t="str">
        <f t="shared" si="339"/>
        <v/>
      </c>
      <c r="DC208" s="555" t="str">
        <f t="shared" si="340"/>
        <v/>
      </c>
      <c r="DD208" s="555" t="str">
        <f t="shared" si="341"/>
        <v/>
      </c>
      <c r="DE208" s="554" t="str">
        <f t="shared" si="342"/>
        <v/>
      </c>
      <c r="DF208" s="554" t="str">
        <f t="shared" si="343"/>
        <v/>
      </c>
      <c r="DG208" s="554" t="str">
        <f t="shared" si="344"/>
        <v/>
      </c>
      <c r="DH208" s="554" t="str">
        <f t="shared" si="345"/>
        <v/>
      </c>
      <c r="DI208" s="554" t="str">
        <f t="shared" si="346"/>
        <v/>
      </c>
      <c r="DJ208" s="553" t="str">
        <f t="shared" si="347"/>
        <v/>
      </c>
      <c r="DK208" s="552" t="str">
        <f t="shared" si="348"/>
        <v/>
      </c>
      <c r="DL208" s="896">
        <f t="shared" si="349"/>
        <v>1</v>
      </c>
      <c r="DM208" s="851">
        <f t="shared" si="350"/>
        <v>2</v>
      </c>
      <c r="DN208" s="851">
        <f t="shared" si="351"/>
        <v>0</v>
      </c>
      <c r="DO208" s="852">
        <f t="shared" si="352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307</v>
      </c>
      <c r="B209" s="900" t="str">
        <f t="shared" ref="B209:R209" si="353">IF(B206="","",B205*B206*B207*B208)</f>
        <v/>
      </c>
      <c r="C209" s="900" t="str">
        <f t="shared" si="353"/>
        <v/>
      </c>
      <c r="D209" s="900" t="str">
        <f t="shared" si="353"/>
        <v/>
      </c>
      <c r="E209" s="900" t="str">
        <f t="shared" si="353"/>
        <v/>
      </c>
      <c r="F209" s="900" t="str">
        <f t="shared" si="353"/>
        <v/>
      </c>
      <c r="G209" s="900" t="str">
        <f t="shared" si="353"/>
        <v/>
      </c>
      <c r="H209" s="900" t="str">
        <f t="shared" si="353"/>
        <v/>
      </c>
      <c r="I209" s="900" t="str">
        <f t="shared" si="353"/>
        <v/>
      </c>
      <c r="J209" s="900">
        <f t="shared" si="353"/>
        <v>240</v>
      </c>
      <c r="K209" s="900" t="str">
        <f t="shared" si="353"/>
        <v/>
      </c>
      <c r="L209" s="900" t="str">
        <f t="shared" si="353"/>
        <v/>
      </c>
      <c r="M209" s="900" t="str">
        <f t="shared" si="353"/>
        <v/>
      </c>
      <c r="N209" s="900" t="str">
        <f t="shared" si="353"/>
        <v/>
      </c>
      <c r="O209" s="900" t="str">
        <f t="shared" si="353"/>
        <v/>
      </c>
      <c r="P209" s="900" t="str">
        <f t="shared" si="353"/>
        <v/>
      </c>
      <c r="Q209" s="900" t="str">
        <f t="shared" si="353"/>
        <v/>
      </c>
      <c r="R209" s="900" t="str">
        <f t="shared" si="353"/>
        <v/>
      </c>
      <c r="S209" s="888"/>
      <c r="T209" s="900" t="str">
        <f t="shared" ref="T209:AJ209" si="354">IF(T206="","",T205*T206*T207*T208)</f>
        <v/>
      </c>
      <c r="U209" s="900" t="str">
        <f t="shared" si="354"/>
        <v/>
      </c>
      <c r="V209" s="900" t="str">
        <f t="shared" si="354"/>
        <v/>
      </c>
      <c r="W209" s="900" t="str">
        <f t="shared" si="354"/>
        <v/>
      </c>
      <c r="X209" s="900" t="str">
        <f t="shared" si="354"/>
        <v/>
      </c>
      <c r="Y209" s="900" t="str">
        <f t="shared" si="354"/>
        <v/>
      </c>
      <c r="Z209" s="900" t="str">
        <f t="shared" si="354"/>
        <v/>
      </c>
      <c r="AA209" s="900">
        <f t="shared" si="354"/>
        <v>20</v>
      </c>
      <c r="AB209" s="900">
        <f t="shared" si="354"/>
        <v>168</v>
      </c>
      <c r="AC209" s="900" t="str">
        <f t="shared" si="354"/>
        <v/>
      </c>
      <c r="AD209" s="900" t="str">
        <f t="shared" si="354"/>
        <v/>
      </c>
      <c r="AE209" s="900" t="str">
        <f t="shared" si="354"/>
        <v/>
      </c>
      <c r="AF209" s="900" t="str">
        <f t="shared" si="354"/>
        <v/>
      </c>
      <c r="AG209" s="900" t="str">
        <f t="shared" si="354"/>
        <v/>
      </c>
      <c r="AH209" s="900" t="str">
        <f t="shared" si="354"/>
        <v/>
      </c>
      <c r="AI209" s="900" t="str">
        <f t="shared" si="354"/>
        <v/>
      </c>
      <c r="AJ209" s="900" t="str">
        <f t="shared" si="354"/>
        <v/>
      </c>
      <c r="AK209" s="888"/>
      <c r="AL209" s="900" t="str">
        <f t="shared" ref="AL209:BB209" si="355">IF(AL206="","",AL205*AL206*AL207*AL208)</f>
        <v/>
      </c>
      <c r="AM209" s="900" t="str">
        <f t="shared" si="355"/>
        <v/>
      </c>
      <c r="AN209" s="900" t="str">
        <f t="shared" si="355"/>
        <v/>
      </c>
      <c r="AO209" s="900" t="str">
        <f t="shared" si="355"/>
        <v/>
      </c>
      <c r="AP209" s="900" t="str">
        <f t="shared" si="355"/>
        <v/>
      </c>
      <c r="AQ209" s="900" t="str">
        <f t="shared" si="355"/>
        <v/>
      </c>
      <c r="AR209" s="900" t="str">
        <f t="shared" si="355"/>
        <v/>
      </c>
      <c r="AS209" s="900" t="str">
        <f t="shared" si="355"/>
        <v/>
      </c>
      <c r="AT209" s="900" t="str">
        <f t="shared" si="355"/>
        <v/>
      </c>
      <c r="AU209" s="900" t="str">
        <f t="shared" si="355"/>
        <v/>
      </c>
      <c r="AV209" s="900" t="str">
        <f t="shared" si="355"/>
        <v/>
      </c>
      <c r="AW209" s="900" t="str">
        <f t="shared" si="355"/>
        <v/>
      </c>
      <c r="AX209" s="900" t="str">
        <f t="shared" si="355"/>
        <v/>
      </c>
      <c r="AY209" s="900" t="str">
        <f t="shared" si="355"/>
        <v/>
      </c>
      <c r="AZ209" s="900" t="str">
        <f t="shared" si="355"/>
        <v/>
      </c>
      <c r="BA209" s="900" t="str">
        <f t="shared" si="355"/>
        <v/>
      </c>
      <c r="BB209" s="900" t="str">
        <f t="shared" si="355"/>
        <v/>
      </c>
      <c r="BC209" s="888"/>
      <c r="BD209" s="900" t="str">
        <f t="shared" ref="BD209:BT209" si="356">IF(BD206="","",BD205*BD206*BD207*BD208)</f>
        <v/>
      </c>
      <c r="BE209" s="900" t="str">
        <f t="shared" si="356"/>
        <v/>
      </c>
      <c r="BF209" s="900" t="str">
        <f t="shared" si="356"/>
        <v/>
      </c>
      <c r="BG209" s="900" t="str">
        <f t="shared" si="356"/>
        <v/>
      </c>
      <c r="BH209" s="900" t="str">
        <f t="shared" si="356"/>
        <v/>
      </c>
      <c r="BI209" s="900" t="str">
        <f t="shared" si="356"/>
        <v/>
      </c>
      <c r="BJ209" s="900" t="str">
        <f t="shared" si="356"/>
        <v/>
      </c>
      <c r="BK209" s="900" t="str">
        <f t="shared" si="356"/>
        <v/>
      </c>
      <c r="BL209" s="900" t="str">
        <f t="shared" si="356"/>
        <v/>
      </c>
      <c r="BM209" s="900" t="str">
        <f t="shared" si="356"/>
        <v/>
      </c>
      <c r="BN209" s="900" t="str">
        <f t="shared" si="356"/>
        <v/>
      </c>
      <c r="BO209" s="900" t="str">
        <f t="shared" si="356"/>
        <v/>
      </c>
      <c r="BP209" s="900" t="str">
        <f t="shared" si="356"/>
        <v/>
      </c>
      <c r="BQ209" s="900" t="str">
        <f t="shared" si="356"/>
        <v/>
      </c>
      <c r="BR209" s="900" t="str">
        <f t="shared" si="356"/>
        <v/>
      </c>
      <c r="BS209" s="900" t="str">
        <f t="shared" si="356"/>
        <v/>
      </c>
      <c r="BT209" s="900" t="str">
        <f t="shared" si="356"/>
        <v/>
      </c>
      <c r="BU209" s="888"/>
      <c r="BV209" s="900">
        <f>IF(BV206="","",BV205*BV206*BV207*BV208)</f>
        <v>240</v>
      </c>
      <c r="BW209" s="900">
        <f>IF(BW206="","",BW205*BW206*BW207*BW208)</f>
        <v>40</v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326"/>
        <v/>
      </c>
      <c r="CA209" s="894" t="str">
        <f t="shared" si="327"/>
        <v/>
      </c>
      <c r="CB209" s="894" t="str">
        <f t="shared" si="328"/>
        <v/>
      </c>
      <c r="CC209" s="895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 t="str">
        <f t="shared" si="331"/>
        <v/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2" t="str">
        <f t="shared" si="332"/>
        <v/>
      </c>
      <c r="CV209" s="553" t="str">
        <f t="shared" si="333"/>
        <v/>
      </c>
      <c r="CW209" s="554" t="str">
        <f t="shared" si="334"/>
        <v/>
      </c>
      <c r="CX209" s="554" t="str">
        <f t="shared" si="335"/>
        <v/>
      </c>
      <c r="CY209" s="554" t="str">
        <f t="shared" si="336"/>
        <v/>
      </c>
      <c r="CZ209" s="554" t="str">
        <f t="shared" si="337"/>
        <v/>
      </c>
      <c r="DA209" s="554" t="str">
        <f t="shared" si="338"/>
        <v/>
      </c>
      <c r="DB209" s="555" t="str">
        <f t="shared" si="339"/>
        <v/>
      </c>
      <c r="DC209" s="555" t="str">
        <f t="shared" si="340"/>
        <v/>
      </c>
      <c r="DD209" s="555" t="str">
        <f t="shared" si="341"/>
        <v/>
      </c>
      <c r="DE209" s="554" t="str">
        <f t="shared" si="342"/>
        <v/>
      </c>
      <c r="DF209" s="554" t="str">
        <f t="shared" si="343"/>
        <v/>
      </c>
      <c r="DG209" s="554" t="str">
        <f t="shared" si="344"/>
        <v/>
      </c>
      <c r="DH209" s="554" t="str">
        <f t="shared" si="345"/>
        <v/>
      </c>
      <c r="DI209" s="554" t="str">
        <f t="shared" si="346"/>
        <v/>
      </c>
      <c r="DJ209" s="553" t="str">
        <f t="shared" si="347"/>
        <v/>
      </c>
      <c r="DK209" s="552" t="str">
        <f t="shared" si="348"/>
        <v/>
      </c>
      <c r="DL209" s="896">
        <f t="shared" si="349"/>
        <v>1</v>
      </c>
      <c r="DM209" s="851">
        <f t="shared" si="350"/>
        <v>2</v>
      </c>
      <c r="DN209" s="851">
        <f t="shared" si="351"/>
        <v>0</v>
      </c>
      <c r="DO209" s="852">
        <f t="shared" si="352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453</v>
      </c>
      <c r="B210" s="907">
        <f t="shared" ref="B210:R210" si="357">SUM(B161,B167,B173,B179,B185,B191,B197,B203,B209)</f>
        <v>500</v>
      </c>
      <c r="C210" s="907">
        <f t="shared" si="357"/>
        <v>0</v>
      </c>
      <c r="D210" s="907">
        <f t="shared" si="357"/>
        <v>720</v>
      </c>
      <c r="E210" s="907">
        <f t="shared" si="357"/>
        <v>0</v>
      </c>
      <c r="F210" s="907">
        <f t="shared" si="357"/>
        <v>0</v>
      </c>
      <c r="G210" s="907">
        <f t="shared" si="357"/>
        <v>900</v>
      </c>
      <c r="H210" s="907">
        <f t="shared" si="357"/>
        <v>555</v>
      </c>
      <c r="I210" s="907">
        <f t="shared" si="357"/>
        <v>0</v>
      </c>
      <c r="J210" s="907">
        <f t="shared" si="357"/>
        <v>240</v>
      </c>
      <c r="K210" s="907">
        <f t="shared" si="357"/>
        <v>0</v>
      </c>
      <c r="L210" s="907">
        <f t="shared" si="357"/>
        <v>0</v>
      </c>
      <c r="M210" s="907">
        <f t="shared" si="357"/>
        <v>0</v>
      </c>
      <c r="N210" s="907">
        <f t="shared" si="357"/>
        <v>0</v>
      </c>
      <c r="O210" s="907">
        <f t="shared" si="357"/>
        <v>0</v>
      </c>
      <c r="P210" s="907">
        <f t="shared" si="357"/>
        <v>0</v>
      </c>
      <c r="Q210" s="907">
        <f t="shared" si="357"/>
        <v>0</v>
      </c>
      <c r="R210" s="907">
        <f t="shared" si="357"/>
        <v>0</v>
      </c>
      <c r="S210" s="908"/>
      <c r="T210" s="907">
        <f t="shared" ref="T210:AJ210" si="358">SUM(T161,T167,T173,T179,T185,T191,T197,T203,T209)</f>
        <v>4800</v>
      </c>
      <c r="U210" s="907">
        <f t="shared" si="358"/>
        <v>0</v>
      </c>
      <c r="V210" s="907">
        <f t="shared" si="358"/>
        <v>0</v>
      </c>
      <c r="W210" s="907">
        <f t="shared" si="358"/>
        <v>900</v>
      </c>
      <c r="X210" s="907">
        <f t="shared" si="358"/>
        <v>240</v>
      </c>
      <c r="Y210" s="907">
        <f t="shared" si="358"/>
        <v>1776</v>
      </c>
      <c r="Z210" s="907">
        <f t="shared" si="358"/>
        <v>0</v>
      </c>
      <c r="AA210" s="907">
        <f t="shared" si="358"/>
        <v>854</v>
      </c>
      <c r="AB210" s="907">
        <f t="shared" si="358"/>
        <v>1018</v>
      </c>
      <c r="AC210" s="907">
        <f t="shared" si="358"/>
        <v>0</v>
      </c>
      <c r="AD210" s="907">
        <f t="shared" si="358"/>
        <v>0</v>
      </c>
      <c r="AE210" s="907">
        <f t="shared" si="358"/>
        <v>0</v>
      </c>
      <c r="AF210" s="907">
        <f t="shared" si="358"/>
        <v>0</v>
      </c>
      <c r="AG210" s="907">
        <f t="shared" si="358"/>
        <v>0</v>
      </c>
      <c r="AH210" s="907">
        <f t="shared" si="358"/>
        <v>0</v>
      </c>
      <c r="AI210" s="907">
        <f t="shared" si="358"/>
        <v>0</v>
      </c>
      <c r="AJ210" s="907">
        <f t="shared" si="358"/>
        <v>0</v>
      </c>
      <c r="AK210" s="908"/>
      <c r="AL210" s="907">
        <f t="shared" ref="AL210:BB210" si="359">SUM(AL161,AL167,AL173,AL179,AL185,AL191,AL197,AL203,AL209)</f>
        <v>0</v>
      </c>
      <c r="AM210" s="907">
        <f t="shared" si="359"/>
        <v>0</v>
      </c>
      <c r="AN210" s="907">
        <f t="shared" si="359"/>
        <v>7500</v>
      </c>
      <c r="AO210" s="907">
        <f t="shared" si="359"/>
        <v>1860</v>
      </c>
      <c r="AP210" s="907">
        <f t="shared" si="359"/>
        <v>0</v>
      </c>
      <c r="AQ210" s="907">
        <f t="shared" si="359"/>
        <v>1440</v>
      </c>
      <c r="AR210" s="907">
        <f t="shared" si="359"/>
        <v>0</v>
      </c>
      <c r="AS210" s="907">
        <f t="shared" si="359"/>
        <v>1040</v>
      </c>
      <c r="AT210" s="907">
        <f t="shared" si="359"/>
        <v>0</v>
      </c>
      <c r="AU210" s="907">
        <f t="shared" si="359"/>
        <v>0</v>
      </c>
      <c r="AV210" s="907">
        <f t="shared" si="359"/>
        <v>0</v>
      </c>
      <c r="AW210" s="907">
        <f t="shared" si="359"/>
        <v>0</v>
      </c>
      <c r="AX210" s="907">
        <f t="shared" si="359"/>
        <v>0</v>
      </c>
      <c r="AY210" s="907">
        <f t="shared" si="359"/>
        <v>0</v>
      </c>
      <c r="AZ210" s="907">
        <f t="shared" si="359"/>
        <v>0</v>
      </c>
      <c r="BA210" s="907">
        <f t="shared" si="359"/>
        <v>0</v>
      </c>
      <c r="BB210" s="907">
        <f t="shared" si="359"/>
        <v>0</v>
      </c>
      <c r="BC210" s="908"/>
      <c r="BD210" s="907">
        <f t="shared" ref="BD210:BT210" si="360">SUM(BD161,BD167,BD173,BD179,BD185,BD191,BD197,BD203,BD209)</f>
        <v>0</v>
      </c>
      <c r="BE210" s="907">
        <f t="shared" si="360"/>
        <v>0</v>
      </c>
      <c r="BF210" s="907">
        <f t="shared" si="360"/>
        <v>0</v>
      </c>
      <c r="BG210" s="907">
        <f t="shared" si="360"/>
        <v>0</v>
      </c>
      <c r="BH210" s="907">
        <f t="shared" si="360"/>
        <v>0</v>
      </c>
      <c r="BI210" s="907">
        <f t="shared" si="360"/>
        <v>0</v>
      </c>
      <c r="BJ210" s="907">
        <f t="shared" si="360"/>
        <v>0</v>
      </c>
      <c r="BK210" s="907">
        <f t="shared" si="360"/>
        <v>0</v>
      </c>
      <c r="BL210" s="907">
        <f t="shared" si="360"/>
        <v>28000</v>
      </c>
      <c r="BM210" s="907">
        <f t="shared" si="360"/>
        <v>0</v>
      </c>
      <c r="BN210" s="907">
        <f t="shared" si="360"/>
        <v>0</v>
      </c>
      <c r="BO210" s="907">
        <f t="shared" si="360"/>
        <v>0</v>
      </c>
      <c r="BP210" s="907">
        <f t="shared" si="360"/>
        <v>0</v>
      </c>
      <c r="BQ210" s="907">
        <f t="shared" si="360"/>
        <v>0</v>
      </c>
      <c r="BR210" s="907">
        <f t="shared" si="360"/>
        <v>0</v>
      </c>
      <c r="BS210" s="907">
        <f t="shared" si="360"/>
        <v>0</v>
      </c>
      <c r="BT210" s="907">
        <f t="shared" si="360"/>
        <v>0</v>
      </c>
      <c r="BU210" s="908"/>
      <c r="BV210" s="907">
        <f>SUM(BV161,BV167,BV173,BV179,BV185,BV191,BV197,BV203,BV209)</f>
        <v>950</v>
      </c>
      <c r="BW210" s="907">
        <f>SUM(BW161,BW167,BW173,BW179,BW185,BW191,BW197,BW203,BW209)</f>
        <v>1830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326"/>
        <v>134.33333333333334</v>
      </c>
      <c r="CA210" s="894">
        <f t="shared" si="327"/>
        <v>319.2</v>
      </c>
      <c r="CB210" s="894">
        <f t="shared" si="328"/>
        <v>289.33333333333331</v>
      </c>
      <c r="CC210" s="895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1040</v>
      </c>
      <c r="CR210" s="90">
        <f t="shared" si="331"/>
        <v>1440</v>
      </c>
      <c r="CS210" s="89">
        <f t="shared" si="331"/>
        <v>1860</v>
      </c>
      <c r="CT210" s="524">
        <f t="shared" si="331"/>
        <v>7500</v>
      </c>
      <c r="CU210" s="552">
        <f t="shared" si="332"/>
        <v>0</v>
      </c>
      <c r="CV210" s="553">
        <f t="shared" si="333"/>
        <v>0</v>
      </c>
      <c r="CW210" s="554">
        <f t="shared" si="334"/>
        <v>0</v>
      </c>
      <c r="CX210" s="554">
        <f t="shared" si="335"/>
        <v>0</v>
      </c>
      <c r="CY210" s="554">
        <f t="shared" si="336"/>
        <v>0</v>
      </c>
      <c r="CZ210" s="554">
        <f t="shared" si="337"/>
        <v>0</v>
      </c>
      <c r="DA210" s="554">
        <f t="shared" si="338"/>
        <v>0</v>
      </c>
      <c r="DB210" s="555">
        <f t="shared" si="339"/>
        <v>0</v>
      </c>
      <c r="DC210" s="555">
        <f t="shared" si="340"/>
        <v>0</v>
      </c>
      <c r="DD210" s="555">
        <f t="shared" si="341"/>
        <v>0</v>
      </c>
      <c r="DE210" s="554">
        <f t="shared" si="342"/>
        <v>0</v>
      </c>
      <c r="DF210" s="554">
        <f t="shared" si="343"/>
        <v>0</v>
      </c>
      <c r="DG210" s="554">
        <f t="shared" si="344"/>
        <v>0</v>
      </c>
      <c r="DH210" s="554">
        <f t="shared" si="345"/>
        <v>0</v>
      </c>
      <c r="DI210" s="554">
        <f t="shared" si="346"/>
        <v>0</v>
      </c>
      <c r="DJ210" s="553">
        <f t="shared" si="347"/>
        <v>0</v>
      </c>
      <c r="DK210" s="552">
        <f t="shared" si="348"/>
        <v>28000</v>
      </c>
      <c r="DL210" s="896">
        <f t="shared" si="349"/>
        <v>17</v>
      </c>
      <c r="DM210" s="851">
        <f t="shared" si="350"/>
        <v>17</v>
      </c>
      <c r="DN210" s="851">
        <f t="shared" si="351"/>
        <v>17</v>
      </c>
      <c r="DO210" s="852">
        <f t="shared" si="352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0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8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8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8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8"/>
      <c r="BV211" s="450"/>
      <c r="BW211" s="450"/>
      <c r="BX211" s="450"/>
      <c r="BY211" s="450"/>
      <c r="BZ211" s="918"/>
      <c r="CA211" s="918"/>
      <c r="CB211" s="918"/>
      <c r="CC211" s="91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0"/>
      <c r="DQ211" s="60"/>
      <c r="DR211" s="60"/>
      <c r="DS211" s="60"/>
      <c r="DT211" s="60"/>
      <c r="DU211" s="60"/>
      <c r="DV211" s="60"/>
      <c r="DW211" s="922"/>
      <c r="DX211" s="60"/>
      <c r="DY211" s="60"/>
    </row>
    <row r="212" spans="1:131" ht="12.75" customHeight="1">
      <c r="A212" s="890" t="s">
        <v>454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8"/>
      <c r="CA212" s="918"/>
      <c r="CB212" s="918"/>
      <c r="CC212" s="91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0"/>
      <c r="DQ212" s="60"/>
      <c r="DR212" s="60"/>
      <c r="DS212" s="60"/>
      <c r="DT212" s="60"/>
      <c r="DU212" s="60"/>
      <c r="DV212" s="60"/>
      <c r="DW212" s="922"/>
      <c r="DX212" s="60"/>
      <c r="DY212" s="60"/>
    </row>
    <row r="213" spans="1:131" ht="12.75" customHeight="1">
      <c r="A213" s="892" t="s">
        <v>455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8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8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8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8"/>
      <c r="BV213" s="672"/>
      <c r="BW213" s="672"/>
      <c r="BX213" s="672"/>
      <c r="BY213" s="672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0"/>
    </row>
    <row r="214" spans="1:131" ht="12.75" customHeight="1">
      <c r="A214" s="893" t="s">
        <v>288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8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8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8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8"/>
      <c r="BV214" s="672"/>
      <c r="BW214" s="672"/>
      <c r="BX214" s="672"/>
      <c r="BY214" s="672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2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3" t="str">
        <f t="shared" si="363"/>
        <v/>
      </c>
      <c r="CW214" s="554" t="str">
        <f t="shared" si="363"/>
        <v/>
      </c>
      <c r="CX214" s="554" t="str">
        <f t="shared" si="363"/>
        <v/>
      </c>
      <c r="CY214" s="554" t="str">
        <f t="shared" si="363"/>
        <v/>
      </c>
      <c r="CZ214" s="554" t="str">
        <f t="shared" si="363"/>
        <v/>
      </c>
      <c r="DA214" s="554" t="str">
        <f t="shared" si="363"/>
        <v/>
      </c>
      <c r="DB214" s="555" t="str">
        <f t="shared" si="363"/>
        <v/>
      </c>
      <c r="DC214" s="555" t="str">
        <f t="shared" si="363"/>
        <v/>
      </c>
      <c r="DD214" s="555" t="str">
        <f t="shared" si="363"/>
        <v/>
      </c>
      <c r="DE214" s="554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4" t="str">
        <f t="shared" si="364"/>
        <v/>
      </c>
      <c r="DG214" s="554" t="str">
        <f t="shared" si="364"/>
        <v/>
      </c>
      <c r="DH214" s="554" t="str">
        <f t="shared" si="364"/>
        <v/>
      </c>
      <c r="DI214" s="554" t="str">
        <f t="shared" si="364"/>
        <v/>
      </c>
      <c r="DJ214" s="553" t="str">
        <f t="shared" si="364"/>
        <v/>
      </c>
      <c r="DK214" s="552" t="str">
        <f t="shared" si="364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0"/>
    </row>
    <row r="215" spans="1:131" ht="12.75" customHeight="1">
      <c r="A215" s="893" t="s">
        <v>289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2" t="str">
        <f t="shared" si="363"/>
        <v/>
      </c>
      <c r="CV215" s="553" t="str">
        <f t="shared" si="363"/>
        <v/>
      </c>
      <c r="CW215" s="554" t="str">
        <f t="shared" si="363"/>
        <v/>
      </c>
      <c r="CX215" s="554" t="str">
        <f t="shared" si="363"/>
        <v/>
      </c>
      <c r="CY215" s="554" t="str">
        <f t="shared" si="363"/>
        <v/>
      </c>
      <c r="CZ215" s="554" t="str">
        <f t="shared" si="363"/>
        <v/>
      </c>
      <c r="DA215" s="554" t="str">
        <f t="shared" si="363"/>
        <v/>
      </c>
      <c r="DB215" s="555" t="str">
        <f t="shared" si="363"/>
        <v/>
      </c>
      <c r="DC215" s="555" t="str">
        <f t="shared" si="363"/>
        <v/>
      </c>
      <c r="DD215" s="555" t="str">
        <f t="shared" si="363"/>
        <v/>
      </c>
      <c r="DE215" s="554" t="str">
        <f t="shared" si="364"/>
        <v/>
      </c>
      <c r="DF215" s="554" t="str">
        <f t="shared" si="364"/>
        <v/>
      </c>
      <c r="DG215" s="554" t="str">
        <f t="shared" si="364"/>
        <v/>
      </c>
      <c r="DH215" s="554" t="str">
        <f t="shared" si="364"/>
        <v/>
      </c>
      <c r="DI215" s="554" t="str">
        <f t="shared" si="364"/>
        <v/>
      </c>
      <c r="DJ215" s="553" t="str">
        <f t="shared" si="364"/>
        <v/>
      </c>
      <c r="DK215" s="552" t="str">
        <f t="shared" si="364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0"/>
    </row>
    <row r="216" spans="1:131" ht="12.75" customHeight="1">
      <c r="A216" s="893" t="s">
        <v>277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2" t="str">
        <f t="shared" si="363"/>
        <v/>
      </c>
      <c r="CV216" s="553" t="str">
        <f t="shared" si="363"/>
        <v/>
      </c>
      <c r="CW216" s="554" t="str">
        <f t="shared" si="363"/>
        <v/>
      </c>
      <c r="CX216" s="554" t="str">
        <f t="shared" si="363"/>
        <v/>
      </c>
      <c r="CY216" s="554" t="str">
        <f t="shared" si="363"/>
        <v/>
      </c>
      <c r="CZ216" s="554" t="str">
        <f t="shared" si="363"/>
        <v/>
      </c>
      <c r="DA216" s="554" t="str">
        <f t="shared" si="363"/>
        <v/>
      </c>
      <c r="DB216" s="555" t="str">
        <f t="shared" si="363"/>
        <v/>
      </c>
      <c r="DC216" s="555" t="str">
        <f t="shared" si="363"/>
        <v/>
      </c>
      <c r="DD216" s="555" t="str">
        <f t="shared" si="363"/>
        <v/>
      </c>
      <c r="DE216" s="554" t="str">
        <f t="shared" si="364"/>
        <v/>
      </c>
      <c r="DF216" s="554" t="str">
        <f t="shared" si="364"/>
        <v/>
      </c>
      <c r="DG216" s="554" t="str">
        <f t="shared" si="364"/>
        <v/>
      </c>
      <c r="DH216" s="554" t="str">
        <f t="shared" si="364"/>
        <v/>
      </c>
      <c r="DI216" s="554" t="str">
        <f t="shared" si="364"/>
        <v/>
      </c>
      <c r="DJ216" s="553" t="str">
        <f t="shared" si="364"/>
        <v/>
      </c>
      <c r="DK216" s="552" t="str">
        <f t="shared" si="364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0"/>
    </row>
    <row r="217" spans="1:131" ht="12.75" customHeight="1">
      <c r="A217" s="893" t="s">
        <v>306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923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2" t="str">
        <f t="shared" si="363"/>
        <v/>
      </c>
      <c r="CV217" s="553" t="str">
        <f t="shared" si="363"/>
        <v/>
      </c>
      <c r="CW217" s="554" t="str">
        <f t="shared" si="363"/>
        <v/>
      </c>
      <c r="CX217" s="554" t="str">
        <f t="shared" si="363"/>
        <v/>
      </c>
      <c r="CY217" s="554" t="str">
        <f t="shared" si="363"/>
        <v/>
      </c>
      <c r="CZ217" s="554" t="str">
        <f t="shared" si="363"/>
        <v/>
      </c>
      <c r="DA217" s="554" t="str">
        <f t="shared" si="363"/>
        <v/>
      </c>
      <c r="DB217" s="555" t="str">
        <f t="shared" si="363"/>
        <v/>
      </c>
      <c r="DC217" s="555" t="str">
        <f t="shared" si="363"/>
        <v/>
      </c>
      <c r="DD217" s="555" t="str">
        <f t="shared" si="363"/>
        <v/>
      </c>
      <c r="DE217" s="554" t="str">
        <f t="shared" si="364"/>
        <v/>
      </c>
      <c r="DF217" s="554" t="str">
        <f t="shared" si="364"/>
        <v/>
      </c>
      <c r="DG217" s="554" t="str">
        <f t="shared" si="364"/>
        <v/>
      </c>
      <c r="DH217" s="554" t="str">
        <f t="shared" si="364"/>
        <v/>
      </c>
      <c r="DI217" s="554" t="str">
        <f t="shared" si="364"/>
        <v/>
      </c>
      <c r="DJ217" s="553" t="str">
        <f t="shared" si="364"/>
        <v/>
      </c>
      <c r="DK217" s="552" t="str">
        <f t="shared" si="364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0"/>
    </row>
    <row r="218" spans="1:131" ht="12.75" customHeight="1">
      <c r="A218" s="899" t="s">
        <v>307</v>
      </c>
      <c r="B218" s="900" t="str">
        <f t="shared" ref="B218:R218" si="365">IF(B215="","",B214*B215*B216*B217)</f>
        <v/>
      </c>
      <c r="C218" s="900" t="str">
        <f t="shared" si="365"/>
        <v/>
      </c>
      <c r="D218" s="900" t="str">
        <f t="shared" si="365"/>
        <v/>
      </c>
      <c r="E218" s="900" t="str">
        <f t="shared" si="365"/>
        <v/>
      </c>
      <c r="F218" s="900" t="str">
        <f t="shared" si="365"/>
        <v/>
      </c>
      <c r="G218" s="900" t="str">
        <f t="shared" si="365"/>
        <v/>
      </c>
      <c r="H218" s="900" t="str">
        <f t="shared" si="365"/>
        <v/>
      </c>
      <c r="I218" s="900" t="str">
        <f t="shared" si="365"/>
        <v/>
      </c>
      <c r="J218" s="900" t="str">
        <f t="shared" si="365"/>
        <v/>
      </c>
      <c r="K218" s="900" t="str">
        <f t="shared" si="365"/>
        <v/>
      </c>
      <c r="L218" s="900" t="str">
        <f t="shared" si="365"/>
        <v/>
      </c>
      <c r="M218" s="900" t="str">
        <f t="shared" si="365"/>
        <v/>
      </c>
      <c r="N218" s="900" t="str">
        <f t="shared" si="365"/>
        <v/>
      </c>
      <c r="O218" s="900" t="str">
        <f t="shared" si="365"/>
        <v/>
      </c>
      <c r="P218" s="900" t="str">
        <f t="shared" si="365"/>
        <v/>
      </c>
      <c r="Q218" s="900" t="str">
        <f t="shared" si="365"/>
        <v/>
      </c>
      <c r="R218" s="900" t="str">
        <f t="shared" si="365"/>
        <v/>
      </c>
      <c r="S218" s="888"/>
      <c r="T218" s="900" t="str">
        <f t="shared" ref="T218:AJ218" si="366">IF(T215="","",T214*T215*T216*T217)</f>
        <v/>
      </c>
      <c r="U218" s="900" t="str">
        <f t="shared" si="366"/>
        <v/>
      </c>
      <c r="V218" s="900" t="str">
        <f t="shared" si="366"/>
        <v/>
      </c>
      <c r="W218" s="900" t="str">
        <f t="shared" si="366"/>
        <v/>
      </c>
      <c r="X218" s="900" t="str">
        <f t="shared" si="366"/>
        <v/>
      </c>
      <c r="Y218" s="900" t="str">
        <f t="shared" si="366"/>
        <v/>
      </c>
      <c r="Z218" s="900" t="str">
        <f t="shared" si="366"/>
        <v/>
      </c>
      <c r="AA218" s="900" t="str">
        <f t="shared" si="366"/>
        <v/>
      </c>
      <c r="AB218" s="900" t="str">
        <f t="shared" si="366"/>
        <v/>
      </c>
      <c r="AC218" s="900" t="str">
        <f t="shared" si="366"/>
        <v/>
      </c>
      <c r="AD218" s="900" t="str">
        <f t="shared" si="366"/>
        <v/>
      </c>
      <c r="AE218" s="900" t="str">
        <f t="shared" si="366"/>
        <v/>
      </c>
      <c r="AF218" s="900" t="str">
        <f t="shared" si="366"/>
        <v/>
      </c>
      <c r="AG218" s="900" t="str">
        <f t="shared" si="366"/>
        <v/>
      </c>
      <c r="AH218" s="900" t="str">
        <f t="shared" si="366"/>
        <v/>
      </c>
      <c r="AI218" s="900" t="str">
        <f t="shared" si="366"/>
        <v/>
      </c>
      <c r="AJ218" s="900" t="str">
        <f t="shared" si="366"/>
        <v/>
      </c>
      <c r="AK218" s="888"/>
      <c r="AL218" s="900" t="str">
        <f t="shared" ref="AL218:BB218" si="367">IF(AL215="","",AL214*AL215*AL216*AL217)</f>
        <v/>
      </c>
      <c r="AM218" s="900" t="str">
        <f t="shared" si="367"/>
        <v/>
      </c>
      <c r="AN218" s="900" t="str">
        <f t="shared" si="367"/>
        <v/>
      </c>
      <c r="AO218" s="900" t="str">
        <f t="shared" si="367"/>
        <v/>
      </c>
      <c r="AP218" s="900" t="str">
        <f t="shared" si="367"/>
        <v/>
      </c>
      <c r="AQ218" s="900" t="str">
        <f t="shared" si="367"/>
        <v/>
      </c>
      <c r="AR218" s="900" t="str">
        <f t="shared" si="367"/>
        <v/>
      </c>
      <c r="AS218" s="900" t="str">
        <f t="shared" si="367"/>
        <v/>
      </c>
      <c r="AT218" s="900" t="str">
        <f t="shared" si="367"/>
        <v/>
      </c>
      <c r="AU218" s="900" t="str">
        <f t="shared" si="367"/>
        <v/>
      </c>
      <c r="AV218" s="900" t="str">
        <f t="shared" si="367"/>
        <v/>
      </c>
      <c r="AW218" s="900" t="str">
        <f t="shared" si="367"/>
        <v/>
      </c>
      <c r="AX218" s="900" t="str">
        <f t="shared" si="367"/>
        <v/>
      </c>
      <c r="AY218" s="900" t="str">
        <f t="shared" si="367"/>
        <v/>
      </c>
      <c r="AZ218" s="900" t="str">
        <f t="shared" si="367"/>
        <v/>
      </c>
      <c r="BA218" s="900" t="str">
        <f t="shared" si="367"/>
        <v/>
      </c>
      <c r="BB218" s="900" t="str">
        <f t="shared" si="367"/>
        <v/>
      </c>
      <c r="BC218" s="888"/>
      <c r="BD218" s="900" t="str">
        <f t="shared" ref="BD218:BT218" si="368">IF(BD215="","",BD214*BD215*BD216*BD217)</f>
        <v/>
      </c>
      <c r="BE218" s="900" t="str">
        <f t="shared" si="368"/>
        <v/>
      </c>
      <c r="BF218" s="900" t="str">
        <f t="shared" si="368"/>
        <v/>
      </c>
      <c r="BG218" s="900" t="str">
        <f t="shared" si="368"/>
        <v/>
      </c>
      <c r="BH218" s="900" t="str">
        <f t="shared" si="368"/>
        <v/>
      </c>
      <c r="BI218" s="900" t="str">
        <f t="shared" si="368"/>
        <v/>
      </c>
      <c r="BJ218" s="900" t="str">
        <f t="shared" si="368"/>
        <v/>
      </c>
      <c r="BK218" s="900" t="str">
        <f t="shared" si="368"/>
        <v/>
      </c>
      <c r="BL218" s="900" t="str">
        <f t="shared" si="368"/>
        <v/>
      </c>
      <c r="BM218" s="900" t="str">
        <f t="shared" si="368"/>
        <v/>
      </c>
      <c r="BN218" s="900" t="str">
        <f t="shared" si="368"/>
        <v/>
      </c>
      <c r="BO218" s="900" t="str">
        <f t="shared" si="368"/>
        <v/>
      </c>
      <c r="BP218" s="900" t="str">
        <f t="shared" si="368"/>
        <v/>
      </c>
      <c r="BQ218" s="900" t="str">
        <f t="shared" si="368"/>
        <v/>
      </c>
      <c r="BR218" s="900" t="str">
        <f t="shared" si="368"/>
        <v/>
      </c>
      <c r="BS218" s="900" t="str">
        <f t="shared" si="368"/>
        <v/>
      </c>
      <c r="BT218" s="900" t="str">
        <f t="shared" si="368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2" t="str">
        <f t="shared" si="363"/>
        <v/>
      </c>
      <c r="CV218" s="553" t="str">
        <f t="shared" si="363"/>
        <v/>
      </c>
      <c r="CW218" s="554" t="str">
        <f t="shared" si="363"/>
        <v/>
      </c>
      <c r="CX218" s="554" t="str">
        <f t="shared" si="363"/>
        <v/>
      </c>
      <c r="CY218" s="554" t="str">
        <f t="shared" si="363"/>
        <v/>
      </c>
      <c r="CZ218" s="554" t="str">
        <f t="shared" si="363"/>
        <v/>
      </c>
      <c r="DA218" s="554" t="str">
        <f t="shared" si="363"/>
        <v/>
      </c>
      <c r="DB218" s="555" t="str">
        <f t="shared" si="363"/>
        <v/>
      </c>
      <c r="DC218" s="555" t="str">
        <f t="shared" si="363"/>
        <v/>
      </c>
      <c r="DD218" s="555" t="str">
        <f t="shared" si="363"/>
        <v/>
      </c>
      <c r="DE218" s="554" t="str">
        <f t="shared" si="364"/>
        <v/>
      </c>
      <c r="DF218" s="554" t="str">
        <f t="shared" si="364"/>
        <v/>
      </c>
      <c r="DG218" s="554" t="str">
        <f t="shared" si="364"/>
        <v/>
      </c>
      <c r="DH218" s="554" t="str">
        <f t="shared" si="364"/>
        <v/>
      </c>
      <c r="DI218" s="554" t="str">
        <f t="shared" si="364"/>
        <v/>
      </c>
      <c r="DJ218" s="553" t="str">
        <f t="shared" si="364"/>
        <v/>
      </c>
      <c r="DK218" s="552" t="str">
        <f t="shared" si="364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0"/>
    </row>
    <row r="219" spans="1:131" ht="12.75" customHeight="1">
      <c r="A219" s="892" t="s">
        <v>456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8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8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8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8"/>
      <c r="BV219" s="672"/>
      <c r="BW219" s="672"/>
      <c r="BX219" s="672"/>
      <c r="BY219" s="672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0"/>
    </row>
    <row r="220" spans="1:131" ht="12.75" customHeight="1">
      <c r="A220" s="893" t="s">
        <v>288</v>
      </c>
      <c r="B220" s="672">
        <v>1</v>
      </c>
      <c r="C220" s="672"/>
      <c r="D220" s="672"/>
      <c r="E220" s="672"/>
      <c r="F220" s="672"/>
      <c r="G220" s="672"/>
      <c r="H220" s="672">
        <v>2</v>
      </c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8"/>
      <c r="T220" s="672"/>
      <c r="U220" s="672"/>
      <c r="V220" s="672"/>
      <c r="W220" s="672">
        <v>1</v>
      </c>
      <c r="X220" s="672">
        <v>1</v>
      </c>
      <c r="Y220" s="672">
        <v>1</v>
      </c>
      <c r="Z220" s="672"/>
      <c r="AA220" s="672"/>
      <c r="AB220" s="672">
        <v>1</v>
      </c>
      <c r="AC220" s="672"/>
      <c r="AD220" s="672"/>
      <c r="AE220" s="672"/>
      <c r="AF220" s="672"/>
      <c r="AG220" s="672"/>
      <c r="AH220" s="672"/>
      <c r="AI220" s="672"/>
      <c r="AJ220" s="672"/>
      <c r="AK220" s="888"/>
      <c r="AL220" s="672"/>
      <c r="AM220" s="672"/>
      <c r="AN220" s="672"/>
      <c r="AO220" s="672">
        <v>1</v>
      </c>
      <c r="AP220" s="672">
        <v>1</v>
      </c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8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8"/>
      <c r="BV220" s="672">
        <v>1</v>
      </c>
      <c r="BW220" s="672">
        <v>1</v>
      </c>
      <c r="BX220" s="672"/>
      <c r="BY220" s="672"/>
      <c r="BZ220" s="894" t="str">
        <f>IF(DL220&lt;3,"",(SUM(B220:R220)-MIN(B220:R220)-MAX(B220:R220))/(DL220-2))</f>
        <v/>
      </c>
      <c r="CA220" s="894">
        <f>IF(DM220&lt;3,"",(SUM(T220:AJ220)-MIN(T220:AJ220)-MAX(T220:AJ220))/(DM220-2))</f>
        <v>1</v>
      </c>
      <c r="CB220" s="894" t="str">
        <f>IF(DN220&lt;3,"",(SUM(AL220:BB220)-MIN(AL220:BB220)-MAX(AL220:BB220))/(DN220-2))</f>
        <v/>
      </c>
      <c r="CC220" s="895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>
        <f t="shared" si="369"/>
        <v>1</v>
      </c>
      <c r="CM220" s="156">
        <f t="shared" si="369"/>
        <v>1</v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2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3" t="str">
        <f t="shared" si="371"/>
        <v/>
      </c>
      <c r="CW220" s="554" t="str">
        <f t="shared" si="371"/>
        <v/>
      </c>
      <c r="CX220" s="554" t="str">
        <f t="shared" si="371"/>
        <v/>
      </c>
      <c r="CY220" s="554" t="str">
        <f t="shared" si="371"/>
        <v/>
      </c>
      <c r="CZ220" s="554" t="str">
        <f t="shared" si="371"/>
        <v/>
      </c>
      <c r="DA220" s="554" t="str">
        <f t="shared" si="371"/>
        <v/>
      </c>
      <c r="DB220" s="555" t="str">
        <f t="shared" si="371"/>
        <v/>
      </c>
      <c r="DC220" s="555" t="str">
        <f t="shared" si="371"/>
        <v/>
      </c>
      <c r="DD220" s="555" t="str">
        <f t="shared" si="371"/>
        <v/>
      </c>
      <c r="DE220" s="554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4" t="str">
        <f t="shared" si="372"/>
        <v/>
      </c>
      <c r="DG220" s="554" t="str">
        <f t="shared" si="372"/>
        <v/>
      </c>
      <c r="DH220" s="554" t="str">
        <f t="shared" si="372"/>
        <v/>
      </c>
      <c r="DI220" s="554" t="str">
        <f t="shared" si="372"/>
        <v/>
      </c>
      <c r="DJ220" s="553" t="str">
        <f t="shared" si="372"/>
        <v/>
      </c>
      <c r="DK220" s="552" t="str">
        <f t="shared" si="372"/>
        <v/>
      </c>
      <c r="DL220" s="896">
        <f>COUNT(B220:R220)</f>
        <v>2</v>
      </c>
      <c r="DM220" s="851">
        <f>COUNT(T220:AJ220)</f>
        <v>4</v>
      </c>
      <c r="DN220" s="851">
        <f>COUNT(AL220:BB220)</f>
        <v>2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0"/>
    </row>
    <row r="221" spans="1:131" ht="12.75" customHeight="1">
      <c r="A221" s="893" t="s">
        <v>289</v>
      </c>
      <c r="B221" s="299">
        <v>4</v>
      </c>
      <c r="C221" s="299"/>
      <c r="D221" s="299"/>
      <c r="E221" s="299"/>
      <c r="F221" s="299"/>
      <c r="G221" s="299"/>
      <c r="H221" s="299">
        <v>1</v>
      </c>
      <c r="I221" s="299"/>
      <c r="J221" s="299"/>
      <c r="K221" s="299"/>
      <c r="L221" s="299"/>
      <c r="M221" s="299"/>
      <c r="N221" s="299"/>
      <c r="O221" s="299"/>
      <c r="P221" s="299"/>
      <c r="Q221" s="672"/>
      <c r="R221" s="299"/>
      <c r="S221" s="888"/>
      <c r="T221" s="299"/>
      <c r="U221" s="299"/>
      <c r="V221" s="299"/>
      <c r="W221" s="299">
        <v>4</v>
      </c>
      <c r="X221" s="299">
        <v>1</v>
      </c>
      <c r="Y221" s="299">
        <v>6</v>
      </c>
      <c r="Z221" s="299"/>
      <c r="AA221" s="299"/>
      <c r="AB221" s="299">
        <v>9</v>
      </c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/>
      <c r="AM221" s="299"/>
      <c r="AN221" s="299"/>
      <c r="AO221" s="299">
        <v>1</v>
      </c>
      <c r="AP221" s="299">
        <v>1</v>
      </c>
      <c r="AQ221" s="299"/>
      <c r="AR221" s="299"/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8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8"/>
      <c r="BV221" s="299">
        <v>1</v>
      </c>
      <c r="BW221" s="299">
        <v>4</v>
      </c>
      <c r="BX221" s="299"/>
      <c r="BY221" s="299"/>
      <c r="BZ221" s="894" t="str">
        <f>IF(DL221&lt;3,"",(SUM(B221:R221)-MIN(B221:R221)-MAX(B221:R221))/(DL221-2))</f>
        <v/>
      </c>
      <c r="CA221" s="894">
        <f>IF(DM221&lt;3,"",(SUM(T221:AJ221)-MIN(T221:AJ221)-MAX(T221:AJ221))/(DM221-2))</f>
        <v>5</v>
      </c>
      <c r="CB221" s="894" t="str">
        <f>IF(DN221&lt;3,"",(SUM(AL221:BB221)-MIN(AL221:BB221)-MAX(AL221:BB221))/(DN221-2))</f>
        <v/>
      </c>
      <c r="CC221" s="895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>
        <f t="shared" si="370"/>
        <v>1</v>
      </c>
      <c r="CM221" s="156">
        <f t="shared" si="370"/>
        <v>1</v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2" t="str">
        <f t="shared" si="371"/>
        <v/>
      </c>
      <c r="CV221" s="553" t="str">
        <f t="shared" si="371"/>
        <v/>
      </c>
      <c r="CW221" s="554" t="str">
        <f t="shared" si="371"/>
        <v/>
      </c>
      <c r="CX221" s="554" t="str">
        <f t="shared" si="371"/>
        <v/>
      </c>
      <c r="CY221" s="554" t="str">
        <f t="shared" si="371"/>
        <v/>
      </c>
      <c r="CZ221" s="554" t="str">
        <f t="shared" si="371"/>
        <v/>
      </c>
      <c r="DA221" s="554" t="str">
        <f t="shared" si="371"/>
        <v/>
      </c>
      <c r="DB221" s="555" t="str">
        <f t="shared" si="371"/>
        <v/>
      </c>
      <c r="DC221" s="555" t="str">
        <f t="shared" si="371"/>
        <v/>
      </c>
      <c r="DD221" s="555" t="str">
        <f t="shared" si="371"/>
        <v/>
      </c>
      <c r="DE221" s="554" t="str">
        <f t="shared" si="372"/>
        <v/>
      </c>
      <c r="DF221" s="554" t="str">
        <f t="shared" si="372"/>
        <v/>
      </c>
      <c r="DG221" s="554" t="str">
        <f t="shared" si="372"/>
        <v/>
      </c>
      <c r="DH221" s="554" t="str">
        <f t="shared" si="372"/>
        <v/>
      </c>
      <c r="DI221" s="554" t="str">
        <f t="shared" si="372"/>
        <v/>
      </c>
      <c r="DJ221" s="553" t="str">
        <f t="shared" si="372"/>
        <v/>
      </c>
      <c r="DK221" s="552" t="str">
        <f t="shared" si="372"/>
        <v/>
      </c>
      <c r="DL221" s="896">
        <f>COUNT(B221:R221)</f>
        <v>2</v>
      </c>
      <c r="DM221" s="851">
        <f>COUNT(T221:AJ221)</f>
        <v>4</v>
      </c>
      <c r="DN221" s="851">
        <f>COUNT(AL221:BB221)</f>
        <v>2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0"/>
    </row>
    <row r="222" spans="1:131" ht="12.75" customHeight="1">
      <c r="A222" s="893" t="s">
        <v>277</v>
      </c>
      <c r="B222" s="299">
        <v>12</v>
      </c>
      <c r="C222" s="299"/>
      <c r="D222" s="299"/>
      <c r="E222" s="299"/>
      <c r="F222" s="299"/>
      <c r="G222" s="299"/>
      <c r="H222" s="299">
        <v>5</v>
      </c>
      <c r="I222" s="299"/>
      <c r="J222" s="299"/>
      <c r="K222" s="299"/>
      <c r="L222" s="299"/>
      <c r="M222" s="299"/>
      <c r="N222" s="299"/>
      <c r="O222" s="299"/>
      <c r="P222" s="299"/>
      <c r="Q222" s="672"/>
      <c r="R222" s="299"/>
      <c r="S222" s="888"/>
      <c r="T222" s="299"/>
      <c r="U222" s="299"/>
      <c r="V222" s="299"/>
      <c r="W222" s="299">
        <v>12</v>
      </c>
      <c r="X222" s="299">
        <v>12</v>
      </c>
      <c r="Y222" s="299">
        <v>4</v>
      </c>
      <c r="Z222" s="299"/>
      <c r="AA222" s="299"/>
      <c r="AB222" s="299">
        <v>5</v>
      </c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/>
      <c r="AM222" s="299"/>
      <c r="AN222" s="299"/>
      <c r="AO222" s="299">
        <v>12</v>
      </c>
      <c r="AP222" s="299">
        <v>12</v>
      </c>
      <c r="AQ222" s="299"/>
      <c r="AR222" s="299"/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8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8"/>
      <c r="BV222" s="299">
        <v>5</v>
      </c>
      <c r="BW222" s="299">
        <v>5</v>
      </c>
      <c r="BX222" s="299"/>
      <c r="BY222" s="299"/>
      <c r="BZ222" s="894" t="str">
        <f>IF(DL222&lt;3,"",(SUM(B222:R222)-MIN(B222:R222)-MAX(B222:R222))/(DL222-2))</f>
        <v/>
      </c>
      <c r="CA222" s="894">
        <f>IF(DM222&lt;3,"",(SUM(T222:AJ222)-MIN(T222:AJ222)-MAX(T222:AJ222))/(DM222-2))</f>
        <v>8.5</v>
      </c>
      <c r="CB222" s="894" t="str">
        <f>IF(DN222&lt;3,"",(SUM(AL222:BB222)-MIN(AL222:BB222)-MAX(AL222:BB222))/(DN222-2))</f>
        <v/>
      </c>
      <c r="CC222" s="895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>
        <f t="shared" si="370"/>
        <v>12</v>
      </c>
      <c r="CM222" s="156">
        <f t="shared" si="370"/>
        <v>12</v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2" t="str">
        <f t="shared" si="371"/>
        <v/>
      </c>
      <c r="CV222" s="553" t="str">
        <f t="shared" si="371"/>
        <v/>
      </c>
      <c r="CW222" s="554" t="str">
        <f t="shared" si="371"/>
        <v/>
      </c>
      <c r="CX222" s="554" t="str">
        <f t="shared" si="371"/>
        <v/>
      </c>
      <c r="CY222" s="554" t="str">
        <f t="shared" si="371"/>
        <v/>
      </c>
      <c r="CZ222" s="554" t="str">
        <f t="shared" si="371"/>
        <v/>
      </c>
      <c r="DA222" s="554" t="str">
        <f t="shared" si="371"/>
        <v/>
      </c>
      <c r="DB222" s="555" t="str">
        <f t="shared" si="371"/>
        <v/>
      </c>
      <c r="DC222" s="555" t="str">
        <f t="shared" si="371"/>
        <v/>
      </c>
      <c r="DD222" s="555" t="str">
        <f t="shared" si="371"/>
        <v/>
      </c>
      <c r="DE222" s="554" t="str">
        <f t="shared" si="372"/>
        <v/>
      </c>
      <c r="DF222" s="554" t="str">
        <f t="shared" si="372"/>
        <v/>
      </c>
      <c r="DG222" s="554" t="str">
        <f t="shared" si="372"/>
        <v/>
      </c>
      <c r="DH222" s="554" t="str">
        <f t="shared" si="372"/>
        <v/>
      </c>
      <c r="DI222" s="554" t="str">
        <f t="shared" si="372"/>
        <v/>
      </c>
      <c r="DJ222" s="553" t="str">
        <f t="shared" si="372"/>
        <v/>
      </c>
      <c r="DK222" s="552" t="str">
        <f t="shared" si="372"/>
        <v/>
      </c>
      <c r="DL222" s="896">
        <f>COUNT(B222:R222)</f>
        <v>2</v>
      </c>
      <c r="DM222" s="851">
        <f>COUNT(T222:AJ222)</f>
        <v>4</v>
      </c>
      <c r="DN222" s="851">
        <f>COUNT(AL222:BB222)</f>
        <v>2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0"/>
    </row>
    <row r="223" spans="1:131" ht="12.75" customHeight="1">
      <c r="A223" s="893" t="s">
        <v>320</v>
      </c>
      <c r="B223" s="299">
        <v>10</v>
      </c>
      <c r="C223" s="299"/>
      <c r="D223" s="299"/>
      <c r="E223" s="299"/>
      <c r="F223" s="299"/>
      <c r="G223" s="299"/>
      <c r="H223" s="299">
        <v>140</v>
      </c>
      <c r="I223" s="299"/>
      <c r="J223" s="299"/>
      <c r="K223" s="299"/>
      <c r="L223" s="299"/>
      <c r="M223" s="299"/>
      <c r="N223" s="299"/>
      <c r="O223" s="299"/>
      <c r="P223" s="299"/>
      <c r="Q223" s="672"/>
      <c r="R223" s="299"/>
      <c r="S223" s="888"/>
      <c r="T223" s="299"/>
      <c r="U223" s="299"/>
      <c r="V223" s="299"/>
      <c r="W223" s="299">
        <v>13</v>
      </c>
      <c r="X223" s="299">
        <v>150</v>
      </c>
      <c r="Y223" s="299">
        <v>25</v>
      </c>
      <c r="Z223" s="299"/>
      <c r="AA223" s="299"/>
      <c r="AB223" s="299">
        <v>10</v>
      </c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/>
      <c r="AM223" s="299"/>
      <c r="AN223" s="299"/>
      <c r="AO223" s="299">
        <v>100</v>
      </c>
      <c r="AP223" s="299">
        <v>133.33000000000001</v>
      </c>
      <c r="AQ223" s="299"/>
      <c r="AR223" s="299"/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8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8"/>
      <c r="BV223" s="299">
        <v>100</v>
      </c>
      <c r="BW223" s="299">
        <v>20</v>
      </c>
      <c r="BX223" s="299"/>
      <c r="BY223" s="299"/>
      <c r="BZ223" s="894" t="str">
        <f>IF(DL223&lt;3,"",(SUM(B223:R223)-MIN(B223:R223)-MAX(B223:R223))/(DL223-2))</f>
        <v/>
      </c>
      <c r="CA223" s="894">
        <f>IF(DM223&lt;3,"",(SUM(T223:AJ223)-MIN(T223:AJ223)-MAX(T223:AJ223))/(DM223-2))</f>
        <v>19</v>
      </c>
      <c r="CB223" s="894" t="str">
        <f>IF(DN223&lt;3,"",(SUM(AL223:BB223)-MIN(AL223:BB223)-MAX(AL223:BB223))/(DN223-2))</f>
        <v/>
      </c>
      <c r="CC223" s="895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>
        <f t="shared" si="370"/>
        <v>100</v>
      </c>
      <c r="CM223" s="156">
        <f t="shared" si="370"/>
        <v>133.33000000000001</v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2" t="str">
        <f t="shared" si="371"/>
        <v/>
      </c>
      <c r="CV223" s="553" t="str">
        <f t="shared" si="371"/>
        <v/>
      </c>
      <c r="CW223" s="554" t="str">
        <f t="shared" si="371"/>
        <v/>
      </c>
      <c r="CX223" s="554" t="str">
        <f t="shared" si="371"/>
        <v/>
      </c>
      <c r="CY223" s="554" t="str">
        <f t="shared" si="371"/>
        <v/>
      </c>
      <c r="CZ223" s="554" t="str">
        <f t="shared" si="371"/>
        <v/>
      </c>
      <c r="DA223" s="554" t="str">
        <f t="shared" si="371"/>
        <v/>
      </c>
      <c r="DB223" s="555" t="str">
        <f t="shared" si="371"/>
        <v/>
      </c>
      <c r="DC223" s="555" t="str">
        <f t="shared" si="371"/>
        <v/>
      </c>
      <c r="DD223" s="555" t="str">
        <f t="shared" si="371"/>
        <v/>
      </c>
      <c r="DE223" s="554" t="str">
        <f t="shared" si="372"/>
        <v/>
      </c>
      <c r="DF223" s="554" t="str">
        <f t="shared" si="372"/>
        <v/>
      </c>
      <c r="DG223" s="554" t="str">
        <f t="shared" si="372"/>
        <v/>
      </c>
      <c r="DH223" s="554" t="str">
        <f t="shared" si="372"/>
        <v/>
      </c>
      <c r="DI223" s="554" t="str">
        <f t="shared" si="372"/>
        <v/>
      </c>
      <c r="DJ223" s="553" t="str">
        <f t="shared" si="372"/>
        <v/>
      </c>
      <c r="DK223" s="552" t="str">
        <f t="shared" si="372"/>
        <v/>
      </c>
      <c r="DL223" s="896">
        <f>COUNT(B223:R223)</f>
        <v>2</v>
      </c>
      <c r="DM223" s="851">
        <f>COUNT(T223:AJ223)</f>
        <v>4</v>
      </c>
      <c r="DN223" s="851">
        <f>COUNT(AL223:BB223)</f>
        <v>2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0"/>
    </row>
    <row r="224" spans="1:131" ht="12.75" customHeight="1">
      <c r="A224" s="899" t="s">
        <v>307</v>
      </c>
      <c r="B224" s="900">
        <f t="shared" ref="B224:R224" si="373">IF(B221="","",B220*B221*B222*B223)</f>
        <v>480</v>
      </c>
      <c r="C224" s="900" t="str">
        <f t="shared" si="373"/>
        <v/>
      </c>
      <c r="D224" s="900" t="str">
        <f t="shared" si="373"/>
        <v/>
      </c>
      <c r="E224" s="900" t="str">
        <f t="shared" si="373"/>
        <v/>
      </c>
      <c r="F224" s="900" t="str">
        <f t="shared" si="373"/>
        <v/>
      </c>
      <c r="G224" s="900" t="str">
        <f t="shared" si="373"/>
        <v/>
      </c>
      <c r="H224" s="900">
        <f t="shared" si="373"/>
        <v>1400</v>
      </c>
      <c r="I224" s="900" t="str">
        <f t="shared" si="373"/>
        <v/>
      </c>
      <c r="J224" s="900" t="str">
        <f t="shared" si="373"/>
        <v/>
      </c>
      <c r="K224" s="900" t="str">
        <f t="shared" si="373"/>
        <v/>
      </c>
      <c r="L224" s="900" t="str">
        <f t="shared" si="373"/>
        <v/>
      </c>
      <c r="M224" s="900" t="str">
        <f t="shared" si="373"/>
        <v/>
      </c>
      <c r="N224" s="900" t="str">
        <f t="shared" si="373"/>
        <v/>
      </c>
      <c r="O224" s="900" t="str">
        <f t="shared" si="373"/>
        <v/>
      </c>
      <c r="P224" s="900" t="str">
        <f t="shared" si="373"/>
        <v/>
      </c>
      <c r="Q224" s="900" t="str">
        <f t="shared" si="373"/>
        <v/>
      </c>
      <c r="R224" s="900" t="str">
        <f t="shared" si="373"/>
        <v/>
      </c>
      <c r="S224" s="888"/>
      <c r="T224" s="900" t="str">
        <f t="shared" ref="T224:AJ224" si="374">IF(T221="","",T220*T221*T222*T223)</f>
        <v/>
      </c>
      <c r="U224" s="900" t="str">
        <f t="shared" si="374"/>
        <v/>
      </c>
      <c r="V224" s="900" t="str">
        <f t="shared" si="374"/>
        <v/>
      </c>
      <c r="W224" s="900">
        <f t="shared" si="374"/>
        <v>624</v>
      </c>
      <c r="X224" s="900">
        <f t="shared" si="374"/>
        <v>1800</v>
      </c>
      <c r="Y224" s="900">
        <f t="shared" si="374"/>
        <v>600</v>
      </c>
      <c r="Z224" s="900" t="str">
        <f t="shared" si="374"/>
        <v/>
      </c>
      <c r="AA224" s="900" t="str">
        <f t="shared" si="374"/>
        <v/>
      </c>
      <c r="AB224" s="900">
        <f t="shared" si="374"/>
        <v>450</v>
      </c>
      <c r="AC224" s="900" t="str">
        <f t="shared" si="374"/>
        <v/>
      </c>
      <c r="AD224" s="900" t="str">
        <f t="shared" si="374"/>
        <v/>
      </c>
      <c r="AE224" s="900" t="str">
        <f t="shared" si="374"/>
        <v/>
      </c>
      <c r="AF224" s="900" t="str">
        <f t="shared" si="374"/>
        <v/>
      </c>
      <c r="AG224" s="900" t="str">
        <f t="shared" si="374"/>
        <v/>
      </c>
      <c r="AH224" s="900" t="str">
        <f t="shared" si="374"/>
        <v/>
      </c>
      <c r="AI224" s="900" t="str">
        <f t="shared" si="374"/>
        <v/>
      </c>
      <c r="AJ224" s="900" t="str">
        <f t="shared" si="374"/>
        <v/>
      </c>
      <c r="AK224" s="888"/>
      <c r="AL224" s="900" t="str">
        <f t="shared" ref="AL224:BB224" si="375">IF(AL221="","",AL220*AL221*AL222*AL223)</f>
        <v/>
      </c>
      <c r="AM224" s="900" t="str">
        <f t="shared" si="375"/>
        <v/>
      </c>
      <c r="AN224" s="900" t="str">
        <f t="shared" si="375"/>
        <v/>
      </c>
      <c r="AO224" s="900">
        <f t="shared" si="375"/>
        <v>1200</v>
      </c>
      <c r="AP224" s="900">
        <f t="shared" si="375"/>
        <v>1599.96</v>
      </c>
      <c r="AQ224" s="900" t="str">
        <f t="shared" si="375"/>
        <v/>
      </c>
      <c r="AR224" s="900" t="str">
        <f t="shared" si="375"/>
        <v/>
      </c>
      <c r="AS224" s="900" t="str">
        <f t="shared" si="375"/>
        <v/>
      </c>
      <c r="AT224" s="900" t="str">
        <f t="shared" si="375"/>
        <v/>
      </c>
      <c r="AU224" s="900" t="str">
        <f t="shared" si="375"/>
        <v/>
      </c>
      <c r="AV224" s="900" t="str">
        <f t="shared" si="375"/>
        <v/>
      </c>
      <c r="AW224" s="900" t="str">
        <f t="shared" si="375"/>
        <v/>
      </c>
      <c r="AX224" s="900" t="str">
        <f t="shared" si="375"/>
        <v/>
      </c>
      <c r="AY224" s="900" t="str">
        <f t="shared" si="375"/>
        <v/>
      </c>
      <c r="AZ224" s="900" t="str">
        <f t="shared" si="375"/>
        <v/>
      </c>
      <c r="BA224" s="900" t="str">
        <f t="shared" si="375"/>
        <v/>
      </c>
      <c r="BB224" s="900" t="str">
        <f t="shared" si="375"/>
        <v/>
      </c>
      <c r="BC224" s="888"/>
      <c r="BD224" s="900" t="str">
        <f t="shared" ref="BD224:BT224" si="376">IF(BD221="","",BD220*BD221*BD222*BD223)</f>
        <v/>
      </c>
      <c r="BE224" s="900" t="str">
        <f t="shared" si="376"/>
        <v/>
      </c>
      <c r="BF224" s="900" t="str">
        <f t="shared" si="376"/>
        <v/>
      </c>
      <c r="BG224" s="900" t="str">
        <f t="shared" si="376"/>
        <v/>
      </c>
      <c r="BH224" s="900" t="str">
        <f t="shared" si="376"/>
        <v/>
      </c>
      <c r="BI224" s="900" t="str">
        <f t="shared" si="376"/>
        <v/>
      </c>
      <c r="BJ224" s="900" t="str">
        <f t="shared" si="376"/>
        <v/>
      </c>
      <c r="BK224" s="900" t="str">
        <f t="shared" si="376"/>
        <v/>
      </c>
      <c r="BL224" s="900" t="str">
        <f t="shared" si="376"/>
        <v/>
      </c>
      <c r="BM224" s="900" t="str">
        <f t="shared" si="376"/>
        <v/>
      </c>
      <c r="BN224" s="900" t="str">
        <f t="shared" si="376"/>
        <v/>
      </c>
      <c r="BO224" s="900" t="str">
        <f t="shared" si="376"/>
        <v/>
      </c>
      <c r="BP224" s="900" t="str">
        <f t="shared" si="376"/>
        <v/>
      </c>
      <c r="BQ224" s="900" t="str">
        <f t="shared" si="376"/>
        <v/>
      </c>
      <c r="BR224" s="900" t="str">
        <f t="shared" si="376"/>
        <v/>
      </c>
      <c r="BS224" s="900" t="str">
        <f t="shared" si="376"/>
        <v/>
      </c>
      <c r="BT224" s="900" t="str">
        <f t="shared" si="376"/>
        <v/>
      </c>
      <c r="BU224" s="888"/>
      <c r="BV224" s="900">
        <f>IF(BV221="","",BV220*BV221*BV222*BV223)</f>
        <v>500</v>
      </c>
      <c r="BW224" s="900">
        <f>IF(BW221="","",BW220*BW221*BW222*BW223)</f>
        <v>400</v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>
        <f>IF(DM224&lt;3,"",(SUM(T224:AJ224)-MIN(T224:AJ224)-MAX(T224:AJ224))/(DM224-2))</f>
        <v>612</v>
      </c>
      <c r="CB224" s="894" t="str">
        <f>IF(DN224&lt;3,"",(SUM(AL224:BB224)-MIN(AL224:BB224)-MAX(AL224:BB224))/(DN224-2))</f>
        <v/>
      </c>
      <c r="CC224" s="895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>
        <f t="shared" si="370"/>
        <v>1200</v>
      </c>
      <c r="CM224" s="156">
        <f t="shared" si="370"/>
        <v>1599.96</v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2" t="str">
        <f t="shared" si="371"/>
        <v/>
      </c>
      <c r="CV224" s="553" t="str">
        <f t="shared" si="371"/>
        <v/>
      </c>
      <c r="CW224" s="554" t="str">
        <f t="shared" si="371"/>
        <v/>
      </c>
      <c r="CX224" s="554" t="str">
        <f t="shared" si="371"/>
        <v/>
      </c>
      <c r="CY224" s="554" t="str">
        <f t="shared" si="371"/>
        <v/>
      </c>
      <c r="CZ224" s="554" t="str">
        <f t="shared" si="371"/>
        <v/>
      </c>
      <c r="DA224" s="554" t="str">
        <f t="shared" si="371"/>
        <v/>
      </c>
      <c r="DB224" s="555" t="str">
        <f t="shared" si="371"/>
        <v/>
      </c>
      <c r="DC224" s="555" t="str">
        <f t="shared" si="371"/>
        <v/>
      </c>
      <c r="DD224" s="555" t="str">
        <f t="shared" si="371"/>
        <v/>
      </c>
      <c r="DE224" s="554" t="str">
        <f t="shared" si="372"/>
        <v/>
      </c>
      <c r="DF224" s="554" t="str">
        <f t="shared" si="372"/>
        <v/>
      </c>
      <c r="DG224" s="554" t="str">
        <f t="shared" si="372"/>
        <v/>
      </c>
      <c r="DH224" s="554" t="str">
        <f t="shared" si="372"/>
        <v/>
      </c>
      <c r="DI224" s="554" t="str">
        <f t="shared" si="372"/>
        <v/>
      </c>
      <c r="DJ224" s="553" t="str">
        <f t="shared" si="372"/>
        <v/>
      </c>
      <c r="DK224" s="552" t="str">
        <f t="shared" si="372"/>
        <v/>
      </c>
      <c r="DL224" s="896">
        <f>COUNT(B224:R224)</f>
        <v>2</v>
      </c>
      <c r="DM224" s="851">
        <f>COUNT(T224:AJ224)</f>
        <v>4</v>
      </c>
      <c r="DN224" s="851">
        <f>COUNT(AL224:BB224)</f>
        <v>2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0"/>
    </row>
    <row r="225" spans="1:129" ht="12.75" customHeight="1">
      <c r="A225" s="892" t="s">
        <v>796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8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8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8"/>
      <c r="BD225" s="672" t="s">
        <v>778</v>
      </c>
      <c r="BE225" s="672"/>
      <c r="BF225" s="672" t="s">
        <v>768</v>
      </c>
      <c r="BG225" s="672"/>
      <c r="BH225" s="672"/>
      <c r="BI225" s="672" t="s">
        <v>778</v>
      </c>
      <c r="BJ225" s="672"/>
      <c r="BK225" s="672"/>
      <c r="BL225" s="672" t="s">
        <v>768</v>
      </c>
      <c r="BM225" s="672"/>
      <c r="BN225" s="672"/>
      <c r="BO225" s="672"/>
      <c r="BP225" s="672"/>
      <c r="BQ225" s="672"/>
      <c r="BR225" s="672"/>
      <c r="BS225" s="672"/>
      <c r="BT225" s="672"/>
      <c r="BU225" s="888"/>
      <c r="BV225" s="672"/>
      <c r="BW225" s="672"/>
      <c r="BX225" s="672"/>
      <c r="BY225" s="672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0"/>
    </row>
    <row r="226" spans="1:129" ht="12.75" customHeight="1">
      <c r="A226" s="893" t="s">
        <v>288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8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8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8"/>
      <c r="BD226" s="672">
        <v>1</v>
      </c>
      <c r="BE226" s="672"/>
      <c r="BF226" s="672">
        <v>1</v>
      </c>
      <c r="BG226" s="672"/>
      <c r="BH226" s="672"/>
      <c r="BI226" s="672">
        <v>1</v>
      </c>
      <c r="BJ226" s="672"/>
      <c r="BK226" s="672"/>
      <c r="BL226" s="672">
        <v>1</v>
      </c>
      <c r="BM226" s="672"/>
      <c r="BN226" s="672"/>
      <c r="BO226" s="672"/>
      <c r="BP226" s="672"/>
      <c r="BQ226" s="672"/>
      <c r="BR226" s="672"/>
      <c r="BS226" s="672"/>
      <c r="BT226" s="672"/>
      <c r="BU226" s="888"/>
      <c r="BV226" s="672"/>
      <c r="BW226" s="672"/>
      <c r="BX226" s="672"/>
      <c r="BY226" s="672">
        <v>1</v>
      </c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>
        <f>IF(DO226&lt;3,"",(SUM(BD226:BT226)-MIN(BD226:BT226)-MAX(BD226:BT226))/(DO226-2))</f>
        <v>1</v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2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3" t="str">
        <f t="shared" si="379"/>
        <v/>
      </c>
      <c r="CW226" s="554" t="str">
        <f t="shared" si="379"/>
        <v/>
      </c>
      <c r="CX226" s="554" t="str">
        <f t="shared" si="379"/>
        <v/>
      </c>
      <c r="CY226" s="554" t="str">
        <f t="shared" si="379"/>
        <v/>
      </c>
      <c r="CZ226" s="554" t="str">
        <f t="shared" si="379"/>
        <v/>
      </c>
      <c r="DA226" s="554" t="str">
        <f t="shared" si="379"/>
        <v/>
      </c>
      <c r="DB226" s="555">
        <f t="shared" si="379"/>
        <v>1</v>
      </c>
      <c r="DC226" s="555">
        <f t="shared" si="379"/>
        <v>1</v>
      </c>
      <c r="DD226" s="555">
        <f t="shared" si="379"/>
        <v>1</v>
      </c>
      <c r="DE226" s="554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4" t="str">
        <f t="shared" si="380"/>
        <v/>
      </c>
      <c r="DG226" s="554" t="str">
        <f t="shared" si="380"/>
        <v/>
      </c>
      <c r="DH226" s="554" t="str">
        <f t="shared" si="380"/>
        <v/>
      </c>
      <c r="DI226" s="554" t="str">
        <f t="shared" si="380"/>
        <v/>
      </c>
      <c r="DJ226" s="553" t="str">
        <f t="shared" si="380"/>
        <v/>
      </c>
      <c r="DK226" s="552" t="str">
        <f t="shared" si="380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4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0"/>
    </row>
    <row r="227" spans="1:129" ht="12.75" customHeight="1">
      <c r="A227" s="893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8"/>
      <c r="BD227" s="299">
        <v>1</v>
      </c>
      <c r="BE227" s="299"/>
      <c r="BF227" s="299">
        <v>1</v>
      </c>
      <c r="BG227" s="299"/>
      <c r="BH227" s="299"/>
      <c r="BI227" s="299">
        <v>1</v>
      </c>
      <c r="BJ227" s="299"/>
      <c r="BK227" s="299"/>
      <c r="BL227" s="299">
        <v>1</v>
      </c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>
        <v>1</v>
      </c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2" t="str">
        <f t="shared" si="379"/>
        <v/>
      </c>
      <c r="CV227" s="553" t="str">
        <f t="shared" si="379"/>
        <v/>
      </c>
      <c r="CW227" s="554" t="str">
        <f t="shared" si="379"/>
        <v/>
      </c>
      <c r="CX227" s="554" t="str">
        <f t="shared" si="379"/>
        <v/>
      </c>
      <c r="CY227" s="554" t="str">
        <f t="shared" si="379"/>
        <v/>
      </c>
      <c r="CZ227" s="554" t="str">
        <f t="shared" si="379"/>
        <v/>
      </c>
      <c r="DA227" s="554" t="str">
        <f t="shared" si="379"/>
        <v/>
      </c>
      <c r="DB227" s="555">
        <f t="shared" si="379"/>
        <v>1</v>
      </c>
      <c r="DC227" s="555">
        <f t="shared" si="379"/>
        <v>1</v>
      </c>
      <c r="DD227" s="555">
        <f t="shared" si="379"/>
        <v>1</v>
      </c>
      <c r="DE227" s="554">
        <f t="shared" si="380"/>
        <v>1</v>
      </c>
      <c r="DF227" s="554" t="str">
        <f t="shared" si="380"/>
        <v/>
      </c>
      <c r="DG227" s="554" t="str">
        <f t="shared" si="380"/>
        <v/>
      </c>
      <c r="DH227" s="554" t="str">
        <f t="shared" si="380"/>
        <v/>
      </c>
      <c r="DI227" s="554" t="str">
        <f t="shared" si="380"/>
        <v/>
      </c>
      <c r="DJ227" s="553" t="str">
        <f t="shared" si="380"/>
        <v/>
      </c>
      <c r="DK227" s="552" t="str">
        <f t="shared" si="380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4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0"/>
    </row>
    <row r="228" spans="1:129" ht="12.75" customHeight="1">
      <c r="A228" s="893" t="s">
        <v>277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8"/>
      <c r="BD228" s="299">
        <v>12</v>
      </c>
      <c r="BE228" s="299"/>
      <c r="BF228" s="299">
        <v>12</v>
      </c>
      <c r="BG228" s="299"/>
      <c r="BH228" s="299"/>
      <c r="BI228" s="299">
        <v>12</v>
      </c>
      <c r="BJ228" s="299"/>
      <c r="BK228" s="299"/>
      <c r="BL228" s="299">
        <v>12</v>
      </c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>
        <v>12</v>
      </c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2" t="str">
        <f t="shared" si="379"/>
        <v/>
      </c>
      <c r="CV228" s="553" t="str">
        <f t="shared" si="379"/>
        <v/>
      </c>
      <c r="CW228" s="554" t="str">
        <f t="shared" si="379"/>
        <v/>
      </c>
      <c r="CX228" s="554" t="str">
        <f t="shared" si="379"/>
        <v/>
      </c>
      <c r="CY228" s="554" t="str">
        <f t="shared" si="379"/>
        <v/>
      </c>
      <c r="CZ228" s="554" t="str">
        <f t="shared" si="379"/>
        <v/>
      </c>
      <c r="DA228" s="554" t="str">
        <f t="shared" si="379"/>
        <v/>
      </c>
      <c r="DB228" s="555">
        <f t="shared" si="379"/>
        <v>12</v>
      </c>
      <c r="DC228" s="555">
        <f t="shared" si="379"/>
        <v>12</v>
      </c>
      <c r="DD228" s="555">
        <f t="shared" si="379"/>
        <v>12</v>
      </c>
      <c r="DE228" s="554">
        <f t="shared" si="380"/>
        <v>12</v>
      </c>
      <c r="DF228" s="554" t="str">
        <f t="shared" si="380"/>
        <v/>
      </c>
      <c r="DG228" s="554" t="str">
        <f t="shared" si="380"/>
        <v/>
      </c>
      <c r="DH228" s="554" t="str">
        <f t="shared" si="380"/>
        <v/>
      </c>
      <c r="DI228" s="554" t="str">
        <f t="shared" si="380"/>
        <v/>
      </c>
      <c r="DJ228" s="553" t="str">
        <f t="shared" si="380"/>
        <v/>
      </c>
      <c r="DK228" s="552" t="str">
        <f t="shared" si="380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4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0"/>
    </row>
    <row r="229" spans="1:129" ht="12.75" customHeight="1">
      <c r="A229" s="893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8"/>
      <c r="BD229" s="299">
        <v>180</v>
      </c>
      <c r="BE229" s="299"/>
      <c r="BF229" s="299">
        <v>1500</v>
      </c>
      <c r="BG229" s="299"/>
      <c r="BH229" s="299"/>
      <c r="BI229" s="299">
        <v>400</v>
      </c>
      <c r="BJ229" s="299"/>
      <c r="BK229" s="299"/>
      <c r="BL229" s="299">
        <v>300</v>
      </c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>
        <v>300</v>
      </c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>
        <f>IF(DO229&lt;3,"",(SUM(BD229:BT229)-MIN(BD229:BT229)-MAX(BD229:BT229))/(DO229-2))</f>
        <v>350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2" t="str">
        <f t="shared" si="379"/>
        <v/>
      </c>
      <c r="CV229" s="553" t="str">
        <f t="shared" si="379"/>
        <v/>
      </c>
      <c r="CW229" s="554" t="str">
        <f t="shared" si="379"/>
        <v/>
      </c>
      <c r="CX229" s="554" t="str">
        <f t="shared" si="379"/>
        <v/>
      </c>
      <c r="CY229" s="554" t="str">
        <f t="shared" si="379"/>
        <v/>
      </c>
      <c r="CZ229" s="554" t="str">
        <f t="shared" si="379"/>
        <v/>
      </c>
      <c r="DA229" s="554" t="str">
        <f t="shared" si="379"/>
        <v/>
      </c>
      <c r="DB229" s="555">
        <f t="shared" si="379"/>
        <v>180</v>
      </c>
      <c r="DC229" s="555">
        <f t="shared" si="379"/>
        <v>300</v>
      </c>
      <c r="DD229" s="555">
        <f t="shared" si="379"/>
        <v>400</v>
      </c>
      <c r="DE229" s="554">
        <f t="shared" si="380"/>
        <v>1500</v>
      </c>
      <c r="DF229" s="554" t="str">
        <f t="shared" si="380"/>
        <v/>
      </c>
      <c r="DG229" s="554" t="str">
        <f t="shared" si="380"/>
        <v/>
      </c>
      <c r="DH229" s="554" t="str">
        <f t="shared" si="380"/>
        <v/>
      </c>
      <c r="DI229" s="554" t="str">
        <f t="shared" si="380"/>
        <v/>
      </c>
      <c r="DJ229" s="553" t="str">
        <f t="shared" si="380"/>
        <v/>
      </c>
      <c r="DK229" s="552" t="str">
        <f t="shared" si="380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4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0"/>
    </row>
    <row r="230" spans="1:129" ht="12.75" customHeight="1">
      <c r="A230" s="899" t="s">
        <v>307</v>
      </c>
      <c r="B230" s="900" t="str">
        <f t="shared" ref="B230:R230" si="381">IF(B227="","",B226*B227*B228*B229)</f>
        <v/>
      </c>
      <c r="C230" s="900" t="str">
        <f t="shared" si="381"/>
        <v/>
      </c>
      <c r="D230" s="900" t="str">
        <f t="shared" si="381"/>
        <v/>
      </c>
      <c r="E230" s="900" t="str">
        <f t="shared" si="381"/>
        <v/>
      </c>
      <c r="F230" s="900" t="str">
        <f t="shared" si="381"/>
        <v/>
      </c>
      <c r="G230" s="900" t="str">
        <f t="shared" si="381"/>
        <v/>
      </c>
      <c r="H230" s="900" t="str">
        <f t="shared" si="381"/>
        <v/>
      </c>
      <c r="I230" s="900" t="str">
        <f t="shared" si="381"/>
        <v/>
      </c>
      <c r="J230" s="900" t="str">
        <f t="shared" si="381"/>
        <v/>
      </c>
      <c r="K230" s="900" t="str">
        <f t="shared" si="381"/>
        <v/>
      </c>
      <c r="L230" s="900" t="str">
        <f t="shared" si="381"/>
        <v/>
      </c>
      <c r="M230" s="900" t="str">
        <f t="shared" si="381"/>
        <v/>
      </c>
      <c r="N230" s="900" t="str">
        <f t="shared" si="381"/>
        <v/>
      </c>
      <c r="O230" s="900" t="str">
        <f t="shared" si="381"/>
        <v/>
      </c>
      <c r="P230" s="900" t="str">
        <f t="shared" si="381"/>
        <v/>
      </c>
      <c r="Q230" s="900" t="str">
        <f t="shared" si="381"/>
        <v/>
      </c>
      <c r="R230" s="900" t="str">
        <f t="shared" si="381"/>
        <v/>
      </c>
      <c r="S230" s="888"/>
      <c r="T230" s="900" t="str">
        <f t="shared" ref="T230:AJ230" si="382">IF(T227="","",T226*T227*T228*T229)</f>
        <v/>
      </c>
      <c r="U230" s="900" t="str">
        <f t="shared" si="382"/>
        <v/>
      </c>
      <c r="V230" s="900" t="str">
        <f t="shared" si="382"/>
        <v/>
      </c>
      <c r="W230" s="900" t="str">
        <f t="shared" si="382"/>
        <v/>
      </c>
      <c r="X230" s="900" t="str">
        <f t="shared" si="382"/>
        <v/>
      </c>
      <c r="Y230" s="900" t="str">
        <f t="shared" si="382"/>
        <v/>
      </c>
      <c r="Z230" s="900" t="str">
        <f t="shared" si="382"/>
        <v/>
      </c>
      <c r="AA230" s="900" t="str">
        <f t="shared" si="382"/>
        <v/>
      </c>
      <c r="AB230" s="900" t="str">
        <f t="shared" si="382"/>
        <v/>
      </c>
      <c r="AC230" s="900" t="str">
        <f t="shared" si="382"/>
        <v/>
      </c>
      <c r="AD230" s="900" t="str">
        <f t="shared" si="382"/>
        <v/>
      </c>
      <c r="AE230" s="900" t="str">
        <f t="shared" si="382"/>
        <v/>
      </c>
      <c r="AF230" s="900" t="str">
        <f t="shared" si="382"/>
        <v/>
      </c>
      <c r="AG230" s="900" t="str">
        <f t="shared" si="382"/>
        <v/>
      </c>
      <c r="AH230" s="900" t="str">
        <f t="shared" si="382"/>
        <v/>
      </c>
      <c r="AI230" s="900" t="str">
        <f t="shared" si="382"/>
        <v/>
      </c>
      <c r="AJ230" s="900" t="str">
        <f t="shared" si="382"/>
        <v/>
      </c>
      <c r="AK230" s="888"/>
      <c r="AL230" s="900" t="str">
        <f t="shared" ref="AL230:BB230" si="383">IF(AL227="","",AL226*AL227*AL228*AL229)</f>
        <v/>
      </c>
      <c r="AM230" s="900" t="str">
        <f t="shared" si="383"/>
        <v/>
      </c>
      <c r="AN230" s="900" t="str">
        <f t="shared" si="383"/>
        <v/>
      </c>
      <c r="AO230" s="900" t="str">
        <f t="shared" si="383"/>
        <v/>
      </c>
      <c r="AP230" s="900" t="str">
        <f t="shared" si="383"/>
        <v/>
      </c>
      <c r="AQ230" s="900" t="str">
        <f t="shared" si="383"/>
        <v/>
      </c>
      <c r="AR230" s="900" t="str">
        <f t="shared" si="383"/>
        <v/>
      </c>
      <c r="AS230" s="900" t="str">
        <f t="shared" si="383"/>
        <v/>
      </c>
      <c r="AT230" s="900" t="str">
        <f t="shared" si="383"/>
        <v/>
      </c>
      <c r="AU230" s="900" t="str">
        <f t="shared" si="383"/>
        <v/>
      </c>
      <c r="AV230" s="900" t="str">
        <f t="shared" si="383"/>
        <v/>
      </c>
      <c r="AW230" s="900" t="str">
        <f t="shared" si="383"/>
        <v/>
      </c>
      <c r="AX230" s="900" t="str">
        <f t="shared" si="383"/>
        <v/>
      </c>
      <c r="AY230" s="900" t="str">
        <f t="shared" si="383"/>
        <v/>
      </c>
      <c r="AZ230" s="900" t="str">
        <f t="shared" si="383"/>
        <v/>
      </c>
      <c r="BA230" s="900" t="str">
        <f t="shared" si="383"/>
        <v/>
      </c>
      <c r="BB230" s="900" t="str">
        <f t="shared" si="383"/>
        <v/>
      </c>
      <c r="BC230" s="888"/>
      <c r="BD230" s="900">
        <f t="shared" ref="BD230:BT230" si="384">IF(BD227="","",BD226*BD227*BD228*BD229)</f>
        <v>2160</v>
      </c>
      <c r="BE230" s="900" t="str">
        <f t="shared" si="384"/>
        <v/>
      </c>
      <c r="BF230" s="900">
        <f t="shared" si="384"/>
        <v>18000</v>
      </c>
      <c r="BG230" s="900" t="str">
        <f t="shared" si="384"/>
        <v/>
      </c>
      <c r="BH230" s="900" t="str">
        <f t="shared" si="384"/>
        <v/>
      </c>
      <c r="BI230" s="900">
        <f t="shared" si="384"/>
        <v>4800</v>
      </c>
      <c r="BJ230" s="900" t="str">
        <f t="shared" si="384"/>
        <v/>
      </c>
      <c r="BK230" s="900" t="str">
        <f t="shared" si="384"/>
        <v/>
      </c>
      <c r="BL230" s="900">
        <f t="shared" si="384"/>
        <v>3600</v>
      </c>
      <c r="BM230" s="900" t="str">
        <f t="shared" si="384"/>
        <v/>
      </c>
      <c r="BN230" s="900" t="str">
        <f t="shared" si="384"/>
        <v/>
      </c>
      <c r="BO230" s="900" t="str">
        <f t="shared" si="384"/>
        <v/>
      </c>
      <c r="BP230" s="900" t="str">
        <f t="shared" si="384"/>
        <v/>
      </c>
      <c r="BQ230" s="900" t="str">
        <f t="shared" si="384"/>
        <v/>
      </c>
      <c r="BR230" s="900" t="str">
        <f t="shared" si="384"/>
        <v/>
      </c>
      <c r="BS230" s="900" t="str">
        <f t="shared" si="384"/>
        <v/>
      </c>
      <c r="BT230" s="900" t="str">
        <f t="shared" si="384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>
        <f>IF(BY227="","",BY226*BY227*BY228*BY229)</f>
        <v>3600</v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>
        <f>IF(DO230&lt;3,"",(SUM(BD230:BT230)-MIN(BD230:BT230)-MAX(BD230:BT230))/(DO230-2))</f>
        <v>4200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2" t="str">
        <f t="shared" si="379"/>
        <v/>
      </c>
      <c r="CV230" s="553" t="str">
        <f t="shared" si="379"/>
        <v/>
      </c>
      <c r="CW230" s="554" t="str">
        <f t="shared" si="379"/>
        <v/>
      </c>
      <c r="CX230" s="554" t="str">
        <f t="shared" si="379"/>
        <v/>
      </c>
      <c r="CY230" s="554" t="str">
        <f t="shared" si="379"/>
        <v/>
      </c>
      <c r="CZ230" s="554" t="str">
        <f t="shared" si="379"/>
        <v/>
      </c>
      <c r="DA230" s="554" t="str">
        <f t="shared" si="379"/>
        <v/>
      </c>
      <c r="DB230" s="555">
        <f t="shared" si="379"/>
        <v>2160</v>
      </c>
      <c r="DC230" s="555">
        <f t="shared" si="379"/>
        <v>3600</v>
      </c>
      <c r="DD230" s="555">
        <f t="shared" si="379"/>
        <v>4800</v>
      </c>
      <c r="DE230" s="554">
        <f t="shared" si="380"/>
        <v>18000</v>
      </c>
      <c r="DF230" s="554" t="str">
        <f t="shared" si="380"/>
        <v/>
      </c>
      <c r="DG230" s="554" t="str">
        <f t="shared" si="380"/>
        <v/>
      </c>
      <c r="DH230" s="554" t="str">
        <f t="shared" si="380"/>
        <v/>
      </c>
      <c r="DI230" s="554" t="str">
        <f t="shared" si="380"/>
        <v/>
      </c>
      <c r="DJ230" s="553" t="str">
        <f t="shared" si="380"/>
        <v/>
      </c>
      <c r="DK230" s="552" t="str">
        <f t="shared" si="380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4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0"/>
    </row>
    <row r="231" spans="1:129" ht="12.75" customHeight="1">
      <c r="A231" s="892" t="s">
        <v>457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8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8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8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8"/>
      <c r="BV231" s="672"/>
      <c r="BW231" s="672"/>
      <c r="BX231" s="672"/>
      <c r="BY231" s="672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0"/>
    </row>
    <row r="232" spans="1:129" ht="12.75" customHeight="1">
      <c r="A232" s="893" t="s">
        <v>288</v>
      </c>
      <c r="B232" s="672"/>
      <c r="C232" s="672"/>
      <c r="D232" s="672"/>
      <c r="E232" s="672"/>
      <c r="F232" s="672"/>
      <c r="G232" s="672">
        <v>1</v>
      </c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8"/>
      <c r="T232" s="672">
        <v>1</v>
      </c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8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8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8"/>
      <c r="BV232" s="672"/>
      <c r="BW232" s="672">
        <v>1</v>
      </c>
      <c r="BX232" s="672"/>
      <c r="BY232" s="672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2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3" t="str">
        <f t="shared" si="387"/>
        <v/>
      </c>
      <c r="CW232" s="554" t="str">
        <f t="shared" si="387"/>
        <v/>
      </c>
      <c r="CX232" s="554" t="str">
        <f t="shared" si="387"/>
        <v/>
      </c>
      <c r="CY232" s="554" t="str">
        <f t="shared" si="387"/>
        <v/>
      </c>
      <c r="CZ232" s="554" t="str">
        <f t="shared" si="387"/>
        <v/>
      </c>
      <c r="DA232" s="554" t="str">
        <f t="shared" si="387"/>
        <v/>
      </c>
      <c r="DB232" s="555" t="str">
        <f t="shared" si="387"/>
        <v/>
      </c>
      <c r="DC232" s="555" t="str">
        <f t="shared" si="387"/>
        <v/>
      </c>
      <c r="DD232" s="555" t="str">
        <f t="shared" si="387"/>
        <v/>
      </c>
      <c r="DE232" s="554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4" t="str">
        <f t="shared" si="388"/>
        <v/>
      </c>
      <c r="DG232" s="554" t="str">
        <f t="shared" si="388"/>
        <v/>
      </c>
      <c r="DH232" s="554" t="str">
        <f t="shared" si="388"/>
        <v/>
      </c>
      <c r="DI232" s="554" t="str">
        <f t="shared" si="388"/>
        <v/>
      </c>
      <c r="DJ232" s="553" t="str">
        <f t="shared" si="388"/>
        <v/>
      </c>
      <c r="DK232" s="552" t="str">
        <f t="shared" si="388"/>
        <v/>
      </c>
      <c r="DL232" s="896">
        <f>COUNT(B232:R232)</f>
        <v>1</v>
      </c>
      <c r="DM232" s="851">
        <f>COUNT(T232:AJ232)</f>
        <v>1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0"/>
    </row>
    <row r="233" spans="1:129" ht="12.75" customHeight="1">
      <c r="A233" s="893" t="s">
        <v>289</v>
      </c>
      <c r="B233" s="299"/>
      <c r="C233" s="299"/>
      <c r="D233" s="299"/>
      <c r="E233" s="299"/>
      <c r="F233" s="299"/>
      <c r="G233" s="299">
        <v>1</v>
      </c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>
        <v>1</v>
      </c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>
        <v>1</v>
      </c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2" t="str">
        <f t="shared" si="387"/>
        <v/>
      </c>
      <c r="CV233" s="553" t="str">
        <f t="shared" si="387"/>
        <v/>
      </c>
      <c r="CW233" s="554" t="str">
        <f t="shared" si="387"/>
        <v/>
      </c>
      <c r="CX233" s="554" t="str">
        <f t="shared" si="387"/>
        <v/>
      </c>
      <c r="CY233" s="554" t="str">
        <f t="shared" si="387"/>
        <v/>
      </c>
      <c r="CZ233" s="554" t="str">
        <f t="shared" si="387"/>
        <v/>
      </c>
      <c r="DA233" s="554" t="str">
        <f t="shared" si="387"/>
        <v/>
      </c>
      <c r="DB233" s="555" t="str">
        <f t="shared" si="387"/>
        <v/>
      </c>
      <c r="DC233" s="555" t="str">
        <f t="shared" si="387"/>
        <v/>
      </c>
      <c r="DD233" s="555" t="str">
        <f t="shared" si="387"/>
        <v/>
      </c>
      <c r="DE233" s="554" t="str">
        <f t="shared" si="388"/>
        <v/>
      </c>
      <c r="DF233" s="554" t="str">
        <f t="shared" si="388"/>
        <v/>
      </c>
      <c r="DG233" s="554" t="str">
        <f t="shared" si="388"/>
        <v/>
      </c>
      <c r="DH233" s="554" t="str">
        <f t="shared" si="388"/>
        <v/>
      </c>
      <c r="DI233" s="554" t="str">
        <f t="shared" si="388"/>
        <v/>
      </c>
      <c r="DJ233" s="553" t="str">
        <f t="shared" si="388"/>
        <v/>
      </c>
      <c r="DK233" s="552" t="str">
        <f t="shared" si="388"/>
        <v/>
      </c>
      <c r="DL233" s="896">
        <f>COUNT(B233:R233)</f>
        <v>1</v>
      </c>
      <c r="DM233" s="851">
        <f>COUNT(T233:AJ233)</f>
        <v>1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0"/>
    </row>
    <row r="234" spans="1:129" ht="12.75" customHeight="1">
      <c r="A234" s="893" t="s">
        <v>277</v>
      </c>
      <c r="B234" s="299"/>
      <c r="C234" s="299"/>
      <c r="D234" s="299"/>
      <c r="E234" s="299"/>
      <c r="F234" s="299"/>
      <c r="G234" s="299">
        <v>12</v>
      </c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>
        <v>12</v>
      </c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>
        <v>12</v>
      </c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2" t="str">
        <f t="shared" si="387"/>
        <v/>
      </c>
      <c r="CV234" s="553" t="str">
        <f t="shared" si="387"/>
        <v/>
      </c>
      <c r="CW234" s="554" t="str">
        <f t="shared" si="387"/>
        <v/>
      </c>
      <c r="CX234" s="554" t="str">
        <f t="shared" si="387"/>
        <v/>
      </c>
      <c r="CY234" s="554" t="str">
        <f t="shared" si="387"/>
        <v/>
      </c>
      <c r="CZ234" s="554" t="str">
        <f t="shared" si="387"/>
        <v/>
      </c>
      <c r="DA234" s="554" t="str">
        <f t="shared" si="387"/>
        <v/>
      </c>
      <c r="DB234" s="555" t="str">
        <f t="shared" si="387"/>
        <v/>
      </c>
      <c r="DC234" s="555" t="str">
        <f t="shared" si="387"/>
        <v/>
      </c>
      <c r="DD234" s="555" t="str">
        <f t="shared" si="387"/>
        <v/>
      </c>
      <c r="DE234" s="554" t="str">
        <f t="shared" si="388"/>
        <v/>
      </c>
      <c r="DF234" s="554" t="str">
        <f t="shared" si="388"/>
        <v/>
      </c>
      <c r="DG234" s="554" t="str">
        <f t="shared" si="388"/>
        <v/>
      </c>
      <c r="DH234" s="554" t="str">
        <f t="shared" si="388"/>
        <v/>
      </c>
      <c r="DI234" s="554" t="str">
        <f t="shared" si="388"/>
        <v/>
      </c>
      <c r="DJ234" s="553" t="str">
        <f t="shared" si="388"/>
        <v/>
      </c>
      <c r="DK234" s="552" t="str">
        <f t="shared" si="388"/>
        <v/>
      </c>
      <c r="DL234" s="896">
        <f>COUNT(B234:R234)</f>
        <v>1</v>
      </c>
      <c r="DM234" s="851">
        <f>COUNT(T234:AJ234)</f>
        <v>1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0"/>
    </row>
    <row r="235" spans="1:129" ht="12.75" customHeight="1">
      <c r="A235" s="893" t="s">
        <v>306</v>
      </c>
      <c r="B235" s="299"/>
      <c r="C235" s="299"/>
      <c r="D235" s="299"/>
      <c r="E235" s="299"/>
      <c r="F235" s="299"/>
      <c r="G235" s="299">
        <v>150</v>
      </c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>
        <v>150</v>
      </c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>
        <v>150</v>
      </c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2" t="str">
        <f t="shared" si="387"/>
        <v/>
      </c>
      <c r="CV235" s="553" t="str">
        <f t="shared" si="387"/>
        <v/>
      </c>
      <c r="CW235" s="554" t="str">
        <f t="shared" si="387"/>
        <v/>
      </c>
      <c r="CX235" s="554" t="str">
        <f t="shared" si="387"/>
        <v/>
      </c>
      <c r="CY235" s="554" t="str">
        <f t="shared" si="387"/>
        <v/>
      </c>
      <c r="CZ235" s="554" t="str">
        <f t="shared" si="387"/>
        <v/>
      </c>
      <c r="DA235" s="554" t="str">
        <f t="shared" si="387"/>
        <v/>
      </c>
      <c r="DB235" s="555" t="str">
        <f t="shared" si="387"/>
        <v/>
      </c>
      <c r="DC235" s="555" t="str">
        <f t="shared" si="387"/>
        <v/>
      </c>
      <c r="DD235" s="555" t="str">
        <f t="shared" si="387"/>
        <v/>
      </c>
      <c r="DE235" s="554" t="str">
        <f t="shared" si="388"/>
        <v/>
      </c>
      <c r="DF235" s="554" t="str">
        <f t="shared" si="388"/>
        <v/>
      </c>
      <c r="DG235" s="554" t="str">
        <f t="shared" si="388"/>
        <v/>
      </c>
      <c r="DH235" s="554" t="str">
        <f t="shared" si="388"/>
        <v/>
      </c>
      <c r="DI235" s="554" t="str">
        <f t="shared" si="388"/>
        <v/>
      </c>
      <c r="DJ235" s="553" t="str">
        <f t="shared" si="388"/>
        <v/>
      </c>
      <c r="DK235" s="552" t="str">
        <f t="shared" si="388"/>
        <v/>
      </c>
      <c r="DL235" s="896">
        <f>COUNT(B235:R235)</f>
        <v>1</v>
      </c>
      <c r="DM235" s="851">
        <f>COUNT(T235:AJ235)</f>
        <v>1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0"/>
    </row>
    <row r="236" spans="1:129" ht="12.75" customHeight="1">
      <c r="A236" s="899" t="s">
        <v>307</v>
      </c>
      <c r="B236" s="900" t="str">
        <f t="shared" ref="B236:R236" si="389">IF(B233="","",B232*B233*B234*B235)</f>
        <v/>
      </c>
      <c r="C236" s="900" t="str">
        <f t="shared" si="389"/>
        <v/>
      </c>
      <c r="D236" s="900" t="str">
        <f t="shared" si="389"/>
        <v/>
      </c>
      <c r="E236" s="900" t="str">
        <f t="shared" si="389"/>
        <v/>
      </c>
      <c r="F236" s="900" t="str">
        <f t="shared" si="389"/>
        <v/>
      </c>
      <c r="G236" s="900">
        <f t="shared" si="389"/>
        <v>1800</v>
      </c>
      <c r="H236" s="900" t="str">
        <f t="shared" si="389"/>
        <v/>
      </c>
      <c r="I236" s="900" t="str">
        <f t="shared" si="389"/>
        <v/>
      </c>
      <c r="J236" s="900" t="str">
        <f t="shared" si="389"/>
        <v/>
      </c>
      <c r="K236" s="900" t="str">
        <f t="shared" si="389"/>
        <v/>
      </c>
      <c r="L236" s="900" t="str">
        <f t="shared" si="389"/>
        <v/>
      </c>
      <c r="M236" s="900" t="str">
        <f t="shared" si="389"/>
        <v/>
      </c>
      <c r="N236" s="900" t="str">
        <f t="shared" si="389"/>
        <v/>
      </c>
      <c r="O236" s="900" t="str">
        <f t="shared" si="389"/>
        <v/>
      </c>
      <c r="P236" s="900" t="str">
        <f t="shared" si="389"/>
        <v/>
      </c>
      <c r="Q236" s="900" t="str">
        <f t="shared" si="389"/>
        <v/>
      </c>
      <c r="R236" s="900" t="str">
        <f t="shared" si="389"/>
        <v/>
      </c>
      <c r="S236" s="888"/>
      <c r="T236" s="900">
        <f t="shared" ref="T236:AJ236" si="390">IF(T233="","",T232*T233*T234*T235)</f>
        <v>1800</v>
      </c>
      <c r="U236" s="900" t="str">
        <f t="shared" si="390"/>
        <v/>
      </c>
      <c r="V236" s="900" t="str">
        <f t="shared" si="390"/>
        <v/>
      </c>
      <c r="W236" s="900" t="str">
        <f t="shared" si="390"/>
        <v/>
      </c>
      <c r="X236" s="900" t="str">
        <f t="shared" si="390"/>
        <v/>
      </c>
      <c r="Y236" s="900" t="str">
        <f t="shared" si="390"/>
        <v/>
      </c>
      <c r="Z236" s="900" t="str">
        <f t="shared" si="390"/>
        <v/>
      </c>
      <c r="AA236" s="900" t="str">
        <f t="shared" si="390"/>
        <v/>
      </c>
      <c r="AB236" s="900" t="str">
        <f t="shared" si="390"/>
        <v/>
      </c>
      <c r="AC236" s="900" t="str">
        <f t="shared" si="390"/>
        <v/>
      </c>
      <c r="AD236" s="900" t="str">
        <f t="shared" si="390"/>
        <v/>
      </c>
      <c r="AE236" s="900" t="str">
        <f t="shared" si="390"/>
        <v/>
      </c>
      <c r="AF236" s="900" t="str">
        <f t="shared" si="390"/>
        <v/>
      </c>
      <c r="AG236" s="900" t="str">
        <f t="shared" si="390"/>
        <v/>
      </c>
      <c r="AH236" s="900" t="str">
        <f t="shared" si="390"/>
        <v/>
      </c>
      <c r="AI236" s="900" t="str">
        <f t="shared" si="390"/>
        <v/>
      </c>
      <c r="AJ236" s="900" t="str">
        <f t="shared" si="390"/>
        <v/>
      </c>
      <c r="AK236" s="888"/>
      <c r="AL236" s="900" t="str">
        <f t="shared" ref="AL236:BB236" si="391">IF(AL233="","",AL232*AL233*AL234*AL235)</f>
        <v/>
      </c>
      <c r="AM236" s="900" t="str">
        <f t="shared" si="391"/>
        <v/>
      </c>
      <c r="AN236" s="900" t="str">
        <f t="shared" si="391"/>
        <v/>
      </c>
      <c r="AO236" s="900" t="str">
        <f t="shared" si="391"/>
        <v/>
      </c>
      <c r="AP236" s="900" t="str">
        <f t="shared" si="391"/>
        <v/>
      </c>
      <c r="AQ236" s="900" t="str">
        <f t="shared" si="391"/>
        <v/>
      </c>
      <c r="AR236" s="900" t="str">
        <f t="shared" si="391"/>
        <v/>
      </c>
      <c r="AS236" s="900" t="str">
        <f t="shared" si="391"/>
        <v/>
      </c>
      <c r="AT236" s="900" t="str">
        <f t="shared" si="391"/>
        <v/>
      </c>
      <c r="AU236" s="900" t="str">
        <f t="shared" si="391"/>
        <v/>
      </c>
      <c r="AV236" s="900" t="str">
        <f t="shared" si="391"/>
        <v/>
      </c>
      <c r="AW236" s="900" t="str">
        <f t="shared" si="391"/>
        <v/>
      </c>
      <c r="AX236" s="900" t="str">
        <f t="shared" si="391"/>
        <v/>
      </c>
      <c r="AY236" s="900" t="str">
        <f t="shared" si="391"/>
        <v/>
      </c>
      <c r="AZ236" s="900" t="str">
        <f t="shared" si="391"/>
        <v/>
      </c>
      <c r="BA236" s="900" t="str">
        <f t="shared" si="391"/>
        <v/>
      </c>
      <c r="BB236" s="900" t="str">
        <f t="shared" si="391"/>
        <v/>
      </c>
      <c r="BC236" s="888"/>
      <c r="BD236" s="900" t="str">
        <f t="shared" ref="BD236:BT236" si="392">IF(BD233="","",BD232*BD233*BD234*BD235)</f>
        <v/>
      </c>
      <c r="BE236" s="900" t="str">
        <f t="shared" si="392"/>
        <v/>
      </c>
      <c r="BF236" s="900" t="str">
        <f t="shared" si="392"/>
        <v/>
      </c>
      <c r="BG236" s="900" t="str">
        <f t="shared" si="392"/>
        <v/>
      </c>
      <c r="BH236" s="900" t="str">
        <f t="shared" si="392"/>
        <v/>
      </c>
      <c r="BI236" s="900" t="str">
        <f t="shared" si="392"/>
        <v/>
      </c>
      <c r="BJ236" s="900" t="str">
        <f t="shared" si="392"/>
        <v/>
      </c>
      <c r="BK236" s="900" t="str">
        <f t="shared" si="392"/>
        <v/>
      </c>
      <c r="BL236" s="900" t="str">
        <f t="shared" si="392"/>
        <v/>
      </c>
      <c r="BM236" s="900" t="str">
        <f t="shared" si="392"/>
        <v/>
      </c>
      <c r="BN236" s="900" t="str">
        <f t="shared" si="392"/>
        <v/>
      </c>
      <c r="BO236" s="900" t="str">
        <f t="shared" si="392"/>
        <v/>
      </c>
      <c r="BP236" s="900" t="str">
        <f t="shared" si="392"/>
        <v/>
      </c>
      <c r="BQ236" s="900" t="str">
        <f t="shared" si="392"/>
        <v/>
      </c>
      <c r="BR236" s="900" t="str">
        <f t="shared" si="392"/>
        <v/>
      </c>
      <c r="BS236" s="900" t="str">
        <f t="shared" si="392"/>
        <v/>
      </c>
      <c r="BT236" s="900" t="str">
        <f t="shared" si="392"/>
        <v/>
      </c>
      <c r="BU236" s="888"/>
      <c r="BV236" s="900" t="str">
        <f>IF(BV233="","",BV232*BV233*BV234*BV235)</f>
        <v/>
      </c>
      <c r="BW236" s="900">
        <f>IF(BW233="","",BW232*BW233*BW234*BW235)</f>
        <v>1800</v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2" t="str">
        <f t="shared" si="387"/>
        <v/>
      </c>
      <c r="CV236" s="553" t="str">
        <f t="shared" si="387"/>
        <v/>
      </c>
      <c r="CW236" s="554" t="str">
        <f t="shared" si="387"/>
        <v/>
      </c>
      <c r="CX236" s="554" t="str">
        <f t="shared" si="387"/>
        <v/>
      </c>
      <c r="CY236" s="554" t="str">
        <f t="shared" si="387"/>
        <v/>
      </c>
      <c r="CZ236" s="554" t="str">
        <f t="shared" si="387"/>
        <v/>
      </c>
      <c r="DA236" s="554" t="str">
        <f t="shared" si="387"/>
        <v/>
      </c>
      <c r="DB236" s="555" t="str">
        <f t="shared" si="387"/>
        <v/>
      </c>
      <c r="DC236" s="555" t="str">
        <f t="shared" si="387"/>
        <v/>
      </c>
      <c r="DD236" s="555" t="str">
        <f t="shared" si="387"/>
        <v/>
      </c>
      <c r="DE236" s="554" t="str">
        <f t="shared" si="388"/>
        <v/>
      </c>
      <c r="DF236" s="554" t="str">
        <f t="shared" si="388"/>
        <v/>
      </c>
      <c r="DG236" s="554" t="str">
        <f t="shared" si="388"/>
        <v/>
      </c>
      <c r="DH236" s="554" t="str">
        <f t="shared" si="388"/>
        <v/>
      </c>
      <c r="DI236" s="554" t="str">
        <f t="shared" si="388"/>
        <v/>
      </c>
      <c r="DJ236" s="553" t="str">
        <f t="shared" si="388"/>
        <v/>
      </c>
      <c r="DK236" s="552" t="str">
        <f t="shared" si="388"/>
        <v/>
      </c>
      <c r="DL236" s="896">
        <f>COUNT(B236:R236)</f>
        <v>1</v>
      </c>
      <c r="DM236" s="851">
        <f>COUNT(T236:AJ236)</f>
        <v>1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0"/>
    </row>
    <row r="237" spans="1:129" ht="12.75" customHeight="1">
      <c r="A237" s="892" t="s">
        <v>458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8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8"/>
      <c r="AL237" s="672"/>
      <c r="AM237" s="672"/>
      <c r="AN237" s="672"/>
      <c r="AO237" s="672"/>
      <c r="AP237" s="672"/>
      <c r="AQ237" s="672" t="s">
        <v>771</v>
      </c>
      <c r="AR237" s="672"/>
      <c r="AS237" s="672" t="s">
        <v>774</v>
      </c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8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8"/>
      <c r="BV237" s="672"/>
      <c r="BW237" s="672"/>
      <c r="BX237" s="672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0"/>
    </row>
    <row r="238" spans="1:129" ht="12.75" customHeight="1">
      <c r="A238" s="893" t="s">
        <v>288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8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8"/>
      <c r="AL238" s="672"/>
      <c r="AM238" s="672"/>
      <c r="AN238" s="672"/>
      <c r="AO238" s="672">
        <v>1</v>
      </c>
      <c r="AP238" s="672"/>
      <c r="AQ238" s="672">
        <v>1</v>
      </c>
      <c r="AR238" s="672"/>
      <c r="AS238" s="672">
        <v>1</v>
      </c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8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8"/>
      <c r="BV238" s="672"/>
      <c r="BW238" s="672"/>
      <c r="BX238" s="672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>
        <f>IF(DN238&lt;3,"",(SUM(AL238:BB238)-MIN(AL238:BB238)-MAX(AL238:BB238))/(DN238-2))</f>
        <v>1</v>
      </c>
      <c r="CC238" s="895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>
        <f t="shared" si="393"/>
        <v>1</v>
      </c>
      <c r="CL238" s="156">
        <f t="shared" si="393"/>
        <v>1</v>
      </c>
      <c r="CM238" s="156">
        <f t="shared" si="393"/>
        <v>1</v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2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3" t="str">
        <f t="shared" si="395"/>
        <v/>
      </c>
      <c r="CW238" s="554" t="str">
        <f t="shared" si="395"/>
        <v/>
      </c>
      <c r="CX238" s="554" t="str">
        <f t="shared" si="395"/>
        <v/>
      </c>
      <c r="CY238" s="554" t="str">
        <f t="shared" si="395"/>
        <v/>
      </c>
      <c r="CZ238" s="554" t="str">
        <f t="shared" si="395"/>
        <v/>
      </c>
      <c r="DA238" s="554" t="str">
        <f t="shared" si="395"/>
        <v/>
      </c>
      <c r="DB238" s="555" t="str">
        <f t="shared" si="395"/>
        <v/>
      </c>
      <c r="DC238" s="555" t="str">
        <f t="shared" si="395"/>
        <v/>
      </c>
      <c r="DD238" s="555" t="str">
        <f t="shared" si="395"/>
        <v/>
      </c>
      <c r="DE238" s="554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4" t="str">
        <f t="shared" si="396"/>
        <v/>
      </c>
      <c r="DG238" s="554" t="str">
        <f t="shared" si="396"/>
        <v/>
      </c>
      <c r="DH238" s="554" t="str">
        <f t="shared" si="396"/>
        <v/>
      </c>
      <c r="DI238" s="554" t="str">
        <f t="shared" si="396"/>
        <v/>
      </c>
      <c r="DJ238" s="553" t="str">
        <f t="shared" si="396"/>
        <v/>
      </c>
      <c r="DK238" s="552" t="str">
        <f t="shared" si="396"/>
        <v/>
      </c>
      <c r="DL238" s="896">
        <f>COUNT(B238:R238)</f>
        <v>0</v>
      </c>
      <c r="DM238" s="851">
        <f>COUNT(T238:AJ238)</f>
        <v>0</v>
      </c>
      <c r="DN238" s="851">
        <f>COUNT(AL238:BB238)</f>
        <v>3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0"/>
    </row>
    <row r="239" spans="1:129" ht="12.75" customHeight="1">
      <c r="A239" s="893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>
        <v>0.83330000000000004</v>
      </c>
      <c r="AP239" s="299"/>
      <c r="AQ239" s="299">
        <v>1</v>
      </c>
      <c r="AR239" s="299"/>
      <c r="AS239" s="299">
        <v>18.666</v>
      </c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>
        <f>IF(DN239&lt;3,"",(SUM(AL239:BB239)-MIN(AL239:BB239)-MAX(AL239:BB239))/(DN239-2))</f>
        <v>1</v>
      </c>
      <c r="CC239" s="895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>
        <f t="shared" si="394"/>
        <v>0.83330000000000004</v>
      </c>
      <c r="CL239" s="156">
        <f t="shared" si="394"/>
        <v>1</v>
      </c>
      <c r="CM239" s="156">
        <f t="shared" si="394"/>
        <v>18.666</v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2" t="str">
        <f t="shared" si="395"/>
        <v/>
      </c>
      <c r="CV239" s="553" t="str">
        <f t="shared" si="395"/>
        <v/>
      </c>
      <c r="CW239" s="554" t="str">
        <f t="shared" si="395"/>
        <v/>
      </c>
      <c r="CX239" s="554" t="str">
        <f t="shared" si="395"/>
        <v/>
      </c>
      <c r="CY239" s="554" t="str">
        <f t="shared" si="395"/>
        <v/>
      </c>
      <c r="CZ239" s="554" t="str">
        <f t="shared" si="395"/>
        <v/>
      </c>
      <c r="DA239" s="554" t="str">
        <f t="shared" si="395"/>
        <v/>
      </c>
      <c r="DB239" s="555" t="str">
        <f t="shared" si="395"/>
        <v/>
      </c>
      <c r="DC239" s="555" t="str">
        <f t="shared" si="395"/>
        <v/>
      </c>
      <c r="DD239" s="555" t="str">
        <f t="shared" si="395"/>
        <v/>
      </c>
      <c r="DE239" s="554" t="str">
        <f t="shared" si="396"/>
        <v/>
      </c>
      <c r="DF239" s="554" t="str">
        <f t="shared" si="396"/>
        <v/>
      </c>
      <c r="DG239" s="554" t="str">
        <f t="shared" si="396"/>
        <v/>
      </c>
      <c r="DH239" s="554" t="str">
        <f t="shared" si="396"/>
        <v/>
      </c>
      <c r="DI239" s="554" t="str">
        <f t="shared" si="396"/>
        <v/>
      </c>
      <c r="DJ239" s="553" t="str">
        <f t="shared" si="396"/>
        <v/>
      </c>
      <c r="DK239" s="552" t="str">
        <f t="shared" si="396"/>
        <v/>
      </c>
      <c r="DL239" s="896">
        <f>COUNT(B239:R239)</f>
        <v>0</v>
      </c>
      <c r="DM239" s="851">
        <f>COUNT(T239:AJ239)</f>
        <v>0</v>
      </c>
      <c r="DN239" s="851">
        <f>COUNT(AL239:BB239)</f>
        <v>3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0"/>
    </row>
    <row r="240" spans="1:129" ht="12.75" customHeight="1">
      <c r="A240" s="893" t="s">
        <v>277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>
        <v>12</v>
      </c>
      <c r="AP240" s="299"/>
      <c r="AQ240" s="299">
        <v>3</v>
      </c>
      <c r="AR240" s="299"/>
      <c r="AS240" s="299">
        <v>12</v>
      </c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>
        <f>IF(DN240&lt;3,"",(SUM(AL240:BB240)-MIN(AL240:BB240)-MAX(AL240:BB240))/(DN240-2))</f>
        <v>12</v>
      </c>
      <c r="CC240" s="895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>
        <f t="shared" si="394"/>
        <v>3</v>
      </c>
      <c r="CL240" s="156">
        <f t="shared" si="394"/>
        <v>12</v>
      </c>
      <c r="CM240" s="156">
        <f t="shared" si="394"/>
        <v>12</v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2" t="str">
        <f t="shared" si="395"/>
        <v/>
      </c>
      <c r="CV240" s="553" t="str">
        <f t="shared" si="395"/>
        <v/>
      </c>
      <c r="CW240" s="554" t="str">
        <f t="shared" si="395"/>
        <v/>
      </c>
      <c r="CX240" s="554" t="str">
        <f t="shared" si="395"/>
        <v/>
      </c>
      <c r="CY240" s="554" t="str">
        <f t="shared" si="395"/>
        <v/>
      </c>
      <c r="CZ240" s="554" t="str">
        <f t="shared" si="395"/>
        <v/>
      </c>
      <c r="DA240" s="554" t="str">
        <f t="shared" si="395"/>
        <v/>
      </c>
      <c r="DB240" s="555" t="str">
        <f t="shared" si="395"/>
        <v/>
      </c>
      <c r="DC240" s="555" t="str">
        <f t="shared" si="395"/>
        <v/>
      </c>
      <c r="DD240" s="555" t="str">
        <f t="shared" si="395"/>
        <v/>
      </c>
      <c r="DE240" s="554" t="str">
        <f t="shared" si="396"/>
        <v/>
      </c>
      <c r="DF240" s="554" t="str">
        <f t="shared" si="396"/>
        <v/>
      </c>
      <c r="DG240" s="554" t="str">
        <f t="shared" si="396"/>
        <v/>
      </c>
      <c r="DH240" s="554" t="str">
        <f t="shared" si="396"/>
        <v/>
      </c>
      <c r="DI240" s="554" t="str">
        <f t="shared" si="396"/>
        <v/>
      </c>
      <c r="DJ240" s="553" t="str">
        <f t="shared" si="396"/>
        <v/>
      </c>
      <c r="DK240" s="552" t="str">
        <f t="shared" si="396"/>
        <v/>
      </c>
      <c r="DL240" s="896">
        <f>COUNT(B240:R240)</f>
        <v>0</v>
      </c>
      <c r="DM240" s="851">
        <f>COUNT(T240:AJ240)</f>
        <v>0</v>
      </c>
      <c r="DN240" s="851">
        <f>COUNT(AL240:BB240)</f>
        <v>3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0"/>
    </row>
    <row r="241" spans="1:129" ht="12.75" customHeight="1">
      <c r="A241" s="893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>
        <v>300</v>
      </c>
      <c r="AP241" s="299"/>
      <c r="AQ241" s="299">
        <v>1000</v>
      </c>
      <c r="AR241" s="299"/>
      <c r="AS241" s="299">
        <v>11</v>
      </c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>
        <f>IF(DN241&lt;3,"",(SUM(AL241:BB241)-MIN(AL241:BB241)-MAX(AL241:BB241))/(DN241-2))</f>
        <v>300</v>
      </c>
      <c r="CC241" s="895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>
        <f t="shared" si="394"/>
        <v>11</v>
      </c>
      <c r="CL241" s="156">
        <f t="shared" si="394"/>
        <v>300</v>
      </c>
      <c r="CM241" s="156">
        <f t="shared" si="394"/>
        <v>1000</v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2" t="str">
        <f t="shared" si="395"/>
        <v/>
      </c>
      <c r="CV241" s="553" t="str">
        <f t="shared" si="395"/>
        <v/>
      </c>
      <c r="CW241" s="554" t="str">
        <f t="shared" si="395"/>
        <v/>
      </c>
      <c r="CX241" s="554" t="str">
        <f t="shared" si="395"/>
        <v/>
      </c>
      <c r="CY241" s="554" t="str">
        <f t="shared" si="395"/>
        <v/>
      </c>
      <c r="CZ241" s="554" t="str">
        <f t="shared" si="395"/>
        <v/>
      </c>
      <c r="DA241" s="554" t="str">
        <f t="shared" si="395"/>
        <v/>
      </c>
      <c r="DB241" s="555" t="str">
        <f t="shared" si="395"/>
        <v/>
      </c>
      <c r="DC241" s="555" t="str">
        <f t="shared" si="395"/>
        <v/>
      </c>
      <c r="DD241" s="555" t="str">
        <f t="shared" si="395"/>
        <v/>
      </c>
      <c r="DE241" s="554" t="str">
        <f t="shared" si="396"/>
        <v/>
      </c>
      <c r="DF241" s="554" t="str">
        <f t="shared" si="396"/>
        <v/>
      </c>
      <c r="DG241" s="554" t="str">
        <f t="shared" si="396"/>
        <v/>
      </c>
      <c r="DH241" s="554" t="str">
        <f t="shared" si="396"/>
        <v/>
      </c>
      <c r="DI241" s="554" t="str">
        <f t="shared" si="396"/>
        <v/>
      </c>
      <c r="DJ241" s="553" t="str">
        <f t="shared" si="396"/>
        <v/>
      </c>
      <c r="DK241" s="552" t="str">
        <f t="shared" si="396"/>
        <v/>
      </c>
      <c r="DL241" s="896">
        <f>COUNT(B241:R241)</f>
        <v>0</v>
      </c>
      <c r="DM241" s="851">
        <f>COUNT(T241:AJ241)</f>
        <v>0</v>
      </c>
      <c r="DN241" s="851">
        <f>COUNT(AL241:BB241)</f>
        <v>3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0"/>
    </row>
    <row r="242" spans="1:129" ht="12.75" customHeight="1">
      <c r="A242" s="899" t="s">
        <v>307</v>
      </c>
      <c r="B242" s="900" t="str">
        <f t="shared" ref="B242:R242" si="397">IF(B239="","",B238*B239*B240*B241)</f>
        <v/>
      </c>
      <c r="C242" s="900" t="str">
        <f t="shared" si="397"/>
        <v/>
      </c>
      <c r="D242" s="900" t="str">
        <f t="shared" si="397"/>
        <v/>
      </c>
      <c r="E242" s="900" t="str">
        <f t="shared" si="397"/>
        <v/>
      </c>
      <c r="F242" s="900" t="str">
        <f t="shared" si="397"/>
        <v/>
      </c>
      <c r="G242" s="900" t="str">
        <f t="shared" si="397"/>
        <v/>
      </c>
      <c r="H242" s="900" t="str">
        <f t="shared" si="397"/>
        <v/>
      </c>
      <c r="I242" s="900" t="str">
        <f t="shared" si="397"/>
        <v/>
      </c>
      <c r="J242" s="900" t="str">
        <f t="shared" si="397"/>
        <v/>
      </c>
      <c r="K242" s="900" t="str">
        <f t="shared" si="397"/>
        <v/>
      </c>
      <c r="L242" s="900" t="str">
        <f t="shared" si="397"/>
        <v/>
      </c>
      <c r="M242" s="900" t="str">
        <f t="shared" si="397"/>
        <v/>
      </c>
      <c r="N242" s="900" t="str">
        <f t="shared" si="397"/>
        <v/>
      </c>
      <c r="O242" s="900" t="str">
        <f t="shared" si="397"/>
        <v/>
      </c>
      <c r="P242" s="900" t="str">
        <f t="shared" si="397"/>
        <v/>
      </c>
      <c r="Q242" s="900" t="str">
        <f t="shared" si="397"/>
        <v/>
      </c>
      <c r="R242" s="900" t="str">
        <f t="shared" si="397"/>
        <v/>
      </c>
      <c r="S242" s="888"/>
      <c r="T242" s="900" t="str">
        <f t="shared" ref="T242:AJ242" si="398">IF(T239="","",T238*T239*T240*T241)</f>
        <v/>
      </c>
      <c r="U242" s="900" t="str">
        <f t="shared" si="398"/>
        <v/>
      </c>
      <c r="V242" s="900" t="str">
        <f t="shared" si="398"/>
        <v/>
      </c>
      <c r="W242" s="900" t="str">
        <f t="shared" si="398"/>
        <v/>
      </c>
      <c r="X242" s="900" t="str">
        <f t="shared" si="398"/>
        <v/>
      </c>
      <c r="Y242" s="900" t="str">
        <f t="shared" si="398"/>
        <v/>
      </c>
      <c r="Z242" s="900" t="str">
        <f t="shared" si="398"/>
        <v/>
      </c>
      <c r="AA242" s="900" t="str">
        <f t="shared" si="398"/>
        <v/>
      </c>
      <c r="AB242" s="900" t="str">
        <f t="shared" si="398"/>
        <v/>
      </c>
      <c r="AC242" s="900" t="str">
        <f t="shared" si="398"/>
        <v/>
      </c>
      <c r="AD242" s="900" t="str">
        <f t="shared" si="398"/>
        <v/>
      </c>
      <c r="AE242" s="900" t="str">
        <f t="shared" si="398"/>
        <v/>
      </c>
      <c r="AF242" s="900" t="str">
        <f t="shared" si="398"/>
        <v/>
      </c>
      <c r="AG242" s="900" t="str">
        <f t="shared" si="398"/>
        <v/>
      </c>
      <c r="AH242" s="900" t="str">
        <f t="shared" si="398"/>
        <v/>
      </c>
      <c r="AI242" s="900" t="str">
        <f t="shared" si="398"/>
        <v/>
      </c>
      <c r="AJ242" s="900" t="str">
        <f t="shared" si="398"/>
        <v/>
      </c>
      <c r="AK242" s="888"/>
      <c r="AL242" s="900" t="str">
        <f t="shared" ref="AL242:BB242" si="399">IF(AL239="","",AL238*AL239*AL240*AL241)</f>
        <v/>
      </c>
      <c r="AM242" s="900" t="str">
        <f t="shared" si="399"/>
        <v/>
      </c>
      <c r="AN242" s="900" t="str">
        <f t="shared" si="399"/>
        <v/>
      </c>
      <c r="AO242" s="900">
        <f t="shared" si="399"/>
        <v>2999.88</v>
      </c>
      <c r="AP242" s="900" t="str">
        <f t="shared" si="399"/>
        <v/>
      </c>
      <c r="AQ242" s="900">
        <f t="shared" si="399"/>
        <v>3000</v>
      </c>
      <c r="AR242" s="900" t="str">
        <f t="shared" si="399"/>
        <v/>
      </c>
      <c r="AS242" s="900">
        <f t="shared" si="399"/>
        <v>2463.9120000000003</v>
      </c>
      <c r="AT242" s="900" t="str">
        <f t="shared" si="399"/>
        <v/>
      </c>
      <c r="AU242" s="900" t="str">
        <f t="shared" si="399"/>
        <v/>
      </c>
      <c r="AV242" s="900" t="str">
        <f t="shared" si="399"/>
        <v/>
      </c>
      <c r="AW242" s="900" t="str">
        <f t="shared" si="399"/>
        <v/>
      </c>
      <c r="AX242" s="900" t="str">
        <f t="shared" si="399"/>
        <v/>
      </c>
      <c r="AY242" s="900" t="str">
        <f t="shared" si="399"/>
        <v/>
      </c>
      <c r="AZ242" s="900" t="str">
        <f t="shared" si="399"/>
        <v/>
      </c>
      <c r="BA242" s="900" t="str">
        <f t="shared" si="399"/>
        <v/>
      </c>
      <c r="BB242" s="900" t="str">
        <f t="shared" si="399"/>
        <v/>
      </c>
      <c r="BC242" s="888"/>
      <c r="BD242" s="900" t="str">
        <f t="shared" ref="BD242:BT242" si="400">IF(BD239="","",BD238*BD239*BD240*BD241)</f>
        <v/>
      </c>
      <c r="BE242" s="900" t="str">
        <f t="shared" si="400"/>
        <v/>
      </c>
      <c r="BF242" s="900" t="str">
        <f t="shared" si="400"/>
        <v/>
      </c>
      <c r="BG242" s="900" t="str">
        <f t="shared" si="400"/>
        <v/>
      </c>
      <c r="BH242" s="900" t="str">
        <f t="shared" si="400"/>
        <v/>
      </c>
      <c r="BI242" s="900" t="str">
        <f t="shared" si="400"/>
        <v/>
      </c>
      <c r="BJ242" s="900" t="str">
        <f t="shared" si="400"/>
        <v/>
      </c>
      <c r="BK242" s="900" t="str">
        <f t="shared" si="400"/>
        <v/>
      </c>
      <c r="BL242" s="900" t="str">
        <f t="shared" si="400"/>
        <v/>
      </c>
      <c r="BM242" s="900" t="str">
        <f t="shared" si="400"/>
        <v/>
      </c>
      <c r="BN242" s="900" t="str">
        <f t="shared" si="400"/>
        <v/>
      </c>
      <c r="BO242" s="900" t="str">
        <f t="shared" si="400"/>
        <v/>
      </c>
      <c r="BP242" s="900" t="str">
        <f t="shared" si="400"/>
        <v/>
      </c>
      <c r="BQ242" s="900" t="str">
        <f t="shared" si="400"/>
        <v/>
      </c>
      <c r="BR242" s="900" t="str">
        <f t="shared" si="400"/>
        <v/>
      </c>
      <c r="BS242" s="900" t="str">
        <f t="shared" si="400"/>
        <v/>
      </c>
      <c r="BT242" s="900" t="str">
        <f t="shared" si="400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>
        <f>IF(DN242&lt;3,"",(SUM(AL242:BB242)-MIN(AL242:BB242)-MAX(AL242:BB242))/(DN242-2))</f>
        <v>2999.880000000001</v>
      </c>
      <c r="CC242" s="895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>
        <f t="shared" si="394"/>
        <v>2463.9120000000003</v>
      </c>
      <c r="CL242" s="156">
        <f t="shared" si="394"/>
        <v>2999.88</v>
      </c>
      <c r="CM242" s="156">
        <f t="shared" si="394"/>
        <v>3000</v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2" t="str">
        <f t="shared" si="395"/>
        <v/>
      </c>
      <c r="CV242" s="553" t="str">
        <f t="shared" si="395"/>
        <v/>
      </c>
      <c r="CW242" s="554" t="str">
        <f t="shared" si="395"/>
        <v/>
      </c>
      <c r="CX242" s="554" t="str">
        <f t="shared" si="395"/>
        <v/>
      </c>
      <c r="CY242" s="554" t="str">
        <f t="shared" si="395"/>
        <v/>
      </c>
      <c r="CZ242" s="554" t="str">
        <f t="shared" si="395"/>
        <v/>
      </c>
      <c r="DA242" s="554" t="str">
        <f t="shared" si="395"/>
        <v/>
      </c>
      <c r="DB242" s="555" t="str">
        <f t="shared" si="395"/>
        <v/>
      </c>
      <c r="DC242" s="555" t="str">
        <f t="shared" si="395"/>
        <v/>
      </c>
      <c r="DD242" s="555" t="str">
        <f t="shared" si="395"/>
        <v/>
      </c>
      <c r="DE242" s="554" t="str">
        <f t="shared" si="396"/>
        <v/>
      </c>
      <c r="DF242" s="554" t="str">
        <f t="shared" si="396"/>
        <v/>
      </c>
      <c r="DG242" s="554" t="str">
        <f t="shared" si="396"/>
        <v/>
      </c>
      <c r="DH242" s="554" t="str">
        <f t="shared" si="396"/>
        <v/>
      </c>
      <c r="DI242" s="554" t="str">
        <f t="shared" si="396"/>
        <v/>
      </c>
      <c r="DJ242" s="553" t="str">
        <f t="shared" si="396"/>
        <v/>
      </c>
      <c r="DK242" s="552" t="str">
        <f t="shared" si="396"/>
        <v/>
      </c>
      <c r="DL242" s="896">
        <f>COUNT(B242:R242)</f>
        <v>0</v>
      </c>
      <c r="DM242" s="851">
        <f>COUNT(T242:AJ242)</f>
        <v>0</v>
      </c>
      <c r="DN242" s="851">
        <f>COUNT(AL242:BB242)</f>
        <v>3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0"/>
    </row>
    <row r="243" spans="1:129" ht="12.75" customHeight="1">
      <c r="A243" s="892" t="s">
        <v>797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8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8"/>
      <c r="AL243" s="672"/>
      <c r="AM243" s="672" t="s">
        <v>769</v>
      </c>
      <c r="AN243" s="672"/>
      <c r="AO243" s="672" t="s">
        <v>768</v>
      </c>
      <c r="AP243" s="672"/>
      <c r="AQ243" s="672" t="s">
        <v>768</v>
      </c>
      <c r="AR243" s="672" t="s">
        <v>770</v>
      </c>
      <c r="AS243" s="672" t="s">
        <v>772</v>
      </c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8"/>
      <c r="BD243" s="672" t="s">
        <v>777</v>
      </c>
      <c r="BE243" s="672"/>
      <c r="BF243" s="672" t="s">
        <v>777</v>
      </c>
      <c r="BG243" s="672" t="s">
        <v>777</v>
      </c>
      <c r="BH243" s="672"/>
      <c r="BI243" s="672" t="s">
        <v>777</v>
      </c>
      <c r="BJ243" s="672"/>
      <c r="BK243" s="672" t="s">
        <v>779</v>
      </c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8"/>
      <c r="BV243" s="672"/>
      <c r="BW243" s="672"/>
      <c r="BX243" s="672"/>
      <c r="BY243" s="672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0"/>
    </row>
    <row r="244" spans="1:129" ht="12.75" customHeight="1">
      <c r="A244" s="893" t="s">
        <v>288</v>
      </c>
      <c r="B244" s="672"/>
      <c r="C244" s="672"/>
      <c r="D244" s="672"/>
      <c r="E244" s="672"/>
      <c r="F244" s="672"/>
      <c r="G244" s="672"/>
      <c r="H244" s="672">
        <v>1</v>
      </c>
      <c r="I244" s="672">
        <v>1</v>
      </c>
      <c r="J244" s="672"/>
      <c r="K244" s="672"/>
      <c r="L244" s="672"/>
      <c r="M244" s="672"/>
      <c r="N244" s="672"/>
      <c r="O244" s="672"/>
      <c r="P244" s="672"/>
      <c r="Q244" s="672"/>
      <c r="R244" s="672"/>
      <c r="S244" s="888"/>
      <c r="T244" s="672"/>
      <c r="U244" s="672"/>
      <c r="V244" s="672"/>
      <c r="W244" s="672">
        <v>1</v>
      </c>
      <c r="X244" s="672"/>
      <c r="Y244" s="672"/>
      <c r="Z244" s="672"/>
      <c r="AA244" s="672"/>
      <c r="AB244" s="672">
        <v>1</v>
      </c>
      <c r="AC244" s="672"/>
      <c r="AD244" s="672"/>
      <c r="AE244" s="672"/>
      <c r="AF244" s="672"/>
      <c r="AG244" s="672"/>
      <c r="AH244" s="672"/>
      <c r="AI244" s="672"/>
      <c r="AJ244" s="672"/>
      <c r="AK244" s="888"/>
      <c r="AL244" s="672"/>
      <c r="AM244" s="672">
        <v>1</v>
      </c>
      <c r="AN244" s="672"/>
      <c r="AO244" s="672">
        <v>1</v>
      </c>
      <c r="AP244" s="672"/>
      <c r="AQ244" s="672">
        <v>1</v>
      </c>
      <c r="AR244" s="672">
        <v>1</v>
      </c>
      <c r="AS244" s="672">
        <v>1</v>
      </c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8"/>
      <c r="BD244" s="672">
        <v>1</v>
      </c>
      <c r="BE244" s="672"/>
      <c r="BF244" s="672">
        <v>1</v>
      </c>
      <c r="BG244" s="672">
        <v>1</v>
      </c>
      <c r="BH244" s="672"/>
      <c r="BI244" s="672">
        <v>1</v>
      </c>
      <c r="BJ244" s="672"/>
      <c r="BK244" s="672">
        <v>1</v>
      </c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8"/>
      <c r="BV244" s="672">
        <v>1</v>
      </c>
      <c r="BW244" s="672">
        <v>1</v>
      </c>
      <c r="BX244" s="672">
        <v>1</v>
      </c>
      <c r="BY244" s="672">
        <v>1</v>
      </c>
      <c r="BZ244" s="894" t="str">
        <f t="shared" ref="BZ244:BZ249" si="401">IF(DL244&lt;3,"",(SUM(B244:R244)-MIN(B244:R244)-MAX(B244:R244))/(DL244-2))</f>
        <v/>
      </c>
      <c r="CA244" s="894" t="str">
        <f t="shared" ref="CA244:CA249" si="402">IF(DM244&lt;3,"",(SUM(T244:AJ244)-MIN(T244:AJ244)-MAX(T244:AJ244))/(DM244-2))</f>
        <v/>
      </c>
      <c r="CB244" s="894">
        <f t="shared" ref="CB244:CB249" si="403">IF(DN244&lt;3,"",(SUM(AL244:BB244)-MIN(AL244:BB244)-MAX(AL244:BB244))/(DN244-2))</f>
        <v>1</v>
      </c>
      <c r="CC244" s="895">
        <f t="shared" ref="CC244:CC249" si="404">IF(DO244&lt;3,"",(SUM(BD244:BT244)-MIN(BD244:BT244)-MAX(BD244:BT244))/(DO244-2))</f>
        <v>1</v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>
        <f t="shared" si="405"/>
        <v>1</v>
      </c>
      <c r="CK244" s="156">
        <f t="shared" si="405"/>
        <v>1</v>
      </c>
      <c r="CL244" s="156">
        <f t="shared" si="405"/>
        <v>1</v>
      </c>
      <c r="CM244" s="156">
        <f t="shared" si="405"/>
        <v>1</v>
      </c>
      <c r="CN244" s="90">
        <f t="shared" si="405"/>
        <v>1</v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2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3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4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4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4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4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4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5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5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5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4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4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4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4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4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3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2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424">COUNT(B244:R244)</f>
        <v>2</v>
      </c>
      <c r="DM244" s="851">
        <f t="shared" ref="DM244:DM249" si="425">COUNT(T244:AJ244)</f>
        <v>2</v>
      </c>
      <c r="DN244" s="851">
        <f t="shared" ref="DN244:DN249" si="426">COUNT(AL244:BB244)</f>
        <v>5</v>
      </c>
      <c r="DO244" s="852">
        <f t="shared" ref="DO244:DO249" si="427">COUNT(BD244:BT244)</f>
        <v>5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0"/>
    </row>
    <row r="245" spans="1:129" ht="12.75" customHeight="1">
      <c r="A245" s="893" t="s">
        <v>289</v>
      </c>
      <c r="B245" s="299"/>
      <c r="C245" s="299"/>
      <c r="D245" s="299"/>
      <c r="E245" s="299"/>
      <c r="F245" s="299"/>
      <c r="G245" s="299"/>
      <c r="H245" s="299">
        <v>2</v>
      </c>
      <c r="I245" s="299">
        <v>4</v>
      </c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>
        <v>1</v>
      </c>
      <c r="X245" s="299"/>
      <c r="Y245" s="299"/>
      <c r="Z245" s="299"/>
      <c r="AA245" s="299"/>
      <c r="AB245" s="299">
        <v>10</v>
      </c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>
        <v>3</v>
      </c>
      <c r="AN245" s="299"/>
      <c r="AO245" s="299">
        <v>1</v>
      </c>
      <c r="AP245" s="299"/>
      <c r="AQ245" s="299">
        <v>1</v>
      </c>
      <c r="AR245" s="299">
        <v>1</v>
      </c>
      <c r="AS245" s="299">
        <v>1</v>
      </c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8"/>
      <c r="BD245" s="299">
        <v>1</v>
      </c>
      <c r="BE245" s="299"/>
      <c r="BF245" s="299">
        <v>1</v>
      </c>
      <c r="BG245" s="299">
        <v>1</v>
      </c>
      <c r="BH245" s="299"/>
      <c r="BI245" s="299">
        <v>1</v>
      </c>
      <c r="BJ245" s="299"/>
      <c r="BK245" s="299">
        <v>1</v>
      </c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>
        <v>2</v>
      </c>
      <c r="BW245" s="299">
        <v>1</v>
      </c>
      <c r="BX245" s="299">
        <v>1</v>
      </c>
      <c r="BY245" s="299">
        <v>1</v>
      </c>
      <c r="BZ245" s="894" t="str">
        <f t="shared" si="401"/>
        <v/>
      </c>
      <c r="CA245" s="894" t="str">
        <f t="shared" si="402"/>
        <v/>
      </c>
      <c r="CB245" s="894">
        <f t="shared" si="403"/>
        <v>1</v>
      </c>
      <c r="CC245" s="895">
        <f t="shared" si="404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>
        <f t="shared" si="406"/>
        <v>1</v>
      </c>
      <c r="CK245" s="156">
        <f t="shared" si="406"/>
        <v>1</v>
      </c>
      <c r="CL245" s="156">
        <f t="shared" si="406"/>
        <v>1</v>
      </c>
      <c r="CM245" s="156">
        <f t="shared" si="406"/>
        <v>1</v>
      </c>
      <c r="CN245" s="90">
        <f t="shared" si="406"/>
        <v>3</v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2" t="str">
        <f t="shared" si="407"/>
        <v/>
      </c>
      <c r="CV245" s="553" t="str">
        <f t="shared" si="408"/>
        <v/>
      </c>
      <c r="CW245" s="554" t="str">
        <f t="shared" si="409"/>
        <v/>
      </c>
      <c r="CX245" s="554" t="str">
        <f t="shared" si="410"/>
        <v/>
      </c>
      <c r="CY245" s="554" t="str">
        <f t="shared" si="411"/>
        <v/>
      </c>
      <c r="CZ245" s="554" t="str">
        <f t="shared" si="412"/>
        <v/>
      </c>
      <c r="DA245" s="554">
        <f t="shared" si="413"/>
        <v>1</v>
      </c>
      <c r="DB245" s="555">
        <f t="shared" si="414"/>
        <v>1</v>
      </c>
      <c r="DC245" s="555">
        <f t="shared" si="415"/>
        <v>1</v>
      </c>
      <c r="DD245" s="555">
        <f t="shared" si="416"/>
        <v>1</v>
      </c>
      <c r="DE245" s="554">
        <f t="shared" si="417"/>
        <v>1</v>
      </c>
      <c r="DF245" s="554" t="str">
        <f t="shared" si="418"/>
        <v/>
      </c>
      <c r="DG245" s="554" t="str">
        <f t="shared" si="419"/>
        <v/>
      </c>
      <c r="DH245" s="554" t="str">
        <f t="shared" si="420"/>
        <v/>
      </c>
      <c r="DI245" s="554" t="str">
        <f t="shared" si="421"/>
        <v/>
      </c>
      <c r="DJ245" s="553" t="str">
        <f t="shared" si="422"/>
        <v/>
      </c>
      <c r="DK245" s="552" t="str">
        <f t="shared" si="423"/>
        <v/>
      </c>
      <c r="DL245" s="896">
        <f t="shared" si="424"/>
        <v>2</v>
      </c>
      <c r="DM245" s="851">
        <f t="shared" si="425"/>
        <v>2</v>
      </c>
      <c r="DN245" s="851">
        <f t="shared" si="426"/>
        <v>5</v>
      </c>
      <c r="DO245" s="852">
        <f t="shared" si="427"/>
        <v>5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0"/>
    </row>
    <row r="246" spans="1:129" ht="12.75" customHeight="1">
      <c r="A246" s="893" t="s">
        <v>277</v>
      </c>
      <c r="B246" s="299"/>
      <c r="C246" s="299"/>
      <c r="D246" s="299"/>
      <c r="E246" s="299"/>
      <c r="F246" s="299"/>
      <c r="G246" s="299"/>
      <c r="H246" s="299">
        <v>9</v>
      </c>
      <c r="I246" s="299">
        <v>13</v>
      </c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>
        <v>2</v>
      </c>
      <c r="X246" s="299"/>
      <c r="Y246" s="299"/>
      <c r="Z246" s="299"/>
      <c r="AA246" s="299"/>
      <c r="AB246" s="299">
        <v>12</v>
      </c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>
        <v>12</v>
      </c>
      <c r="AN246" s="299"/>
      <c r="AO246" s="299">
        <v>12</v>
      </c>
      <c r="AP246" s="299"/>
      <c r="AQ246" s="299">
        <v>12</v>
      </c>
      <c r="AR246" s="299">
        <v>2</v>
      </c>
      <c r="AS246" s="299">
        <v>12</v>
      </c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8"/>
      <c r="BD246" s="299">
        <v>5</v>
      </c>
      <c r="BE246" s="299"/>
      <c r="BF246" s="299">
        <v>9</v>
      </c>
      <c r="BG246" s="299">
        <v>10</v>
      </c>
      <c r="BH246" s="299"/>
      <c r="BI246" s="299">
        <v>10</v>
      </c>
      <c r="BJ246" s="299"/>
      <c r="BK246" s="299">
        <v>1</v>
      </c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>
        <v>9</v>
      </c>
      <c r="BW246" s="299">
        <v>2</v>
      </c>
      <c r="BX246" s="299">
        <v>12</v>
      </c>
      <c r="BY246" s="299">
        <v>8</v>
      </c>
      <c r="BZ246" s="894" t="str">
        <f t="shared" si="401"/>
        <v/>
      </c>
      <c r="CA246" s="894" t="str">
        <f t="shared" si="402"/>
        <v/>
      </c>
      <c r="CB246" s="894">
        <f t="shared" si="403"/>
        <v>12</v>
      </c>
      <c r="CC246" s="895">
        <f t="shared" si="404"/>
        <v>8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>
        <f t="shared" si="406"/>
        <v>2</v>
      </c>
      <c r="CK246" s="156">
        <f t="shared" si="406"/>
        <v>12</v>
      </c>
      <c r="CL246" s="156">
        <f t="shared" si="406"/>
        <v>12</v>
      </c>
      <c r="CM246" s="156">
        <f t="shared" si="406"/>
        <v>12</v>
      </c>
      <c r="CN246" s="90">
        <f t="shared" si="406"/>
        <v>12</v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2" t="str">
        <f t="shared" si="407"/>
        <v/>
      </c>
      <c r="CV246" s="553" t="str">
        <f t="shared" si="408"/>
        <v/>
      </c>
      <c r="CW246" s="554" t="str">
        <f t="shared" si="409"/>
        <v/>
      </c>
      <c r="CX246" s="554" t="str">
        <f t="shared" si="410"/>
        <v/>
      </c>
      <c r="CY246" s="554" t="str">
        <f t="shared" si="411"/>
        <v/>
      </c>
      <c r="CZ246" s="554" t="str">
        <f t="shared" si="412"/>
        <v/>
      </c>
      <c r="DA246" s="554">
        <f t="shared" si="413"/>
        <v>1</v>
      </c>
      <c r="DB246" s="555">
        <f t="shared" si="414"/>
        <v>5</v>
      </c>
      <c r="DC246" s="555">
        <f t="shared" si="415"/>
        <v>9</v>
      </c>
      <c r="DD246" s="555">
        <f t="shared" si="416"/>
        <v>10</v>
      </c>
      <c r="DE246" s="554">
        <f t="shared" si="417"/>
        <v>10</v>
      </c>
      <c r="DF246" s="554" t="str">
        <f t="shared" si="418"/>
        <v/>
      </c>
      <c r="DG246" s="554" t="str">
        <f t="shared" si="419"/>
        <v/>
      </c>
      <c r="DH246" s="554" t="str">
        <f t="shared" si="420"/>
        <v/>
      </c>
      <c r="DI246" s="554" t="str">
        <f t="shared" si="421"/>
        <v/>
      </c>
      <c r="DJ246" s="553" t="str">
        <f t="shared" si="422"/>
        <v/>
      </c>
      <c r="DK246" s="552" t="str">
        <f t="shared" si="423"/>
        <v/>
      </c>
      <c r="DL246" s="896">
        <f t="shared" si="424"/>
        <v>2</v>
      </c>
      <c r="DM246" s="851">
        <f t="shared" si="425"/>
        <v>2</v>
      </c>
      <c r="DN246" s="851">
        <f t="shared" si="426"/>
        <v>5</v>
      </c>
      <c r="DO246" s="852">
        <f t="shared" si="427"/>
        <v>5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0"/>
    </row>
    <row r="247" spans="1:129" ht="12.75" customHeight="1">
      <c r="A247" s="893" t="s">
        <v>306</v>
      </c>
      <c r="B247" s="299"/>
      <c r="C247" s="299"/>
      <c r="D247" s="299"/>
      <c r="E247" s="299"/>
      <c r="F247" s="299"/>
      <c r="G247" s="299"/>
      <c r="H247" s="299">
        <v>40</v>
      </c>
      <c r="I247" s="299">
        <v>20</v>
      </c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>
        <v>200</v>
      </c>
      <c r="X247" s="299"/>
      <c r="Y247" s="299"/>
      <c r="Z247" s="299"/>
      <c r="AA247" s="299"/>
      <c r="AB247" s="299">
        <v>1</v>
      </c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>
        <v>80</v>
      </c>
      <c r="AN247" s="299"/>
      <c r="AO247" s="299">
        <v>200</v>
      </c>
      <c r="AP247" s="299"/>
      <c r="AQ247" s="299">
        <v>240</v>
      </c>
      <c r="AR247" s="299">
        <v>6112.5</v>
      </c>
      <c r="AS247" s="299">
        <v>912.5</v>
      </c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8"/>
      <c r="BD247" s="299">
        <v>3200</v>
      </c>
      <c r="BE247" s="299"/>
      <c r="BF247" s="299">
        <v>30000</v>
      </c>
      <c r="BG247" s="299">
        <v>2000</v>
      </c>
      <c r="BH247" s="299"/>
      <c r="BI247" s="299">
        <v>7280</v>
      </c>
      <c r="BJ247" s="299"/>
      <c r="BK247" s="299">
        <v>90</v>
      </c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>
        <v>20</v>
      </c>
      <c r="BW247" s="299">
        <v>120</v>
      </c>
      <c r="BX247" s="299">
        <v>450</v>
      </c>
      <c r="BY247" s="299">
        <v>3200</v>
      </c>
      <c r="BZ247" s="894" t="str">
        <f t="shared" si="401"/>
        <v/>
      </c>
      <c r="CA247" s="894" t="str">
        <f t="shared" si="402"/>
        <v/>
      </c>
      <c r="CB247" s="894">
        <f t="shared" si="403"/>
        <v>450.83333333333331</v>
      </c>
      <c r="CC247" s="895">
        <f t="shared" si="404"/>
        <v>4160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>
        <f t="shared" si="406"/>
        <v>80</v>
      </c>
      <c r="CK247" s="156">
        <f t="shared" si="406"/>
        <v>200</v>
      </c>
      <c r="CL247" s="156">
        <f t="shared" si="406"/>
        <v>240</v>
      </c>
      <c r="CM247" s="156">
        <f t="shared" si="406"/>
        <v>912.5</v>
      </c>
      <c r="CN247" s="90">
        <f t="shared" si="406"/>
        <v>6112.5</v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2" t="str">
        <f t="shared" si="407"/>
        <v/>
      </c>
      <c r="CV247" s="553" t="str">
        <f t="shared" si="408"/>
        <v/>
      </c>
      <c r="CW247" s="554" t="str">
        <f t="shared" si="409"/>
        <v/>
      </c>
      <c r="CX247" s="554" t="str">
        <f t="shared" si="410"/>
        <v/>
      </c>
      <c r="CY247" s="554" t="str">
        <f t="shared" si="411"/>
        <v/>
      </c>
      <c r="CZ247" s="554" t="str">
        <f t="shared" si="412"/>
        <v/>
      </c>
      <c r="DA247" s="554">
        <f t="shared" si="413"/>
        <v>90</v>
      </c>
      <c r="DB247" s="555">
        <f t="shared" si="414"/>
        <v>2000</v>
      </c>
      <c r="DC247" s="555">
        <f t="shared" si="415"/>
        <v>3200</v>
      </c>
      <c r="DD247" s="555">
        <f t="shared" si="416"/>
        <v>7280</v>
      </c>
      <c r="DE247" s="554">
        <f t="shared" si="417"/>
        <v>30000</v>
      </c>
      <c r="DF247" s="554" t="str">
        <f t="shared" si="418"/>
        <v/>
      </c>
      <c r="DG247" s="554" t="str">
        <f t="shared" si="419"/>
        <v/>
      </c>
      <c r="DH247" s="554" t="str">
        <f t="shared" si="420"/>
        <v/>
      </c>
      <c r="DI247" s="554" t="str">
        <f t="shared" si="421"/>
        <v/>
      </c>
      <c r="DJ247" s="553" t="str">
        <f t="shared" si="422"/>
        <v/>
      </c>
      <c r="DK247" s="552" t="str">
        <f t="shared" si="423"/>
        <v/>
      </c>
      <c r="DL247" s="896">
        <f t="shared" si="424"/>
        <v>2</v>
      </c>
      <c r="DM247" s="851">
        <f t="shared" si="425"/>
        <v>2</v>
      </c>
      <c r="DN247" s="851">
        <f t="shared" si="426"/>
        <v>5</v>
      </c>
      <c r="DO247" s="852">
        <f t="shared" si="427"/>
        <v>5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0"/>
    </row>
    <row r="248" spans="1:129" ht="14" customHeight="1">
      <c r="A248" s="899" t="s">
        <v>307</v>
      </c>
      <c r="B248" s="900" t="str">
        <f t="shared" ref="B248:R248" si="428">IF(B245="","",B244*B245*B246*B247)</f>
        <v/>
      </c>
      <c r="C248" s="900" t="str">
        <f t="shared" si="428"/>
        <v/>
      </c>
      <c r="D248" s="900" t="str">
        <f t="shared" si="428"/>
        <v/>
      </c>
      <c r="E248" s="900" t="str">
        <f t="shared" si="428"/>
        <v/>
      </c>
      <c r="F248" s="900" t="str">
        <f t="shared" si="428"/>
        <v/>
      </c>
      <c r="G248" s="900" t="str">
        <f t="shared" si="428"/>
        <v/>
      </c>
      <c r="H248" s="900">
        <f t="shared" si="428"/>
        <v>720</v>
      </c>
      <c r="I248" s="900">
        <f t="shared" si="428"/>
        <v>1040</v>
      </c>
      <c r="J248" s="900" t="str">
        <f t="shared" si="428"/>
        <v/>
      </c>
      <c r="K248" s="900" t="str">
        <f t="shared" si="428"/>
        <v/>
      </c>
      <c r="L248" s="900" t="str">
        <f t="shared" si="428"/>
        <v/>
      </c>
      <c r="M248" s="900" t="str">
        <f t="shared" si="428"/>
        <v/>
      </c>
      <c r="N248" s="900" t="str">
        <f t="shared" si="428"/>
        <v/>
      </c>
      <c r="O248" s="900" t="str">
        <f t="shared" si="428"/>
        <v/>
      </c>
      <c r="P248" s="900" t="str">
        <f t="shared" si="428"/>
        <v/>
      </c>
      <c r="Q248" s="900" t="str">
        <f t="shared" si="428"/>
        <v/>
      </c>
      <c r="R248" s="900" t="str">
        <f t="shared" si="428"/>
        <v/>
      </c>
      <c r="S248" s="888"/>
      <c r="T248" s="900" t="str">
        <f t="shared" ref="T248:AJ248" si="429">IF(T245="","",T244*T245*T246*T247)</f>
        <v/>
      </c>
      <c r="U248" s="900" t="str">
        <f t="shared" si="429"/>
        <v/>
      </c>
      <c r="V248" s="900" t="str">
        <f t="shared" si="429"/>
        <v/>
      </c>
      <c r="W248" s="900">
        <f t="shared" si="429"/>
        <v>400</v>
      </c>
      <c r="X248" s="900" t="str">
        <f t="shared" si="429"/>
        <v/>
      </c>
      <c r="Y248" s="900" t="str">
        <f t="shared" si="429"/>
        <v/>
      </c>
      <c r="Z248" s="900" t="str">
        <f t="shared" si="429"/>
        <v/>
      </c>
      <c r="AA248" s="900" t="str">
        <f t="shared" si="429"/>
        <v/>
      </c>
      <c r="AB248" s="900">
        <f t="shared" si="429"/>
        <v>120</v>
      </c>
      <c r="AC248" s="900" t="str">
        <f t="shared" si="429"/>
        <v/>
      </c>
      <c r="AD248" s="900" t="str">
        <f t="shared" si="429"/>
        <v/>
      </c>
      <c r="AE248" s="900" t="str">
        <f t="shared" si="429"/>
        <v/>
      </c>
      <c r="AF248" s="900" t="str">
        <f t="shared" si="429"/>
        <v/>
      </c>
      <c r="AG248" s="900" t="str">
        <f t="shared" si="429"/>
        <v/>
      </c>
      <c r="AH248" s="900" t="str">
        <f t="shared" si="429"/>
        <v/>
      </c>
      <c r="AI248" s="900" t="str">
        <f t="shared" si="429"/>
        <v/>
      </c>
      <c r="AJ248" s="900" t="str">
        <f t="shared" si="429"/>
        <v/>
      </c>
      <c r="AK248" s="888"/>
      <c r="AL248" s="900" t="str">
        <f t="shared" ref="AL248:BB248" si="430">IF(AL245="","",AL244*AL245*AL246*AL247)</f>
        <v/>
      </c>
      <c r="AM248" s="900">
        <f t="shared" si="430"/>
        <v>2880</v>
      </c>
      <c r="AN248" s="900" t="str">
        <f t="shared" si="430"/>
        <v/>
      </c>
      <c r="AO248" s="900">
        <f t="shared" si="430"/>
        <v>2400</v>
      </c>
      <c r="AP248" s="900" t="str">
        <f t="shared" si="430"/>
        <v/>
      </c>
      <c r="AQ248" s="900">
        <f t="shared" si="430"/>
        <v>2880</v>
      </c>
      <c r="AR248" s="900">
        <f t="shared" si="430"/>
        <v>12225</v>
      </c>
      <c r="AS248" s="900">
        <f t="shared" si="430"/>
        <v>10950</v>
      </c>
      <c r="AT248" s="900" t="str">
        <f t="shared" si="430"/>
        <v/>
      </c>
      <c r="AU248" s="900" t="str">
        <f t="shared" si="430"/>
        <v/>
      </c>
      <c r="AV248" s="900" t="str">
        <f t="shared" si="430"/>
        <v/>
      </c>
      <c r="AW248" s="900" t="str">
        <f t="shared" si="430"/>
        <v/>
      </c>
      <c r="AX248" s="900" t="str">
        <f t="shared" si="430"/>
        <v/>
      </c>
      <c r="AY248" s="900" t="str">
        <f t="shared" si="430"/>
        <v/>
      </c>
      <c r="AZ248" s="900" t="str">
        <f t="shared" si="430"/>
        <v/>
      </c>
      <c r="BA248" s="900" t="str">
        <f t="shared" si="430"/>
        <v/>
      </c>
      <c r="BB248" s="900" t="str">
        <f t="shared" si="430"/>
        <v/>
      </c>
      <c r="BC248" s="888"/>
      <c r="BD248" s="900">
        <f t="shared" ref="BD248:BT248" si="431">IF(BD245="","",BD244*BD245*BD246*BD247)</f>
        <v>16000</v>
      </c>
      <c r="BE248" s="900" t="str">
        <f t="shared" si="431"/>
        <v/>
      </c>
      <c r="BF248" s="900">
        <f t="shared" si="431"/>
        <v>270000</v>
      </c>
      <c r="BG248" s="900">
        <f t="shared" si="431"/>
        <v>20000</v>
      </c>
      <c r="BH248" s="900" t="str">
        <f t="shared" si="431"/>
        <v/>
      </c>
      <c r="BI248" s="900">
        <f t="shared" si="431"/>
        <v>72800</v>
      </c>
      <c r="BJ248" s="900" t="str">
        <f t="shared" si="431"/>
        <v/>
      </c>
      <c r="BK248" s="900">
        <f t="shared" si="431"/>
        <v>90</v>
      </c>
      <c r="BL248" s="900" t="str">
        <f t="shared" si="431"/>
        <v/>
      </c>
      <c r="BM248" s="900" t="str">
        <f t="shared" si="431"/>
        <v/>
      </c>
      <c r="BN248" s="900" t="str">
        <f t="shared" si="431"/>
        <v/>
      </c>
      <c r="BO248" s="900" t="str">
        <f t="shared" si="431"/>
        <v/>
      </c>
      <c r="BP248" s="900" t="str">
        <f t="shared" si="431"/>
        <v/>
      </c>
      <c r="BQ248" s="900" t="str">
        <f t="shared" si="431"/>
        <v/>
      </c>
      <c r="BR248" s="900" t="str">
        <f t="shared" si="431"/>
        <v/>
      </c>
      <c r="BS248" s="900" t="str">
        <f t="shared" si="431"/>
        <v/>
      </c>
      <c r="BT248" s="900" t="str">
        <f t="shared" si="431"/>
        <v/>
      </c>
      <c r="BU248" s="888"/>
      <c r="BV248" s="900">
        <f>IF(BV245="","",BV244*BV245*BV246*BV247)</f>
        <v>360</v>
      </c>
      <c r="BW248" s="900">
        <f>IF(BW245="","",BW244*BW245*BW246*BW247)</f>
        <v>240</v>
      </c>
      <c r="BX248" s="900">
        <f>IF(BX245="","",BX244*BX245*BX246*BX247)</f>
        <v>5400</v>
      </c>
      <c r="BY248" s="764">
        <f>IF(BY245="","",BY244*BY245*BY246*BY247)</f>
        <v>25600</v>
      </c>
      <c r="BZ248" s="894" t="str">
        <f t="shared" si="401"/>
        <v/>
      </c>
      <c r="CA248" s="894" t="str">
        <f t="shared" si="402"/>
        <v/>
      </c>
      <c r="CB248" s="894">
        <f t="shared" si="403"/>
        <v>5570</v>
      </c>
      <c r="CC248" s="895">
        <f t="shared" si="404"/>
        <v>36266.666666666664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>
        <f t="shared" si="406"/>
        <v>2400</v>
      </c>
      <c r="CK248" s="156">
        <f t="shared" si="406"/>
        <v>2880</v>
      </c>
      <c r="CL248" s="156">
        <f t="shared" si="406"/>
        <v>2880</v>
      </c>
      <c r="CM248" s="156">
        <f t="shared" si="406"/>
        <v>10950</v>
      </c>
      <c r="CN248" s="90">
        <f t="shared" si="406"/>
        <v>12225</v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2" t="str">
        <f t="shared" si="407"/>
        <v/>
      </c>
      <c r="CV248" s="553" t="str">
        <f t="shared" si="408"/>
        <v/>
      </c>
      <c r="CW248" s="554" t="str">
        <f t="shared" si="409"/>
        <v/>
      </c>
      <c r="CX248" s="554" t="str">
        <f t="shared" si="410"/>
        <v/>
      </c>
      <c r="CY248" s="554" t="str">
        <f t="shared" si="411"/>
        <v/>
      </c>
      <c r="CZ248" s="554" t="str">
        <f t="shared" si="412"/>
        <v/>
      </c>
      <c r="DA248" s="554">
        <f t="shared" si="413"/>
        <v>90</v>
      </c>
      <c r="DB248" s="555">
        <f t="shared" si="414"/>
        <v>16000</v>
      </c>
      <c r="DC248" s="555">
        <f t="shared" si="415"/>
        <v>20000</v>
      </c>
      <c r="DD248" s="555">
        <f t="shared" si="416"/>
        <v>72800</v>
      </c>
      <c r="DE248" s="554">
        <f t="shared" si="417"/>
        <v>270000</v>
      </c>
      <c r="DF248" s="554" t="str">
        <f t="shared" si="418"/>
        <v/>
      </c>
      <c r="DG248" s="554" t="str">
        <f t="shared" si="419"/>
        <v/>
      </c>
      <c r="DH248" s="554" t="str">
        <f t="shared" si="420"/>
        <v/>
      </c>
      <c r="DI248" s="554" t="str">
        <f t="shared" si="421"/>
        <v/>
      </c>
      <c r="DJ248" s="553" t="str">
        <f t="shared" si="422"/>
        <v/>
      </c>
      <c r="DK248" s="552" t="str">
        <f t="shared" si="423"/>
        <v/>
      </c>
      <c r="DL248" s="896">
        <f t="shared" si="424"/>
        <v>2</v>
      </c>
      <c r="DM248" s="851">
        <f t="shared" si="425"/>
        <v>2</v>
      </c>
      <c r="DN248" s="851">
        <f t="shared" si="426"/>
        <v>5</v>
      </c>
      <c r="DO248" s="852">
        <f t="shared" si="427"/>
        <v>5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0"/>
    </row>
    <row r="249" spans="1:129" ht="14" customHeight="1">
      <c r="A249" s="853" t="s">
        <v>459</v>
      </c>
      <c r="B249" s="924">
        <f>SUM(B218,B224,B230,B236,B242,B248)</f>
        <v>480</v>
      </c>
      <c r="C249" s="924">
        <f t="shared" ref="C249:R249" si="432">SUM(C218,C224,C230,C236,C242,C248)</f>
        <v>0</v>
      </c>
      <c r="D249" s="924">
        <f t="shared" si="432"/>
        <v>0</v>
      </c>
      <c r="E249" s="924">
        <f t="shared" si="432"/>
        <v>0</v>
      </c>
      <c r="F249" s="924">
        <f t="shared" si="432"/>
        <v>0</v>
      </c>
      <c r="G249" s="924">
        <f t="shared" si="432"/>
        <v>1800</v>
      </c>
      <c r="H249" s="924">
        <f t="shared" si="432"/>
        <v>2120</v>
      </c>
      <c r="I249" s="924">
        <f t="shared" si="432"/>
        <v>1040</v>
      </c>
      <c r="J249" s="924">
        <f t="shared" si="432"/>
        <v>0</v>
      </c>
      <c r="K249" s="924">
        <f t="shared" si="432"/>
        <v>0</v>
      </c>
      <c r="L249" s="924">
        <f t="shared" si="432"/>
        <v>0</v>
      </c>
      <c r="M249" s="924">
        <f t="shared" si="432"/>
        <v>0</v>
      </c>
      <c r="N249" s="924">
        <f t="shared" si="432"/>
        <v>0</v>
      </c>
      <c r="O249" s="924">
        <f t="shared" si="432"/>
        <v>0</v>
      </c>
      <c r="P249" s="924">
        <f t="shared" si="432"/>
        <v>0</v>
      </c>
      <c r="Q249" s="924">
        <f t="shared" si="432"/>
        <v>0</v>
      </c>
      <c r="R249" s="924">
        <f t="shared" si="432"/>
        <v>0</v>
      </c>
      <c r="S249" s="908"/>
      <c r="T249" s="924">
        <f>SUM(T218,T224,T230,T236,T242,T248)</f>
        <v>1800</v>
      </c>
      <c r="U249" s="924">
        <f t="shared" ref="U249" si="433">SUM(U218,U224,U230,U236,U242,U248)</f>
        <v>0</v>
      </c>
      <c r="V249" s="924">
        <f t="shared" ref="V249" si="434">SUM(V218,V224,V230,V236,V242,V248)</f>
        <v>0</v>
      </c>
      <c r="W249" s="924">
        <f t="shared" ref="W249" si="435">SUM(W218,W224,W230,W236,W242,W248)</f>
        <v>1024</v>
      </c>
      <c r="X249" s="924">
        <f t="shared" ref="X249" si="436">SUM(X218,X224,X230,X236,X242,X248)</f>
        <v>1800</v>
      </c>
      <c r="Y249" s="924">
        <f t="shared" ref="Y249" si="437">SUM(Y218,Y224,Y230,Y236,Y242,Y248)</f>
        <v>600</v>
      </c>
      <c r="Z249" s="924">
        <f t="shared" ref="Z249" si="438">SUM(Z218,Z224,Z230,Z236,Z242,Z248)</f>
        <v>0</v>
      </c>
      <c r="AA249" s="924">
        <f t="shared" ref="AA249" si="439">SUM(AA218,AA224,AA230,AA236,AA242,AA248)</f>
        <v>0</v>
      </c>
      <c r="AB249" s="924">
        <f t="shared" ref="AB249" si="440">SUM(AB218,AB224,AB230,AB236,AB242,AB248)</f>
        <v>570</v>
      </c>
      <c r="AC249" s="924">
        <f t="shared" ref="AC249" si="441">SUM(AC218,AC224,AC230,AC236,AC242,AC248)</f>
        <v>0</v>
      </c>
      <c r="AD249" s="924">
        <f t="shared" ref="AD249" si="442">SUM(AD218,AD224,AD230,AD236,AD242,AD248)</f>
        <v>0</v>
      </c>
      <c r="AE249" s="924">
        <f t="shared" ref="AE249" si="443">SUM(AE218,AE224,AE230,AE236,AE242,AE248)</f>
        <v>0</v>
      </c>
      <c r="AF249" s="924">
        <f t="shared" ref="AF249" si="444">SUM(AF218,AF224,AF230,AF236,AF242,AF248)</f>
        <v>0</v>
      </c>
      <c r="AG249" s="924">
        <f t="shared" ref="AG249" si="445">SUM(AG218,AG224,AG230,AG236,AG242,AG248)</f>
        <v>0</v>
      </c>
      <c r="AH249" s="924">
        <f t="shared" ref="AH249" si="446">SUM(AH218,AH224,AH230,AH236,AH242,AH248)</f>
        <v>0</v>
      </c>
      <c r="AI249" s="924">
        <f t="shared" ref="AI249" si="447">SUM(AI218,AI224,AI230,AI236,AI242,AI248)</f>
        <v>0</v>
      </c>
      <c r="AJ249" s="924">
        <f t="shared" ref="AJ249" si="448">SUM(AJ218,AJ224,AJ230,AJ236,AJ242,AJ248)</f>
        <v>0</v>
      </c>
      <c r="AK249" s="908"/>
      <c r="AL249" s="924">
        <f>SUM(AL218,AL224,AL230,AL236,AL242,AL248)</f>
        <v>0</v>
      </c>
      <c r="AM249" s="924">
        <f t="shared" ref="AM249" si="449">SUM(AM218,AM224,AM230,AM236,AM242,AM248)</f>
        <v>2880</v>
      </c>
      <c r="AN249" s="924">
        <f t="shared" ref="AN249" si="450">SUM(AN218,AN224,AN230,AN236,AN242,AN248)</f>
        <v>0</v>
      </c>
      <c r="AO249" s="924">
        <f t="shared" ref="AO249" si="451">SUM(AO218,AO224,AO230,AO236,AO242,AO248)</f>
        <v>6599.88</v>
      </c>
      <c r="AP249" s="924">
        <f t="shared" ref="AP249" si="452">SUM(AP218,AP224,AP230,AP236,AP242,AP248)</f>
        <v>1599.96</v>
      </c>
      <c r="AQ249" s="924">
        <f t="shared" ref="AQ249" si="453">SUM(AQ218,AQ224,AQ230,AQ236,AQ242,AQ248)</f>
        <v>5880</v>
      </c>
      <c r="AR249" s="924">
        <f t="shared" ref="AR249" si="454">SUM(AR218,AR224,AR230,AR236,AR242,AR248)</f>
        <v>12225</v>
      </c>
      <c r="AS249" s="924">
        <f t="shared" ref="AS249" si="455">SUM(AS218,AS224,AS230,AS236,AS242,AS248)</f>
        <v>13413.912</v>
      </c>
      <c r="AT249" s="924">
        <f t="shared" ref="AT249" si="456">SUM(AT218,AT224,AT230,AT236,AT242,AT248)</f>
        <v>0</v>
      </c>
      <c r="AU249" s="924">
        <f t="shared" ref="AU249" si="457">SUM(AU218,AU224,AU230,AU236,AU242,AU248)</f>
        <v>0</v>
      </c>
      <c r="AV249" s="924">
        <f t="shared" ref="AV249" si="458">SUM(AV218,AV224,AV230,AV236,AV242,AV248)</f>
        <v>0</v>
      </c>
      <c r="AW249" s="924">
        <f t="shared" ref="AW249" si="459">SUM(AW218,AW224,AW230,AW236,AW242,AW248)</f>
        <v>0</v>
      </c>
      <c r="AX249" s="924">
        <f t="shared" ref="AX249" si="460">SUM(AX218,AX224,AX230,AX236,AX242,AX248)</f>
        <v>0</v>
      </c>
      <c r="AY249" s="924">
        <f t="shared" ref="AY249" si="461">SUM(AY218,AY224,AY230,AY236,AY242,AY248)</f>
        <v>0</v>
      </c>
      <c r="AZ249" s="924">
        <f t="shared" ref="AZ249" si="462">SUM(AZ218,AZ224,AZ230,AZ236,AZ242,AZ248)</f>
        <v>0</v>
      </c>
      <c r="BA249" s="924">
        <f t="shared" ref="BA249" si="463">SUM(BA218,BA224,BA230,BA236,BA242,BA248)</f>
        <v>0</v>
      </c>
      <c r="BB249" s="924">
        <f t="shared" ref="BB249" si="464">SUM(BB218,BB224,BB230,BB236,BB242,BB248)</f>
        <v>0</v>
      </c>
      <c r="BC249" s="908"/>
      <c r="BD249" s="924">
        <f>SUM(BD218,BD224,BD230,BD236,BD242,BD248)</f>
        <v>18160</v>
      </c>
      <c r="BE249" s="924">
        <f t="shared" ref="BE249" si="465">SUM(BE218,BE224,BE230,BE236,BE242,BE248)</f>
        <v>0</v>
      </c>
      <c r="BF249" s="924">
        <f t="shared" ref="BF249" si="466">SUM(BF218,BF224,BF230,BF236,BF242,BF248)</f>
        <v>288000</v>
      </c>
      <c r="BG249" s="924">
        <f t="shared" ref="BG249" si="467">SUM(BG218,BG224,BG230,BG236,BG242,BG248)</f>
        <v>20000</v>
      </c>
      <c r="BH249" s="924">
        <f t="shared" ref="BH249" si="468">SUM(BH218,BH224,BH230,BH236,BH242,BH248)</f>
        <v>0</v>
      </c>
      <c r="BI249" s="924">
        <f t="shared" ref="BI249" si="469">SUM(BI218,BI224,BI230,BI236,BI242,BI248)</f>
        <v>77600</v>
      </c>
      <c r="BJ249" s="924">
        <f t="shared" ref="BJ249" si="470">SUM(BJ218,BJ224,BJ230,BJ236,BJ242,BJ248)</f>
        <v>0</v>
      </c>
      <c r="BK249" s="924">
        <f t="shared" ref="BK249" si="471">SUM(BK218,BK224,BK230,BK236,BK242,BK248)</f>
        <v>90</v>
      </c>
      <c r="BL249" s="924">
        <f t="shared" ref="BL249" si="472">SUM(BL218,BL224,BL230,BL236,BL242,BL248)</f>
        <v>3600</v>
      </c>
      <c r="BM249" s="924">
        <f t="shared" ref="BM249" si="473">SUM(BM218,BM224,BM230,BM236,BM242,BM248)</f>
        <v>0</v>
      </c>
      <c r="BN249" s="924">
        <f t="shared" ref="BN249" si="474">SUM(BN218,BN224,BN230,BN236,BN242,BN248)</f>
        <v>0</v>
      </c>
      <c r="BO249" s="924">
        <f t="shared" ref="BO249" si="475">SUM(BO218,BO224,BO230,BO236,BO242,BO248)</f>
        <v>0</v>
      </c>
      <c r="BP249" s="924">
        <f t="shared" ref="BP249" si="476">SUM(BP218,BP224,BP230,BP236,BP242,BP248)</f>
        <v>0</v>
      </c>
      <c r="BQ249" s="924">
        <f t="shared" ref="BQ249" si="477">SUM(BQ218,BQ224,BQ230,BQ236,BQ242,BQ248)</f>
        <v>0</v>
      </c>
      <c r="BR249" s="924">
        <f t="shared" ref="BR249" si="478">SUM(BR218,BR224,BR230,BR236,BR242,BR248)</f>
        <v>0</v>
      </c>
      <c r="BS249" s="924">
        <f t="shared" ref="BS249" si="479">SUM(BS218,BS224,BS230,BS236,BS242,BS248)</f>
        <v>0</v>
      </c>
      <c r="BT249" s="924">
        <f t="shared" ref="BT249" si="480">SUM(BT218,BT224,BT230,BT236,BT242,BT248)</f>
        <v>0</v>
      </c>
      <c r="BU249" s="908"/>
      <c r="BV249" s="924">
        <f t="shared" ref="BV249" si="481">SUM(BV218,BV224,BV230,BV236,BV242,BV248)</f>
        <v>860</v>
      </c>
      <c r="BW249" s="924">
        <f t="shared" ref="BW249" si="482">SUM(BW218,BW224,BW230,BW236,BW242,BW248)</f>
        <v>2440</v>
      </c>
      <c r="BX249" s="924">
        <f t="shared" ref="BX249" si="483">SUM(BX218,BX224,BX230,BX236,BX242,BX248)</f>
        <v>5400</v>
      </c>
      <c r="BY249" s="924">
        <f t="shared" ref="BY249" si="484">SUM(BY218,BY224,BY230,BY236,BY242,BY248)</f>
        <v>29200</v>
      </c>
      <c r="BZ249" s="894">
        <f t="shared" si="401"/>
        <v>221.33333333333334</v>
      </c>
      <c r="CA249" s="894">
        <f t="shared" si="402"/>
        <v>266.26666666666665</v>
      </c>
      <c r="CB249" s="894">
        <f t="shared" si="403"/>
        <v>1945.6559999999999</v>
      </c>
      <c r="CC249" s="895">
        <f t="shared" si="404"/>
        <v>7963.333333333333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1599.96</v>
      </c>
      <c r="CP249" s="90">
        <f t="shared" si="406"/>
        <v>2880</v>
      </c>
      <c r="CQ249" s="90">
        <f t="shared" si="406"/>
        <v>5880</v>
      </c>
      <c r="CR249" s="90">
        <f t="shared" si="406"/>
        <v>6599.88</v>
      </c>
      <c r="CS249" s="89">
        <f t="shared" si="406"/>
        <v>12225</v>
      </c>
      <c r="CT249" s="524">
        <f t="shared" si="406"/>
        <v>13413.912</v>
      </c>
      <c r="CU249" s="552">
        <f t="shared" si="407"/>
        <v>0</v>
      </c>
      <c r="CV249" s="553">
        <f t="shared" si="408"/>
        <v>0</v>
      </c>
      <c r="CW249" s="554">
        <f t="shared" si="409"/>
        <v>0</v>
      </c>
      <c r="CX249" s="554">
        <f t="shared" si="410"/>
        <v>0</v>
      </c>
      <c r="CY249" s="554">
        <f t="shared" si="411"/>
        <v>0</v>
      </c>
      <c r="CZ249" s="554">
        <f t="shared" si="412"/>
        <v>0</v>
      </c>
      <c r="DA249" s="554">
        <f t="shared" si="413"/>
        <v>0</v>
      </c>
      <c r="DB249" s="555">
        <f t="shared" si="414"/>
        <v>0</v>
      </c>
      <c r="DC249" s="555">
        <f t="shared" si="415"/>
        <v>0</v>
      </c>
      <c r="DD249" s="555">
        <f t="shared" si="416"/>
        <v>0</v>
      </c>
      <c r="DE249" s="554">
        <f t="shared" si="417"/>
        <v>0</v>
      </c>
      <c r="DF249" s="554">
        <f t="shared" si="418"/>
        <v>90</v>
      </c>
      <c r="DG249" s="554">
        <f t="shared" si="419"/>
        <v>3600</v>
      </c>
      <c r="DH249" s="554">
        <f t="shared" si="420"/>
        <v>18160</v>
      </c>
      <c r="DI249" s="554">
        <f t="shared" si="421"/>
        <v>20000</v>
      </c>
      <c r="DJ249" s="553">
        <f t="shared" si="422"/>
        <v>77600</v>
      </c>
      <c r="DK249" s="552">
        <f t="shared" si="423"/>
        <v>288000</v>
      </c>
      <c r="DL249" s="896">
        <f t="shared" si="424"/>
        <v>17</v>
      </c>
      <c r="DM249" s="851">
        <f t="shared" si="425"/>
        <v>17</v>
      </c>
      <c r="DN249" s="851">
        <f t="shared" si="426"/>
        <v>17</v>
      </c>
      <c r="DO249" s="852">
        <f t="shared" si="427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0"/>
    </row>
    <row r="250" spans="1:129" ht="12" customHeight="1">
      <c r="A250" s="60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8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8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8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8"/>
      <c r="BV250" s="450"/>
      <c r="BW250" s="450"/>
      <c r="BX250" s="450"/>
      <c r="BY250" s="450"/>
      <c r="BZ250" s="909"/>
      <c r="CA250" s="909"/>
      <c r="CB250" s="909"/>
      <c r="CC250" s="910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1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5"/>
      <c r="DM250" s="912"/>
      <c r="DN250" s="912"/>
      <c r="DO250" s="911"/>
      <c r="DP250" s="450"/>
      <c r="DQ250" s="450"/>
      <c r="DR250" s="450"/>
      <c r="DS250" s="450"/>
      <c r="DT250" s="450"/>
      <c r="DU250" s="450"/>
      <c r="DV250" s="450"/>
      <c r="DW250" s="911"/>
      <c r="DX250" s="450"/>
      <c r="DY250" s="60"/>
    </row>
    <row r="251" spans="1:129" ht="12.75" customHeight="1">
      <c r="A251" s="890" t="s">
        <v>460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1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5"/>
      <c r="DM251" s="912"/>
      <c r="DN251" s="912"/>
      <c r="DO251" s="911"/>
      <c r="DP251" s="450"/>
      <c r="DQ251" s="450"/>
      <c r="DR251" s="450"/>
      <c r="DS251" s="450"/>
      <c r="DT251" s="450"/>
      <c r="DU251" s="450"/>
      <c r="DV251" s="450"/>
      <c r="DW251" s="911"/>
      <c r="DX251" s="450"/>
      <c r="DY251" s="60"/>
    </row>
    <row r="252" spans="1:129" ht="12.75" customHeight="1">
      <c r="A252" s="892" t="s">
        <v>677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8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8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8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8"/>
      <c r="BV252" s="672"/>
      <c r="BW252" s="672"/>
      <c r="BX252" s="672"/>
      <c r="BY252" s="672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0"/>
    </row>
    <row r="253" spans="1:129" ht="12.75" customHeight="1">
      <c r="A253" s="893" t="s">
        <v>288</v>
      </c>
      <c r="B253" s="672"/>
      <c r="C253" s="672"/>
      <c r="D253" s="672"/>
      <c r="E253" s="672"/>
      <c r="F253" s="672"/>
      <c r="G253" s="672"/>
      <c r="H253" s="672"/>
      <c r="I253" s="790"/>
      <c r="J253" s="672"/>
      <c r="K253" s="299"/>
      <c r="L253" s="299"/>
      <c r="M253" s="299"/>
      <c r="N253" s="299"/>
      <c r="O253" s="299"/>
      <c r="P253" s="299"/>
      <c r="Q253" s="299"/>
      <c r="R253" s="299"/>
      <c r="S253" s="888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8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8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8"/>
      <c r="BV253" s="1409"/>
      <c r="BW253" s="1409"/>
      <c r="BX253" s="1409"/>
      <c r="BY253" s="1409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3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6" t="str">
        <f t="shared" si="485"/>
        <v/>
      </c>
      <c r="CL253" s="156" t="str">
        <f t="shared" si="485"/>
        <v/>
      </c>
      <c r="CM253" s="156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4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2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3" t="str">
        <f t="shared" si="487"/>
        <v/>
      </c>
      <c r="CW253" s="554" t="str">
        <f t="shared" si="487"/>
        <v/>
      </c>
      <c r="CX253" s="554" t="str">
        <f t="shared" si="487"/>
        <v/>
      </c>
      <c r="CY253" s="554" t="str">
        <f t="shared" si="487"/>
        <v/>
      </c>
      <c r="CZ253" s="554" t="str">
        <f t="shared" si="487"/>
        <v/>
      </c>
      <c r="DA253" s="554" t="str">
        <f t="shared" si="487"/>
        <v/>
      </c>
      <c r="DB253" s="555" t="str">
        <f t="shared" si="487"/>
        <v/>
      </c>
      <c r="DC253" s="555" t="str">
        <f t="shared" si="487"/>
        <v/>
      </c>
      <c r="DD253" s="555" t="str">
        <f t="shared" si="487"/>
        <v/>
      </c>
      <c r="DE253" s="554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4" t="str">
        <f t="shared" si="488"/>
        <v/>
      </c>
      <c r="DG253" s="554" t="str">
        <f t="shared" si="488"/>
        <v/>
      </c>
      <c r="DH253" s="554" t="str">
        <f t="shared" si="488"/>
        <v/>
      </c>
      <c r="DI253" s="554" t="str">
        <f t="shared" si="488"/>
        <v/>
      </c>
      <c r="DJ253" s="553" t="str">
        <f t="shared" si="488"/>
        <v/>
      </c>
      <c r="DK253" s="552" t="str">
        <f t="shared" si="488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0"/>
    </row>
    <row r="254" spans="1:129" ht="12.75" customHeight="1">
      <c r="A254" s="893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6" t="str">
        <f t="shared" si="486"/>
        <v/>
      </c>
      <c r="CL254" s="156" t="str">
        <f t="shared" si="486"/>
        <v/>
      </c>
      <c r="CM254" s="156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4" t="str">
        <f t="shared" si="486"/>
        <v/>
      </c>
      <c r="CU254" s="552" t="str">
        <f t="shared" si="487"/>
        <v/>
      </c>
      <c r="CV254" s="553" t="str">
        <f t="shared" si="487"/>
        <v/>
      </c>
      <c r="CW254" s="554" t="str">
        <f t="shared" si="487"/>
        <v/>
      </c>
      <c r="CX254" s="554" t="str">
        <f t="shared" si="487"/>
        <v/>
      </c>
      <c r="CY254" s="554" t="str">
        <f t="shared" si="487"/>
        <v/>
      </c>
      <c r="CZ254" s="554" t="str">
        <f t="shared" si="487"/>
        <v/>
      </c>
      <c r="DA254" s="554" t="str">
        <f t="shared" si="487"/>
        <v/>
      </c>
      <c r="DB254" s="555" t="str">
        <f t="shared" si="487"/>
        <v/>
      </c>
      <c r="DC254" s="555" t="str">
        <f t="shared" si="487"/>
        <v/>
      </c>
      <c r="DD254" s="555" t="str">
        <f t="shared" si="487"/>
        <v/>
      </c>
      <c r="DE254" s="554" t="str">
        <f t="shared" si="488"/>
        <v/>
      </c>
      <c r="DF254" s="554" t="str">
        <f t="shared" si="488"/>
        <v/>
      </c>
      <c r="DG254" s="554" t="str">
        <f t="shared" si="488"/>
        <v/>
      </c>
      <c r="DH254" s="554" t="str">
        <f t="shared" si="488"/>
        <v/>
      </c>
      <c r="DI254" s="554" t="str">
        <f t="shared" si="488"/>
        <v/>
      </c>
      <c r="DJ254" s="553" t="str">
        <f t="shared" si="488"/>
        <v/>
      </c>
      <c r="DK254" s="552" t="str">
        <f t="shared" si="488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0"/>
    </row>
    <row r="255" spans="1:129" ht="12.75" customHeight="1">
      <c r="A255" s="893" t="s">
        <v>277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6" t="str">
        <f t="shared" si="486"/>
        <v/>
      </c>
      <c r="CL255" s="156" t="str">
        <f t="shared" si="486"/>
        <v/>
      </c>
      <c r="CM255" s="156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4" t="str">
        <f t="shared" si="486"/>
        <v/>
      </c>
      <c r="CU255" s="552" t="str">
        <f t="shared" si="487"/>
        <v/>
      </c>
      <c r="CV255" s="553" t="str">
        <f t="shared" si="487"/>
        <v/>
      </c>
      <c r="CW255" s="554" t="str">
        <f t="shared" si="487"/>
        <v/>
      </c>
      <c r="CX255" s="554" t="str">
        <f t="shared" si="487"/>
        <v/>
      </c>
      <c r="CY255" s="554" t="str">
        <f t="shared" si="487"/>
        <v/>
      </c>
      <c r="CZ255" s="554" t="str">
        <f t="shared" si="487"/>
        <v/>
      </c>
      <c r="DA255" s="554" t="str">
        <f t="shared" si="487"/>
        <v/>
      </c>
      <c r="DB255" s="555" t="str">
        <f t="shared" si="487"/>
        <v/>
      </c>
      <c r="DC255" s="555" t="str">
        <f t="shared" si="487"/>
        <v/>
      </c>
      <c r="DD255" s="555" t="str">
        <f t="shared" si="487"/>
        <v/>
      </c>
      <c r="DE255" s="554" t="str">
        <f t="shared" si="488"/>
        <v/>
      </c>
      <c r="DF255" s="554" t="str">
        <f t="shared" si="488"/>
        <v/>
      </c>
      <c r="DG255" s="554" t="str">
        <f t="shared" si="488"/>
        <v/>
      </c>
      <c r="DH255" s="554" t="str">
        <f t="shared" si="488"/>
        <v/>
      </c>
      <c r="DI255" s="554" t="str">
        <f t="shared" si="488"/>
        <v/>
      </c>
      <c r="DJ255" s="553" t="str">
        <f t="shared" si="488"/>
        <v/>
      </c>
      <c r="DK255" s="552" t="str">
        <f t="shared" si="488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0"/>
    </row>
    <row r="256" spans="1:129" ht="12.75" customHeight="1">
      <c r="A256" s="893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3"/>
      <c r="BW256" s="613"/>
      <c r="BX256" s="613"/>
      <c r="BY256" s="613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6" t="str">
        <f t="shared" si="486"/>
        <v/>
      </c>
      <c r="CL256" s="156" t="str">
        <f t="shared" si="486"/>
        <v/>
      </c>
      <c r="CM256" s="156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4" t="str">
        <f t="shared" si="486"/>
        <v/>
      </c>
      <c r="CU256" s="552" t="str">
        <f t="shared" si="487"/>
        <v/>
      </c>
      <c r="CV256" s="553" t="str">
        <f t="shared" si="487"/>
        <v/>
      </c>
      <c r="CW256" s="554" t="str">
        <f t="shared" si="487"/>
        <v/>
      </c>
      <c r="CX256" s="554" t="str">
        <f t="shared" si="487"/>
        <v/>
      </c>
      <c r="CY256" s="554" t="str">
        <f t="shared" si="487"/>
        <v/>
      </c>
      <c r="CZ256" s="554" t="str">
        <f t="shared" si="487"/>
        <v/>
      </c>
      <c r="DA256" s="554" t="str">
        <f t="shared" si="487"/>
        <v/>
      </c>
      <c r="DB256" s="555" t="str">
        <f t="shared" si="487"/>
        <v/>
      </c>
      <c r="DC256" s="555" t="str">
        <f t="shared" si="487"/>
        <v/>
      </c>
      <c r="DD256" s="555" t="str">
        <f t="shared" si="487"/>
        <v/>
      </c>
      <c r="DE256" s="554" t="str">
        <f t="shared" si="488"/>
        <v/>
      </c>
      <c r="DF256" s="554" t="str">
        <f t="shared" si="488"/>
        <v/>
      </c>
      <c r="DG256" s="554" t="str">
        <f t="shared" si="488"/>
        <v/>
      </c>
      <c r="DH256" s="554" t="str">
        <f t="shared" si="488"/>
        <v/>
      </c>
      <c r="DI256" s="554" t="str">
        <f t="shared" si="488"/>
        <v/>
      </c>
      <c r="DJ256" s="553" t="str">
        <f t="shared" si="488"/>
        <v/>
      </c>
      <c r="DK256" s="552" t="str">
        <f t="shared" si="488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0"/>
    </row>
    <row r="257" spans="1:129" ht="12.75" customHeight="1">
      <c r="A257" s="899" t="s">
        <v>307</v>
      </c>
      <c r="B257" s="900" t="str">
        <f t="shared" ref="B257:R257" si="489">IF(B254="","",B253*B254*B255*B256)</f>
        <v/>
      </c>
      <c r="C257" s="900" t="str">
        <f t="shared" si="489"/>
        <v/>
      </c>
      <c r="D257" s="900" t="str">
        <f t="shared" si="489"/>
        <v/>
      </c>
      <c r="E257" s="900" t="str">
        <f t="shared" si="489"/>
        <v/>
      </c>
      <c r="F257" s="900" t="str">
        <f t="shared" si="489"/>
        <v/>
      </c>
      <c r="G257" s="900" t="str">
        <f t="shared" si="489"/>
        <v/>
      </c>
      <c r="H257" s="900" t="str">
        <f t="shared" si="489"/>
        <v/>
      </c>
      <c r="I257" s="900" t="str">
        <f t="shared" si="489"/>
        <v/>
      </c>
      <c r="J257" s="900" t="str">
        <f t="shared" si="489"/>
        <v/>
      </c>
      <c r="K257" s="900" t="str">
        <f t="shared" si="489"/>
        <v/>
      </c>
      <c r="L257" s="900" t="str">
        <f t="shared" si="489"/>
        <v/>
      </c>
      <c r="M257" s="900" t="str">
        <f t="shared" si="489"/>
        <v/>
      </c>
      <c r="N257" s="900" t="str">
        <f t="shared" si="489"/>
        <v/>
      </c>
      <c r="O257" s="900" t="str">
        <f t="shared" si="489"/>
        <v/>
      </c>
      <c r="P257" s="900" t="str">
        <f t="shared" si="489"/>
        <v/>
      </c>
      <c r="Q257" s="900" t="str">
        <f t="shared" si="489"/>
        <v/>
      </c>
      <c r="R257" s="900" t="str">
        <f t="shared" si="489"/>
        <v/>
      </c>
      <c r="S257" s="888"/>
      <c r="T257" s="900" t="str">
        <f t="shared" ref="T257:AJ257" si="490">IF(T254="","",T253*T254*T255*T256)</f>
        <v/>
      </c>
      <c r="U257" s="900" t="str">
        <f t="shared" si="490"/>
        <v/>
      </c>
      <c r="V257" s="900" t="str">
        <f t="shared" si="490"/>
        <v/>
      </c>
      <c r="W257" s="900" t="str">
        <f t="shared" si="490"/>
        <v/>
      </c>
      <c r="X257" s="900" t="str">
        <f t="shared" si="490"/>
        <v/>
      </c>
      <c r="Y257" s="900" t="str">
        <f t="shared" si="490"/>
        <v/>
      </c>
      <c r="Z257" s="900" t="str">
        <f t="shared" si="490"/>
        <v/>
      </c>
      <c r="AA257" s="900" t="str">
        <f t="shared" si="490"/>
        <v/>
      </c>
      <c r="AB257" s="900" t="str">
        <f t="shared" si="490"/>
        <v/>
      </c>
      <c r="AC257" s="900" t="str">
        <f t="shared" si="490"/>
        <v/>
      </c>
      <c r="AD257" s="900" t="str">
        <f t="shared" si="490"/>
        <v/>
      </c>
      <c r="AE257" s="900" t="str">
        <f t="shared" si="490"/>
        <v/>
      </c>
      <c r="AF257" s="900" t="str">
        <f t="shared" si="490"/>
        <v/>
      </c>
      <c r="AG257" s="900" t="str">
        <f t="shared" si="490"/>
        <v/>
      </c>
      <c r="AH257" s="900" t="str">
        <f t="shared" si="490"/>
        <v/>
      </c>
      <c r="AI257" s="900" t="str">
        <f t="shared" si="490"/>
        <v/>
      </c>
      <c r="AJ257" s="900" t="str">
        <f t="shared" si="490"/>
        <v/>
      </c>
      <c r="AK257" s="888"/>
      <c r="AL257" s="900" t="str">
        <f t="shared" ref="AL257:BB257" si="491">IF(AL254="","",AL253*AL254*AL255*AL256)</f>
        <v/>
      </c>
      <c r="AM257" s="900" t="str">
        <f t="shared" si="491"/>
        <v/>
      </c>
      <c r="AN257" s="900" t="str">
        <f t="shared" si="491"/>
        <v/>
      </c>
      <c r="AO257" s="900" t="str">
        <f t="shared" si="491"/>
        <v/>
      </c>
      <c r="AP257" s="900" t="str">
        <f t="shared" si="491"/>
        <v/>
      </c>
      <c r="AQ257" s="900" t="str">
        <f t="shared" si="491"/>
        <v/>
      </c>
      <c r="AR257" s="900" t="str">
        <f t="shared" si="491"/>
        <v/>
      </c>
      <c r="AS257" s="900" t="str">
        <f t="shared" si="491"/>
        <v/>
      </c>
      <c r="AT257" s="900" t="str">
        <f t="shared" si="491"/>
        <v/>
      </c>
      <c r="AU257" s="900" t="str">
        <f t="shared" si="491"/>
        <v/>
      </c>
      <c r="AV257" s="900" t="str">
        <f t="shared" si="491"/>
        <v/>
      </c>
      <c r="AW257" s="900" t="str">
        <f t="shared" si="491"/>
        <v/>
      </c>
      <c r="AX257" s="900" t="str">
        <f t="shared" si="491"/>
        <v/>
      </c>
      <c r="AY257" s="900" t="str">
        <f t="shared" si="491"/>
        <v/>
      </c>
      <c r="AZ257" s="900" t="str">
        <f t="shared" si="491"/>
        <v/>
      </c>
      <c r="BA257" s="900" t="str">
        <f t="shared" si="491"/>
        <v/>
      </c>
      <c r="BB257" s="900" t="str">
        <f t="shared" si="491"/>
        <v/>
      </c>
      <c r="BC257" s="888"/>
      <c r="BD257" s="900" t="str">
        <f t="shared" ref="BD257:BT257" si="492">IF(BD254="","",BD253*BD254*BD255*BD256)</f>
        <v/>
      </c>
      <c r="BE257" s="900" t="str">
        <f t="shared" si="492"/>
        <v/>
      </c>
      <c r="BF257" s="900" t="str">
        <f t="shared" si="492"/>
        <v/>
      </c>
      <c r="BG257" s="900" t="str">
        <f t="shared" si="492"/>
        <v/>
      </c>
      <c r="BH257" s="900" t="str">
        <f t="shared" si="492"/>
        <v/>
      </c>
      <c r="BI257" s="900" t="str">
        <f t="shared" si="492"/>
        <v/>
      </c>
      <c r="BJ257" s="900" t="str">
        <f t="shared" si="492"/>
        <v/>
      </c>
      <c r="BK257" s="900" t="str">
        <f t="shared" si="492"/>
        <v/>
      </c>
      <c r="BL257" s="900" t="str">
        <f t="shared" si="492"/>
        <v/>
      </c>
      <c r="BM257" s="900" t="str">
        <f t="shared" si="492"/>
        <v/>
      </c>
      <c r="BN257" s="900" t="str">
        <f t="shared" si="492"/>
        <v/>
      </c>
      <c r="BO257" s="900" t="str">
        <f t="shared" si="492"/>
        <v/>
      </c>
      <c r="BP257" s="900" t="str">
        <f t="shared" si="492"/>
        <v/>
      </c>
      <c r="BQ257" s="900" t="str">
        <f t="shared" si="492"/>
        <v/>
      </c>
      <c r="BR257" s="900" t="str">
        <f t="shared" si="492"/>
        <v/>
      </c>
      <c r="BS257" s="900" t="str">
        <f t="shared" si="492"/>
        <v/>
      </c>
      <c r="BT257" s="900" t="str">
        <f t="shared" si="492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6" t="str">
        <f t="shared" si="486"/>
        <v/>
      </c>
      <c r="CL257" s="156" t="str">
        <f t="shared" si="486"/>
        <v/>
      </c>
      <c r="CM257" s="156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4" t="str">
        <f t="shared" si="486"/>
        <v/>
      </c>
      <c r="CU257" s="552" t="str">
        <f t="shared" si="487"/>
        <v/>
      </c>
      <c r="CV257" s="553" t="str">
        <f t="shared" si="487"/>
        <v/>
      </c>
      <c r="CW257" s="554" t="str">
        <f t="shared" si="487"/>
        <v/>
      </c>
      <c r="CX257" s="554" t="str">
        <f t="shared" si="487"/>
        <v/>
      </c>
      <c r="CY257" s="554" t="str">
        <f t="shared" si="487"/>
        <v/>
      </c>
      <c r="CZ257" s="554" t="str">
        <f t="shared" si="487"/>
        <v/>
      </c>
      <c r="DA257" s="554" t="str">
        <f t="shared" si="487"/>
        <v/>
      </c>
      <c r="DB257" s="555" t="str">
        <f t="shared" si="487"/>
        <v/>
      </c>
      <c r="DC257" s="555" t="str">
        <f t="shared" si="487"/>
        <v/>
      </c>
      <c r="DD257" s="555" t="str">
        <f t="shared" si="487"/>
        <v/>
      </c>
      <c r="DE257" s="554" t="str">
        <f t="shared" si="488"/>
        <v/>
      </c>
      <c r="DF257" s="554" t="str">
        <f t="shared" si="488"/>
        <v/>
      </c>
      <c r="DG257" s="554" t="str">
        <f t="shared" si="488"/>
        <v/>
      </c>
      <c r="DH257" s="554" t="str">
        <f t="shared" si="488"/>
        <v/>
      </c>
      <c r="DI257" s="554" t="str">
        <f t="shared" si="488"/>
        <v/>
      </c>
      <c r="DJ257" s="553" t="str">
        <f t="shared" si="488"/>
        <v/>
      </c>
      <c r="DK257" s="552" t="str">
        <f t="shared" si="488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0"/>
    </row>
    <row r="258" spans="1:129" ht="12.75" customHeight="1">
      <c r="A258" s="892" t="s">
        <v>678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8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8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8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8"/>
      <c r="BV258" s="672"/>
      <c r="BW258" s="672"/>
      <c r="BX258" s="672"/>
      <c r="BY258" s="672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0"/>
    </row>
    <row r="259" spans="1:129" ht="12.75" customHeight="1">
      <c r="A259" s="893" t="s">
        <v>288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8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8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8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8"/>
      <c r="BV259" s="1411"/>
      <c r="BW259" s="1411"/>
      <c r="BX259" s="1411"/>
      <c r="BY259" s="1411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3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6" t="str">
        <f t="shared" si="493"/>
        <v/>
      </c>
      <c r="CL259" s="156" t="str">
        <f t="shared" si="493"/>
        <v/>
      </c>
      <c r="CM259" s="156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4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2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3" t="str">
        <f t="shared" si="495"/>
        <v/>
      </c>
      <c r="CW259" s="554" t="str">
        <f t="shared" si="495"/>
        <v/>
      </c>
      <c r="CX259" s="554" t="str">
        <f t="shared" si="495"/>
        <v/>
      </c>
      <c r="CY259" s="554" t="str">
        <f t="shared" si="495"/>
        <v/>
      </c>
      <c r="CZ259" s="554" t="str">
        <f t="shared" si="495"/>
        <v/>
      </c>
      <c r="DA259" s="554" t="str">
        <f t="shared" si="495"/>
        <v/>
      </c>
      <c r="DB259" s="555" t="str">
        <f t="shared" si="495"/>
        <v/>
      </c>
      <c r="DC259" s="555" t="str">
        <f t="shared" si="495"/>
        <v/>
      </c>
      <c r="DD259" s="555" t="str">
        <f t="shared" si="495"/>
        <v/>
      </c>
      <c r="DE259" s="554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4" t="str">
        <f t="shared" si="496"/>
        <v/>
      </c>
      <c r="DG259" s="554" t="str">
        <f t="shared" si="496"/>
        <v/>
      </c>
      <c r="DH259" s="554" t="str">
        <f t="shared" si="496"/>
        <v/>
      </c>
      <c r="DI259" s="554" t="str">
        <f t="shared" si="496"/>
        <v/>
      </c>
      <c r="DJ259" s="553" t="str">
        <f t="shared" si="496"/>
        <v/>
      </c>
      <c r="DK259" s="552" t="str">
        <f t="shared" si="496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0"/>
    </row>
    <row r="260" spans="1:129" ht="12.75" customHeight="1">
      <c r="A260" s="893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6" t="str">
        <f t="shared" si="494"/>
        <v/>
      </c>
      <c r="CL260" s="156" t="str">
        <f t="shared" si="494"/>
        <v/>
      </c>
      <c r="CM260" s="156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4" t="str">
        <f t="shared" si="494"/>
        <v/>
      </c>
      <c r="CU260" s="552" t="str">
        <f t="shared" si="495"/>
        <v/>
      </c>
      <c r="CV260" s="553" t="str">
        <f t="shared" si="495"/>
        <v/>
      </c>
      <c r="CW260" s="554" t="str">
        <f t="shared" si="495"/>
        <v/>
      </c>
      <c r="CX260" s="554" t="str">
        <f t="shared" si="495"/>
        <v/>
      </c>
      <c r="CY260" s="554" t="str">
        <f t="shared" si="495"/>
        <v/>
      </c>
      <c r="CZ260" s="554" t="str">
        <f t="shared" si="495"/>
        <v/>
      </c>
      <c r="DA260" s="554" t="str">
        <f t="shared" si="495"/>
        <v/>
      </c>
      <c r="DB260" s="555" t="str">
        <f t="shared" si="495"/>
        <v/>
      </c>
      <c r="DC260" s="555" t="str">
        <f t="shared" si="495"/>
        <v/>
      </c>
      <c r="DD260" s="555" t="str">
        <f t="shared" si="495"/>
        <v/>
      </c>
      <c r="DE260" s="554" t="str">
        <f t="shared" si="496"/>
        <v/>
      </c>
      <c r="DF260" s="554" t="str">
        <f t="shared" si="496"/>
        <v/>
      </c>
      <c r="DG260" s="554" t="str">
        <f t="shared" si="496"/>
        <v/>
      </c>
      <c r="DH260" s="554" t="str">
        <f t="shared" si="496"/>
        <v/>
      </c>
      <c r="DI260" s="554" t="str">
        <f t="shared" si="496"/>
        <v/>
      </c>
      <c r="DJ260" s="553" t="str">
        <f t="shared" si="496"/>
        <v/>
      </c>
      <c r="DK260" s="552" t="str">
        <f t="shared" si="496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0"/>
    </row>
    <row r="261" spans="1:129" ht="12.75" customHeight="1">
      <c r="A261" s="893" t="s">
        <v>277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6" t="str">
        <f t="shared" si="494"/>
        <v/>
      </c>
      <c r="CL261" s="156" t="str">
        <f t="shared" si="494"/>
        <v/>
      </c>
      <c r="CM261" s="156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4" t="str">
        <f t="shared" si="494"/>
        <v/>
      </c>
      <c r="CU261" s="552" t="str">
        <f t="shared" si="495"/>
        <v/>
      </c>
      <c r="CV261" s="553" t="str">
        <f t="shared" si="495"/>
        <v/>
      </c>
      <c r="CW261" s="554" t="str">
        <f t="shared" si="495"/>
        <v/>
      </c>
      <c r="CX261" s="554" t="str">
        <f t="shared" si="495"/>
        <v/>
      </c>
      <c r="CY261" s="554" t="str">
        <f t="shared" si="495"/>
        <v/>
      </c>
      <c r="CZ261" s="554" t="str">
        <f t="shared" si="495"/>
        <v/>
      </c>
      <c r="DA261" s="554" t="str">
        <f t="shared" si="495"/>
        <v/>
      </c>
      <c r="DB261" s="555" t="str">
        <f t="shared" si="495"/>
        <v/>
      </c>
      <c r="DC261" s="555" t="str">
        <f t="shared" si="495"/>
        <v/>
      </c>
      <c r="DD261" s="555" t="str">
        <f t="shared" si="495"/>
        <v/>
      </c>
      <c r="DE261" s="554" t="str">
        <f t="shared" si="496"/>
        <v/>
      </c>
      <c r="DF261" s="554" t="str">
        <f t="shared" si="496"/>
        <v/>
      </c>
      <c r="DG261" s="554" t="str">
        <f t="shared" si="496"/>
        <v/>
      </c>
      <c r="DH261" s="554" t="str">
        <f t="shared" si="496"/>
        <v/>
      </c>
      <c r="DI261" s="554" t="str">
        <f t="shared" si="496"/>
        <v/>
      </c>
      <c r="DJ261" s="553" t="str">
        <f t="shared" si="496"/>
        <v/>
      </c>
      <c r="DK261" s="552" t="str">
        <f t="shared" si="496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0"/>
    </row>
    <row r="262" spans="1:129" ht="12.75" customHeight="1">
      <c r="A262" s="893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4"/>
      <c r="BW262" s="654"/>
      <c r="BX262" s="654"/>
      <c r="BY262" s="654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6" t="str">
        <f t="shared" si="494"/>
        <v/>
      </c>
      <c r="CL262" s="156" t="str">
        <f t="shared" si="494"/>
        <v/>
      </c>
      <c r="CM262" s="156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4" t="str">
        <f t="shared" si="494"/>
        <v/>
      </c>
      <c r="CU262" s="552" t="str">
        <f t="shared" si="495"/>
        <v/>
      </c>
      <c r="CV262" s="553" t="str">
        <f t="shared" si="495"/>
        <v/>
      </c>
      <c r="CW262" s="554" t="str">
        <f t="shared" si="495"/>
        <v/>
      </c>
      <c r="CX262" s="554" t="str">
        <f t="shared" si="495"/>
        <v/>
      </c>
      <c r="CY262" s="554" t="str">
        <f t="shared" si="495"/>
        <v/>
      </c>
      <c r="CZ262" s="554" t="str">
        <f t="shared" si="495"/>
        <v/>
      </c>
      <c r="DA262" s="554" t="str">
        <f t="shared" si="495"/>
        <v/>
      </c>
      <c r="DB262" s="555" t="str">
        <f t="shared" si="495"/>
        <v/>
      </c>
      <c r="DC262" s="555" t="str">
        <f t="shared" si="495"/>
        <v/>
      </c>
      <c r="DD262" s="555" t="str">
        <f t="shared" si="495"/>
        <v/>
      </c>
      <c r="DE262" s="554" t="str">
        <f t="shared" si="496"/>
        <v/>
      </c>
      <c r="DF262" s="554" t="str">
        <f t="shared" si="496"/>
        <v/>
      </c>
      <c r="DG262" s="554" t="str">
        <f t="shared" si="496"/>
        <v/>
      </c>
      <c r="DH262" s="554" t="str">
        <f t="shared" si="496"/>
        <v/>
      </c>
      <c r="DI262" s="554" t="str">
        <f t="shared" si="496"/>
        <v/>
      </c>
      <c r="DJ262" s="553" t="str">
        <f t="shared" si="496"/>
        <v/>
      </c>
      <c r="DK262" s="552" t="str">
        <f t="shared" si="496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0"/>
    </row>
    <row r="263" spans="1:129" ht="12.75" customHeight="1">
      <c r="A263" s="899" t="s">
        <v>307</v>
      </c>
      <c r="B263" s="900" t="str">
        <f t="shared" ref="B263:R263" si="497">IF(B260="","",B259*B260*B261*B262)</f>
        <v/>
      </c>
      <c r="C263" s="900" t="str">
        <f t="shared" si="497"/>
        <v/>
      </c>
      <c r="D263" s="900" t="str">
        <f t="shared" si="497"/>
        <v/>
      </c>
      <c r="E263" s="900" t="str">
        <f t="shared" si="497"/>
        <v/>
      </c>
      <c r="F263" s="900" t="str">
        <f t="shared" si="497"/>
        <v/>
      </c>
      <c r="G263" s="900" t="str">
        <f t="shared" si="497"/>
        <v/>
      </c>
      <c r="H263" s="900" t="str">
        <f t="shared" si="497"/>
        <v/>
      </c>
      <c r="I263" s="900" t="str">
        <f t="shared" si="497"/>
        <v/>
      </c>
      <c r="J263" s="900" t="str">
        <f t="shared" si="497"/>
        <v/>
      </c>
      <c r="K263" s="900" t="str">
        <f t="shared" si="497"/>
        <v/>
      </c>
      <c r="L263" s="900" t="str">
        <f t="shared" si="497"/>
        <v/>
      </c>
      <c r="M263" s="900" t="str">
        <f t="shared" si="497"/>
        <v/>
      </c>
      <c r="N263" s="900" t="str">
        <f t="shared" si="497"/>
        <v/>
      </c>
      <c r="O263" s="900" t="str">
        <f t="shared" si="497"/>
        <v/>
      </c>
      <c r="P263" s="900" t="str">
        <f t="shared" si="497"/>
        <v/>
      </c>
      <c r="Q263" s="900" t="str">
        <f t="shared" si="497"/>
        <v/>
      </c>
      <c r="R263" s="900" t="str">
        <f t="shared" si="497"/>
        <v/>
      </c>
      <c r="S263" s="888"/>
      <c r="T263" s="900" t="str">
        <f t="shared" ref="T263:AJ263" si="498">IF(T260="","",T259*T260*T261*T262)</f>
        <v/>
      </c>
      <c r="U263" s="900" t="str">
        <f t="shared" si="498"/>
        <v/>
      </c>
      <c r="V263" s="900" t="str">
        <f t="shared" si="498"/>
        <v/>
      </c>
      <c r="W263" s="900" t="str">
        <f t="shared" si="498"/>
        <v/>
      </c>
      <c r="X263" s="900" t="str">
        <f t="shared" si="498"/>
        <v/>
      </c>
      <c r="Y263" s="900" t="str">
        <f t="shared" si="498"/>
        <v/>
      </c>
      <c r="Z263" s="900" t="str">
        <f t="shared" si="498"/>
        <v/>
      </c>
      <c r="AA263" s="900" t="str">
        <f t="shared" si="498"/>
        <v/>
      </c>
      <c r="AB263" s="900" t="str">
        <f t="shared" si="498"/>
        <v/>
      </c>
      <c r="AC263" s="900" t="str">
        <f t="shared" si="498"/>
        <v/>
      </c>
      <c r="AD263" s="900" t="str">
        <f t="shared" si="498"/>
        <v/>
      </c>
      <c r="AE263" s="900" t="str">
        <f t="shared" si="498"/>
        <v/>
      </c>
      <c r="AF263" s="900" t="str">
        <f t="shared" si="498"/>
        <v/>
      </c>
      <c r="AG263" s="900" t="str">
        <f t="shared" si="498"/>
        <v/>
      </c>
      <c r="AH263" s="900" t="str">
        <f t="shared" si="498"/>
        <v/>
      </c>
      <c r="AI263" s="900" t="str">
        <f t="shared" si="498"/>
        <v/>
      </c>
      <c r="AJ263" s="900" t="str">
        <f t="shared" si="498"/>
        <v/>
      </c>
      <c r="AK263" s="888"/>
      <c r="AL263" s="900" t="str">
        <f t="shared" ref="AL263:BB263" si="499">IF(AL260="","",AL259*AL260*AL261*AL262)</f>
        <v/>
      </c>
      <c r="AM263" s="900" t="str">
        <f t="shared" si="499"/>
        <v/>
      </c>
      <c r="AN263" s="900" t="str">
        <f t="shared" si="499"/>
        <v/>
      </c>
      <c r="AO263" s="900" t="str">
        <f t="shared" si="499"/>
        <v/>
      </c>
      <c r="AP263" s="900" t="str">
        <f t="shared" si="499"/>
        <v/>
      </c>
      <c r="AQ263" s="900" t="str">
        <f t="shared" si="499"/>
        <v/>
      </c>
      <c r="AR263" s="900" t="str">
        <f t="shared" si="499"/>
        <v/>
      </c>
      <c r="AS263" s="900" t="str">
        <f t="shared" si="499"/>
        <v/>
      </c>
      <c r="AT263" s="900" t="str">
        <f t="shared" si="499"/>
        <v/>
      </c>
      <c r="AU263" s="900" t="str">
        <f t="shared" si="499"/>
        <v/>
      </c>
      <c r="AV263" s="900" t="str">
        <f t="shared" si="499"/>
        <v/>
      </c>
      <c r="AW263" s="900" t="str">
        <f t="shared" si="499"/>
        <v/>
      </c>
      <c r="AX263" s="900" t="str">
        <f t="shared" si="499"/>
        <v/>
      </c>
      <c r="AY263" s="900" t="str">
        <f t="shared" si="499"/>
        <v/>
      </c>
      <c r="AZ263" s="900" t="str">
        <f t="shared" si="499"/>
        <v/>
      </c>
      <c r="BA263" s="900" t="str">
        <f t="shared" si="499"/>
        <v/>
      </c>
      <c r="BB263" s="900" t="str">
        <f t="shared" si="499"/>
        <v/>
      </c>
      <c r="BC263" s="888"/>
      <c r="BD263" s="900" t="str">
        <f t="shared" ref="BD263:BT263" si="500">IF(BD260="","",BD259*BD260*BD261*BD262)</f>
        <v/>
      </c>
      <c r="BE263" s="900" t="str">
        <f t="shared" si="500"/>
        <v/>
      </c>
      <c r="BF263" s="900" t="str">
        <f t="shared" si="500"/>
        <v/>
      </c>
      <c r="BG263" s="900" t="str">
        <f t="shared" si="500"/>
        <v/>
      </c>
      <c r="BH263" s="900" t="str">
        <f t="shared" si="500"/>
        <v/>
      </c>
      <c r="BI263" s="900" t="str">
        <f t="shared" si="500"/>
        <v/>
      </c>
      <c r="BJ263" s="900" t="str">
        <f t="shared" si="500"/>
        <v/>
      </c>
      <c r="BK263" s="900" t="str">
        <f t="shared" si="500"/>
        <v/>
      </c>
      <c r="BL263" s="900" t="str">
        <f t="shared" si="500"/>
        <v/>
      </c>
      <c r="BM263" s="900" t="str">
        <f t="shared" si="500"/>
        <v/>
      </c>
      <c r="BN263" s="900" t="str">
        <f t="shared" si="500"/>
        <v/>
      </c>
      <c r="BO263" s="900" t="str">
        <f t="shared" si="500"/>
        <v/>
      </c>
      <c r="BP263" s="900" t="str">
        <f t="shared" si="500"/>
        <v/>
      </c>
      <c r="BQ263" s="900" t="str">
        <f t="shared" si="500"/>
        <v/>
      </c>
      <c r="BR263" s="900" t="str">
        <f t="shared" si="500"/>
        <v/>
      </c>
      <c r="BS263" s="900" t="str">
        <f t="shared" si="500"/>
        <v/>
      </c>
      <c r="BT263" s="900" t="str">
        <f t="shared" si="500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6" t="str">
        <f t="shared" si="494"/>
        <v/>
      </c>
      <c r="CL263" s="156" t="str">
        <f t="shared" si="494"/>
        <v/>
      </c>
      <c r="CM263" s="156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4" t="str">
        <f t="shared" si="494"/>
        <v/>
      </c>
      <c r="CU263" s="552" t="str">
        <f t="shared" si="495"/>
        <v/>
      </c>
      <c r="CV263" s="553" t="str">
        <f t="shared" si="495"/>
        <v/>
      </c>
      <c r="CW263" s="554" t="str">
        <f t="shared" si="495"/>
        <v/>
      </c>
      <c r="CX263" s="554" t="str">
        <f t="shared" si="495"/>
        <v/>
      </c>
      <c r="CY263" s="554" t="str">
        <f t="shared" si="495"/>
        <v/>
      </c>
      <c r="CZ263" s="554" t="str">
        <f t="shared" si="495"/>
        <v/>
      </c>
      <c r="DA263" s="554" t="str">
        <f t="shared" si="495"/>
        <v/>
      </c>
      <c r="DB263" s="555" t="str">
        <f t="shared" si="495"/>
        <v/>
      </c>
      <c r="DC263" s="555" t="str">
        <f t="shared" si="495"/>
        <v/>
      </c>
      <c r="DD263" s="555" t="str">
        <f t="shared" si="495"/>
        <v/>
      </c>
      <c r="DE263" s="554" t="str">
        <f t="shared" si="496"/>
        <v/>
      </c>
      <c r="DF263" s="554" t="str">
        <f t="shared" si="496"/>
        <v/>
      </c>
      <c r="DG263" s="554" t="str">
        <f t="shared" si="496"/>
        <v/>
      </c>
      <c r="DH263" s="554" t="str">
        <f t="shared" si="496"/>
        <v/>
      </c>
      <c r="DI263" s="554" t="str">
        <f t="shared" si="496"/>
        <v/>
      </c>
      <c r="DJ263" s="553" t="str">
        <f t="shared" si="496"/>
        <v/>
      </c>
      <c r="DK263" s="552" t="str">
        <f t="shared" si="496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0"/>
    </row>
    <row r="264" spans="1:129" ht="12.75" customHeight="1">
      <c r="A264" s="892" t="s">
        <v>462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8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8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8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8"/>
      <c r="BV264" s="672"/>
      <c r="BW264" s="672"/>
      <c r="BX264" s="672"/>
      <c r="BY264" s="672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0"/>
    </row>
    <row r="265" spans="1:129" ht="12.75" customHeight="1">
      <c r="A265" s="893" t="s">
        <v>288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8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8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8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8"/>
      <c r="BV265" s="672"/>
      <c r="BW265" s="672"/>
      <c r="BX265" s="672"/>
      <c r="BY265" s="672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3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6" t="str">
        <f t="shared" si="501"/>
        <v/>
      </c>
      <c r="CL265" s="156" t="str">
        <f t="shared" si="501"/>
        <v/>
      </c>
      <c r="CM265" s="156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4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2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3" t="str">
        <f t="shared" si="503"/>
        <v/>
      </c>
      <c r="CW265" s="554" t="str">
        <f t="shared" si="503"/>
        <v/>
      </c>
      <c r="CX265" s="554" t="str">
        <f t="shared" si="503"/>
        <v/>
      </c>
      <c r="CY265" s="554" t="str">
        <f t="shared" si="503"/>
        <v/>
      </c>
      <c r="CZ265" s="554" t="str">
        <f t="shared" si="503"/>
        <v/>
      </c>
      <c r="DA265" s="554" t="str">
        <f t="shared" si="503"/>
        <v/>
      </c>
      <c r="DB265" s="555" t="str">
        <f t="shared" si="503"/>
        <v/>
      </c>
      <c r="DC265" s="555" t="str">
        <f t="shared" si="503"/>
        <v/>
      </c>
      <c r="DD265" s="555" t="str">
        <f t="shared" si="503"/>
        <v/>
      </c>
      <c r="DE265" s="554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4" t="str">
        <f t="shared" si="504"/>
        <v/>
      </c>
      <c r="DG265" s="554" t="str">
        <f t="shared" si="504"/>
        <v/>
      </c>
      <c r="DH265" s="554" t="str">
        <f t="shared" si="504"/>
        <v/>
      </c>
      <c r="DI265" s="554" t="str">
        <f t="shared" si="504"/>
        <v/>
      </c>
      <c r="DJ265" s="553" t="str">
        <f t="shared" si="504"/>
        <v/>
      </c>
      <c r="DK265" s="552" t="str">
        <f t="shared" si="504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0"/>
    </row>
    <row r="266" spans="1:129" ht="12.75" customHeight="1">
      <c r="A266" s="893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6" t="str">
        <f t="shared" si="502"/>
        <v/>
      </c>
      <c r="CL266" s="156" t="str">
        <f t="shared" si="502"/>
        <v/>
      </c>
      <c r="CM266" s="156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4" t="str">
        <f t="shared" si="502"/>
        <v/>
      </c>
      <c r="CU266" s="552" t="str">
        <f t="shared" si="503"/>
        <v/>
      </c>
      <c r="CV266" s="553" t="str">
        <f t="shared" si="503"/>
        <v/>
      </c>
      <c r="CW266" s="554" t="str">
        <f t="shared" si="503"/>
        <v/>
      </c>
      <c r="CX266" s="554" t="str">
        <f t="shared" si="503"/>
        <v/>
      </c>
      <c r="CY266" s="554" t="str">
        <f t="shared" si="503"/>
        <v/>
      </c>
      <c r="CZ266" s="554" t="str">
        <f t="shared" si="503"/>
        <v/>
      </c>
      <c r="DA266" s="554" t="str">
        <f t="shared" si="503"/>
        <v/>
      </c>
      <c r="DB266" s="555" t="str">
        <f t="shared" si="503"/>
        <v/>
      </c>
      <c r="DC266" s="555" t="str">
        <f t="shared" si="503"/>
        <v/>
      </c>
      <c r="DD266" s="555" t="str">
        <f t="shared" si="503"/>
        <v/>
      </c>
      <c r="DE266" s="554" t="str">
        <f t="shared" si="504"/>
        <v/>
      </c>
      <c r="DF266" s="554" t="str">
        <f t="shared" si="504"/>
        <v/>
      </c>
      <c r="DG266" s="554" t="str">
        <f t="shared" si="504"/>
        <v/>
      </c>
      <c r="DH266" s="554" t="str">
        <f t="shared" si="504"/>
        <v/>
      </c>
      <c r="DI266" s="554" t="str">
        <f t="shared" si="504"/>
        <v/>
      </c>
      <c r="DJ266" s="553" t="str">
        <f t="shared" si="504"/>
        <v/>
      </c>
      <c r="DK266" s="552" t="str">
        <f t="shared" si="504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0"/>
    </row>
    <row r="267" spans="1:129" ht="12.75" customHeight="1">
      <c r="A267" s="893" t="s">
        <v>277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6" t="str">
        <f t="shared" si="502"/>
        <v/>
      </c>
      <c r="CL267" s="156" t="str">
        <f t="shared" si="502"/>
        <v/>
      </c>
      <c r="CM267" s="156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4" t="str">
        <f t="shared" si="502"/>
        <v/>
      </c>
      <c r="CU267" s="552" t="str">
        <f t="shared" si="503"/>
        <v/>
      </c>
      <c r="CV267" s="553" t="str">
        <f t="shared" si="503"/>
        <v/>
      </c>
      <c r="CW267" s="554" t="str">
        <f t="shared" si="503"/>
        <v/>
      </c>
      <c r="CX267" s="554" t="str">
        <f t="shared" si="503"/>
        <v/>
      </c>
      <c r="CY267" s="554" t="str">
        <f t="shared" si="503"/>
        <v/>
      </c>
      <c r="CZ267" s="554" t="str">
        <f t="shared" si="503"/>
        <v/>
      </c>
      <c r="DA267" s="554" t="str">
        <f t="shared" si="503"/>
        <v/>
      </c>
      <c r="DB267" s="555" t="str">
        <f t="shared" si="503"/>
        <v/>
      </c>
      <c r="DC267" s="555" t="str">
        <f t="shared" si="503"/>
        <v/>
      </c>
      <c r="DD267" s="555" t="str">
        <f t="shared" si="503"/>
        <v/>
      </c>
      <c r="DE267" s="554" t="str">
        <f t="shared" si="504"/>
        <v/>
      </c>
      <c r="DF267" s="554" t="str">
        <f t="shared" si="504"/>
        <v/>
      </c>
      <c r="DG267" s="554" t="str">
        <f t="shared" si="504"/>
        <v/>
      </c>
      <c r="DH267" s="554" t="str">
        <f t="shared" si="504"/>
        <v/>
      </c>
      <c r="DI267" s="554" t="str">
        <f t="shared" si="504"/>
        <v/>
      </c>
      <c r="DJ267" s="553" t="str">
        <f t="shared" si="504"/>
        <v/>
      </c>
      <c r="DK267" s="552" t="str">
        <f t="shared" si="504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0"/>
    </row>
    <row r="268" spans="1:129" ht="12.75" customHeight="1">
      <c r="A268" s="893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6" t="str">
        <f t="shared" si="502"/>
        <v/>
      </c>
      <c r="CL268" s="156" t="str">
        <f t="shared" si="502"/>
        <v/>
      </c>
      <c r="CM268" s="156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4" t="str">
        <f t="shared" si="502"/>
        <v/>
      </c>
      <c r="CU268" s="552" t="str">
        <f t="shared" si="503"/>
        <v/>
      </c>
      <c r="CV268" s="553" t="str">
        <f t="shared" si="503"/>
        <v/>
      </c>
      <c r="CW268" s="554" t="str">
        <f t="shared" si="503"/>
        <v/>
      </c>
      <c r="CX268" s="554" t="str">
        <f t="shared" si="503"/>
        <v/>
      </c>
      <c r="CY268" s="554" t="str">
        <f t="shared" si="503"/>
        <v/>
      </c>
      <c r="CZ268" s="554" t="str">
        <f t="shared" si="503"/>
        <v/>
      </c>
      <c r="DA268" s="554" t="str">
        <f t="shared" si="503"/>
        <v/>
      </c>
      <c r="DB268" s="555" t="str">
        <f t="shared" si="503"/>
        <v/>
      </c>
      <c r="DC268" s="555" t="str">
        <f t="shared" si="503"/>
        <v/>
      </c>
      <c r="DD268" s="555" t="str">
        <f t="shared" si="503"/>
        <v/>
      </c>
      <c r="DE268" s="554" t="str">
        <f t="shared" si="504"/>
        <v/>
      </c>
      <c r="DF268" s="554" t="str">
        <f t="shared" si="504"/>
        <v/>
      </c>
      <c r="DG268" s="554" t="str">
        <f t="shared" si="504"/>
        <v/>
      </c>
      <c r="DH268" s="554" t="str">
        <f t="shared" si="504"/>
        <v/>
      </c>
      <c r="DI268" s="554" t="str">
        <f t="shared" si="504"/>
        <v/>
      </c>
      <c r="DJ268" s="553" t="str">
        <f t="shared" si="504"/>
        <v/>
      </c>
      <c r="DK268" s="552" t="str">
        <f t="shared" si="504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0"/>
    </row>
    <row r="269" spans="1:129" ht="12.75" customHeight="1">
      <c r="A269" s="899" t="s">
        <v>307</v>
      </c>
      <c r="B269" s="900" t="str">
        <f t="shared" ref="B269:R269" si="505">IF(B266="","",B265*B266*B267*B268)</f>
        <v/>
      </c>
      <c r="C269" s="900" t="str">
        <f t="shared" si="505"/>
        <v/>
      </c>
      <c r="D269" s="900" t="str">
        <f t="shared" si="505"/>
        <v/>
      </c>
      <c r="E269" s="900" t="str">
        <f t="shared" si="505"/>
        <v/>
      </c>
      <c r="F269" s="900" t="str">
        <f t="shared" si="505"/>
        <v/>
      </c>
      <c r="G269" s="900" t="str">
        <f t="shared" si="505"/>
        <v/>
      </c>
      <c r="H269" s="900" t="str">
        <f t="shared" si="505"/>
        <v/>
      </c>
      <c r="I269" s="900" t="str">
        <f t="shared" si="505"/>
        <v/>
      </c>
      <c r="J269" s="900" t="str">
        <f t="shared" si="505"/>
        <v/>
      </c>
      <c r="K269" s="900" t="str">
        <f t="shared" si="505"/>
        <v/>
      </c>
      <c r="L269" s="900" t="str">
        <f t="shared" si="505"/>
        <v/>
      </c>
      <c r="M269" s="900" t="str">
        <f t="shared" si="505"/>
        <v/>
      </c>
      <c r="N269" s="900" t="str">
        <f t="shared" si="505"/>
        <v/>
      </c>
      <c r="O269" s="900" t="str">
        <f t="shared" si="505"/>
        <v/>
      </c>
      <c r="P269" s="900" t="str">
        <f t="shared" si="505"/>
        <v/>
      </c>
      <c r="Q269" s="900" t="str">
        <f t="shared" si="505"/>
        <v/>
      </c>
      <c r="R269" s="900" t="str">
        <f t="shared" si="505"/>
        <v/>
      </c>
      <c r="S269" s="888"/>
      <c r="T269" s="900" t="str">
        <f t="shared" ref="T269:AJ269" si="506">IF(T266="","",T265*T266*T267*T268)</f>
        <v/>
      </c>
      <c r="U269" s="900" t="str">
        <f t="shared" si="506"/>
        <v/>
      </c>
      <c r="V269" s="900" t="str">
        <f t="shared" si="506"/>
        <v/>
      </c>
      <c r="W269" s="900" t="str">
        <f t="shared" si="506"/>
        <v/>
      </c>
      <c r="X269" s="900" t="str">
        <f t="shared" si="506"/>
        <v/>
      </c>
      <c r="Y269" s="900" t="str">
        <f t="shared" si="506"/>
        <v/>
      </c>
      <c r="Z269" s="900" t="str">
        <f t="shared" si="506"/>
        <v/>
      </c>
      <c r="AA269" s="900" t="str">
        <f t="shared" si="506"/>
        <v/>
      </c>
      <c r="AB269" s="900" t="str">
        <f t="shared" si="506"/>
        <v/>
      </c>
      <c r="AC269" s="900" t="str">
        <f t="shared" si="506"/>
        <v/>
      </c>
      <c r="AD269" s="900" t="str">
        <f t="shared" si="506"/>
        <v/>
      </c>
      <c r="AE269" s="900" t="str">
        <f t="shared" si="506"/>
        <v/>
      </c>
      <c r="AF269" s="900" t="str">
        <f t="shared" si="506"/>
        <v/>
      </c>
      <c r="AG269" s="900" t="str">
        <f t="shared" si="506"/>
        <v/>
      </c>
      <c r="AH269" s="900" t="str">
        <f t="shared" si="506"/>
        <v/>
      </c>
      <c r="AI269" s="900" t="str">
        <f t="shared" si="506"/>
        <v/>
      </c>
      <c r="AJ269" s="900" t="str">
        <f t="shared" si="506"/>
        <v/>
      </c>
      <c r="AK269" s="888"/>
      <c r="AL269" s="900" t="str">
        <f t="shared" ref="AL269:BB269" si="507">IF(AL266="","",AL265*AL266*AL267*AL268)</f>
        <v/>
      </c>
      <c r="AM269" s="900" t="str">
        <f t="shared" si="507"/>
        <v/>
      </c>
      <c r="AN269" s="900" t="str">
        <f t="shared" si="507"/>
        <v/>
      </c>
      <c r="AO269" s="900" t="str">
        <f t="shared" si="507"/>
        <v/>
      </c>
      <c r="AP269" s="900" t="str">
        <f t="shared" si="507"/>
        <v/>
      </c>
      <c r="AQ269" s="900" t="str">
        <f t="shared" si="507"/>
        <v/>
      </c>
      <c r="AR269" s="900" t="str">
        <f t="shared" si="507"/>
        <v/>
      </c>
      <c r="AS269" s="900" t="str">
        <f t="shared" si="507"/>
        <v/>
      </c>
      <c r="AT269" s="900" t="str">
        <f t="shared" si="507"/>
        <v/>
      </c>
      <c r="AU269" s="900" t="str">
        <f t="shared" si="507"/>
        <v/>
      </c>
      <c r="AV269" s="900" t="str">
        <f t="shared" si="507"/>
        <v/>
      </c>
      <c r="AW269" s="900" t="str">
        <f t="shared" si="507"/>
        <v/>
      </c>
      <c r="AX269" s="900" t="str">
        <f t="shared" si="507"/>
        <v/>
      </c>
      <c r="AY269" s="900" t="str">
        <f t="shared" si="507"/>
        <v/>
      </c>
      <c r="AZ269" s="900" t="str">
        <f t="shared" si="507"/>
        <v/>
      </c>
      <c r="BA269" s="900" t="str">
        <f t="shared" si="507"/>
        <v/>
      </c>
      <c r="BB269" s="900" t="str">
        <f t="shared" si="507"/>
        <v/>
      </c>
      <c r="BC269" s="888"/>
      <c r="BD269" s="900" t="str">
        <f t="shared" ref="BD269:BT269" si="508">IF(BD266="","",BD265*BD266*BD267*BD268)</f>
        <v/>
      </c>
      <c r="BE269" s="900" t="str">
        <f t="shared" si="508"/>
        <v/>
      </c>
      <c r="BF269" s="900" t="str">
        <f t="shared" si="508"/>
        <v/>
      </c>
      <c r="BG269" s="900" t="str">
        <f t="shared" si="508"/>
        <v/>
      </c>
      <c r="BH269" s="900" t="str">
        <f t="shared" si="508"/>
        <v/>
      </c>
      <c r="BI269" s="900" t="str">
        <f t="shared" si="508"/>
        <v/>
      </c>
      <c r="BJ269" s="900" t="str">
        <f t="shared" si="508"/>
        <v/>
      </c>
      <c r="BK269" s="900" t="str">
        <f t="shared" si="508"/>
        <v/>
      </c>
      <c r="BL269" s="900" t="str">
        <f t="shared" si="508"/>
        <v/>
      </c>
      <c r="BM269" s="900" t="str">
        <f t="shared" si="508"/>
        <v/>
      </c>
      <c r="BN269" s="900" t="str">
        <f t="shared" si="508"/>
        <v/>
      </c>
      <c r="BO269" s="900" t="str">
        <f t="shared" si="508"/>
        <v/>
      </c>
      <c r="BP269" s="900" t="str">
        <f t="shared" si="508"/>
        <v/>
      </c>
      <c r="BQ269" s="900" t="str">
        <f t="shared" si="508"/>
        <v/>
      </c>
      <c r="BR269" s="900" t="str">
        <f t="shared" si="508"/>
        <v/>
      </c>
      <c r="BS269" s="900" t="str">
        <f t="shared" si="508"/>
        <v/>
      </c>
      <c r="BT269" s="900" t="str">
        <f t="shared" si="50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6" t="str">
        <f t="shared" si="502"/>
        <v/>
      </c>
      <c r="CL269" s="156" t="str">
        <f t="shared" si="502"/>
        <v/>
      </c>
      <c r="CM269" s="156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4" t="str">
        <f t="shared" si="502"/>
        <v/>
      </c>
      <c r="CU269" s="552" t="str">
        <f t="shared" si="503"/>
        <v/>
      </c>
      <c r="CV269" s="553" t="str">
        <f t="shared" si="503"/>
        <v/>
      </c>
      <c r="CW269" s="554" t="str">
        <f t="shared" si="503"/>
        <v/>
      </c>
      <c r="CX269" s="554" t="str">
        <f t="shared" si="503"/>
        <v/>
      </c>
      <c r="CY269" s="554" t="str">
        <f t="shared" si="503"/>
        <v/>
      </c>
      <c r="CZ269" s="554" t="str">
        <f t="shared" si="503"/>
        <v/>
      </c>
      <c r="DA269" s="554" t="str">
        <f t="shared" si="503"/>
        <v/>
      </c>
      <c r="DB269" s="555" t="str">
        <f t="shared" si="503"/>
        <v/>
      </c>
      <c r="DC269" s="555" t="str">
        <f t="shared" si="503"/>
        <v/>
      </c>
      <c r="DD269" s="555" t="str">
        <f t="shared" si="503"/>
        <v/>
      </c>
      <c r="DE269" s="554" t="str">
        <f t="shared" si="504"/>
        <v/>
      </c>
      <c r="DF269" s="554" t="str">
        <f t="shared" si="504"/>
        <v/>
      </c>
      <c r="DG269" s="554" t="str">
        <f t="shared" si="504"/>
        <v/>
      </c>
      <c r="DH269" s="554" t="str">
        <f t="shared" si="504"/>
        <v/>
      </c>
      <c r="DI269" s="554" t="str">
        <f t="shared" si="504"/>
        <v/>
      </c>
      <c r="DJ269" s="553" t="str">
        <f t="shared" si="504"/>
        <v/>
      </c>
      <c r="DK269" s="552" t="str">
        <f t="shared" si="504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0"/>
    </row>
    <row r="270" spans="1:129" ht="12.75" customHeight="1">
      <c r="A270" s="892" t="s">
        <v>679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8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8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8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8"/>
      <c r="BV270" s="672"/>
      <c r="BW270" s="672"/>
      <c r="BX270" s="672"/>
      <c r="BY270" s="672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0"/>
    </row>
    <row r="271" spans="1:129" ht="12.75" customHeight="1">
      <c r="A271" s="893" t="s">
        <v>288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8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8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8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8"/>
      <c r="BV271" s="1410"/>
      <c r="BW271" s="1410"/>
      <c r="BX271" s="1410"/>
      <c r="BY271" s="1410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3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6" t="str">
        <f t="shared" si="509"/>
        <v/>
      </c>
      <c r="CL271" s="156" t="str">
        <f t="shared" si="509"/>
        <v/>
      </c>
      <c r="CM271" s="156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4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2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3" t="str">
        <f t="shared" si="511"/>
        <v/>
      </c>
      <c r="CW271" s="554" t="str">
        <f t="shared" si="511"/>
        <v/>
      </c>
      <c r="CX271" s="554" t="str">
        <f t="shared" si="511"/>
        <v/>
      </c>
      <c r="CY271" s="554" t="str">
        <f t="shared" si="511"/>
        <v/>
      </c>
      <c r="CZ271" s="554" t="str">
        <f t="shared" si="511"/>
        <v/>
      </c>
      <c r="DA271" s="554" t="str">
        <f t="shared" si="511"/>
        <v/>
      </c>
      <c r="DB271" s="555" t="str">
        <f t="shared" si="511"/>
        <v/>
      </c>
      <c r="DC271" s="555" t="str">
        <f t="shared" si="511"/>
        <v/>
      </c>
      <c r="DD271" s="555" t="str">
        <f t="shared" si="511"/>
        <v/>
      </c>
      <c r="DE271" s="554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4" t="str">
        <f t="shared" si="512"/>
        <v/>
      </c>
      <c r="DG271" s="554" t="str">
        <f t="shared" si="512"/>
        <v/>
      </c>
      <c r="DH271" s="554" t="str">
        <f t="shared" si="512"/>
        <v/>
      </c>
      <c r="DI271" s="554" t="str">
        <f t="shared" si="512"/>
        <v/>
      </c>
      <c r="DJ271" s="553" t="str">
        <f t="shared" si="512"/>
        <v/>
      </c>
      <c r="DK271" s="552" t="str">
        <f t="shared" si="51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0"/>
    </row>
    <row r="272" spans="1:129" ht="12.75" customHeight="1">
      <c r="A272" s="893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6" t="str">
        <f t="shared" si="510"/>
        <v/>
      </c>
      <c r="CL272" s="156" t="str">
        <f t="shared" si="510"/>
        <v/>
      </c>
      <c r="CM272" s="156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4" t="str">
        <f t="shared" si="510"/>
        <v/>
      </c>
      <c r="CU272" s="552" t="str">
        <f t="shared" si="511"/>
        <v/>
      </c>
      <c r="CV272" s="553" t="str">
        <f t="shared" si="511"/>
        <v/>
      </c>
      <c r="CW272" s="554" t="str">
        <f t="shared" si="511"/>
        <v/>
      </c>
      <c r="CX272" s="554" t="str">
        <f t="shared" si="511"/>
        <v/>
      </c>
      <c r="CY272" s="554" t="str">
        <f t="shared" si="511"/>
        <v/>
      </c>
      <c r="CZ272" s="554" t="str">
        <f t="shared" si="511"/>
        <v/>
      </c>
      <c r="DA272" s="554" t="str">
        <f t="shared" si="511"/>
        <v/>
      </c>
      <c r="DB272" s="555" t="str">
        <f t="shared" si="511"/>
        <v/>
      </c>
      <c r="DC272" s="555" t="str">
        <f t="shared" si="511"/>
        <v/>
      </c>
      <c r="DD272" s="555" t="str">
        <f t="shared" si="511"/>
        <v/>
      </c>
      <c r="DE272" s="554" t="str">
        <f t="shared" si="512"/>
        <v/>
      </c>
      <c r="DF272" s="554" t="str">
        <f t="shared" si="512"/>
        <v/>
      </c>
      <c r="DG272" s="554" t="str">
        <f t="shared" si="512"/>
        <v/>
      </c>
      <c r="DH272" s="554" t="str">
        <f t="shared" si="512"/>
        <v/>
      </c>
      <c r="DI272" s="554" t="str">
        <f t="shared" si="512"/>
        <v/>
      </c>
      <c r="DJ272" s="553" t="str">
        <f t="shared" si="512"/>
        <v/>
      </c>
      <c r="DK272" s="552" t="str">
        <f t="shared" si="51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0"/>
    </row>
    <row r="273" spans="1:129" ht="12.75" customHeight="1">
      <c r="A273" s="893" t="s">
        <v>277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6" t="str">
        <f t="shared" si="510"/>
        <v/>
      </c>
      <c r="CL273" s="156" t="str">
        <f t="shared" si="510"/>
        <v/>
      </c>
      <c r="CM273" s="156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4" t="str">
        <f t="shared" si="510"/>
        <v/>
      </c>
      <c r="CU273" s="552" t="str">
        <f t="shared" si="511"/>
        <v/>
      </c>
      <c r="CV273" s="553" t="str">
        <f t="shared" si="511"/>
        <v/>
      </c>
      <c r="CW273" s="554" t="str">
        <f t="shared" si="511"/>
        <v/>
      </c>
      <c r="CX273" s="554" t="str">
        <f t="shared" si="511"/>
        <v/>
      </c>
      <c r="CY273" s="554" t="str">
        <f t="shared" si="511"/>
        <v/>
      </c>
      <c r="CZ273" s="554" t="str">
        <f t="shared" si="511"/>
        <v/>
      </c>
      <c r="DA273" s="554" t="str">
        <f t="shared" si="511"/>
        <v/>
      </c>
      <c r="DB273" s="555" t="str">
        <f t="shared" si="511"/>
        <v/>
      </c>
      <c r="DC273" s="555" t="str">
        <f t="shared" si="511"/>
        <v/>
      </c>
      <c r="DD273" s="555" t="str">
        <f t="shared" si="511"/>
        <v/>
      </c>
      <c r="DE273" s="554" t="str">
        <f t="shared" si="512"/>
        <v/>
      </c>
      <c r="DF273" s="554" t="str">
        <f t="shared" si="512"/>
        <v/>
      </c>
      <c r="DG273" s="554" t="str">
        <f t="shared" si="512"/>
        <v/>
      </c>
      <c r="DH273" s="554" t="str">
        <f t="shared" si="512"/>
        <v/>
      </c>
      <c r="DI273" s="554" t="str">
        <f t="shared" si="512"/>
        <v/>
      </c>
      <c r="DJ273" s="553" t="str">
        <f t="shared" si="512"/>
        <v/>
      </c>
      <c r="DK273" s="552" t="str">
        <f t="shared" si="51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0"/>
    </row>
    <row r="274" spans="1:129" ht="12.75" customHeight="1">
      <c r="A274" s="893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3"/>
      <c r="BW274" s="613"/>
      <c r="BX274" s="613"/>
      <c r="BY274" s="613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6" t="str">
        <f t="shared" si="510"/>
        <v/>
      </c>
      <c r="CL274" s="156" t="str">
        <f t="shared" si="510"/>
        <v/>
      </c>
      <c r="CM274" s="156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4" t="str">
        <f t="shared" si="510"/>
        <v/>
      </c>
      <c r="CU274" s="552" t="str">
        <f t="shared" si="511"/>
        <v/>
      </c>
      <c r="CV274" s="553" t="str">
        <f t="shared" si="511"/>
        <v/>
      </c>
      <c r="CW274" s="554" t="str">
        <f t="shared" si="511"/>
        <v/>
      </c>
      <c r="CX274" s="554" t="str">
        <f t="shared" si="511"/>
        <v/>
      </c>
      <c r="CY274" s="554" t="str">
        <f t="shared" si="511"/>
        <v/>
      </c>
      <c r="CZ274" s="554" t="str">
        <f t="shared" si="511"/>
        <v/>
      </c>
      <c r="DA274" s="554" t="str">
        <f t="shared" si="511"/>
        <v/>
      </c>
      <c r="DB274" s="555" t="str">
        <f t="shared" si="511"/>
        <v/>
      </c>
      <c r="DC274" s="555" t="str">
        <f t="shared" si="511"/>
        <v/>
      </c>
      <c r="DD274" s="555" t="str">
        <f t="shared" si="511"/>
        <v/>
      </c>
      <c r="DE274" s="554" t="str">
        <f t="shared" si="512"/>
        <v/>
      </c>
      <c r="DF274" s="554" t="str">
        <f t="shared" si="512"/>
        <v/>
      </c>
      <c r="DG274" s="554" t="str">
        <f t="shared" si="512"/>
        <v/>
      </c>
      <c r="DH274" s="554" t="str">
        <f t="shared" si="512"/>
        <v/>
      </c>
      <c r="DI274" s="554" t="str">
        <f t="shared" si="512"/>
        <v/>
      </c>
      <c r="DJ274" s="553" t="str">
        <f t="shared" si="512"/>
        <v/>
      </c>
      <c r="DK274" s="552" t="str">
        <f t="shared" si="51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0"/>
    </row>
    <row r="275" spans="1:129" ht="12.75" customHeight="1">
      <c r="A275" s="899" t="s">
        <v>307</v>
      </c>
      <c r="B275" s="900" t="str">
        <f t="shared" ref="B275:R275" si="513">IF(B272="","",B271*B272*B273*B274)</f>
        <v/>
      </c>
      <c r="C275" s="900" t="str">
        <f t="shared" si="513"/>
        <v/>
      </c>
      <c r="D275" s="900" t="str">
        <f t="shared" si="513"/>
        <v/>
      </c>
      <c r="E275" s="900" t="str">
        <f t="shared" si="513"/>
        <v/>
      </c>
      <c r="F275" s="900" t="str">
        <f t="shared" si="513"/>
        <v/>
      </c>
      <c r="G275" s="900" t="str">
        <f t="shared" si="513"/>
        <v/>
      </c>
      <c r="H275" s="900" t="str">
        <f t="shared" si="513"/>
        <v/>
      </c>
      <c r="I275" s="900" t="str">
        <f t="shared" si="513"/>
        <v/>
      </c>
      <c r="J275" s="900" t="str">
        <f t="shared" si="513"/>
        <v/>
      </c>
      <c r="K275" s="900" t="str">
        <f t="shared" si="513"/>
        <v/>
      </c>
      <c r="L275" s="900" t="str">
        <f t="shared" si="513"/>
        <v/>
      </c>
      <c r="M275" s="900" t="str">
        <f t="shared" si="513"/>
        <v/>
      </c>
      <c r="N275" s="900" t="str">
        <f t="shared" si="513"/>
        <v/>
      </c>
      <c r="O275" s="900" t="str">
        <f t="shared" si="513"/>
        <v/>
      </c>
      <c r="P275" s="900" t="str">
        <f t="shared" si="513"/>
        <v/>
      </c>
      <c r="Q275" s="900" t="str">
        <f t="shared" si="513"/>
        <v/>
      </c>
      <c r="R275" s="900" t="str">
        <f t="shared" si="513"/>
        <v/>
      </c>
      <c r="S275" s="888"/>
      <c r="T275" s="900" t="str">
        <f t="shared" ref="T275:AJ275" si="514">IF(T272="","",T271*T272*T273*T274)</f>
        <v/>
      </c>
      <c r="U275" s="900" t="str">
        <f t="shared" si="514"/>
        <v/>
      </c>
      <c r="V275" s="900" t="str">
        <f t="shared" si="514"/>
        <v/>
      </c>
      <c r="W275" s="900" t="str">
        <f t="shared" si="514"/>
        <v/>
      </c>
      <c r="X275" s="900" t="str">
        <f t="shared" si="514"/>
        <v/>
      </c>
      <c r="Y275" s="900" t="str">
        <f t="shared" si="514"/>
        <v/>
      </c>
      <c r="Z275" s="900" t="str">
        <f t="shared" si="514"/>
        <v/>
      </c>
      <c r="AA275" s="900" t="str">
        <f t="shared" si="514"/>
        <v/>
      </c>
      <c r="AB275" s="900" t="str">
        <f t="shared" si="514"/>
        <v/>
      </c>
      <c r="AC275" s="900" t="str">
        <f t="shared" si="514"/>
        <v/>
      </c>
      <c r="AD275" s="900" t="str">
        <f t="shared" si="514"/>
        <v/>
      </c>
      <c r="AE275" s="900" t="str">
        <f t="shared" si="514"/>
        <v/>
      </c>
      <c r="AF275" s="900" t="str">
        <f t="shared" si="514"/>
        <v/>
      </c>
      <c r="AG275" s="900" t="str">
        <f t="shared" si="514"/>
        <v/>
      </c>
      <c r="AH275" s="900" t="str">
        <f t="shared" si="514"/>
        <v/>
      </c>
      <c r="AI275" s="900" t="str">
        <f t="shared" si="514"/>
        <v/>
      </c>
      <c r="AJ275" s="900" t="str">
        <f t="shared" si="514"/>
        <v/>
      </c>
      <c r="AK275" s="888"/>
      <c r="AL275" s="900" t="str">
        <f t="shared" ref="AL275:BB275" si="515">IF(AL272="","",AL271*AL272*AL273*AL274)</f>
        <v/>
      </c>
      <c r="AM275" s="900" t="str">
        <f t="shared" si="515"/>
        <v/>
      </c>
      <c r="AN275" s="900" t="str">
        <f t="shared" si="515"/>
        <v/>
      </c>
      <c r="AO275" s="900" t="str">
        <f t="shared" si="515"/>
        <v/>
      </c>
      <c r="AP275" s="900" t="str">
        <f t="shared" si="515"/>
        <v/>
      </c>
      <c r="AQ275" s="900" t="str">
        <f t="shared" si="515"/>
        <v/>
      </c>
      <c r="AR275" s="900" t="str">
        <f t="shared" si="515"/>
        <v/>
      </c>
      <c r="AS275" s="900" t="str">
        <f t="shared" si="515"/>
        <v/>
      </c>
      <c r="AT275" s="900" t="str">
        <f t="shared" si="515"/>
        <v/>
      </c>
      <c r="AU275" s="900" t="str">
        <f t="shared" si="515"/>
        <v/>
      </c>
      <c r="AV275" s="900" t="str">
        <f t="shared" si="515"/>
        <v/>
      </c>
      <c r="AW275" s="900" t="str">
        <f t="shared" si="515"/>
        <v/>
      </c>
      <c r="AX275" s="900" t="str">
        <f t="shared" si="515"/>
        <v/>
      </c>
      <c r="AY275" s="900" t="str">
        <f t="shared" si="515"/>
        <v/>
      </c>
      <c r="AZ275" s="900" t="str">
        <f t="shared" si="515"/>
        <v/>
      </c>
      <c r="BA275" s="900" t="str">
        <f t="shared" si="515"/>
        <v/>
      </c>
      <c r="BB275" s="900" t="str">
        <f t="shared" si="515"/>
        <v/>
      </c>
      <c r="BC275" s="888"/>
      <c r="BD275" s="900" t="str">
        <f t="shared" ref="BD275:BT275" si="516">IF(BD272="","",BD271*BD272*BD273*BD274)</f>
        <v/>
      </c>
      <c r="BE275" s="900" t="str">
        <f t="shared" si="516"/>
        <v/>
      </c>
      <c r="BF275" s="900" t="str">
        <f t="shared" si="516"/>
        <v/>
      </c>
      <c r="BG275" s="900" t="str">
        <f t="shared" si="516"/>
        <v/>
      </c>
      <c r="BH275" s="900" t="str">
        <f t="shared" si="516"/>
        <v/>
      </c>
      <c r="BI275" s="900" t="str">
        <f t="shared" si="516"/>
        <v/>
      </c>
      <c r="BJ275" s="900" t="str">
        <f t="shared" si="516"/>
        <v/>
      </c>
      <c r="BK275" s="900" t="str">
        <f t="shared" si="516"/>
        <v/>
      </c>
      <c r="BL275" s="900" t="str">
        <f t="shared" si="516"/>
        <v/>
      </c>
      <c r="BM275" s="900" t="str">
        <f t="shared" si="516"/>
        <v/>
      </c>
      <c r="BN275" s="900" t="str">
        <f t="shared" si="516"/>
        <v/>
      </c>
      <c r="BO275" s="900" t="str">
        <f t="shared" si="516"/>
        <v/>
      </c>
      <c r="BP275" s="900" t="str">
        <f t="shared" si="516"/>
        <v/>
      </c>
      <c r="BQ275" s="900" t="str">
        <f t="shared" si="516"/>
        <v/>
      </c>
      <c r="BR275" s="900" t="str">
        <f t="shared" si="516"/>
        <v/>
      </c>
      <c r="BS275" s="900" t="str">
        <f t="shared" si="516"/>
        <v/>
      </c>
      <c r="BT275" s="900" t="str">
        <f t="shared" si="516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6" t="str">
        <f t="shared" si="510"/>
        <v/>
      </c>
      <c r="CL275" s="156" t="str">
        <f t="shared" si="510"/>
        <v/>
      </c>
      <c r="CM275" s="156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4" t="str">
        <f t="shared" si="510"/>
        <v/>
      </c>
      <c r="CU275" s="552" t="str">
        <f t="shared" si="511"/>
        <v/>
      </c>
      <c r="CV275" s="553" t="str">
        <f t="shared" si="511"/>
        <v/>
      </c>
      <c r="CW275" s="554" t="str">
        <f t="shared" si="511"/>
        <v/>
      </c>
      <c r="CX275" s="554" t="str">
        <f t="shared" si="511"/>
        <v/>
      </c>
      <c r="CY275" s="554" t="str">
        <f t="shared" si="511"/>
        <v/>
      </c>
      <c r="CZ275" s="554" t="str">
        <f t="shared" si="511"/>
        <v/>
      </c>
      <c r="DA275" s="554" t="str">
        <f t="shared" si="511"/>
        <v/>
      </c>
      <c r="DB275" s="555" t="str">
        <f t="shared" si="511"/>
        <v/>
      </c>
      <c r="DC275" s="555" t="str">
        <f t="shared" si="511"/>
        <v/>
      </c>
      <c r="DD275" s="555" t="str">
        <f t="shared" si="511"/>
        <v/>
      </c>
      <c r="DE275" s="554" t="str">
        <f t="shared" si="512"/>
        <v/>
      </c>
      <c r="DF275" s="554" t="str">
        <f t="shared" si="512"/>
        <v/>
      </c>
      <c r="DG275" s="554" t="str">
        <f t="shared" si="512"/>
        <v/>
      </c>
      <c r="DH275" s="554" t="str">
        <f t="shared" si="512"/>
        <v/>
      </c>
      <c r="DI275" s="554" t="str">
        <f t="shared" si="512"/>
        <v/>
      </c>
      <c r="DJ275" s="553" t="str">
        <f t="shared" si="512"/>
        <v/>
      </c>
      <c r="DK275" s="552" t="str">
        <f t="shared" si="51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0"/>
    </row>
    <row r="276" spans="1:129" ht="12.75" customHeight="1">
      <c r="A276" s="892" t="s">
        <v>680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8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8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8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8"/>
      <c r="BV276" s="672"/>
      <c r="BW276" s="672"/>
      <c r="BX276" s="672"/>
      <c r="BY276" s="672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0"/>
    </row>
    <row r="277" spans="1:129" ht="12.75" customHeight="1">
      <c r="A277" s="893" t="s">
        <v>288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8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8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8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8"/>
      <c r="BV277" s="1411"/>
      <c r="BW277" s="1411"/>
      <c r="BX277" s="1411"/>
      <c r="BY277" s="1411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3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6" t="str">
        <f t="shared" si="517"/>
        <v/>
      </c>
      <c r="CL277" s="156" t="str">
        <f t="shared" si="517"/>
        <v/>
      </c>
      <c r="CM277" s="156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4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2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3" t="str">
        <f t="shared" si="519"/>
        <v/>
      </c>
      <c r="CW277" s="554" t="str">
        <f t="shared" si="519"/>
        <v/>
      </c>
      <c r="CX277" s="554" t="str">
        <f t="shared" si="519"/>
        <v/>
      </c>
      <c r="CY277" s="554" t="str">
        <f t="shared" si="519"/>
        <v/>
      </c>
      <c r="CZ277" s="554" t="str">
        <f t="shared" si="519"/>
        <v/>
      </c>
      <c r="DA277" s="554" t="str">
        <f t="shared" si="519"/>
        <v/>
      </c>
      <c r="DB277" s="555" t="str">
        <f t="shared" si="519"/>
        <v/>
      </c>
      <c r="DC277" s="555" t="str">
        <f t="shared" si="519"/>
        <v/>
      </c>
      <c r="DD277" s="555" t="str">
        <f t="shared" si="519"/>
        <v/>
      </c>
      <c r="DE277" s="554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4" t="str">
        <f t="shared" si="520"/>
        <v/>
      </c>
      <c r="DG277" s="554" t="str">
        <f t="shared" si="520"/>
        <v/>
      </c>
      <c r="DH277" s="554" t="str">
        <f t="shared" si="520"/>
        <v/>
      </c>
      <c r="DI277" s="554" t="str">
        <f t="shared" si="520"/>
        <v/>
      </c>
      <c r="DJ277" s="553" t="str">
        <f t="shared" si="520"/>
        <v/>
      </c>
      <c r="DK277" s="552" t="str">
        <f t="shared" si="520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0"/>
    </row>
    <row r="278" spans="1:129" ht="12.75" customHeight="1">
      <c r="A278" s="893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6" t="str">
        <f t="shared" si="518"/>
        <v/>
      </c>
      <c r="CL278" s="156" t="str">
        <f t="shared" si="518"/>
        <v/>
      </c>
      <c r="CM278" s="156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4" t="str">
        <f t="shared" si="518"/>
        <v/>
      </c>
      <c r="CU278" s="552" t="str">
        <f t="shared" si="519"/>
        <v/>
      </c>
      <c r="CV278" s="553" t="str">
        <f t="shared" si="519"/>
        <v/>
      </c>
      <c r="CW278" s="554" t="str">
        <f t="shared" si="519"/>
        <v/>
      </c>
      <c r="CX278" s="554" t="str">
        <f t="shared" si="519"/>
        <v/>
      </c>
      <c r="CY278" s="554" t="str">
        <f t="shared" si="519"/>
        <v/>
      </c>
      <c r="CZ278" s="554" t="str">
        <f t="shared" si="519"/>
        <v/>
      </c>
      <c r="DA278" s="554" t="str">
        <f t="shared" si="519"/>
        <v/>
      </c>
      <c r="DB278" s="555" t="str">
        <f t="shared" si="519"/>
        <v/>
      </c>
      <c r="DC278" s="555" t="str">
        <f t="shared" si="519"/>
        <v/>
      </c>
      <c r="DD278" s="555" t="str">
        <f t="shared" si="519"/>
        <v/>
      </c>
      <c r="DE278" s="554" t="str">
        <f t="shared" si="520"/>
        <v/>
      </c>
      <c r="DF278" s="554" t="str">
        <f t="shared" si="520"/>
        <v/>
      </c>
      <c r="DG278" s="554" t="str">
        <f t="shared" si="520"/>
        <v/>
      </c>
      <c r="DH278" s="554" t="str">
        <f t="shared" si="520"/>
        <v/>
      </c>
      <c r="DI278" s="554" t="str">
        <f t="shared" si="520"/>
        <v/>
      </c>
      <c r="DJ278" s="553" t="str">
        <f t="shared" si="520"/>
        <v/>
      </c>
      <c r="DK278" s="552" t="str">
        <f t="shared" si="520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0"/>
    </row>
    <row r="279" spans="1:129" ht="12.75" customHeight="1">
      <c r="A279" s="893" t="s">
        <v>277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6" t="str">
        <f t="shared" si="518"/>
        <v/>
      </c>
      <c r="CL279" s="156" t="str">
        <f t="shared" si="518"/>
        <v/>
      </c>
      <c r="CM279" s="156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4" t="str">
        <f t="shared" si="518"/>
        <v/>
      </c>
      <c r="CU279" s="552" t="str">
        <f t="shared" si="519"/>
        <v/>
      </c>
      <c r="CV279" s="553" t="str">
        <f t="shared" si="519"/>
        <v/>
      </c>
      <c r="CW279" s="554" t="str">
        <f t="shared" si="519"/>
        <v/>
      </c>
      <c r="CX279" s="554" t="str">
        <f t="shared" si="519"/>
        <v/>
      </c>
      <c r="CY279" s="554" t="str">
        <f t="shared" si="519"/>
        <v/>
      </c>
      <c r="CZ279" s="554" t="str">
        <f t="shared" si="519"/>
        <v/>
      </c>
      <c r="DA279" s="554" t="str">
        <f t="shared" si="519"/>
        <v/>
      </c>
      <c r="DB279" s="555" t="str">
        <f t="shared" si="519"/>
        <v/>
      </c>
      <c r="DC279" s="555" t="str">
        <f t="shared" si="519"/>
        <v/>
      </c>
      <c r="DD279" s="555" t="str">
        <f t="shared" si="519"/>
        <v/>
      </c>
      <c r="DE279" s="554" t="str">
        <f t="shared" si="520"/>
        <v/>
      </c>
      <c r="DF279" s="554" t="str">
        <f t="shared" si="520"/>
        <v/>
      </c>
      <c r="DG279" s="554" t="str">
        <f t="shared" si="520"/>
        <v/>
      </c>
      <c r="DH279" s="554" t="str">
        <f t="shared" si="520"/>
        <v/>
      </c>
      <c r="DI279" s="554" t="str">
        <f t="shared" si="520"/>
        <v/>
      </c>
      <c r="DJ279" s="553" t="str">
        <f t="shared" si="520"/>
        <v/>
      </c>
      <c r="DK279" s="552" t="str">
        <f t="shared" si="520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0"/>
    </row>
    <row r="280" spans="1:129" ht="12.75" customHeight="1">
      <c r="A280" s="893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4"/>
      <c r="BW280" s="654"/>
      <c r="BX280" s="654"/>
      <c r="BY280" s="654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6" t="str">
        <f t="shared" si="518"/>
        <v/>
      </c>
      <c r="CL280" s="156" t="str">
        <f t="shared" si="518"/>
        <v/>
      </c>
      <c r="CM280" s="156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4" t="str">
        <f t="shared" si="518"/>
        <v/>
      </c>
      <c r="CU280" s="552" t="str">
        <f t="shared" si="519"/>
        <v/>
      </c>
      <c r="CV280" s="553" t="str">
        <f t="shared" si="519"/>
        <v/>
      </c>
      <c r="CW280" s="554" t="str">
        <f t="shared" si="519"/>
        <v/>
      </c>
      <c r="CX280" s="554" t="str">
        <f t="shared" si="519"/>
        <v/>
      </c>
      <c r="CY280" s="554" t="str">
        <f t="shared" si="519"/>
        <v/>
      </c>
      <c r="CZ280" s="554" t="str">
        <f t="shared" si="519"/>
        <v/>
      </c>
      <c r="DA280" s="554" t="str">
        <f t="shared" si="519"/>
        <v/>
      </c>
      <c r="DB280" s="555" t="str">
        <f t="shared" si="519"/>
        <v/>
      </c>
      <c r="DC280" s="555" t="str">
        <f t="shared" si="519"/>
        <v/>
      </c>
      <c r="DD280" s="555" t="str">
        <f t="shared" si="519"/>
        <v/>
      </c>
      <c r="DE280" s="554" t="str">
        <f t="shared" si="520"/>
        <v/>
      </c>
      <c r="DF280" s="554" t="str">
        <f t="shared" si="520"/>
        <v/>
      </c>
      <c r="DG280" s="554" t="str">
        <f t="shared" si="520"/>
        <v/>
      </c>
      <c r="DH280" s="554" t="str">
        <f t="shared" si="520"/>
        <v/>
      </c>
      <c r="DI280" s="554" t="str">
        <f t="shared" si="520"/>
        <v/>
      </c>
      <c r="DJ280" s="553" t="str">
        <f t="shared" si="520"/>
        <v/>
      </c>
      <c r="DK280" s="552" t="str">
        <f t="shared" si="520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0"/>
    </row>
    <row r="281" spans="1:129" ht="12.75" customHeight="1">
      <c r="A281" s="899" t="s">
        <v>307</v>
      </c>
      <c r="B281" s="900" t="str">
        <f t="shared" ref="B281:R281" si="521">IF(B278="","",B277*B278*B279*B280)</f>
        <v/>
      </c>
      <c r="C281" s="900" t="str">
        <f t="shared" si="521"/>
        <v/>
      </c>
      <c r="D281" s="900" t="str">
        <f t="shared" si="521"/>
        <v/>
      </c>
      <c r="E281" s="900" t="str">
        <f t="shared" si="521"/>
        <v/>
      </c>
      <c r="F281" s="900" t="str">
        <f t="shared" si="521"/>
        <v/>
      </c>
      <c r="G281" s="900" t="str">
        <f t="shared" si="521"/>
        <v/>
      </c>
      <c r="H281" s="900" t="str">
        <f t="shared" si="521"/>
        <v/>
      </c>
      <c r="I281" s="900" t="str">
        <f t="shared" si="521"/>
        <v/>
      </c>
      <c r="J281" s="900" t="str">
        <f t="shared" si="521"/>
        <v/>
      </c>
      <c r="K281" s="900" t="str">
        <f t="shared" si="521"/>
        <v/>
      </c>
      <c r="L281" s="900" t="str">
        <f t="shared" si="521"/>
        <v/>
      </c>
      <c r="M281" s="900" t="str">
        <f t="shared" si="521"/>
        <v/>
      </c>
      <c r="N281" s="900" t="str">
        <f t="shared" si="521"/>
        <v/>
      </c>
      <c r="O281" s="900" t="str">
        <f t="shared" si="521"/>
        <v/>
      </c>
      <c r="P281" s="900" t="str">
        <f t="shared" si="521"/>
        <v/>
      </c>
      <c r="Q281" s="900" t="str">
        <f t="shared" si="521"/>
        <v/>
      </c>
      <c r="R281" s="900" t="str">
        <f t="shared" si="521"/>
        <v/>
      </c>
      <c r="S281" s="888"/>
      <c r="T281" s="900" t="str">
        <f t="shared" ref="T281:AJ281" si="522">IF(T278="","",T277*T278*T279*T280)</f>
        <v/>
      </c>
      <c r="U281" s="900" t="str">
        <f t="shared" si="522"/>
        <v/>
      </c>
      <c r="V281" s="900" t="str">
        <f t="shared" si="522"/>
        <v/>
      </c>
      <c r="W281" s="900" t="str">
        <f t="shared" si="522"/>
        <v/>
      </c>
      <c r="X281" s="900" t="str">
        <f t="shared" si="522"/>
        <v/>
      </c>
      <c r="Y281" s="900" t="str">
        <f t="shared" si="522"/>
        <v/>
      </c>
      <c r="Z281" s="900" t="str">
        <f t="shared" si="522"/>
        <v/>
      </c>
      <c r="AA281" s="900" t="str">
        <f t="shared" si="522"/>
        <v/>
      </c>
      <c r="AB281" s="900" t="str">
        <f t="shared" si="522"/>
        <v/>
      </c>
      <c r="AC281" s="900" t="str">
        <f t="shared" si="522"/>
        <v/>
      </c>
      <c r="AD281" s="900" t="str">
        <f t="shared" si="522"/>
        <v/>
      </c>
      <c r="AE281" s="900" t="str">
        <f t="shared" si="522"/>
        <v/>
      </c>
      <c r="AF281" s="900" t="str">
        <f t="shared" si="522"/>
        <v/>
      </c>
      <c r="AG281" s="900" t="str">
        <f t="shared" si="522"/>
        <v/>
      </c>
      <c r="AH281" s="900" t="str">
        <f t="shared" si="522"/>
        <v/>
      </c>
      <c r="AI281" s="900" t="str">
        <f t="shared" si="522"/>
        <v/>
      </c>
      <c r="AJ281" s="900" t="str">
        <f t="shared" si="522"/>
        <v/>
      </c>
      <c r="AK281" s="888"/>
      <c r="AL281" s="900" t="str">
        <f t="shared" ref="AL281:BB281" si="523">IF(AL278="","",AL277*AL278*AL279*AL280)</f>
        <v/>
      </c>
      <c r="AM281" s="900" t="str">
        <f t="shared" si="523"/>
        <v/>
      </c>
      <c r="AN281" s="900" t="str">
        <f t="shared" si="523"/>
        <v/>
      </c>
      <c r="AO281" s="900" t="str">
        <f t="shared" si="523"/>
        <v/>
      </c>
      <c r="AP281" s="900" t="str">
        <f t="shared" si="523"/>
        <v/>
      </c>
      <c r="AQ281" s="900" t="str">
        <f t="shared" si="523"/>
        <v/>
      </c>
      <c r="AR281" s="900" t="str">
        <f t="shared" si="523"/>
        <v/>
      </c>
      <c r="AS281" s="900" t="str">
        <f t="shared" si="523"/>
        <v/>
      </c>
      <c r="AT281" s="900" t="str">
        <f t="shared" si="523"/>
        <v/>
      </c>
      <c r="AU281" s="900" t="str">
        <f t="shared" si="523"/>
        <v/>
      </c>
      <c r="AV281" s="900" t="str">
        <f t="shared" si="523"/>
        <v/>
      </c>
      <c r="AW281" s="900" t="str">
        <f t="shared" si="523"/>
        <v/>
      </c>
      <c r="AX281" s="900" t="str">
        <f t="shared" si="523"/>
        <v/>
      </c>
      <c r="AY281" s="900" t="str">
        <f t="shared" si="523"/>
        <v/>
      </c>
      <c r="AZ281" s="900" t="str">
        <f t="shared" si="523"/>
        <v/>
      </c>
      <c r="BA281" s="900" t="str">
        <f t="shared" si="523"/>
        <v/>
      </c>
      <c r="BB281" s="900" t="str">
        <f t="shared" si="523"/>
        <v/>
      </c>
      <c r="BC281" s="888"/>
      <c r="BD281" s="900" t="str">
        <f t="shared" ref="BD281:BT281" si="524">IF(BD278="","",BD277*BD278*BD279*BD280)</f>
        <v/>
      </c>
      <c r="BE281" s="900" t="str">
        <f t="shared" si="524"/>
        <v/>
      </c>
      <c r="BF281" s="900" t="str">
        <f t="shared" si="524"/>
        <v/>
      </c>
      <c r="BG281" s="900" t="str">
        <f t="shared" si="524"/>
        <v/>
      </c>
      <c r="BH281" s="900" t="str">
        <f t="shared" si="524"/>
        <v/>
      </c>
      <c r="BI281" s="900" t="str">
        <f t="shared" si="524"/>
        <v/>
      </c>
      <c r="BJ281" s="900" t="str">
        <f t="shared" si="524"/>
        <v/>
      </c>
      <c r="BK281" s="900" t="str">
        <f t="shared" si="524"/>
        <v/>
      </c>
      <c r="BL281" s="900" t="str">
        <f t="shared" si="524"/>
        <v/>
      </c>
      <c r="BM281" s="900" t="str">
        <f t="shared" si="524"/>
        <v/>
      </c>
      <c r="BN281" s="900" t="str">
        <f t="shared" si="524"/>
        <v/>
      </c>
      <c r="BO281" s="900" t="str">
        <f t="shared" si="524"/>
        <v/>
      </c>
      <c r="BP281" s="900" t="str">
        <f t="shared" si="524"/>
        <v/>
      </c>
      <c r="BQ281" s="900" t="str">
        <f t="shared" si="524"/>
        <v/>
      </c>
      <c r="BR281" s="900" t="str">
        <f t="shared" si="524"/>
        <v/>
      </c>
      <c r="BS281" s="900" t="str">
        <f t="shared" si="524"/>
        <v/>
      </c>
      <c r="BT281" s="900" t="str">
        <f t="shared" si="524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6" t="str">
        <f t="shared" si="518"/>
        <v/>
      </c>
      <c r="CL281" s="156" t="str">
        <f t="shared" si="518"/>
        <v/>
      </c>
      <c r="CM281" s="156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4" t="str">
        <f t="shared" si="518"/>
        <v/>
      </c>
      <c r="CU281" s="552" t="str">
        <f t="shared" si="519"/>
        <v/>
      </c>
      <c r="CV281" s="553" t="str">
        <f t="shared" si="519"/>
        <v/>
      </c>
      <c r="CW281" s="554" t="str">
        <f t="shared" si="519"/>
        <v/>
      </c>
      <c r="CX281" s="554" t="str">
        <f t="shared" si="519"/>
        <v/>
      </c>
      <c r="CY281" s="554" t="str">
        <f t="shared" si="519"/>
        <v/>
      </c>
      <c r="CZ281" s="554" t="str">
        <f t="shared" si="519"/>
        <v/>
      </c>
      <c r="DA281" s="554" t="str">
        <f t="shared" si="519"/>
        <v/>
      </c>
      <c r="DB281" s="555" t="str">
        <f t="shared" si="519"/>
        <v/>
      </c>
      <c r="DC281" s="555" t="str">
        <f t="shared" si="519"/>
        <v/>
      </c>
      <c r="DD281" s="555" t="str">
        <f t="shared" si="519"/>
        <v/>
      </c>
      <c r="DE281" s="554" t="str">
        <f t="shared" si="520"/>
        <v/>
      </c>
      <c r="DF281" s="554" t="str">
        <f t="shared" si="520"/>
        <v/>
      </c>
      <c r="DG281" s="554" t="str">
        <f t="shared" si="520"/>
        <v/>
      </c>
      <c r="DH281" s="554" t="str">
        <f t="shared" si="520"/>
        <v/>
      </c>
      <c r="DI281" s="554" t="str">
        <f t="shared" si="520"/>
        <v/>
      </c>
      <c r="DJ281" s="553" t="str">
        <f t="shared" si="520"/>
        <v/>
      </c>
      <c r="DK281" s="552" t="str">
        <f t="shared" si="520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0"/>
    </row>
    <row r="282" spans="1:129" ht="12.75" customHeight="1">
      <c r="A282" s="892" t="s">
        <v>681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8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8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8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8"/>
      <c r="BV282" s="672"/>
      <c r="BW282" s="672"/>
      <c r="BX282" s="672"/>
      <c r="BY282" s="672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0"/>
    </row>
    <row r="283" spans="1:129" ht="12.75" customHeight="1">
      <c r="A283" s="893" t="s">
        <v>288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8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8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8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8"/>
      <c r="BV283" s="672"/>
      <c r="BW283" s="672"/>
      <c r="BX283" s="672"/>
      <c r="BY283" s="672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3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6" t="str">
        <f t="shared" si="525"/>
        <v/>
      </c>
      <c r="CL283" s="156" t="str">
        <f t="shared" si="525"/>
        <v/>
      </c>
      <c r="CM283" s="156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4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2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3" t="str">
        <f t="shared" si="527"/>
        <v/>
      </c>
      <c r="CW283" s="554" t="str">
        <f t="shared" si="527"/>
        <v/>
      </c>
      <c r="CX283" s="554" t="str">
        <f t="shared" si="527"/>
        <v/>
      </c>
      <c r="CY283" s="554" t="str">
        <f t="shared" si="527"/>
        <v/>
      </c>
      <c r="CZ283" s="554" t="str">
        <f t="shared" si="527"/>
        <v/>
      </c>
      <c r="DA283" s="554" t="str">
        <f t="shared" si="527"/>
        <v/>
      </c>
      <c r="DB283" s="555" t="str">
        <f t="shared" si="527"/>
        <v/>
      </c>
      <c r="DC283" s="555" t="str">
        <f t="shared" si="527"/>
        <v/>
      </c>
      <c r="DD283" s="555" t="str">
        <f t="shared" si="527"/>
        <v/>
      </c>
      <c r="DE283" s="554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4" t="str">
        <f t="shared" si="528"/>
        <v/>
      </c>
      <c r="DG283" s="554" t="str">
        <f t="shared" si="528"/>
        <v/>
      </c>
      <c r="DH283" s="554" t="str">
        <f t="shared" si="528"/>
        <v/>
      </c>
      <c r="DI283" s="554" t="str">
        <f t="shared" si="528"/>
        <v/>
      </c>
      <c r="DJ283" s="553" t="str">
        <f t="shared" si="528"/>
        <v/>
      </c>
      <c r="DK283" s="552" t="str">
        <f t="shared" si="528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0"/>
    </row>
    <row r="284" spans="1:129" ht="12.75" customHeight="1">
      <c r="A284" s="893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6" t="str">
        <f t="shared" si="526"/>
        <v/>
      </c>
      <c r="CL284" s="156" t="str">
        <f t="shared" si="526"/>
        <v/>
      </c>
      <c r="CM284" s="156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4" t="str">
        <f t="shared" si="526"/>
        <v/>
      </c>
      <c r="CU284" s="552" t="str">
        <f t="shared" si="527"/>
        <v/>
      </c>
      <c r="CV284" s="553" t="str">
        <f t="shared" si="527"/>
        <v/>
      </c>
      <c r="CW284" s="554" t="str">
        <f t="shared" si="527"/>
        <v/>
      </c>
      <c r="CX284" s="554" t="str">
        <f t="shared" si="527"/>
        <v/>
      </c>
      <c r="CY284" s="554" t="str">
        <f t="shared" si="527"/>
        <v/>
      </c>
      <c r="CZ284" s="554" t="str">
        <f t="shared" si="527"/>
        <v/>
      </c>
      <c r="DA284" s="554" t="str">
        <f t="shared" si="527"/>
        <v/>
      </c>
      <c r="DB284" s="555" t="str">
        <f t="shared" si="527"/>
        <v/>
      </c>
      <c r="DC284" s="555" t="str">
        <f t="shared" si="527"/>
        <v/>
      </c>
      <c r="DD284" s="555" t="str">
        <f t="shared" si="527"/>
        <v/>
      </c>
      <c r="DE284" s="554" t="str">
        <f t="shared" si="528"/>
        <v/>
      </c>
      <c r="DF284" s="554" t="str">
        <f t="shared" si="528"/>
        <v/>
      </c>
      <c r="DG284" s="554" t="str">
        <f t="shared" si="528"/>
        <v/>
      </c>
      <c r="DH284" s="554" t="str">
        <f t="shared" si="528"/>
        <v/>
      </c>
      <c r="DI284" s="554" t="str">
        <f t="shared" si="528"/>
        <v/>
      </c>
      <c r="DJ284" s="553" t="str">
        <f t="shared" si="528"/>
        <v/>
      </c>
      <c r="DK284" s="552" t="str">
        <f t="shared" si="528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0"/>
    </row>
    <row r="285" spans="1:129" ht="12.75" customHeight="1">
      <c r="A285" s="893" t="s">
        <v>277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6" t="str">
        <f t="shared" si="526"/>
        <v/>
      </c>
      <c r="CL285" s="156" t="str">
        <f t="shared" si="526"/>
        <v/>
      </c>
      <c r="CM285" s="156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4" t="str">
        <f t="shared" si="526"/>
        <v/>
      </c>
      <c r="CU285" s="552" t="str">
        <f t="shared" si="527"/>
        <v/>
      </c>
      <c r="CV285" s="553" t="str">
        <f t="shared" si="527"/>
        <v/>
      </c>
      <c r="CW285" s="554" t="str">
        <f t="shared" si="527"/>
        <v/>
      </c>
      <c r="CX285" s="554" t="str">
        <f t="shared" si="527"/>
        <v/>
      </c>
      <c r="CY285" s="554" t="str">
        <f t="shared" si="527"/>
        <v/>
      </c>
      <c r="CZ285" s="554" t="str">
        <f t="shared" si="527"/>
        <v/>
      </c>
      <c r="DA285" s="554" t="str">
        <f t="shared" si="527"/>
        <v/>
      </c>
      <c r="DB285" s="555" t="str">
        <f t="shared" si="527"/>
        <v/>
      </c>
      <c r="DC285" s="555" t="str">
        <f t="shared" si="527"/>
        <v/>
      </c>
      <c r="DD285" s="555" t="str">
        <f t="shared" si="527"/>
        <v/>
      </c>
      <c r="DE285" s="554" t="str">
        <f t="shared" si="528"/>
        <v/>
      </c>
      <c r="DF285" s="554" t="str">
        <f t="shared" si="528"/>
        <v/>
      </c>
      <c r="DG285" s="554" t="str">
        <f t="shared" si="528"/>
        <v/>
      </c>
      <c r="DH285" s="554" t="str">
        <f t="shared" si="528"/>
        <v/>
      </c>
      <c r="DI285" s="554" t="str">
        <f t="shared" si="528"/>
        <v/>
      </c>
      <c r="DJ285" s="553" t="str">
        <f t="shared" si="528"/>
        <v/>
      </c>
      <c r="DK285" s="552" t="str">
        <f t="shared" si="528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0"/>
    </row>
    <row r="286" spans="1:129" ht="12.75" customHeight="1">
      <c r="A286" s="893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6" t="str">
        <f t="shared" si="526"/>
        <v/>
      </c>
      <c r="CL286" s="156" t="str">
        <f t="shared" si="526"/>
        <v/>
      </c>
      <c r="CM286" s="156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4" t="str">
        <f t="shared" si="526"/>
        <v/>
      </c>
      <c r="CU286" s="552" t="str">
        <f t="shared" si="527"/>
        <v/>
      </c>
      <c r="CV286" s="553" t="str">
        <f t="shared" si="527"/>
        <v/>
      </c>
      <c r="CW286" s="554" t="str">
        <f t="shared" si="527"/>
        <v/>
      </c>
      <c r="CX286" s="554" t="str">
        <f t="shared" si="527"/>
        <v/>
      </c>
      <c r="CY286" s="554" t="str">
        <f t="shared" si="527"/>
        <v/>
      </c>
      <c r="CZ286" s="554" t="str">
        <f t="shared" si="527"/>
        <v/>
      </c>
      <c r="DA286" s="554" t="str">
        <f t="shared" si="527"/>
        <v/>
      </c>
      <c r="DB286" s="555" t="str">
        <f t="shared" si="527"/>
        <v/>
      </c>
      <c r="DC286" s="555" t="str">
        <f t="shared" si="527"/>
        <v/>
      </c>
      <c r="DD286" s="555" t="str">
        <f t="shared" si="527"/>
        <v/>
      </c>
      <c r="DE286" s="554" t="str">
        <f t="shared" si="528"/>
        <v/>
      </c>
      <c r="DF286" s="554" t="str">
        <f t="shared" si="528"/>
        <v/>
      </c>
      <c r="DG286" s="554" t="str">
        <f t="shared" si="528"/>
        <v/>
      </c>
      <c r="DH286" s="554" t="str">
        <f t="shared" si="528"/>
        <v/>
      </c>
      <c r="DI286" s="554" t="str">
        <f t="shared" si="528"/>
        <v/>
      </c>
      <c r="DJ286" s="553" t="str">
        <f t="shared" si="528"/>
        <v/>
      </c>
      <c r="DK286" s="552" t="str">
        <f t="shared" si="528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0"/>
    </row>
    <row r="287" spans="1:129" ht="12.75" customHeight="1">
      <c r="A287" s="899" t="s">
        <v>307</v>
      </c>
      <c r="B287" s="900" t="str">
        <f t="shared" ref="B287:R287" si="529">IF(B284="","",B283*B284*B285*B286)</f>
        <v/>
      </c>
      <c r="C287" s="900" t="str">
        <f t="shared" si="529"/>
        <v/>
      </c>
      <c r="D287" s="900" t="str">
        <f t="shared" si="529"/>
        <v/>
      </c>
      <c r="E287" s="900" t="str">
        <f t="shared" si="529"/>
        <v/>
      </c>
      <c r="F287" s="900" t="str">
        <f t="shared" si="529"/>
        <v/>
      </c>
      <c r="G287" s="900" t="str">
        <f t="shared" si="529"/>
        <v/>
      </c>
      <c r="H287" s="900" t="str">
        <f t="shared" si="529"/>
        <v/>
      </c>
      <c r="I287" s="900" t="str">
        <f t="shared" si="529"/>
        <v/>
      </c>
      <c r="J287" s="900" t="str">
        <f t="shared" si="529"/>
        <v/>
      </c>
      <c r="K287" s="900" t="str">
        <f t="shared" si="529"/>
        <v/>
      </c>
      <c r="L287" s="900" t="str">
        <f t="shared" si="529"/>
        <v/>
      </c>
      <c r="M287" s="900" t="str">
        <f t="shared" si="529"/>
        <v/>
      </c>
      <c r="N287" s="900" t="str">
        <f t="shared" si="529"/>
        <v/>
      </c>
      <c r="O287" s="900" t="str">
        <f t="shared" si="529"/>
        <v/>
      </c>
      <c r="P287" s="900" t="str">
        <f t="shared" si="529"/>
        <v/>
      </c>
      <c r="Q287" s="900" t="str">
        <f t="shared" si="529"/>
        <v/>
      </c>
      <c r="R287" s="900" t="str">
        <f t="shared" si="529"/>
        <v/>
      </c>
      <c r="S287" s="888"/>
      <c r="T287" s="900" t="str">
        <f t="shared" ref="T287:AJ287" si="530">IF(T284="","",T283*T284*T285*T286)</f>
        <v/>
      </c>
      <c r="U287" s="900" t="str">
        <f t="shared" si="530"/>
        <v/>
      </c>
      <c r="V287" s="900" t="str">
        <f t="shared" si="530"/>
        <v/>
      </c>
      <c r="W287" s="900" t="str">
        <f t="shared" si="530"/>
        <v/>
      </c>
      <c r="X287" s="900" t="str">
        <f t="shared" si="530"/>
        <v/>
      </c>
      <c r="Y287" s="900" t="str">
        <f t="shared" si="530"/>
        <v/>
      </c>
      <c r="Z287" s="900" t="str">
        <f t="shared" si="530"/>
        <v/>
      </c>
      <c r="AA287" s="900" t="str">
        <f t="shared" si="530"/>
        <v/>
      </c>
      <c r="AB287" s="900" t="str">
        <f t="shared" si="530"/>
        <v/>
      </c>
      <c r="AC287" s="900" t="str">
        <f t="shared" si="530"/>
        <v/>
      </c>
      <c r="AD287" s="900" t="str">
        <f t="shared" si="530"/>
        <v/>
      </c>
      <c r="AE287" s="900" t="str">
        <f t="shared" si="530"/>
        <v/>
      </c>
      <c r="AF287" s="900" t="str">
        <f t="shared" si="530"/>
        <v/>
      </c>
      <c r="AG287" s="900" t="str">
        <f t="shared" si="530"/>
        <v/>
      </c>
      <c r="AH287" s="900" t="str">
        <f t="shared" si="530"/>
        <v/>
      </c>
      <c r="AI287" s="900" t="str">
        <f t="shared" si="530"/>
        <v/>
      </c>
      <c r="AJ287" s="900" t="str">
        <f t="shared" si="530"/>
        <v/>
      </c>
      <c r="AK287" s="888"/>
      <c r="AL287" s="900" t="str">
        <f t="shared" ref="AL287:BB287" si="531">IF(AL284="","",AL283*AL284*AL285*AL286)</f>
        <v/>
      </c>
      <c r="AM287" s="900" t="str">
        <f t="shared" si="531"/>
        <v/>
      </c>
      <c r="AN287" s="900" t="str">
        <f t="shared" si="531"/>
        <v/>
      </c>
      <c r="AO287" s="900" t="str">
        <f t="shared" si="531"/>
        <v/>
      </c>
      <c r="AP287" s="900" t="str">
        <f t="shared" si="531"/>
        <v/>
      </c>
      <c r="AQ287" s="900" t="str">
        <f t="shared" si="531"/>
        <v/>
      </c>
      <c r="AR287" s="900" t="str">
        <f t="shared" si="531"/>
        <v/>
      </c>
      <c r="AS287" s="900" t="str">
        <f t="shared" si="531"/>
        <v/>
      </c>
      <c r="AT287" s="900" t="str">
        <f t="shared" si="531"/>
        <v/>
      </c>
      <c r="AU287" s="900" t="str">
        <f t="shared" si="531"/>
        <v/>
      </c>
      <c r="AV287" s="900" t="str">
        <f t="shared" si="531"/>
        <v/>
      </c>
      <c r="AW287" s="900" t="str">
        <f t="shared" si="531"/>
        <v/>
      </c>
      <c r="AX287" s="900" t="str">
        <f t="shared" si="531"/>
        <v/>
      </c>
      <c r="AY287" s="900" t="str">
        <f t="shared" si="531"/>
        <v/>
      </c>
      <c r="AZ287" s="900" t="str">
        <f t="shared" si="531"/>
        <v/>
      </c>
      <c r="BA287" s="900" t="str">
        <f t="shared" si="531"/>
        <v/>
      </c>
      <c r="BB287" s="900" t="str">
        <f t="shared" si="531"/>
        <v/>
      </c>
      <c r="BC287" s="888"/>
      <c r="BD287" s="900" t="str">
        <f t="shared" ref="BD287:BT287" si="532">IF(BD284="","",BD283*BD284*BD285*BD286)</f>
        <v/>
      </c>
      <c r="BE287" s="900" t="str">
        <f t="shared" si="532"/>
        <v/>
      </c>
      <c r="BF287" s="900" t="str">
        <f t="shared" si="532"/>
        <v/>
      </c>
      <c r="BG287" s="900" t="str">
        <f t="shared" si="532"/>
        <v/>
      </c>
      <c r="BH287" s="900" t="str">
        <f t="shared" si="532"/>
        <v/>
      </c>
      <c r="BI287" s="900" t="str">
        <f t="shared" si="532"/>
        <v/>
      </c>
      <c r="BJ287" s="900" t="str">
        <f t="shared" si="532"/>
        <v/>
      </c>
      <c r="BK287" s="900" t="str">
        <f t="shared" si="532"/>
        <v/>
      </c>
      <c r="BL287" s="900" t="str">
        <f t="shared" si="532"/>
        <v/>
      </c>
      <c r="BM287" s="900" t="str">
        <f t="shared" si="532"/>
        <v/>
      </c>
      <c r="BN287" s="900" t="str">
        <f t="shared" si="532"/>
        <v/>
      </c>
      <c r="BO287" s="900" t="str">
        <f t="shared" si="532"/>
        <v/>
      </c>
      <c r="BP287" s="900" t="str">
        <f t="shared" si="532"/>
        <v/>
      </c>
      <c r="BQ287" s="900" t="str">
        <f t="shared" si="532"/>
        <v/>
      </c>
      <c r="BR287" s="900" t="str">
        <f t="shared" si="532"/>
        <v/>
      </c>
      <c r="BS287" s="900" t="str">
        <f t="shared" si="532"/>
        <v/>
      </c>
      <c r="BT287" s="900" t="str">
        <f t="shared" si="532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6" t="str">
        <f t="shared" si="526"/>
        <v/>
      </c>
      <c r="CL287" s="156" t="str">
        <f t="shared" si="526"/>
        <v/>
      </c>
      <c r="CM287" s="156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4" t="str">
        <f t="shared" si="526"/>
        <v/>
      </c>
      <c r="CU287" s="552" t="str">
        <f t="shared" si="527"/>
        <v/>
      </c>
      <c r="CV287" s="553" t="str">
        <f t="shared" si="527"/>
        <v/>
      </c>
      <c r="CW287" s="554" t="str">
        <f t="shared" si="527"/>
        <v/>
      </c>
      <c r="CX287" s="554" t="str">
        <f t="shared" si="527"/>
        <v/>
      </c>
      <c r="CY287" s="554" t="str">
        <f t="shared" si="527"/>
        <v/>
      </c>
      <c r="CZ287" s="554" t="str">
        <f t="shared" si="527"/>
        <v/>
      </c>
      <c r="DA287" s="554" t="str">
        <f t="shared" si="527"/>
        <v/>
      </c>
      <c r="DB287" s="555" t="str">
        <f t="shared" si="527"/>
        <v/>
      </c>
      <c r="DC287" s="555" t="str">
        <f t="shared" si="527"/>
        <v/>
      </c>
      <c r="DD287" s="555" t="str">
        <f t="shared" si="527"/>
        <v/>
      </c>
      <c r="DE287" s="554" t="str">
        <f t="shared" si="528"/>
        <v/>
      </c>
      <c r="DF287" s="554" t="str">
        <f t="shared" si="528"/>
        <v/>
      </c>
      <c r="DG287" s="554" t="str">
        <f t="shared" si="528"/>
        <v/>
      </c>
      <c r="DH287" s="554" t="str">
        <f t="shared" si="528"/>
        <v/>
      </c>
      <c r="DI287" s="554" t="str">
        <f t="shared" si="528"/>
        <v/>
      </c>
      <c r="DJ287" s="553" t="str">
        <f t="shared" si="528"/>
        <v/>
      </c>
      <c r="DK287" s="552" t="str">
        <f t="shared" si="528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0"/>
    </row>
    <row r="288" spans="1:129" ht="12.75" customHeight="1">
      <c r="A288" s="892" t="s">
        <v>682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8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8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8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8"/>
      <c r="BV288" s="672"/>
      <c r="BW288" s="672"/>
      <c r="BX288" s="672"/>
      <c r="BY288" s="672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0"/>
    </row>
    <row r="289" spans="1:129" ht="12.75" customHeight="1">
      <c r="A289" s="893" t="s">
        <v>288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8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8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8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8"/>
      <c r="BV289" s="672"/>
      <c r="BW289" s="672"/>
      <c r="BX289" s="672"/>
      <c r="BY289" s="672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3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6" t="str">
        <f t="shared" si="533"/>
        <v/>
      </c>
      <c r="CL289" s="156" t="str">
        <f t="shared" si="533"/>
        <v/>
      </c>
      <c r="CM289" s="156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4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2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3" t="str">
        <f t="shared" si="535"/>
        <v/>
      </c>
      <c r="CW289" s="554" t="str">
        <f t="shared" si="535"/>
        <v/>
      </c>
      <c r="CX289" s="554" t="str">
        <f t="shared" si="535"/>
        <v/>
      </c>
      <c r="CY289" s="554" t="str">
        <f t="shared" si="535"/>
        <v/>
      </c>
      <c r="CZ289" s="554" t="str">
        <f t="shared" si="535"/>
        <v/>
      </c>
      <c r="DA289" s="554" t="str">
        <f t="shared" si="535"/>
        <v/>
      </c>
      <c r="DB289" s="555" t="str">
        <f t="shared" si="535"/>
        <v/>
      </c>
      <c r="DC289" s="555" t="str">
        <f t="shared" si="535"/>
        <v/>
      </c>
      <c r="DD289" s="555" t="str">
        <f t="shared" si="535"/>
        <v/>
      </c>
      <c r="DE289" s="554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4" t="str">
        <f t="shared" si="536"/>
        <v/>
      </c>
      <c r="DG289" s="554" t="str">
        <f t="shared" si="536"/>
        <v/>
      </c>
      <c r="DH289" s="554" t="str">
        <f t="shared" si="536"/>
        <v/>
      </c>
      <c r="DI289" s="554" t="str">
        <f t="shared" si="536"/>
        <v/>
      </c>
      <c r="DJ289" s="553" t="str">
        <f t="shared" si="536"/>
        <v/>
      </c>
      <c r="DK289" s="552" t="str">
        <f t="shared" si="536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0"/>
    </row>
    <row r="290" spans="1:129" ht="12.75" customHeight="1">
      <c r="A290" s="893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6" t="str">
        <f t="shared" si="534"/>
        <v/>
      </c>
      <c r="CL290" s="156" t="str">
        <f t="shared" si="534"/>
        <v/>
      </c>
      <c r="CM290" s="156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4" t="str">
        <f t="shared" si="534"/>
        <v/>
      </c>
      <c r="CU290" s="552" t="str">
        <f t="shared" si="535"/>
        <v/>
      </c>
      <c r="CV290" s="553" t="str">
        <f t="shared" si="535"/>
        <v/>
      </c>
      <c r="CW290" s="554" t="str">
        <f t="shared" si="535"/>
        <v/>
      </c>
      <c r="CX290" s="554" t="str">
        <f t="shared" si="535"/>
        <v/>
      </c>
      <c r="CY290" s="554" t="str">
        <f t="shared" si="535"/>
        <v/>
      </c>
      <c r="CZ290" s="554" t="str">
        <f t="shared" si="535"/>
        <v/>
      </c>
      <c r="DA290" s="554" t="str">
        <f t="shared" si="535"/>
        <v/>
      </c>
      <c r="DB290" s="555" t="str">
        <f t="shared" si="535"/>
        <v/>
      </c>
      <c r="DC290" s="555" t="str">
        <f t="shared" si="535"/>
        <v/>
      </c>
      <c r="DD290" s="555" t="str">
        <f t="shared" si="535"/>
        <v/>
      </c>
      <c r="DE290" s="554" t="str">
        <f t="shared" si="536"/>
        <v/>
      </c>
      <c r="DF290" s="554" t="str">
        <f t="shared" si="536"/>
        <v/>
      </c>
      <c r="DG290" s="554" t="str">
        <f t="shared" si="536"/>
        <v/>
      </c>
      <c r="DH290" s="554" t="str">
        <f t="shared" si="536"/>
        <v/>
      </c>
      <c r="DI290" s="554" t="str">
        <f t="shared" si="536"/>
        <v/>
      </c>
      <c r="DJ290" s="553" t="str">
        <f t="shared" si="536"/>
        <v/>
      </c>
      <c r="DK290" s="552" t="str">
        <f t="shared" si="536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0"/>
    </row>
    <row r="291" spans="1:129" ht="12.75" customHeight="1">
      <c r="A291" s="893" t="s">
        <v>277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6" t="str">
        <f t="shared" si="534"/>
        <v/>
      </c>
      <c r="CL291" s="156" t="str">
        <f t="shared" si="534"/>
        <v/>
      </c>
      <c r="CM291" s="156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4" t="str">
        <f t="shared" si="534"/>
        <v/>
      </c>
      <c r="CU291" s="552" t="str">
        <f t="shared" si="535"/>
        <v/>
      </c>
      <c r="CV291" s="553" t="str">
        <f t="shared" si="535"/>
        <v/>
      </c>
      <c r="CW291" s="554" t="str">
        <f t="shared" si="535"/>
        <v/>
      </c>
      <c r="CX291" s="554" t="str">
        <f t="shared" si="535"/>
        <v/>
      </c>
      <c r="CY291" s="554" t="str">
        <f t="shared" si="535"/>
        <v/>
      </c>
      <c r="CZ291" s="554" t="str">
        <f t="shared" si="535"/>
        <v/>
      </c>
      <c r="DA291" s="554" t="str">
        <f t="shared" si="535"/>
        <v/>
      </c>
      <c r="DB291" s="555" t="str">
        <f t="shared" si="535"/>
        <v/>
      </c>
      <c r="DC291" s="555" t="str">
        <f t="shared" si="535"/>
        <v/>
      </c>
      <c r="DD291" s="555" t="str">
        <f t="shared" si="535"/>
        <v/>
      </c>
      <c r="DE291" s="554" t="str">
        <f t="shared" si="536"/>
        <v/>
      </c>
      <c r="DF291" s="554" t="str">
        <f t="shared" si="536"/>
        <v/>
      </c>
      <c r="DG291" s="554" t="str">
        <f t="shared" si="536"/>
        <v/>
      </c>
      <c r="DH291" s="554" t="str">
        <f t="shared" si="536"/>
        <v/>
      </c>
      <c r="DI291" s="554" t="str">
        <f t="shared" si="536"/>
        <v/>
      </c>
      <c r="DJ291" s="553" t="str">
        <f t="shared" si="536"/>
        <v/>
      </c>
      <c r="DK291" s="552" t="str">
        <f t="shared" si="536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0"/>
    </row>
    <row r="292" spans="1:129" ht="12.75" customHeight="1">
      <c r="A292" s="893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6" t="str">
        <f t="shared" si="534"/>
        <v/>
      </c>
      <c r="CL292" s="156" t="str">
        <f t="shared" si="534"/>
        <v/>
      </c>
      <c r="CM292" s="156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4" t="str">
        <f t="shared" si="534"/>
        <v/>
      </c>
      <c r="CU292" s="552" t="str">
        <f t="shared" si="535"/>
        <v/>
      </c>
      <c r="CV292" s="553" t="str">
        <f t="shared" si="535"/>
        <v/>
      </c>
      <c r="CW292" s="554" t="str">
        <f t="shared" si="535"/>
        <v/>
      </c>
      <c r="CX292" s="554" t="str">
        <f t="shared" si="535"/>
        <v/>
      </c>
      <c r="CY292" s="554" t="str">
        <f t="shared" si="535"/>
        <v/>
      </c>
      <c r="CZ292" s="554" t="str">
        <f t="shared" si="535"/>
        <v/>
      </c>
      <c r="DA292" s="554" t="str">
        <f t="shared" si="535"/>
        <v/>
      </c>
      <c r="DB292" s="555" t="str">
        <f t="shared" si="535"/>
        <v/>
      </c>
      <c r="DC292" s="555" t="str">
        <f t="shared" si="535"/>
        <v/>
      </c>
      <c r="DD292" s="555" t="str">
        <f t="shared" si="535"/>
        <v/>
      </c>
      <c r="DE292" s="554" t="str">
        <f t="shared" si="536"/>
        <v/>
      </c>
      <c r="DF292" s="554" t="str">
        <f t="shared" si="536"/>
        <v/>
      </c>
      <c r="DG292" s="554" t="str">
        <f t="shared" si="536"/>
        <v/>
      </c>
      <c r="DH292" s="554" t="str">
        <f t="shared" si="536"/>
        <v/>
      </c>
      <c r="DI292" s="554" t="str">
        <f t="shared" si="536"/>
        <v/>
      </c>
      <c r="DJ292" s="553" t="str">
        <f t="shared" si="536"/>
        <v/>
      </c>
      <c r="DK292" s="552" t="str">
        <f t="shared" si="536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0"/>
    </row>
    <row r="293" spans="1:129" ht="12.75" customHeight="1">
      <c r="A293" s="899" t="s">
        <v>307</v>
      </c>
      <c r="B293" s="900" t="str">
        <f t="shared" ref="B293:R293" si="537">IF(B290="","",B289*B290*B291*B292)</f>
        <v/>
      </c>
      <c r="C293" s="900" t="str">
        <f t="shared" si="537"/>
        <v/>
      </c>
      <c r="D293" s="900" t="str">
        <f t="shared" si="537"/>
        <v/>
      </c>
      <c r="E293" s="900" t="str">
        <f t="shared" si="537"/>
        <v/>
      </c>
      <c r="F293" s="900" t="str">
        <f t="shared" si="537"/>
        <v/>
      </c>
      <c r="G293" s="900" t="str">
        <f t="shared" si="537"/>
        <v/>
      </c>
      <c r="H293" s="900" t="str">
        <f t="shared" si="537"/>
        <v/>
      </c>
      <c r="I293" s="900" t="str">
        <f t="shared" si="537"/>
        <v/>
      </c>
      <c r="J293" s="900" t="str">
        <f t="shared" si="537"/>
        <v/>
      </c>
      <c r="K293" s="900" t="str">
        <f t="shared" si="537"/>
        <v/>
      </c>
      <c r="L293" s="900" t="str">
        <f t="shared" si="537"/>
        <v/>
      </c>
      <c r="M293" s="900" t="str">
        <f t="shared" si="537"/>
        <v/>
      </c>
      <c r="N293" s="900" t="str">
        <f t="shared" si="537"/>
        <v/>
      </c>
      <c r="O293" s="900" t="str">
        <f t="shared" si="537"/>
        <v/>
      </c>
      <c r="P293" s="900" t="str">
        <f t="shared" si="537"/>
        <v/>
      </c>
      <c r="Q293" s="900" t="str">
        <f t="shared" si="537"/>
        <v/>
      </c>
      <c r="R293" s="900" t="str">
        <f t="shared" si="537"/>
        <v/>
      </c>
      <c r="S293" s="888"/>
      <c r="T293" s="900" t="str">
        <f t="shared" ref="T293:AJ293" si="538">IF(T290="","",T289*T290*T291*T292)</f>
        <v/>
      </c>
      <c r="U293" s="900" t="str">
        <f t="shared" si="538"/>
        <v/>
      </c>
      <c r="V293" s="900" t="str">
        <f t="shared" si="538"/>
        <v/>
      </c>
      <c r="W293" s="900" t="str">
        <f t="shared" si="538"/>
        <v/>
      </c>
      <c r="X293" s="900" t="str">
        <f t="shared" si="538"/>
        <v/>
      </c>
      <c r="Y293" s="900" t="str">
        <f t="shared" si="538"/>
        <v/>
      </c>
      <c r="Z293" s="900" t="str">
        <f t="shared" si="538"/>
        <v/>
      </c>
      <c r="AA293" s="900" t="str">
        <f t="shared" si="538"/>
        <v/>
      </c>
      <c r="AB293" s="900" t="str">
        <f t="shared" si="538"/>
        <v/>
      </c>
      <c r="AC293" s="900" t="str">
        <f t="shared" si="538"/>
        <v/>
      </c>
      <c r="AD293" s="900" t="str">
        <f t="shared" si="538"/>
        <v/>
      </c>
      <c r="AE293" s="900" t="str">
        <f t="shared" si="538"/>
        <v/>
      </c>
      <c r="AF293" s="900" t="str">
        <f t="shared" si="538"/>
        <v/>
      </c>
      <c r="AG293" s="900" t="str">
        <f t="shared" si="538"/>
        <v/>
      </c>
      <c r="AH293" s="900" t="str">
        <f t="shared" si="538"/>
        <v/>
      </c>
      <c r="AI293" s="900" t="str">
        <f t="shared" si="538"/>
        <v/>
      </c>
      <c r="AJ293" s="900" t="str">
        <f t="shared" si="538"/>
        <v/>
      </c>
      <c r="AK293" s="888"/>
      <c r="AL293" s="900" t="str">
        <f t="shared" ref="AL293:BB293" si="539">IF(AL290="","",AL289*AL290*AL291*AL292)</f>
        <v/>
      </c>
      <c r="AM293" s="900" t="str">
        <f t="shared" si="539"/>
        <v/>
      </c>
      <c r="AN293" s="900" t="str">
        <f t="shared" si="539"/>
        <v/>
      </c>
      <c r="AO293" s="900" t="str">
        <f t="shared" si="539"/>
        <v/>
      </c>
      <c r="AP293" s="900" t="str">
        <f t="shared" si="539"/>
        <v/>
      </c>
      <c r="AQ293" s="900" t="str">
        <f t="shared" si="539"/>
        <v/>
      </c>
      <c r="AR293" s="900" t="str">
        <f t="shared" si="539"/>
        <v/>
      </c>
      <c r="AS293" s="900" t="str">
        <f t="shared" si="539"/>
        <v/>
      </c>
      <c r="AT293" s="900" t="str">
        <f t="shared" si="539"/>
        <v/>
      </c>
      <c r="AU293" s="900" t="str">
        <f t="shared" si="539"/>
        <v/>
      </c>
      <c r="AV293" s="900" t="str">
        <f t="shared" si="539"/>
        <v/>
      </c>
      <c r="AW293" s="900" t="str">
        <f t="shared" si="539"/>
        <v/>
      </c>
      <c r="AX293" s="900" t="str">
        <f t="shared" si="539"/>
        <v/>
      </c>
      <c r="AY293" s="900" t="str">
        <f t="shared" si="539"/>
        <v/>
      </c>
      <c r="AZ293" s="900" t="str">
        <f t="shared" si="539"/>
        <v/>
      </c>
      <c r="BA293" s="900" t="str">
        <f t="shared" si="539"/>
        <v/>
      </c>
      <c r="BB293" s="900" t="str">
        <f t="shared" si="539"/>
        <v/>
      </c>
      <c r="BC293" s="888"/>
      <c r="BD293" s="900" t="str">
        <f t="shared" ref="BD293:BT293" si="540">IF(BD290="","",BD289*BD290*BD291*BD292)</f>
        <v/>
      </c>
      <c r="BE293" s="900" t="str">
        <f t="shared" si="540"/>
        <v/>
      </c>
      <c r="BF293" s="900" t="str">
        <f t="shared" si="540"/>
        <v/>
      </c>
      <c r="BG293" s="900" t="str">
        <f t="shared" si="540"/>
        <v/>
      </c>
      <c r="BH293" s="900" t="str">
        <f t="shared" si="540"/>
        <v/>
      </c>
      <c r="BI293" s="900" t="str">
        <f t="shared" si="540"/>
        <v/>
      </c>
      <c r="BJ293" s="900" t="str">
        <f t="shared" si="540"/>
        <v/>
      </c>
      <c r="BK293" s="900" t="str">
        <f t="shared" si="540"/>
        <v/>
      </c>
      <c r="BL293" s="900" t="str">
        <f t="shared" si="540"/>
        <v/>
      </c>
      <c r="BM293" s="900" t="str">
        <f t="shared" si="540"/>
        <v/>
      </c>
      <c r="BN293" s="900" t="str">
        <f t="shared" si="540"/>
        <v/>
      </c>
      <c r="BO293" s="900" t="str">
        <f t="shared" si="540"/>
        <v/>
      </c>
      <c r="BP293" s="900" t="str">
        <f t="shared" si="540"/>
        <v/>
      </c>
      <c r="BQ293" s="900" t="str">
        <f t="shared" si="540"/>
        <v/>
      </c>
      <c r="BR293" s="900" t="str">
        <f t="shared" si="540"/>
        <v/>
      </c>
      <c r="BS293" s="900" t="str">
        <f t="shared" si="540"/>
        <v/>
      </c>
      <c r="BT293" s="900" t="str">
        <f t="shared" si="540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6" t="str">
        <f t="shared" si="534"/>
        <v/>
      </c>
      <c r="CL293" s="156" t="str">
        <f t="shared" si="534"/>
        <v/>
      </c>
      <c r="CM293" s="156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4" t="str">
        <f t="shared" si="534"/>
        <v/>
      </c>
      <c r="CU293" s="552" t="str">
        <f t="shared" si="535"/>
        <v/>
      </c>
      <c r="CV293" s="553" t="str">
        <f t="shared" si="535"/>
        <v/>
      </c>
      <c r="CW293" s="554" t="str">
        <f t="shared" si="535"/>
        <v/>
      </c>
      <c r="CX293" s="554" t="str">
        <f t="shared" si="535"/>
        <v/>
      </c>
      <c r="CY293" s="554" t="str">
        <f t="shared" si="535"/>
        <v/>
      </c>
      <c r="CZ293" s="554" t="str">
        <f t="shared" si="535"/>
        <v/>
      </c>
      <c r="DA293" s="554" t="str">
        <f t="shared" si="535"/>
        <v/>
      </c>
      <c r="DB293" s="555" t="str">
        <f t="shared" si="535"/>
        <v/>
      </c>
      <c r="DC293" s="555" t="str">
        <f t="shared" si="535"/>
        <v/>
      </c>
      <c r="DD293" s="555" t="str">
        <f t="shared" si="535"/>
        <v/>
      </c>
      <c r="DE293" s="554" t="str">
        <f t="shared" si="536"/>
        <v/>
      </c>
      <c r="DF293" s="554" t="str">
        <f t="shared" si="536"/>
        <v/>
      </c>
      <c r="DG293" s="554" t="str">
        <f t="shared" si="536"/>
        <v/>
      </c>
      <c r="DH293" s="554" t="str">
        <f t="shared" si="536"/>
        <v/>
      </c>
      <c r="DI293" s="554" t="str">
        <f t="shared" si="536"/>
        <v/>
      </c>
      <c r="DJ293" s="553" t="str">
        <f t="shared" si="536"/>
        <v/>
      </c>
      <c r="DK293" s="552" t="str">
        <f t="shared" si="536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0"/>
    </row>
    <row r="294" spans="1:129" ht="12.75" customHeight="1">
      <c r="A294" s="892" t="s">
        <v>429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8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8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8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8"/>
      <c r="BV294" s="672"/>
      <c r="BW294" s="672"/>
      <c r="BX294" s="672"/>
      <c r="BY294" s="672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0"/>
    </row>
    <row r="295" spans="1:129" ht="12.75" customHeight="1">
      <c r="A295" s="893" t="s">
        <v>288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8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8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8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8"/>
      <c r="BV295" s="672"/>
      <c r="BW295" s="672"/>
      <c r="BX295" s="672"/>
      <c r="BY295" s="672"/>
      <c r="BZ295" s="894" t="str">
        <f t="shared" ref="BZ295:BZ300" si="541">IF(DL295&lt;3,"",(SUM(B295:R295)-MIN(B295:R295)-MAX(B295:R295))/(DL295-2))</f>
        <v/>
      </c>
      <c r="CA295" s="894" t="str">
        <f t="shared" ref="CA295:CA300" si="542">IF(DM295&lt;3,"",(SUM(T295:AJ295)-MIN(T295:AJ295)-MAX(T295:AJ295))/(DM295-2))</f>
        <v/>
      </c>
      <c r="CB295" s="894" t="str">
        <f t="shared" ref="CB295:CB300" si="543">IF(DN295&lt;3,"",(SUM(AL295:BB295)-MIN(AL295:BB295)-MAX(AL295:BB295))/(DN295-2))</f>
        <v/>
      </c>
      <c r="CC295" s="895" t="str">
        <f t="shared" ref="CC295:CC300" si="544">IF(DO295&lt;3,"",(SUM(BD295:BT295)-MIN(BD295:BT295)-MAX(BD295:BT295))/(DO295-2))</f>
        <v/>
      </c>
      <c r="CD295" s="523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6" t="str">
        <f t="shared" si="545"/>
        <v/>
      </c>
      <c r="CL295" s="156" t="str">
        <f t="shared" si="545"/>
        <v/>
      </c>
      <c r="CM295" s="156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4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2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3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4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4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4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4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4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5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5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5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4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4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4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4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4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3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2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564">COUNT(B295:R295)</f>
        <v>0</v>
      </c>
      <c r="DM295" s="851">
        <f t="shared" ref="DM295:DM300" si="565">COUNT(T295:AJ295)</f>
        <v>0</v>
      </c>
      <c r="DN295" s="851">
        <f t="shared" ref="DN295:DN300" si="566">COUNT(AL295:BB295)</f>
        <v>0</v>
      </c>
      <c r="DO295" s="852">
        <f t="shared" ref="DO295:DO300" si="567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0"/>
    </row>
    <row r="296" spans="1:129" ht="12.75" customHeight="1">
      <c r="A296" s="893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541"/>
        <v/>
      </c>
      <c r="CA296" s="894" t="str">
        <f t="shared" si="542"/>
        <v/>
      </c>
      <c r="CB296" s="894" t="str">
        <f t="shared" si="543"/>
        <v/>
      </c>
      <c r="CC296" s="895" t="str">
        <f t="shared" si="544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6" t="str">
        <f t="shared" si="546"/>
        <v/>
      </c>
      <c r="CL296" s="156" t="str">
        <f t="shared" si="546"/>
        <v/>
      </c>
      <c r="CM296" s="156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4" t="str">
        <f t="shared" si="546"/>
        <v/>
      </c>
      <c r="CU296" s="552" t="str">
        <f t="shared" si="547"/>
        <v/>
      </c>
      <c r="CV296" s="553" t="str">
        <f t="shared" si="548"/>
        <v/>
      </c>
      <c r="CW296" s="554" t="str">
        <f t="shared" si="549"/>
        <v/>
      </c>
      <c r="CX296" s="554" t="str">
        <f t="shared" si="550"/>
        <v/>
      </c>
      <c r="CY296" s="554" t="str">
        <f t="shared" si="551"/>
        <v/>
      </c>
      <c r="CZ296" s="554" t="str">
        <f t="shared" si="552"/>
        <v/>
      </c>
      <c r="DA296" s="554" t="str">
        <f t="shared" si="553"/>
        <v/>
      </c>
      <c r="DB296" s="555" t="str">
        <f t="shared" si="554"/>
        <v/>
      </c>
      <c r="DC296" s="555" t="str">
        <f t="shared" si="555"/>
        <v/>
      </c>
      <c r="DD296" s="555" t="str">
        <f t="shared" si="556"/>
        <v/>
      </c>
      <c r="DE296" s="554" t="str">
        <f t="shared" si="557"/>
        <v/>
      </c>
      <c r="DF296" s="554" t="str">
        <f t="shared" si="558"/>
        <v/>
      </c>
      <c r="DG296" s="554" t="str">
        <f t="shared" si="559"/>
        <v/>
      </c>
      <c r="DH296" s="554" t="str">
        <f t="shared" si="560"/>
        <v/>
      </c>
      <c r="DI296" s="554" t="str">
        <f t="shared" si="561"/>
        <v/>
      </c>
      <c r="DJ296" s="553" t="str">
        <f t="shared" si="562"/>
        <v/>
      </c>
      <c r="DK296" s="552" t="str">
        <f t="shared" si="563"/>
        <v/>
      </c>
      <c r="DL296" s="896">
        <f t="shared" si="564"/>
        <v>0</v>
      </c>
      <c r="DM296" s="851">
        <f t="shared" si="565"/>
        <v>0</v>
      </c>
      <c r="DN296" s="851">
        <f t="shared" si="566"/>
        <v>0</v>
      </c>
      <c r="DO296" s="852">
        <f t="shared" si="567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0"/>
    </row>
    <row r="297" spans="1:129" ht="12.75" customHeight="1">
      <c r="A297" s="893" t="s">
        <v>277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541"/>
        <v/>
      </c>
      <c r="CA297" s="894" t="str">
        <f t="shared" si="542"/>
        <v/>
      </c>
      <c r="CB297" s="894" t="str">
        <f t="shared" si="543"/>
        <v/>
      </c>
      <c r="CC297" s="895" t="str">
        <f t="shared" si="544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6" t="str">
        <f t="shared" si="546"/>
        <v/>
      </c>
      <c r="CL297" s="156" t="str">
        <f t="shared" si="546"/>
        <v/>
      </c>
      <c r="CM297" s="156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4" t="str">
        <f t="shared" si="546"/>
        <v/>
      </c>
      <c r="CU297" s="552" t="str">
        <f t="shared" si="547"/>
        <v/>
      </c>
      <c r="CV297" s="553" t="str">
        <f t="shared" si="548"/>
        <v/>
      </c>
      <c r="CW297" s="554" t="str">
        <f t="shared" si="549"/>
        <v/>
      </c>
      <c r="CX297" s="554" t="str">
        <f t="shared" si="550"/>
        <v/>
      </c>
      <c r="CY297" s="554" t="str">
        <f t="shared" si="551"/>
        <v/>
      </c>
      <c r="CZ297" s="554" t="str">
        <f t="shared" si="552"/>
        <v/>
      </c>
      <c r="DA297" s="554" t="str">
        <f t="shared" si="553"/>
        <v/>
      </c>
      <c r="DB297" s="555" t="str">
        <f t="shared" si="554"/>
        <v/>
      </c>
      <c r="DC297" s="555" t="str">
        <f t="shared" si="555"/>
        <v/>
      </c>
      <c r="DD297" s="555" t="str">
        <f t="shared" si="556"/>
        <v/>
      </c>
      <c r="DE297" s="554" t="str">
        <f t="shared" si="557"/>
        <v/>
      </c>
      <c r="DF297" s="554" t="str">
        <f t="shared" si="558"/>
        <v/>
      </c>
      <c r="DG297" s="554" t="str">
        <f t="shared" si="559"/>
        <v/>
      </c>
      <c r="DH297" s="554" t="str">
        <f t="shared" si="560"/>
        <v/>
      </c>
      <c r="DI297" s="554" t="str">
        <f t="shared" si="561"/>
        <v/>
      </c>
      <c r="DJ297" s="553" t="str">
        <f t="shared" si="562"/>
        <v/>
      </c>
      <c r="DK297" s="552" t="str">
        <f t="shared" si="563"/>
        <v/>
      </c>
      <c r="DL297" s="896">
        <f t="shared" si="564"/>
        <v>0</v>
      </c>
      <c r="DM297" s="851">
        <f t="shared" si="565"/>
        <v>0</v>
      </c>
      <c r="DN297" s="851">
        <f t="shared" si="566"/>
        <v>0</v>
      </c>
      <c r="DO297" s="852">
        <f t="shared" si="567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0"/>
    </row>
    <row r="298" spans="1:129" ht="12.75" customHeight="1">
      <c r="A298" s="893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541"/>
        <v/>
      </c>
      <c r="CA298" s="894" t="str">
        <f t="shared" si="542"/>
        <v/>
      </c>
      <c r="CB298" s="894" t="str">
        <f t="shared" si="543"/>
        <v/>
      </c>
      <c r="CC298" s="895" t="str">
        <f t="shared" si="544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6" t="str">
        <f t="shared" si="546"/>
        <v/>
      </c>
      <c r="CL298" s="156" t="str">
        <f t="shared" si="546"/>
        <v/>
      </c>
      <c r="CM298" s="156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4" t="str">
        <f t="shared" si="546"/>
        <v/>
      </c>
      <c r="CU298" s="552" t="str">
        <f t="shared" si="547"/>
        <v/>
      </c>
      <c r="CV298" s="553" t="str">
        <f t="shared" si="548"/>
        <v/>
      </c>
      <c r="CW298" s="554" t="str">
        <f t="shared" si="549"/>
        <v/>
      </c>
      <c r="CX298" s="554" t="str">
        <f t="shared" si="550"/>
        <v/>
      </c>
      <c r="CY298" s="554" t="str">
        <f t="shared" si="551"/>
        <v/>
      </c>
      <c r="CZ298" s="554" t="str">
        <f t="shared" si="552"/>
        <v/>
      </c>
      <c r="DA298" s="554" t="str">
        <f t="shared" si="553"/>
        <v/>
      </c>
      <c r="DB298" s="555" t="str">
        <f t="shared" si="554"/>
        <v/>
      </c>
      <c r="DC298" s="555" t="str">
        <f t="shared" si="555"/>
        <v/>
      </c>
      <c r="DD298" s="555" t="str">
        <f t="shared" si="556"/>
        <v/>
      </c>
      <c r="DE298" s="554" t="str">
        <f t="shared" si="557"/>
        <v/>
      </c>
      <c r="DF298" s="554" t="str">
        <f t="shared" si="558"/>
        <v/>
      </c>
      <c r="DG298" s="554" t="str">
        <f t="shared" si="559"/>
        <v/>
      </c>
      <c r="DH298" s="554" t="str">
        <f t="shared" si="560"/>
        <v/>
      </c>
      <c r="DI298" s="554" t="str">
        <f t="shared" si="561"/>
        <v/>
      </c>
      <c r="DJ298" s="553" t="str">
        <f t="shared" si="562"/>
        <v/>
      </c>
      <c r="DK298" s="552" t="str">
        <f t="shared" si="563"/>
        <v/>
      </c>
      <c r="DL298" s="896">
        <f t="shared" si="564"/>
        <v>0</v>
      </c>
      <c r="DM298" s="851">
        <f t="shared" si="565"/>
        <v>0</v>
      </c>
      <c r="DN298" s="851">
        <f t="shared" si="566"/>
        <v>0</v>
      </c>
      <c r="DO298" s="852">
        <f t="shared" si="567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0"/>
    </row>
    <row r="299" spans="1:129" ht="14" customHeight="1">
      <c r="A299" s="899" t="s">
        <v>307</v>
      </c>
      <c r="B299" s="900" t="str">
        <f t="shared" ref="B299:R299" si="568">IF(B296="","",B295*B296*B297*B298)</f>
        <v/>
      </c>
      <c r="C299" s="900" t="str">
        <f t="shared" si="568"/>
        <v/>
      </c>
      <c r="D299" s="900" t="str">
        <f t="shared" si="568"/>
        <v/>
      </c>
      <c r="E299" s="900" t="str">
        <f t="shared" si="568"/>
        <v/>
      </c>
      <c r="F299" s="900" t="str">
        <f t="shared" si="568"/>
        <v/>
      </c>
      <c r="G299" s="900" t="str">
        <f t="shared" si="568"/>
        <v/>
      </c>
      <c r="H299" s="900" t="str">
        <f t="shared" si="568"/>
        <v/>
      </c>
      <c r="I299" s="900" t="str">
        <f t="shared" si="568"/>
        <v/>
      </c>
      <c r="J299" s="900" t="str">
        <f t="shared" si="568"/>
        <v/>
      </c>
      <c r="K299" s="900" t="str">
        <f t="shared" si="568"/>
        <v/>
      </c>
      <c r="L299" s="900" t="str">
        <f t="shared" si="568"/>
        <v/>
      </c>
      <c r="M299" s="900" t="str">
        <f t="shared" si="568"/>
        <v/>
      </c>
      <c r="N299" s="900" t="str">
        <f t="shared" si="568"/>
        <v/>
      </c>
      <c r="O299" s="900" t="str">
        <f t="shared" si="568"/>
        <v/>
      </c>
      <c r="P299" s="900" t="str">
        <f t="shared" si="568"/>
        <v/>
      </c>
      <c r="Q299" s="900" t="str">
        <f t="shared" si="568"/>
        <v/>
      </c>
      <c r="R299" s="900" t="str">
        <f t="shared" si="568"/>
        <v/>
      </c>
      <c r="S299" s="888"/>
      <c r="T299" s="900" t="str">
        <f t="shared" ref="T299:AJ299" si="569">IF(T296="","",T295*T296*T297*T298)</f>
        <v/>
      </c>
      <c r="U299" s="900" t="str">
        <f t="shared" si="569"/>
        <v/>
      </c>
      <c r="V299" s="900" t="str">
        <f t="shared" si="569"/>
        <v/>
      </c>
      <c r="W299" s="900" t="str">
        <f t="shared" si="569"/>
        <v/>
      </c>
      <c r="X299" s="900" t="str">
        <f t="shared" si="569"/>
        <v/>
      </c>
      <c r="Y299" s="900" t="str">
        <f t="shared" si="569"/>
        <v/>
      </c>
      <c r="Z299" s="900" t="str">
        <f t="shared" si="569"/>
        <v/>
      </c>
      <c r="AA299" s="900" t="str">
        <f t="shared" si="569"/>
        <v/>
      </c>
      <c r="AB299" s="900" t="str">
        <f t="shared" si="569"/>
        <v/>
      </c>
      <c r="AC299" s="900" t="str">
        <f t="shared" si="569"/>
        <v/>
      </c>
      <c r="AD299" s="900" t="str">
        <f t="shared" si="569"/>
        <v/>
      </c>
      <c r="AE299" s="900" t="str">
        <f t="shared" si="569"/>
        <v/>
      </c>
      <c r="AF299" s="900" t="str">
        <f t="shared" si="569"/>
        <v/>
      </c>
      <c r="AG299" s="900" t="str">
        <f t="shared" si="569"/>
        <v/>
      </c>
      <c r="AH299" s="900" t="str">
        <f t="shared" si="569"/>
        <v/>
      </c>
      <c r="AI299" s="900" t="str">
        <f t="shared" si="569"/>
        <v/>
      </c>
      <c r="AJ299" s="900" t="str">
        <f t="shared" si="569"/>
        <v/>
      </c>
      <c r="AK299" s="888"/>
      <c r="AL299" s="900" t="str">
        <f t="shared" ref="AL299:BB299" si="570">IF(AL296="","",AL295*AL296*AL297*AL298)</f>
        <v/>
      </c>
      <c r="AM299" s="900" t="str">
        <f t="shared" si="570"/>
        <v/>
      </c>
      <c r="AN299" s="900" t="str">
        <f t="shared" si="570"/>
        <v/>
      </c>
      <c r="AO299" s="900" t="str">
        <f t="shared" si="570"/>
        <v/>
      </c>
      <c r="AP299" s="900" t="str">
        <f t="shared" si="570"/>
        <v/>
      </c>
      <c r="AQ299" s="900" t="str">
        <f t="shared" si="570"/>
        <v/>
      </c>
      <c r="AR299" s="900" t="str">
        <f t="shared" si="570"/>
        <v/>
      </c>
      <c r="AS299" s="900" t="str">
        <f t="shared" si="570"/>
        <v/>
      </c>
      <c r="AT299" s="900" t="str">
        <f t="shared" si="570"/>
        <v/>
      </c>
      <c r="AU299" s="900" t="str">
        <f t="shared" si="570"/>
        <v/>
      </c>
      <c r="AV299" s="900" t="str">
        <f t="shared" si="570"/>
        <v/>
      </c>
      <c r="AW299" s="900" t="str">
        <f t="shared" si="570"/>
        <v/>
      </c>
      <c r="AX299" s="900" t="str">
        <f t="shared" si="570"/>
        <v/>
      </c>
      <c r="AY299" s="900" t="str">
        <f t="shared" si="570"/>
        <v/>
      </c>
      <c r="AZ299" s="900" t="str">
        <f t="shared" si="570"/>
        <v/>
      </c>
      <c r="BA299" s="900" t="str">
        <f t="shared" si="570"/>
        <v/>
      </c>
      <c r="BB299" s="900" t="str">
        <f t="shared" si="570"/>
        <v/>
      </c>
      <c r="BC299" s="888"/>
      <c r="BD299" s="900" t="str">
        <f t="shared" ref="BD299:BT299" si="571">IF(BD296="","",BD295*BD296*BD297*BD298)</f>
        <v/>
      </c>
      <c r="BE299" s="900" t="str">
        <f t="shared" si="571"/>
        <v/>
      </c>
      <c r="BF299" s="900" t="str">
        <f t="shared" si="571"/>
        <v/>
      </c>
      <c r="BG299" s="900" t="str">
        <f t="shared" si="571"/>
        <v/>
      </c>
      <c r="BH299" s="900" t="str">
        <f t="shared" si="571"/>
        <v/>
      </c>
      <c r="BI299" s="900" t="str">
        <f t="shared" si="571"/>
        <v/>
      </c>
      <c r="BJ299" s="900" t="str">
        <f t="shared" si="571"/>
        <v/>
      </c>
      <c r="BK299" s="900" t="str">
        <f t="shared" si="571"/>
        <v/>
      </c>
      <c r="BL299" s="900" t="str">
        <f t="shared" si="571"/>
        <v/>
      </c>
      <c r="BM299" s="900" t="str">
        <f t="shared" si="571"/>
        <v/>
      </c>
      <c r="BN299" s="900" t="str">
        <f t="shared" si="571"/>
        <v/>
      </c>
      <c r="BO299" s="900" t="str">
        <f t="shared" si="571"/>
        <v/>
      </c>
      <c r="BP299" s="900" t="str">
        <f t="shared" si="571"/>
        <v/>
      </c>
      <c r="BQ299" s="900" t="str">
        <f t="shared" si="571"/>
        <v/>
      </c>
      <c r="BR299" s="900" t="str">
        <f t="shared" si="571"/>
        <v/>
      </c>
      <c r="BS299" s="900" t="str">
        <f t="shared" si="571"/>
        <v/>
      </c>
      <c r="BT299" s="900" t="str">
        <f t="shared" si="571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541"/>
        <v/>
      </c>
      <c r="CA299" s="894" t="str">
        <f t="shared" si="542"/>
        <v/>
      </c>
      <c r="CB299" s="894" t="str">
        <f t="shared" si="543"/>
        <v/>
      </c>
      <c r="CC299" s="895" t="str">
        <f t="shared" si="544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6" t="str">
        <f t="shared" si="546"/>
        <v/>
      </c>
      <c r="CL299" s="156" t="str">
        <f t="shared" si="546"/>
        <v/>
      </c>
      <c r="CM299" s="156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4" t="str">
        <f t="shared" si="546"/>
        <v/>
      </c>
      <c r="CU299" s="552" t="str">
        <f t="shared" si="547"/>
        <v/>
      </c>
      <c r="CV299" s="553" t="str">
        <f t="shared" si="548"/>
        <v/>
      </c>
      <c r="CW299" s="554" t="str">
        <f t="shared" si="549"/>
        <v/>
      </c>
      <c r="CX299" s="554" t="str">
        <f t="shared" si="550"/>
        <v/>
      </c>
      <c r="CY299" s="554" t="str">
        <f t="shared" si="551"/>
        <v/>
      </c>
      <c r="CZ299" s="554" t="str">
        <f t="shared" si="552"/>
        <v/>
      </c>
      <c r="DA299" s="554" t="str">
        <f t="shared" si="553"/>
        <v/>
      </c>
      <c r="DB299" s="555" t="str">
        <f t="shared" si="554"/>
        <v/>
      </c>
      <c r="DC299" s="555" t="str">
        <f t="shared" si="555"/>
        <v/>
      </c>
      <c r="DD299" s="555" t="str">
        <f t="shared" si="556"/>
        <v/>
      </c>
      <c r="DE299" s="554" t="str">
        <f t="shared" si="557"/>
        <v/>
      </c>
      <c r="DF299" s="554" t="str">
        <f t="shared" si="558"/>
        <v/>
      </c>
      <c r="DG299" s="554" t="str">
        <f t="shared" si="559"/>
        <v/>
      </c>
      <c r="DH299" s="554" t="str">
        <f t="shared" si="560"/>
        <v/>
      </c>
      <c r="DI299" s="554" t="str">
        <f t="shared" si="561"/>
        <v/>
      </c>
      <c r="DJ299" s="553" t="str">
        <f t="shared" si="562"/>
        <v/>
      </c>
      <c r="DK299" s="552" t="str">
        <f t="shared" si="563"/>
        <v/>
      </c>
      <c r="DL299" s="896">
        <f t="shared" si="564"/>
        <v>0</v>
      </c>
      <c r="DM299" s="851">
        <f t="shared" si="565"/>
        <v>0</v>
      </c>
      <c r="DN299" s="851">
        <f t="shared" si="566"/>
        <v>0</v>
      </c>
      <c r="DO299" s="852">
        <f t="shared" si="567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0"/>
    </row>
    <row r="300" spans="1:129" ht="14" customHeight="1">
      <c r="A300" s="853" t="s">
        <v>463</v>
      </c>
      <c r="B300" s="924">
        <f t="shared" ref="B300:R300" si="572">SUM(B257,B263,B269,B275,B281,B287,B293,B299)</f>
        <v>0</v>
      </c>
      <c r="C300" s="924">
        <f t="shared" si="572"/>
        <v>0</v>
      </c>
      <c r="D300" s="924">
        <f t="shared" si="572"/>
        <v>0</v>
      </c>
      <c r="E300" s="924">
        <f t="shared" si="572"/>
        <v>0</v>
      </c>
      <c r="F300" s="924">
        <f t="shared" si="572"/>
        <v>0</v>
      </c>
      <c r="G300" s="924">
        <f t="shared" si="572"/>
        <v>0</v>
      </c>
      <c r="H300" s="924">
        <f t="shared" si="572"/>
        <v>0</v>
      </c>
      <c r="I300" s="924">
        <f t="shared" si="572"/>
        <v>0</v>
      </c>
      <c r="J300" s="924">
        <f t="shared" si="572"/>
        <v>0</v>
      </c>
      <c r="K300" s="924">
        <f t="shared" si="572"/>
        <v>0</v>
      </c>
      <c r="L300" s="924">
        <f t="shared" si="572"/>
        <v>0</v>
      </c>
      <c r="M300" s="924">
        <f t="shared" si="572"/>
        <v>0</v>
      </c>
      <c r="N300" s="924">
        <f t="shared" si="572"/>
        <v>0</v>
      </c>
      <c r="O300" s="924">
        <f t="shared" si="572"/>
        <v>0</v>
      </c>
      <c r="P300" s="924">
        <f t="shared" si="572"/>
        <v>0</v>
      </c>
      <c r="Q300" s="924">
        <f t="shared" si="572"/>
        <v>0</v>
      </c>
      <c r="R300" s="924">
        <f t="shared" si="572"/>
        <v>0</v>
      </c>
      <c r="S300" s="908"/>
      <c r="T300" s="924">
        <f t="shared" ref="T300:AJ300" si="573">SUM(T257,T263,T269,T275,T281,T287,T293,T299)</f>
        <v>0</v>
      </c>
      <c r="U300" s="924">
        <f t="shared" si="573"/>
        <v>0</v>
      </c>
      <c r="V300" s="924">
        <f t="shared" si="573"/>
        <v>0</v>
      </c>
      <c r="W300" s="924">
        <f t="shared" si="573"/>
        <v>0</v>
      </c>
      <c r="X300" s="924">
        <f t="shared" si="573"/>
        <v>0</v>
      </c>
      <c r="Y300" s="924">
        <f t="shared" si="573"/>
        <v>0</v>
      </c>
      <c r="Z300" s="924">
        <f t="shared" si="573"/>
        <v>0</v>
      </c>
      <c r="AA300" s="924">
        <f t="shared" si="573"/>
        <v>0</v>
      </c>
      <c r="AB300" s="924">
        <f t="shared" si="573"/>
        <v>0</v>
      </c>
      <c r="AC300" s="924">
        <f t="shared" si="573"/>
        <v>0</v>
      </c>
      <c r="AD300" s="924">
        <f t="shared" si="573"/>
        <v>0</v>
      </c>
      <c r="AE300" s="924">
        <f t="shared" si="573"/>
        <v>0</v>
      </c>
      <c r="AF300" s="924">
        <f t="shared" si="573"/>
        <v>0</v>
      </c>
      <c r="AG300" s="924">
        <f t="shared" si="573"/>
        <v>0</v>
      </c>
      <c r="AH300" s="924">
        <f t="shared" si="573"/>
        <v>0</v>
      </c>
      <c r="AI300" s="924">
        <f t="shared" si="573"/>
        <v>0</v>
      </c>
      <c r="AJ300" s="924">
        <f t="shared" si="573"/>
        <v>0</v>
      </c>
      <c r="AK300" s="908"/>
      <c r="AL300" s="924">
        <f t="shared" ref="AL300:BB300" si="574">SUM(AL257,AL263,AL269,AL275,AL281,AL287,AL293,AL299)</f>
        <v>0</v>
      </c>
      <c r="AM300" s="924">
        <f t="shared" si="574"/>
        <v>0</v>
      </c>
      <c r="AN300" s="924">
        <f t="shared" si="574"/>
        <v>0</v>
      </c>
      <c r="AO300" s="924">
        <f t="shared" si="574"/>
        <v>0</v>
      </c>
      <c r="AP300" s="924">
        <f t="shared" si="574"/>
        <v>0</v>
      </c>
      <c r="AQ300" s="924">
        <f t="shared" si="574"/>
        <v>0</v>
      </c>
      <c r="AR300" s="924">
        <f t="shared" si="574"/>
        <v>0</v>
      </c>
      <c r="AS300" s="924">
        <f t="shared" si="574"/>
        <v>0</v>
      </c>
      <c r="AT300" s="924">
        <f t="shared" si="574"/>
        <v>0</v>
      </c>
      <c r="AU300" s="924">
        <f t="shared" si="574"/>
        <v>0</v>
      </c>
      <c r="AV300" s="924">
        <f t="shared" si="574"/>
        <v>0</v>
      </c>
      <c r="AW300" s="924">
        <f t="shared" si="574"/>
        <v>0</v>
      </c>
      <c r="AX300" s="924">
        <f t="shared" si="574"/>
        <v>0</v>
      </c>
      <c r="AY300" s="924">
        <f t="shared" si="574"/>
        <v>0</v>
      </c>
      <c r="AZ300" s="924">
        <f t="shared" si="574"/>
        <v>0</v>
      </c>
      <c r="BA300" s="924">
        <f t="shared" si="574"/>
        <v>0</v>
      </c>
      <c r="BB300" s="924">
        <f t="shared" si="574"/>
        <v>0</v>
      </c>
      <c r="BC300" s="908"/>
      <c r="BD300" s="924">
        <f t="shared" ref="BD300:BT300" si="575">SUM(BD257,BD263,BD269,BD275,BD281,BD287,BD293,BD299)</f>
        <v>0</v>
      </c>
      <c r="BE300" s="924">
        <f t="shared" si="575"/>
        <v>0</v>
      </c>
      <c r="BF300" s="924">
        <f t="shared" si="575"/>
        <v>0</v>
      </c>
      <c r="BG300" s="924">
        <f t="shared" si="575"/>
        <v>0</v>
      </c>
      <c r="BH300" s="924">
        <f t="shared" si="575"/>
        <v>0</v>
      </c>
      <c r="BI300" s="924">
        <f t="shared" si="575"/>
        <v>0</v>
      </c>
      <c r="BJ300" s="924">
        <f t="shared" si="575"/>
        <v>0</v>
      </c>
      <c r="BK300" s="924">
        <f t="shared" si="575"/>
        <v>0</v>
      </c>
      <c r="BL300" s="924">
        <f t="shared" si="575"/>
        <v>0</v>
      </c>
      <c r="BM300" s="924">
        <f t="shared" si="575"/>
        <v>0</v>
      </c>
      <c r="BN300" s="924">
        <f t="shared" si="575"/>
        <v>0</v>
      </c>
      <c r="BO300" s="924">
        <f t="shared" si="575"/>
        <v>0</v>
      </c>
      <c r="BP300" s="924">
        <f t="shared" si="575"/>
        <v>0</v>
      </c>
      <c r="BQ300" s="924">
        <f t="shared" si="575"/>
        <v>0</v>
      </c>
      <c r="BR300" s="924">
        <f t="shared" si="575"/>
        <v>0</v>
      </c>
      <c r="BS300" s="924">
        <f t="shared" si="575"/>
        <v>0</v>
      </c>
      <c r="BT300" s="924">
        <f t="shared" si="575"/>
        <v>0</v>
      </c>
      <c r="BU300" s="908"/>
      <c r="BV300" s="924">
        <f>SUM(BV257,BV263,BV269,BV275,BV281,BV287,BV293,BV299)</f>
        <v>0</v>
      </c>
      <c r="BW300" s="924">
        <f>SUM(BW257,BW263,BW269,BW275,BW281,BW287,BW293,BW299)</f>
        <v>0</v>
      </c>
      <c r="BX300" s="924">
        <f>SUM(BX257,BX263,BX269,BX275,BX281,BX287,BX293,BX299)</f>
        <v>0</v>
      </c>
      <c r="BY300" s="924">
        <f>SUM(BY257,BY263,BY269,BY275,BY281,BY287,BY293,BY299)</f>
        <v>0</v>
      </c>
      <c r="BZ300" s="894">
        <f t="shared" si="541"/>
        <v>0</v>
      </c>
      <c r="CA300" s="894">
        <f t="shared" si="542"/>
        <v>0</v>
      </c>
      <c r="CB300" s="894">
        <f t="shared" si="543"/>
        <v>0</v>
      </c>
      <c r="CC300" s="895">
        <f t="shared" si="544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6">
        <f t="shared" si="546"/>
        <v>0</v>
      </c>
      <c r="CL300" s="156">
        <f t="shared" si="546"/>
        <v>0</v>
      </c>
      <c r="CM300" s="156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4">
        <f t="shared" si="546"/>
        <v>0</v>
      </c>
      <c r="CU300" s="552">
        <f t="shared" si="547"/>
        <v>0</v>
      </c>
      <c r="CV300" s="553">
        <f t="shared" si="548"/>
        <v>0</v>
      </c>
      <c r="CW300" s="554">
        <f t="shared" si="549"/>
        <v>0</v>
      </c>
      <c r="CX300" s="554">
        <f t="shared" si="550"/>
        <v>0</v>
      </c>
      <c r="CY300" s="554">
        <f t="shared" si="551"/>
        <v>0</v>
      </c>
      <c r="CZ300" s="554">
        <f t="shared" si="552"/>
        <v>0</v>
      </c>
      <c r="DA300" s="554">
        <f t="shared" si="553"/>
        <v>0</v>
      </c>
      <c r="DB300" s="555">
        <f t="shared" si="554"/>
        <v>0</v>
      </c>
      <c r="DC300" s="555">
        <f t="shared" si="555"/>
        <v>0</v>
      </c>
      <c r="DD300" s="555">
        <f t="shared" si="556"/>
        <v>0</v>
      </c>
      <c r="DE300" s="554">
        <f t="shared" si="557"/>
        <v>0</v>
      </c>
      <c r="DF300" s="554">
        <f t="shared" si="558"/>
        <v>0</v>
      </c>
      <c r="DG300" s="554">
        <f t="shared" si="559"/>
        <v>0</v>
      </c>
      <c r="DH300" s="554">
        <f t="shared" si="560"/>
        <v>0</v>
      </c>
      <c r="DI300" s="554">
        <f t="shared" si="561"/>
        <v>0</v>
      </c>
      <c r="DJ300" s="553">
        <f t="shared" si="562"/>
        <v>0</v>
      </c>
      <c r="DK300" s="552">
        <f t="shared" si="563"/>
        <v>0</v>
      </c>
      <c r="DL300" s="896">
        <f t="shared" si="564"/>
        <v>17</v>
      </c>
      <c r="DM300" s="851">
        <f t="shared" si="565"/>
        <v>17</v>
      </c>
      <c r="DN300" s="851">
        <f t="shared" si="566"/>
        <v>17</v>
      </c>
      <c r="DO300" s="852">
        <f t="shared" si="567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0"/>
    </row>
    <row r="301" spans="1:129" ht="12" customHeight="1">
      <c r="A301" s="60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8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8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8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8"/>
      <c r="BV301" s="450"/>
      <c r="BW301" s="450"/>
      <c r="BX301" s="450"/>
      <c r="BY301" s="450"/>
      <c r="BZ301" s="909"/>
      <c r="CA301" s="909"/>
      <c r="CB301" s="909"/>
      <c r="CC301" s="910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6"/>
      <c r="CU301" s="851"/>
      <c r="CV301" s="851"/>
      <c r="CW301" s="852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6"/>
      <c r="DM301" s="851"/>
      <c r="DN301" s="851"/>
      <c r="DO301" s="852"/>
      <c r="DP301" s="450"/>
      <c r="DQ301" s="450"/>
      <c r="DR301" s="450"/>
      <c r="DS301" s="450"/>
      <c r="DT301" s="450"/>
      <c r="DU301" s="450"/>
      <c r="DV301" s="450"/>
      <c r="DW301" s="911"/>
      <c r="DX301" s="450"/>
      <c r="DY301" s="60"/>
    </row>
    <row r="302" spans="1:129" ht="12.75" customHeight="1">
      <c r="A302" s="890" t="s">
        <v>464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1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6"/>
      <c r="DM302" s="851"/>
      <c r="DN302" s="851"/>
      <c r="DO302" s="852"/>
      <c r="DP302" s="450"/>
      <c r="DQ302" s="450"/>
      <c r="DR302" s="450"/>
      <c r="DS302" s="450"/>
      <c r="DT302" s="450"/>
      <c r="DU302" s="450"/>
      <c r="DV302" s="450"/>
      <c r="DW302" s="911"/>
      <c r="DX302" s="450"/>
      <c r="DY302" s="60"/>
    </row>
    <row r="303" spans="1:129" ht="12.75" customHeight="1">
      <c r="A303" s="892" t="s">
        <v>465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8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8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8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8"/>
      <c r="BV303" s="672"/>
      <c r="BW303" s="672"/>
      <c r="BX303" s="672"/>
      <c r="BY303" s="672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0"/>
    </row>
    <row r="304" spans="1:129" ht="12.75" customHeight="1">
      <c r="A304" s="893" t="s">
        <v>288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8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8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8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8"/>
      <c r="BV304" s="672"/>
      <c r="BW304" s="672"/>
      <c r="BX304" s="672"/>
      <c r="BY304" s="672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3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6" t="str">
        <f t="shared" si="576"/>
        <v/>
      </c>
      <c r="CL304" s="156" t="str">
        <f t="shared" si="576"/>
        <v/>
      </c>
      <c r="CM304" s="156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4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2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3" t="str">
        <f t="shared" si="578"/>
        <v/>
      </c>
      <c r="CW304" s="554" t="str">
        <f t="shared" si="578"/>
        <v/>
      </c>
      <c r="CX304" s="554" t="str">
        <f t="shared" si="578"/>
        <v/>
      </c>
      <c r="CY304" s="554" t="str">
        <f t="shared" si="578"/>
        <v/>
      </c>
      <c r="CZ304" s="554" t="str">
        <f t="shared" si="578"/>
        <v/>
      </c>
      <c r="DA304" s="554" t="str">
        <f t="shared" si="578"/>
        <v/>
      </c>
      <c r="DB304" s="555" t="str">
        <f t="shared" si="578"/>
        <v/>
      </c>
      <c r="DC304" s="555" t="str">
        <f t="shared" si="578"/>
        <v/>
      </c>
      <c r="DD304" s="555" t="str">
        <f t="shared" si="578"/>
        <v/>
      </c>
      <c r="DE304" s="554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4" t="str">
        <f t="shared" si="579"/>
        <v/>
      </c>
      <c r="DG304" s="554" t="str">
        <f t="shared" si="579"/>
        <v/>
      </c>
      <c r="DH304" s="554" t="str">
        <f t="shared" si="579"/>
        <v/>
      </c>
      <c r="DI304" s="554" t="str">
        <f t="shared" si="579"/>
        <v/>
      </c>
      <c r="DJ304" s="553" t="str">
        <f t="shared" si="579"/>
        <v/>
      </c>
      <c r="DK304" s="552" t="str">
        <f t="shared" si="579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0"/>
    </row>
    <row r="305" spans="1:129" ht="12.75" customHeight="1">
      <c r="A305" s="893" t="s">
        <v>289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6" t="str">
        <f t="shared" si="577"/>
        <v/>
      </c>
      <c r="CL305" s="156" t="str">
        <f t="shared" si="577"/>
        <v/>
      </c>
      <c r="CM305" s="156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4" t="str">
        <f t="shared" si="577"/>
        <v/>
      </c>
      <c r="CU305" s="552" t="str">
        <f t="shared" si="578"/>
        <v/>
      </c>
      <c r="CV305" s="553" t="str">
        <f t="shared" si="578"/>
        <v/>
      </c>
      <c r="CW305" s="554" t="str">
        <f t="shared" si="578"/>
        <v/>
      </c>
      <c r="CX305" s="554" t="str">
        <f t="shared" si="578"/>
        <v/>
      </c>
      <c r="CY305" s="554" t="str">
        <f t="shared" si="578"/>
        <v/>
      </c>
      <c r="CZ305" s="554" t="str">
        <f t="shared" si="578"/>
        <v/>
      </c>
      <c r="DA305" s="554" t="str">
        <f t="shared" si="578"/>
        <v/>
      </c>
      <c r="DB305" s="555" t="str">
        <f t="shared" si="578"/>
        <v/>
      </c>
      <c r="DC305" s="555" t="str">
        <f t="shared" si="578"/>
        <v/>
      </c>
      <c r="DD305" s="555" t="str">
        <f t="shared" si="578"/>
        <v/>
      </c>
      <c r="DE305" s="554" t="str">
        <f t="shared" si="579"/>
        <v/>
      </c>
      <c r="DF305" s="554" t="str">
        <f t="shared" si="579"/>
        <v/>
      </c>
      <c r="DG305" s="554" t="str">
        <f t="shared" si="579"/>
        <v/>
      </c>
      <c r="DH305" s="554" t="str">
        <f t="shared" si="579"/>
        <v/>
      </c>
      <c r="DI305" s="554" t="str">
        <f t="shared" si="579"/>
        <v/>
      </c>
      <c r="DJ305" s="553" t="str">
        <f t="shared" si="579"/>
        <v/>
      </c>
      <c r="DK305" s="552" t="str">
        <f t="shared" si="579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0"/>
    </row>
    <row r="306" spans="1:129" ht="12.75" customHeight="1">
      <c r="A306" s="893" t="s">
        <v>277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6" t="str">
        <f t="shared" si="577"/>
        <v/>
      </c>
      <c r="CL306" s="156" t="str">
        <f t="shared" si="577"/>
        <v/>
      </c>
      <c r="CM306" s="156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4" t="str">
        <f t="shared" si="577"/>
        <v/>
      </c>
      <c r="CU306" s="552" t="str">
        <f t="shared" si="578"/>
        <v/>
      </c>
      <c r="CV306" s="553" t="str">
        <f t="shared" si="578"/>
        <v/>
      </c>
      <c r="CW306" s="554" t="str">
        <f t="shared" si="578"/>
        <v/>
      </c>
      <c r="CX306" s="554" t="str">
        <f t="shared" si="578"/>
        <v/>
      </c>
      <c r="CY306" s="554" t="str">
        <f t="shared" si="578"/>
        <v/>
      </c>
      <c r="CZ306" s="554" t="str">
        <f t="shared" si="578"/>
        <v/>
      </c>
      <c r="DA306" s="554" t="str">
        <f t="shared" si="578"/>
        <v/>
      </c>
      <c r="DB306" s="555" t="str">
        <f t="shared" si="578"/>
        <v/>
      </c>
      <c r="DC306" s="555" t="str">
        <f t="shared" si="578"/>
        <v/>
      </c>
      <c r="DD306" s="555" t="str">
        <f t="shared" si="578"/>
        <v/>
      </c>
      <c r="DE306" s="554" t="str">
        <f t="shared" si="579"/>
        <v/>
      </c>
      <c r="DF306" s="554" t="str">
        <f t="shared" si="579"/>
        <v/>
      </c>
      <c r="DG306" s="554" t="str">
        <f t="shared" si="579"/>
        <v/>
      </c>
      <c r="DH306" s="554" t="str">
        <f t="shared" si="579"/>
        <v/>
      </c>
      <c r="DI306" s="554" t="str">
        <f t="shared" si="579"/>
        <v/>
      </c>
      <c r="DJ306" s="553" t="str">
        <f t="shared" si="579"/>
        <v/>
      </c>
      <c r="DK306" s="552" t="str">
        <f t="shared" si="579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0"/>
    </row>
    <row r="307" spans="1:129" ht="12.75" customHeight="1">
      <c r="A307" s="893" t="s">
        <v>306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6" t="str">
        <f t="shared" si="577"/>
        <v/>
      </c>
      <c r="CL307" s="156" t="str">
        <f t="shared" si="577"/>
        <v/>
      </c>
      <c r="CM307" s="156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4" t="str">
        <f t="shared" si="577"/>
        <v/>
      </c>
      <c r="CU307" s="552" t="str">
        <f t="shared" si="578"/>
        <v/>
      </c>
      <c r="CV307" s="553" t="str">
        <f t="shared" si="578"/>
        <v/>
      </c>
      <c r="CW307" s="554" t="str">
        <f t="shared" si="578"/>
        <v/>
      </c>
      <c r="CX307" s="554" t="str">
        <f t="shared" si="578"/>
        <v/>
      </c>
      <c r="CY307" s="554" t="str">
        <f t="shared" si="578"/>
        <v/>
      </c>
      <c r="CZ307" s="554" t="str">
        <f t="shared" si="578"/>
        <v/>
      </c>
      <c r="DA307" s="554" t="str">
        <f t="shared" si="578"/>
        <v/>
      </c>
      <c r="DB307" s="555" t="str">
        <f t="shared" si="578"/>
        <v/>
      </c>
      <c r="DC307" s="555" t="str">
        <f t="shared" si="578"/>
        <v/>
      </c>
      <c r="DD307" s="555" t="str">
        <f t="shared" si="578"/>
        <v/>
      </c>
      <c r="DE307" s="554" t="str">
        <f t="shared" si="579"/>
        <v/>
      </c>
      <c r="DF307" s="554" t="str">
        <f t="shared" si="579"/>
        <v/>
      </c>
      <c r="DG307" s="554" t="str">
        <f t="shared" si="579"/>
        <v/>
      </c>
      <c r="DH307" s="554" t="str">
        <f t="shared" si="579"/>
        <v/>
      </c>
      <c r="DI307" s="554" t="str">
        <f t="shared" si="579"/>
        <v/>
      </c>
      <c r="DJ307" s="553" t="str">
        <f t="shared" si="579"/>
        <v/>
      </c>
      <c r="DK307" s="552" t="str">
        <f t="shared" si="579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0"/>
    </row>
    <row r="308" spans="1:129" ht="12.75" customHeight="1">
      <c r="A308" s="899" t="s">
        <v>307</v>
      </c>
      <c r="B308" s="900" t="str">
        <f t="shared" ref="B308:R308" si="580">IF(B305="","",B304*B305*B306*B307)</f>
        <v/>
      </c>
      <c r="C308" s="900" t="str">
        <f t="shared" si="580"/>
        <v/>
      </c>
      <c r="D308" s="900" t="str">
        <f t="shared" si="580"/>
        <v/>
      </c>
      <c r="E308" s="900" t="str">
        <f t="shared" si="580"/>
        <v/>
      </c>
      <c r="F308" s="900" t="str">
        <f t="shared" si="580"/>
        <v/>
      </c>
      <c r="G308" s="900" t="str">
        <f t="shared" si="580"/>
        <v/>
      </c>
      <c r="H308" s="900" t="str">
        <f t="shared" si="580"/>
        <v/>
      </c>
      <c r="I308" s="900" t="str">
        <f t="shared" si="580"/>
        <v/>
      </c>
      <c r="J308" s="900" t="str">
        <f t="shared" si="580"/>
        <v/>
      </c>
      <c r="K308" s="900" t="str">
        <f t="shared" si="580"/>
        <v/>
      </c>
      <c r="L308" s="900" t="str">
        <f t="shared" si="580"/>
        <v/>
      </c>
      <c r="M308" s="900" t="str">
        <f t="shared" si="580"/>
        <v/>
      </c>
      <c r="N308" s="900" t="str">
        <f t="shared" si="580"/>
        <v/>
      </c>
      <c r="O308" s="900" t="str">
        <f t="shared" si="580"/>
        <v/>
      </c>
      <c r="P308" s="900" t="str">
        <f t="shared" si="580"/>
        <v/>
      </c>
      <c r="Q308" s="900" t="str">
        <f t="shared" si="580"/>
        <v/>
      </c>
      <c r="R308" s="900" t="str">
        <f t="shared" si="580"/>
        <v/>
      </c>
      <c r="S308" s="888"/>
      <c r="T308" s="900" t="str">
        <f t="shared" ref="T308:AJ308" si="581">IF(T305="","",T304*T305*T306*T307)</f>
        <v/>
      </c>
      <c r="U308" s="900" t="str">
        <f t="shared" si="581"/>
        <v/>
      </c>
      <c r="V308" s="900" t="str">
        <f t="shared" si="581"/>
        <v/>
      </c>
      <c r="W308" s="900" t="str">
        <f t="shared" si="581"/>
        <v/>
      </c>
      <c r="X308" s="900" t="str">
        <f t="shared" si="581"/>
        <v/>
      </c>
      <c r="Y308" s="900" t="str">
        <f t="shared" si="581"/>
        <v/>
      </c>
      <c r="Z308" s="900" t="str">
        <f t="shared" si="581"/>
        <v/>
      </c>
      <c r="AA308" s="900" t="str">
        <f t="shared" si="581"/>
        <v/>
      </c>
      <c r="AB308" s="900" t="str">
        <f t="shared" si="581"/>
        <v/>
      </c>
      <c r="AC308" s="900" t="str">
        <f t="shared" si="581"/>
        <v/>
      </c>
      <c r="AD308" s="900" t="str">
        <f t="shared" si="581"/>
        <v/>
      </c>
      <c r="AE308" s="900" t="str">
        <f t="shared" si="581"/>
        <v/>
      </c>
      <c r="AF308" s="900" t="str">
        <f t="shared" si="581"/>
        <v/>
      </c>
      <c r="AG308" s="900" t="str">
        <f t="shared" si="581"/>
        <v/>
      </c>
      <c r="AH308" s="900" t="str">
        <f t="shared" si="581"/>
        <v/>
      </c>
      <c r="AI308" s="900" t="str">
        <f t="shared" si="581"/>
        <v/>
      </c>
      <c r="AJ308" s="900" t="str">
        <f t="shared" si="581"/>
        <v/>
      </c>
      <c r="AK308" s="888"/>
      <c r="AL308" s="900" t="str">
        <f t="shared" ref="AL308:BB308" si="582">IF(AL305="","",AL304*AL305*AL306*AL307)</f>
        <v/>
      </c>
      <c r="AM308" s="900" t="str">
        <f t="shared" si="582"/>
        <v/>
      </c>
      <c r="AN308" s="900" t="str">
        <f t="shared" si="582"/>
        <v/>
      </c>
      <c r="AO308" s="900" t="str">
        <f t="shared" si="582"/>
        <v/>
      </c>
      <c r="AP308" s="900" t="str">
        <f t="shared" si="582"/>
        <v/>
      </c>
      <c r="AQ308" s="900" t="str">
        <f t="shared" si="582"/>
        <v/>
      </c>
      <c r="AR308" s="900" t="str">
        <f t="shared" si="582"/>
        <v/>
      </c>
      <c r="AS308" s="900" t="str">
        <f t="shared" si="582"/>
        <v/>
      </c>
      <c r="AT308" s="900" t="str">
        <f t="shared" si="582"/>
        <v/>
      </c>
      <c r="AU308" s="900" t="str">
        <f t="shared" si="582"/>
        <v/>
      </c>
      <c r="AV308" s="900" t="str">
        <f t="shared" si="582"/>
        <v/>
      </c>
      <c r="AW308" s="900" t="str">
        <f t="shared" si="582"/>
        <v/>
      </c>
      <c r="AX308" s="900" t="str">
        <f t="shared" si="582"/>
        <v/>
      </c>
      <c r="AY308" s="900" t="str">
        <f t="shared" si="582"/>
        <v/>
      </c>
      <c r="AZ308" s="900" t="str">
        <f t="shared" si="582"/>
        <v/>
      </c>
      <c r="BA308" s="900" t="str">
        <f t="shared" si="582"/>
        <v/>
      </c>
      <c r="BB308" s="900" t="str">
        <f t="shared" si="582"/>
        <v/>
      </c>
      <c r="BC308" s="888"/>
      <c r="BD308" s="900" t="str">
        <f t="shared" ref="BD308:BT308" si="583">IF(BD305="","",BD304*BD305*BD306*BD307)</f>
        <v/>
      </c>
      <c r="BE308" s="900" t="str">
        <f t="shared" si="583"/>
        <v/>
      </c>
      <c r="BF308" s="900" t="str">
        <f t="shared" si="583"/>
        <v/>
      </c>
      <c r="BG308" s="900" t="str">
        <f t="shared" si="583"/>
        <v/>
      </c>
      <c r="BH308" s="900" t="str">
        <f t="shared" si="583"/>
        <v/>
      </c>
      <c r="BI308" s="900" t="str">
        <f t="shared" si="583"/>
        <v/>
      </c>
      <c r="BJ308" s="900" t="str">
        <f t="shared" si="583"/>
        <v/>
      </c>
      <c r="BK308" s="900" t="str">
        <f t="shared" si="583"/>
        <v/>
      </c>
      <c r="BL308" s="900" t="str">
        <f t="shared" si="583"/>
        <v/>
      </c>
      <c r="BM308" s="900" t="str">
        <f t="shared" si="583"/>
        <v/>
      </c>
      <c r="BN308" s="900" t="str">
        <f t="shared" si="583"/>
        <v/>
      </c>
      <c r="BO308" s="900" t="str">
        <f t="shared" si="583"/>
        <v/>
      </c>
      <c r="BP308" s="900" t="str">
        <f t="shared" si="583"/>
        <v/>
      </c>
      <c r="BQ308" s="900" t="str">
        <f t="shared" si="583"/>
        <v/>
      </c>
      <c r="BR308" s="900" t="str">
        <f t="shared" si="583"/>
        <v/>
      </c>
      <c r="BS308" s="900" t="str">
        <f t="shared" si="583"/>
        <v/>
      </c>
      <c r="BT308" s="900" t="str">
        <f t="shared" si="583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6" t="str">
        <f t="shared" si="577"/>
        <v/>
      </c>
      <c r="CL308" s="156" t="str">
        <f t="shared" si="577"/>
        <v/>
      </c>
      <c r="CM308" s="156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4" t="str">
        <f t="shared" si="577"/>
        <v/>
      </c>
      <c r="CU308" s="552" t="str">
        <f t="shared" si="578"/>
        <v/>
      </c>
      <c r="CV308" s="553" t="str">
        <f t="shared" si="578"/>
        <v/>
      </c>
      <c r="CW308" s="554" t="str">
        <f t="shared" si="578"/>
        <v/>
      </c>
      <c r="CX308" s="554" t="str">
        <f t="shared" si="578"/>
        <v/>
      </c>
      <c r="CY308" s="554" t="str">
        <f t="shared" si="578"/>
        <v/>
      </c>
      <c r="CZ308" s="554" t="str">
        <f t="shared" si="578"/>
        <v/>
      </c>
      <c r="DA308" s="554" t="str">
        <f t="shared" si="578"/>
        <v/>
      </c>
      <c r="DB308" s="555" t="str">
        <f t="shared" si="578"/>
        <v/>
      </c>
      <c r="DC308" s="555" t="str">
        <f t="shared" si="578"/>
        <v/>
      </c>
      <c r="DD308" s="555" t="str">
        <f t="shared" si="578"/>
        <v/>
      </c>
      <c r="DE308" s="554" t="str">
        <f t="shared" si="579"/>
        <v/>
      </c>
      <c r="DF308" s="554" t="str">
        <f t="shared" si="579"/>
        <v/>
      </c>
      <c r="DG308" s="554" t="str">
        <f t="shared" si="579"/>
        <v/>
      </c>
      <c r="DH308" s="554" t="str">
        <f t="shared" si="579"/>
        <v/>
      </c>
      <c r="DI308" s="554" t="str">
        <f t="shared" si="579"/>
        <v/>
      </c>
      <c r="DJ308" s="553" t="str">
        <f t="shared" si="579"/>
        <v/>
      </c>
      <c r="DK308" s="552" t="str">
        <f t="shared" si="579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0"/>
    </row>
    <row r="309" spans="1:129" ht="12.75" customHeight="1">
      <c r="A309" s="892" t="s">
        <v>466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8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8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8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8"/>
      <c r="BV309" s="672"/>
      <c r="BW309" s="672"/>
      <c r="BX309" s="672"/>
      <c r="BY309" s="672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0"/>
    </row>
    <row r="310" spans="1:129" ht="12.75" customHeight="1">
      <c r="A310" s="893" t="s">
        <v>288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8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8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8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8"/>
      <c r="BV310" s="672"/>
      <c r="BW310" s="672"/>
      <c r="BX310" s="672"/>
      <c r="BY310" s="672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3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6" t="str">
        <f t="shared" si="584"/>
        <v/>
      </c>
      <c r="CL310" s="156" t="str">
        <f t="shared" si="584"/>
        <v/>
      </c>
      <c r="CM310" s="156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4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2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3" t="str">
        <f t="shared" si="586"/>
        <v/>
      </c>
      <c r="CW310" s="554" t="str">
        <f t="shared" si="586"/>
        <v/>
      </c>
      <c r="CX310" s="554" t="str">
        <f t="shared" si="586"/>
        <v/>
      </c>
      <c r="CY310" s="554" t="str">
        <f t="shared" si="586"/>
        <v/>
      </c>
      <c r="CZ310" s="554" t="str">
        <f t="shared" si="586"/>
        <v/>
      </c>
      <c r="DA310" s="554" t="str">
        <f t="shared" si="586"/>
        <v/>
      </c>
      <c r="DB310" s="555" t="str">
        <f t="shared" si="586"/>
        <v/>
      </c>
      <c r="DC310" s="555" t="str">
        <f t="shared" si="586"/>
        <v/>
      </c>
      <c r="DD310" s="555" t="str">
        <f t="shared" si="586"/>
        <v/>
      </c>
      <c r="DE310" s="554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4" t="str">
        <f t="shared" si="587"/>
        <v/>
      </c>
      <c r="DG310" s="554" t="str">
        <f t="shared" si="587"/>
        <v/>
      </c>
      <c r="DH310" s="554" t="str">
        <f t="shared" si="587"/>
        <v/>
      </c>
      <c r="DI310" s="554" t="str">
        <f t="shared" si="587"/>
        <v/>
      </c>
      <c r="DJ310" s="553" t="str">
        <f t="shared" si="587"/>
        <v/>
      </c>
      <c r="DK310" s="552" t="str">
        <f t="shared" si="587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0"/>
    </row>
    <row r="311" spans="1:129" ht="12.75" customHeight="1">
      <c r="A311" s="893" t="s">
        <v>289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6" t="str">
        <f t="shared" si="585"/>
        <v/>
      </c>
      <c r="CL311" s="156" t="str">
        <f t="shared" si="585"/>
        <v/>
      </c>
      <c r="CM311" s="156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4" t="str">
        <f t="shared" si="585"/>
        <v/>
      </c>
      <c r="CU311" s="552" t="str">
        <f t="shared" si="586"/>
        <v/>
      </c>
      <c r="CV311" s="553" t="str">
        <f t="shared" si="586"/>
        <v/>
      </c>
      <c r="CW311" s="554" t="str">
        <f t="shared" si="586"/>
        <v/>
      </c>
      <c r="CX311" s="554" t="str">
        <f t="shared" si="586"/>
        <v/>
      </c>
      <c r="CY311" s="554" t="str">
        <f t="shared" si="586"/>
        <v/>
      </c>
      <c r="CZ311" s="554" t="str">
        <f t="shared" si="586"/>
        <v/>
      </c>
      <c r="DA311" s="554" t="str">
        <f t="shared" si="586"/>
        <v/>
      </c>
      <c r="DB311" s="555" t="str">
        <f t="shared" si="586"/>
        <v/>
      </c>
      <c r="DC311" s="555" t="str">
        <f t="shared" si="586"/>
        <v/>
      </c>
      <c r="DD311" s="555" t="str">
        <f t="shared" si="586"/>
        <v/>
      </c>
      <c r="DE311" s="554" t="str">
        <f t="shared" si="587"/>
        <v/>
      </c>
      <c r="DF311" s="554" t="str">
        <f t="shared" si="587"/>
        <v/>
      </c>
      <c r="DG311" s="554" t="str">
        <f t="shared" si="587"/>
        <v/>
      </c>
      <c r="DH311" s="554" t="str">
        <f t="shared" si="587"/>
        <v/>
      </c>
      <c r="DI311" s="554" t="str">
        <f t="shared" si="587"/>
        <v/>
      </c>
      <c r="DJ311" s="553" t="str">
        <f t="shared" si="587"/>
        <v/>
      </c>
      <c r="DK311" s="552" t="str">
        <f t="shared" si="587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0"/>
    </row>
    <row r="312" spans="1:129" ht="12.75" customHeight="1">
      <c r="A312" s="893" t="s">
        <v>277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6" t="str">
        <f t="shared" si="585"/>
        <v/>
      </c>
      <c r="CL312" s="156" t="str">
        <f t="shared" si="585"/>
        <v/>
      </c>
      <c r="CM312" s="156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4" t="str">
        <f t="shared" si="585"/>
        <v/>
      </c>
      <c r="CU312" s="552" t="str">
        <f t="shared" si="586"/>
        <v/>
      </c>
      <c r="CV312" s="553" t="str">
        <f t="shared" si="586"/>
        <v/>
      </c>
      <c r="CW312" s="554" t="str">
        <f t="shared" si="586"/>
        <v/>
      </c>
      <c r="CX312" s="554" t="str">
        <f t="shared" si="586"/>
        <v/>
      </c>
      <c r="CY312" s="554" t="str">
        <f t="shared" si="586"/>
        <v/>
      </c>
      <c r="CZ312" s="554" t="str">
        <f t="shared" si="586"/>
        <v/>
      </c>
      <c r="DA312" s="554" t="str">
        <f t="shared" si="586"/>
        <v/>
      </c>
      <c r="DB312" s="555" t="str">
        <f t="shared" si="586"/>
        <v/>
      </c>
      <c r="DC312" s="555" t="str">
        <f t="shared" si="586"/>
        <v/>
      </c>
      <c r="DD312" s="555" t="str">
        <f t="shared" si="586"/>
        <v/>
      </c>
      <c r="DE312" s="554" t="str">
        <f t="shared" si="587"/>
        <v/>
      </c>
      <c r="DF312" s="554" t="str">
        <f t="shared" si="587"/>
        <v/>
      </c>
      <c r="DG312" s="554" t="str">
        <f t="shared" si="587"/>
        <v/>
      </c>
      <c r="DH312" s="554" t="str">
        <f t="shared" si="587"/>
        <v/>
      </c>
      <c r="DI312" s="554" t="str">
        <f t="shared" si="587"/>
        <v/>
      </c>
      <c r="DJ312" s="553" t="str">
        <f t="shared" si="587"/>
        <v/>
      </c>
      <c r="DK312" s="552" t="str">
        <f t="shared" si="587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0"/>
    </row>
    <row r="313" spans="1:129" ht="12.75" customHeight="1">
      <c r="A313" s="893" t="s">
        <v>306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6" t="str">
        <f t="shared" si="585"/>
        <v/>
      </c>
      <c r="CL313" s="156" t="str">
        <f t="shared" si="585"/>
        <v/>
      </c>
      <c r="CM313" s="156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4" t="str">
        <f t="shared" si="585"/>
        <v/>
      </c>
      <c r="CU313" s="552" t="str">
        <f t="shared" si="586"/>
        <v/>
      </c>
      <c r="CV313" s="553" t="str">
        <f t="shared" si="586"/>
        <v/>
      </c>
      <c r="CW313" s="554" t="str">
        <f t="shared" si="586"/>
        <v/>
      </c>
      <c r="CX313" s="554" t="str">
        <f t="shared" si="586"/>
        <v/>
      </c>
      <c r="CY313" s="554" t="str">
        <f t="shared" si="586"/>
        <v/>
      </c>
      <c r="CZ313" s="554" t="str">
        <f t="shared" si="586"/>
        <v/>
      </c>
      <c r="DA313" s="554" t="str">
        <f t="shared" si="586"/>
        <v/>
      </c>
      <c r="DB313" s="555" t="str">
        <f t="shared" si="586"/>
        <v/>
      </c>
      <c r="DC313" s="555" t="str">
        <f t="shared" si="586"/>
        <v/>
      </c>
      <c r="DD313" s="555" t="str">
        <f t="shared" si="586"/>
        <v/>
      </c>
      <c r="DE313" s="554" t="str">
        <f t="shared" si="587"/>
        <v/>
      </c>
      <c r="DF313" s="554" t="str">
        <f t="shared" si="587"/>
        <v/>
      </c>
      <c r="DG313" s="554" t="str">
        <f t="shared" si="587"/>
        <v/>
      </c>
      <c r="DH313" s="554" t="str">
        <f t="shared" si="587"/>
        <v/>
      </c>
      <c r="DI313" s="554" t="str">
        <f t="shared" si="587"/>
        <v/>
      </c>
      <c r="DJ313" s="553" t="str">
        <f t="shared" si="587"/>
        <v/>
      </c>
      <c r="DK313" s="552" t="str">
        <f t="shared" si="587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0"/>
    </row>
    <row r="314" spans="1:129" ht="12.75" customHeight="1">
      <c r="A314" s="899" t="s">
        <v>307</v>
      </c>
      <c r="B314" s="900" t="str">
        <f t="shared" ref="B314:R314" si="588">IF(B311="","",B310*B311*B312*B313)</f>
        <v/>
      </c>
      <c r="C314" s="900" t="str">
        <f t="shared" si="588"/>
        <v/>
      </c>
      <c r="D314" s="900" t="str">
        <f t="shared" si="588"/>
        <v/>
      </c>
      <c r="E314" s="900" t="str">
        <f t="shared" si="588"/>
        <v/>
      </c>
      <c r="F314" s="900" t="str">
        <f t="shared" si="588"/>
        <v/>
      </c>
      <c r="G314" s="900" t="str">
        <f t="shared" si="588"/>
        <v/>
      </c>
      <c r="H314" s="900" t="str">
        <f t="shared" si="588"/>
        <v/>
      </c>
      <c r="I314" s="900" t="str">
        <f t="shared" si="588"/>
        <v/>
      </c>
      <c r="J314" s="900" t="str">
        <f t="shared" si="588"/>
        <v/>
      </c>
      <c r="K314" s="900" t="str">
        <f t="shared" si="588"/>
        <v/>
      </c>
      <c r="L314" s="900" t="str">
        <f t="shared" si="588"/>
        <v/>
      </c>
      <c r="M314" s="900" t="str">
        <f t="shared" si="588"/>
        <v/>
      </c>
      <c r="N314" s="900" t="str">
        <f t="shared" si="588"/>
        <v/>
      </c>
      <c r="O314" s="900" t="str">
        <f t="shared" si="588"/>
        <v/>
      </c>
      <c r="P314" s="900" t="str">
        <f t="shared" si="588"/>
        <v/>
      </c>
      <c r="Q314" s="900" t="str">
        <f t="shared" si="588"/>
        <v/>
      </c>
      <c r="R314" s="900" t="str">
        <f t="shared" si="588"/>
        <v/>
      </c>
      <c r="S314" s="888"/>
      <c r="T314" s="900" t="str">
        <f t="shared" ref="T314:AJ314" si="589">IF(T311="","",T310*T311*T312*T313)</f>
        <v/>
      </c>
      <c r="U314" s="900" t="str">
        <f t="shared" si="589"/>
        <v/>
      </c>
      <c r="V314" s="900" t="str">
        <f t="shared" si="589"/>
        <v/>
      </c>
      <c r="W314" s="900" t="str">
        <f t="shared" si="589"/>
        <v/>
      </c>
      <c r="X314" s="900" t="str">
        <f t="shared" si="589"/>
        <v/>
      </c>
      <c r="Y314" s="900" t="str">
        <f t="shared" si="589"/>
        <v/>
      </c>
      <c r="Z314" s="900" t="str">
        <f t="shared" si="589"/>
        <v/>
      </c>
      <c r="AA314" s="900" t="str">
        <f t="shared" si="589"/>
        <v/>
      </c>
      <c r="AB314" s="900" t="str">
        <f t="shared" si="589"/>
        <v/>
      </c>
      <c r="AC314" s="900" t="str">
        <f t="shared" si="589"/>
        <v/>
      </c>
      <c r="AD314" s="900" t="str">
        <f t="shared" si="589"/>
        <v/>
      </c>
      <c r="AE314" s="900" t="str">
        <f t="shared" si="589"/>
        <v/>
      </c>
      <c r="AF314" s="900" t="str">
        <f t="shared" si="589"/>
        <v/>
      </c>
      <c r="AG314" s="900" t="str">
        <f t="shared" si="589"/>
        <v/>
      </c>
      <c r="AH314" s="900" t="str">
        <f t="shared" si="589"/>
        <v/>
      </c>
      <c r="AI314" s="900" t="str">
        <f t="shared" si="589"/>
        <v/>
      </c>
      <c r="AJ314" s="900" t="str">
        <f t="shared" si="589"/>
        <v/>
      </c>
      <c r="AK314" s="888"/>
      <c r="AL314" s="900" t="str">
        <f t="shared" ref="AL314:BB314" si="590">IF(AL311="","",AL310*AL311*AL312*AL313)</f>
        <v/>
      </c>
      <c r="AM314" s="900" t="str">
        <f t="shared" si="590"/>
        <v/>
      </c>
      <c r="AN314" s="900" t="str">
        <f t="shared" si="590"/>
        <v/>
      </c>
      <c r="AO314" s="900" t="str">
        <f t="shared" si="590"/>
        <v/>
      </c>
      <c r="AP314" s="900" t="str">
        <f t="shared" si="590"/>
        <v/>
      </c>
      <c r="AQ314" s="900" t="str">
        <f t="shared" si="590"/>
        <v/>
      </c>
      <c r="AR314" s="900" t="str">
        <f t="shared" si="590"/>
        <v/>
      </c>
      <c r="AS314" s="900" t="str">
        <f t="shared" si="590"/>
        <v/>
      </c>
      <c r="AT314" s="900" t="str">
        <f t="shared" si="590"/>
        <v/>
      </c>
      <c r="AU314" s="900" t="str">
        <f t="shared" si="590"/>
        <v/>
      </c>
      <c r="AV314" s="900" t="str">
        <f t="shared" si="590"/>
        <v/>
      </c>
      <c r="AW314" s="900" t="str">
        <f t="shared" si="590"/>
        <v/>
      </c>
      <c r="AX314" s="900" t="str">
        <f t="shared" si="590"/>
        <v/>
      </c>
      <c r="AY314" s="900" t="str">
        <f t="shared" si="590"/>
        <v/>
      </c>
      <c r="AZ314" s="900" t="str">
        <f t="shared" si="590"/>
        <v/>
      </c>
      <c r="BA314" s="900" t="str">
        <f t="shared" si="590"/>
        <v/>
      </c>
      <c r="BB314" s="900" t="str">
        <f t="shared" si="590"/>
        <v/>
      </c>
      <c r="BC314" s="888"/>
      <c r="BD314" s="900" t="str">
        <f t="shared" ref="BD314:BT314" si="591">IF(BD311="","",BD310*BD311*BD312*BD313)</f>
        <v/>
      </c>
      <c r="BE314" s="900" t="str">
        <f t="shared" si="591"/>
        <v/>
      </c>
      <c r="BF314" s="900" t="str">
        <f t="shared" si="591"/>
        <v/>
      </c>
      <c r="BG314" s="900" t="str">
        <f t="shared" si="591"/>
        <v/>
      </c>
      <c r="BH314" s="900" t="str">
        <f t="shared" si="591"/>
        <v/>
      </c>
      <c r="BI314" s="900" t="str">
        <f t="shared" si="591"/>
        <v/>
      </c>
      <c r="BJ314" s="900" t="str">
        <f t="shared" si="591"/>
        <v/>
      </c>
      <c r="BK314" s="900" t="str">
        <f t="shared" si="591"/>
        <v/>
      </c>
      <c r="BL314" s="900" t="str">
        <f t="shared" si="591"/>
        <v/>
      </c>
      <c r="BM314" s="900" t="str">
        <f t="shared" si="591"/>
        <v/>
      </c>
      <c r="BN314" s="900" t="str">
        <f t="shared" si="591"/>
        <v/>
      </c>
      <c r="BO314" s="900" t="str">
        <f t="shared" si="591"/>
        <v/>
      </c>
      <c r="BP314" s="900" t="str">
        <f t="shared" si="591"/>
        <v/>
      </c>
      <c r="BQ314" s="900" t="str">
        <f t="shared" si="591"/>
        <v/>
      </c>
      <c r="BR314" s="900" t="str">
        <f t="shared" si="591"/>
        <v/>
      </c>
      <c r="BS314" s="900" t="str">
        <f t="shared" si="591"/>
        <v/>
      </c>
      <c r="BT314" s="900" t="str">
        <f t="shared" si="591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6" t="str">
        <f t="shared" si="585"/>
        <v/>
      </c>
      <c r="CL314" s="156" t="str">
        <f t="shared" si="585"/>
        <v/>
      </c>
      <c r="CM314" s="156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4" t="str">
        <f t="shared" si="585"/>
        <v/>
      </c>
      <c r="CU314" s="552" t="str">
        <f t="shared" si="586"/>
        <v/>
      </c>
      <c r="CV314" s="553" t="str">
        <f t="shared" si="586"/>
        <v/>
      </c>
      <c r="CW314" s="554" t="str">
        <f t="shared" si="586"/>
        <v/>
      </c>
      <c r="CX314" s="554" t="str">
        <f t="shared" si="586"/>
        <v/>
      </c>
      <c r="CY314" s="554" t="str">
        <f t="shared" si="586"/>
        <v/>
      </c>
      <c r="CZ314" s="554" t="str">
        <f t="shared" si="586"/>
        <v/>
      </c>
      <c r="DA314" s="554" t="str">
        <f t="shared" si="586"/>
        <v/>
      </c>
      <c r="DB314" s="555" t="str">
        <f t="shared" si="586"/>
        <v/>
      </c>
      <c r="DC314" s="555" t="str">
        <f t="shared" si="586"/>
        <v/>
      </c>
      <c r="DD314" s="555" t="str">
        <f t="shared" si="586"/>
        <v/>
      </c>
      <c r="DE314" s="554" t="str">
        <f t="shared" si="587"/>
        <v/>
      </c>
      <c r="DF314" s="554" t="str">
        <f t="shared" si="587"/>
        <v/>
      </c>
      <c r="DG314" s="554" t="str">
        <f t="shared" si="587"/>
        <v/>
      </c>
      <c r="DH314" s="554" t="str">
        <f t="shared" si="587"/>
        <v/>
      </c>
      <c r="DI314" s="554" t="str">
        <f t="shared" si="587"/>
        <v/>
      </c>
      <c r="DJ314" s="553" t="str">
        <f t="shared" si="587"/>
        <v/>
      </c>
      <c r="DK314" s="552" t="str">
        <f t="shared" si="587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0"/>
    </row>
    <row r="315" spans="1:129" ht="12.75" customHeight="1">
      <c r="A315" s="892" t="s">
        <v>429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8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8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8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8"/>
      <c r="BV315" s="672"/>
      <c r="BW315" s="672"/>
      <c r="BX315" s="672"/>
      <c r="BY315" s="672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0"/>
    </row>
    <row r="316" spans="1:129" ht="12.75" customHeight="1">
      <c r="A316" s="893" t="s">
        <v>288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8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8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8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8"/>
      <c r="BV316" s="672"/>
      <c r="BW316" s="672"/>
      <c r="BX316" s="672"/>
      <c r="BY316" s="672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3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6" t="str">
        <f t="shared" si="592"/>
        <v/>
      </c>
      <c r="CL316" s="156" t="str">
        <f t="shared" si="592"/>
        <v/>
      </c>
      <c r="CM316" s="156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4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2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3" t="str">
        <f t="shared" si="594"/>
        <v/>
      </c>
      <c r="CW316" s="554" t="str">
        <f t="shared" si="594"/>
        <v/>
      </c>
      <c r="CX316" s="554" t="str">
        <f t="shared" si="594"/>
        <v/>
      </c>
      <c r="CY316" s="554" t="str">
        <f t="shared" si="594"/>
        <v/>
      </c>
      <c r="CZ316" s="554" t="str">
        <f t="shared" si="594"/>
        <v/>
      </c>
      <c r="DA316" s="554" t="str">
        <f t="shared" si="594"/>
        <v/>
      </c>
      <c r="DB316" s="555" t="str">
        <f t="shared" si="594"/>
        <v/>
      </c>
      <c r="DC316" s="555" t="str">
        <f t="shared" si="594"/>
        <v/>
      </c>
      <c r="DD316" s="555" t="str">
        <f t="shared" si="594"/>
        <v/>
      </c>
      <c r="DE316" s="554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4" t="str">
        <f t="shared" si="595"/>
        <v/>
      </c>
      <c r="DG316" s="554" t="str">
        <f t="shared" si="595"/>
        <v/>
      </c>
      <c r="DH316" s="554" t="str">
        <f t="shared" si="595"/>
        <v/>
      </c>
      <c r="DI316" s="554" t="str">
        <f t="shared" si="595"/>
        <v/>
      </c>
      <c r="DJ316" s="553" t="str">
        <f t="shared" si="595"/>
        <v/>
      </c>
      <c r="DK316" s="552" t="str">
        <f t="shared" si="595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0"/>
    </row>
    <row r="317" spans="1:129" ht="12.75" customHeight="1">
      <c r="A317" s="893" t="s">
        <v>289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6" t="str">
        <f t="shared" si="593"/>
        <v/>
      </c>
      <c r="CL317" s="156" t="str">
        <f t="shared" si="593"/>
        <v/>
      </c>
      <c r="CM317" s="156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4" t="str">
        <f t="shared" si="593"/>
        <v/>
      </c>
      <c r="CU317" s="552" t="str">
        <f t="shared" si="594"/>
        <v/>
      </c>
      <c r="CV317" s="553" t="str">
        <f t="shared" si="594"/>
        <v/>
      </c>
      <c r="CW317" s="554" t="str">
        <f t="shared" si="594"/>
        <v/>
      </c>
      <c r="CX317" s="554" t="str">
        <f t="shared" si="594"/>
        <v/>
      </c>
      <c r="CY317" s="554" t="str">
        <f t="shared" si="594"/>
        <v/>
      </c>
      <c r="CZ317" s="554" t="str">
        <f t="shared" si="594"/>
        <v/>
      </c>
      <c r="DA317" s="554" t="str">
        <f t="shared" si="594"/>
        <v/>
      </c>
      <c r="DB317" s="555" t="str">
        <f t="shared" si="594"/>
        <v/>
      </c>
      <c r="DC317" s="555" t="str">
        <f t="shared" si="594"/>
        <v/>
      </c>
      <c r="DD317" s="555" t="str">
        <f t="shared" si="594"/>
        <v/>
      </c>
      <c r="DE317" s="554" t="str">
        <f t="shared" si="595"/>
        <v/>
      </c>
      <c r="DF317" s="554" t="str">
        <f t="shared" si="595"/>
        <v/>
      </c>
      <c r="DG317" s="554" t="str">
        <f t="shared" si="595"/>
        <v/>
      </c>
      <c r="DH317" s="554" t="str">
        <f t="shared" si="595"/>
        <v/>
      </c>
      <c r="DI317" s="554" t="str">
        <f t="shared" si="595"/>
        <v/>
      </c>
      <c r="DJ317" s="553" t="str">
        <f t="shared" si="595"/>
        <v/>
      </c>
      <c r="DK317" s="552" t="str">
        <f t="shared" si="595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0"/>
    </row>
    <row r="318" spans="1:129" ht="12.75" customHeight="1">
      <c r="A318" s="893" t="s">
        <v>277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6" t="str">
        <f t="shared" si="593"/>
        <v/>
      </c>
      <c r="CL318" s="156" t="str">
        <f t="shared" si="593"/>
        <v/>
      </c>
      <c r="CM318" s="156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4" t="str">
        <f t="shared" si="593"/>
        <v/>
      </c>
      <c r="CU318" s="552" t="str">
        <f t="shared" si="594"/>
        <v/>
      </c>
      <c r="CV318" s="553" t="str">
        <f t="shared" si="594"/>
        <v/>
      </c>
      <c r="CW318" s="554" t="str">
        <f t="shared" si="594"/>
        <v/>
      </c>
      <c r="CX318" s="554" t="str">
        <f t="shared" si="594"/>
        <v/>
      </c>
      <c r="CY318" s="554" t="str">
        <f t="shared" si="594"/>
        <v/>
      </c>
      <c r="CZ318" s="554" t="str">
        <f t="shared" si="594"/>
        <v/>
      </c>
      <c r="DA318" s="554" t="str">
        <f t="shared" si="594"/>
        <v/>
      </c>
      <c r="DB318" s="555" t="str">
        <f t="shared" si="594"/>
        <v/>
      </c>
      <c r="DC318" s="555" t="str">
        <f t="shared" si="594"/>
        <v/>
      </c>
      <c r="DD318" s="555" t="str">
        <f t="shared" si="594"/>
        <v/>
      </c>
      <c r="DE318" s="554" t="str">
        <f t="shared" si="595"/>
        <v/>
      </c>
      <c r="DF318" s="554" t="str">
        <f t="shared" si="595"/>
        <v/>
      </c>
      <c r="DG318" s="554" t="str">
        <f t="shared" si="595"/>
        <v/>
      </c>
      <c r="DH318" s="554" t="str">
        <f t="shared" si="595"/>
        <v/>
      </c>
      <c r="DI318" s="554" t="str">
        <f t="shared" si="595"/>
        <v/>
      </c>
      <c r="DJ318" s="553" t="str">
        <f t="shared" si="595"/>
        <v/>
      </c>
      <c r="DK318" s="552" t="str">
        <f t="shared" si="595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0"/>
    </row>
    <row r="319" spans="1:129" ht="12.75" customHeight="1">
      <c r="A319" s="893" t="s">
        <v>306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6" t="str">
        <f t="shared" si="593"/>
        <v/>
      </c>
      <c r="CL319" s="156" t="str">
        <f t="shared" si="593"/>
        <v/>
      </c>
      <c r="CM319" s="156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4" t="str">
        <f t="shared" si="593"/>
        <v/>
      </c>
      <c r="CU319" s="552" t="str">
        <f t="shared" si="594"/>
        <v/>
      </c>
      <c r="CV319" s="553" t="str">
        <f t="shared" si="594"/>
        <v/>
      </c>
      <c r="CW319" s="554" t="str">
        <f t="shared" si="594"/>
        <v/>
      </c>
      <c r="CX319" s="554" t="str">
        <f t="shared" si="594"/>
        <v/>
      </c>
      <c r="CY319" s="554" t="str">
        <f t="shared" si="594"/>
        <v/>
      </c>
      <c r="CZ319" s="554" t="str">
        <f t="shared" si="594"/>
        <v/>
      </c>
      <c r="DA319" s="554" t="str">
        <f t="shared" si="594"/>
        <v/>
      </c>
      <c r="DB319" s="555" t="str">
        <f t="shared" si="594"/>
        <v/>
      </c>
      <c r="DC319" s="555" t="str">
        <f t="shared" si="594"/>
        <v/>
      </c>
      <c r="DD319" s="555" t="str">
        <f t="shared" si="594"/>
        <v/>
      </c>
      <c r="DE319" s="554" t="str">
        <f t="shared" si="595"/>
        <v/>
      </c>
      <c r="DF319" s="554" t="str">
        <f t="shared" si="595"/>
        <v/>
      </c>
      <c r="DG319" s="554" t="str">
        <f t="shared" si="595"/>
        <v/>
      </c>
      <c r="DH319" s="554" t="str">
        <f t="shared" si="595"/>
        <v/>
      </c>
      <c r="DI319" s="554" t="str">
        <f t="shared" si="595"/>
        <v/>
      </c>
      <c r="DJ319" s="553" t="str">
        <f t="shared" si="595"/>
        <v/>
      </c>
      <c r="DK319" s="552" t="str">
        <f t="shared" si="595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0"/>
    </row>
    <row r="320" spans="1:129" ht="12.75" customHeight="1">
      <c r="A320" s="899" t="s">
        <v>307</v>
      </c>
      <c r="B320" s="900" t="str">
        <f t="shared" ref="B320:R320" si="596">IF(B317="","",B316*B317*B318*B319)</f>
        <v/>
      </c>
      <c r="C320" s="900" t="str">
        <f t="shared" si="596"/>
        <v/>
      </c>
      <c r="D320" s="900" t="str">
        <f t="shared" si="596"/>
        <v/>
      </c>
      <c r="E320" s="900" t="str">
        <f t="shared" si="596"/>
        <v/>
      </c>
      <c r="F320" s="900" t="str">
        <f t="shared" si="596"/>
        <v/>
      </c>
      <c r="G320" s="900" t="str">
        <f t="shared" si="596"/>
        <v/>
      </c>
      <c r="H320" s="900" t="str">
        <f t="shared" si="596"/>
        <v/>
      </c>
      <c r="I320" s="900" t="str">
        <f t="shared" si="596"/>
        <v/>
      </c>
      <c r="J320" s="900" t="str">
        <f t="shared" si="596"/>
        <v/>
      </c>
      <c r="K320" s="900" t="str">
        <f t="shared" si="596"/>
        <v/>
      </c>
      <c r="L320" s="900" t="str">
        <f t="shared" si="596"/>
        <v/>
      </c>
      <c r="M320" s="900" t="str">
        <f t="shared" si="596"/>
        <v/>
      </c>
      <c r="N320" s="900" t="str">
        <f t="shared" si="596"/>
        <v/>
      </c>
      <c r="O320" s="900" t="str">
        <f t="shared" si="596"/>
        <v/>
      </c>
      <c r="P320" s="900" t="str">
        <f t="shared" si="596"/>
        <v/>
      </c>
      <c r="Q320" s="900" t="str">
        <f t="shared" si="596"/>
        <v/>
      </c>
      <c r="R320" s="900" t="str">
        <f t="shared" si="596"/>
        <v/>
      </c>
      <c r="S320" s="888"/>
      <c r="T320" s="900" t="str">
        <f t="shared" ref="T320:AJ320" si="597">IF(T317="","",T316*T317*T318*T319)</f>
        <v/>
      </c>
      <c r="U320" s="900" t="str">
        <f t="shared" si="597"/>
        <v/>
      </c>
      <c r="V320" s="900" t="str">
        <f t="shared" si="597"/>
        <v/>
      </c>
      <c r="W320" s="900" t="str">
        <f t="shared" si="597"/>
        <v/>
      </c>
      <c r="X320" s="900" t="str">
        <f t="shared" si="597"/>
        <v/>
      </c>
      <c r="Y320" s="900" t="str">
        <f t="shared" si="597"/>
        <v/>
      </c>
      <c r="Z320" s="900" t="str">
        <f t="shared" si="597"/>
        <v/>
      </c>
      <c r="AA320" s="900" t="str">
        <f t="shared" si="597"/>
        <v/>
      </c>
      <c r="AB320" s="900" t="str">
        <f t="shared" si="597"/>
        <v/>
      </c>
      <c r="AC320" s="900" t="str">
        <f t="shared" si="597"/>
        <v/>
      </c>
      <c r="AD320" s="900" t="str">
        <f t="shared" si="597"/>
        <v/>
      </c>
      <c r="AE320" s="900" t="str">
        <f t="shared" si="597"/>
        <v/>
      </c>
      <c r="AF320" s="900" t="str">
        <f t="shared" si="597"/>
        <v/>
      </c>
      <c r="AG320" s="900" t="str">
        <f t="shared" si="597"/>
        <v/>
      </c>
      <c r="AH320" s="900" t="str">
        <f t="shared" si="597"/>
        <v/>
      </c>
      <c r="AI320" s="900" t="str">
        <f t="shared" si="597"/>
        <v/>
      </c>
      <c r="AJ320" s="900" t="str">
        <f t="shared" si="597"/>
        <v/>
      </c>
      <c r="AK320" s="888"/>
      <c r="AL320" s="900" t="str">
        <f t="shared" ref="AL320:BB320" si="598">IF(AL317="","",AL316*AL317*AL318*AL319)</f>
        <v/>
      </c>
      <c r="AM320" s="900" t="str">
        <f t="shared" si="598"/>
        <v/>
      </c>
      <c r="AN320" s="900" t="str">
        <f t="shared" si="598"/>
        <v/>
      </c>
      <c r="AO320" s="900" t="str">
        <f t="shared" si="598"/>
        <v/>
      </c>
      <c r="AP320" s="900" t="str">
        <f t="shared" si="598"/>
        <v/>
      </c>
      <c r="AQ320" s="900" t="str">
        <f t="shared" si="598"/>
        <v/>
      </c>
      <c r="AR320" s="900" t="str">
        <f t="shared" si="598"/>
        <v/>
      </c>
      <c r="AS320" s="900" t="str">
        <f t="shared" si="598"/>
        <v/>
      </c>
      <c r="AT320" s="900" t="str">
        <f t="shared" si="598"/>
        <v/>
      </c>
      <c r="AU320" s="900" t="str">
        <f t="shared" si="598"/>
        <v/>
      </c>
      <c r="AV320" s="900" t="str">
        <f t="shared" si="598"/>
        <v/>
      </c>
      <c r="AW320" s="900" t="str">
        <f t="shared" si="598"/>
        <v/>
      </c>
      <c r="AX320" s="900" t="str">
        <f t="shared" si="598"/>
        <v/>
      </c>
      <c r="AY320" s="900" t="str">
        <f t="shared" si="598"/>
        <v/>
      </c>
      <c r="AZ320" s="900" t="str">
        <f t="shared" si="598"/>
        <v/>
      </c>
      <c r="BA320" s="900" t="str">
        <f t="shared" si="598"/>
        <v/>
      </c>
      <c r="BB320" s="900" t="str">
        <f t="shared" si="598"/>
        <v/>
      </c>
      <c r="BC320" s="888"/>
      <c r="BD320" s="900" t="str">
        <f t="shared" ref="BD320:BT320" si="599">IF(BD317="","",BD316*BD317*BD318*BD319)</f>
        <v/>
      </c>
      <c r="BE320" s="900" t="str">
        <f t="shared" si="599"/>
        <v/>
      </c>
      <c r="BF320" s="900" t="str">
        <f t="shared" si="599"/>
        <v/>
      </c>
      <c r="BG320" s="900" t="str">
        <f t="shared" si="599"/>
        <v/>
      </c>
      <c r="BH320" s="900" t="str">
        <f t="shared" si="599"/>
        <v/>
      </c>
      <c r="BI320" s="900" t="str">
        <f t="shared" si="599"/>
        <v/>
      </c>
      <c r="BJ320" s="900" t="str">
        <f t="shared" si="599"/>
        <v/>
      </c>
      <c r="BK320" s="900" t="str">
        <f t="shared" si="599"/>
        <v/>
      </c>
      <c r="BL320" s="900" t="str">
        <f t="shared" si="599"/>
        <v/>
      </c>
      <c r="BM320" s="900" t="str">
        <f t="shared" si="599"/>
        <v/>
      </c>
      <c r="BN320" s="900" t="str">
        <f t="shared" si="599"/>
        <v/>
      </c>
      <c r="BO320" s="900" t="str">
        <f t="shared" si="599"/>
        <v/>
      </c>
      <c r="BP320" s="900" t="str">
        <f t="shared" si="599"/>
        <v/>
      </c>
      <c r="BQ320" s="900" t="str">
        <f t="shared" si="599"/>
        <v/>
      </c>
      <c r="BR320" s="900" t="str">
        <f t="shared" si="599"/>
        <v/>
      </c>
      <c r="BS320" s="900" t="str">
        <f t="shared" si="599"/>
        <v/>
      </c>
      <c r="BT320" s="900" t="str">
        <f t="shared" si="599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6" t="str">
        <f t="shared" si="593"/>
        <v/>
      </c>
      <c r="CL320" s="156" t="str">
        <f t="shared" si="593"/>
        <v/>
      </c>
      <c r="CM320" s="156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4" t="str">
        <f t="shared" si="593"/>
        <v/>
      </c>
      <c r="CU320" s="552" t="str">
        <f t="shared" si="594"/>
        <v/>
      </c>
      <c r="CV320" s="553" t="str">
        <f t="shared" si="594"/>
        <v/>
      </c>
      <c r="CW320" s="554" t="str">
        <f t="shared" si="594"/>
        <v/>
      </c>
      <c r="CX320" s="554" t="str">
        <f t="shared" si="594"/>
        <v/>
      </c>
      <c r="CY320" s="554" t="str">
        <f t="shared" si="594"/>
        <v/>
      </c>
      <c r="CZ320" s="554" t="str">
        <f t="shared" si="594"/>
        <v/>
      </c>
      <c r="DA320" s="554" t="str">
        <f t="shared" si="594"/>
        <v/>
      </c>
      <c r="DB320" s="555" t="str">
        <f t="shared" si="594"/>
        <v/>
      </c>
      <c r="DC320" s="555" t="str">
        <f t="shared" si="594"/>
        <v/>
      </c>
      <c r="DD320" s="555" t="str">
        <f t="shared" si="594"/>
        <v/>
      </c>
      <c r="DE320" s="554" t="str">
        <f t="shared" si="595"/>
        <v/>
      </c>
      <c r="DF320" s="554" t="str">
        <f t="shared" si="595"/>
        <v/>
      </c>
      <c r="DG320" s="554" t="str">
        <f t="shared" si="595"/>
        <v/>
      </c>
      <c r="DH320" s="554" t="str">
        <f t="shared" si="595"/>
        <v/>
      </c>
      <c r="DI320" s="554" t="str">
        <f t="shared" si="595"/>
        <v/>
      </c>
      <c r="DJ320" s="553" t="str">
        <f t="shared" si="595"/>
        <v/>
      </c>
      <c r="DK320" s="552" t="str">
        <f t="shared" si="595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0"/>
    </row>
    <row r="321" spans="1:256" ht="12.75" customHeight="1">
      <c r="A321" s="892" t="s">
        <v>429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8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8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8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8"/>
      <c r="BV321" s="672"/>
      <c r="BW321" s="672"/>
      <c r="BX321" s="672"/>
      <c r="BY321" s="672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0"/>
    </row>
    <row r="322" spans="1:256" ht="12.75" customHeight="1">
      <c r="A322" s="893" t="s">
        <v>288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8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8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8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8"/>
      <c r="BV322" s="672"/>
      <c r="BW322" s="672"/>
      <c r="BX322" s="672"/>
      <c r="BY322" s="672"/>
      <c r="BZ322" s="894" t="str">
        <f t="shared" ref="BZ322:BZ327" si="600">IF(DL322&lt;3,"",(SUM(B322:R322)-MIN(B322:R322)-MAX(B322:R322))/(DL322-2))</f>
        <v/>
      </c>
      <c r="CA322" s="894" t="str">
        <f t="shared" ref="CA322:CA327" si="601">IF(DM322&lt;3,"",(SUM(T322:AJ322)-MIN(T322:AJ322)-MAX(T322:AJ322))/(DM322-2))</f>
        <v/>
      </c>
      <c r="CB322" s="894" t="str">
        <f t="shared" ref="CB322:CB327" si="602">IF(DN322&lt;3,"",(SUM(AL322:BB322)-MIN(AL322:BB322)-MAX(AL322:BB322))/(DN322-2))</f>
        <v/>
      </c>
      <c r="CC322" s="895" t="str">
        <f t="shared" ref="CC322:CC327" si="603">IF(DO322&lt;3,"",(SUM(BD322:BT322)-MIN(BD322:BT322)-MAX(BD322:BT322))/(DO322-2))</f>
        <v/>
      </c>
      <c r="CD322" s="523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6" t="str">
        <f t="shared" si="604"/>
        <v/>
      </c>
      <c r="CL322" s="156" t="str">
        <f t="shared" si="604"/>
        <v/>
      </c>
      <c r="CM322" s="156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4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2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3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4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4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4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4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4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5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5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5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4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4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4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4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4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3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2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623">COUNT(B322:R322)</f>
        <v>0</v>
      </c>
      <c r="DM322" s="851">
        <f t="shared" ref="DM322:DM327" si="624">COUNT(T322:AJ322)</f>
        <v>0</v>
      </c>
      <c r="DN322" s="851">
        <f t="shared" ref="DN322:DN327" si="625">COUNT(AL322:BB322)</f>
        <v>0</v>
      </c>
      <c r="DO322" s="852">
        <f t="shared" ref="DO322:DO327" si="626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0"/>
    </row>
    <row r="323" spans="1:256" ht="12.75" customHeight="1">
      <c r="A323" s="893" t="s">
        <v>289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600"/>
        <v/>
      </c>
      <c r="CA323" s="894" t="str">
        <f t="shared" si="601"/>
        <v/>
      </c>
      <c r="CB323" s="894" t="str">
        <f t="shared" si="602"/>
        <v/>
      </c>
      <c r="CC323" s="895" t="str">
        <f t="shared" si="603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6" t="str">
        <f t="shared" si="605"/>
        <v/>
      </c>
      <c r="CL323" s="156" t="str">
        <f t="shared" si="605"/>
        <v/>
      </c>
      <c r="CM323" s="156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4" t="str">
        <f t="shared" si="605"/>
        <v/>
      </c>
      <c r="CU323" s="552" t="str">
        <f t="shared" si="606"/>
        <v/>
      </c>
      <c r="CV323" s="553" t="str">
        <f t="shared" si="607"/>
        <v/>
      </c>
      <c r="CW323" s="554" t="str">
        <f t="shared" si="608"/>
        <v/>
      </c>
      <c r="CX323" s="554" t="str">
        <f t="shared" si="609"/>
        <v/>
      </c>
      <c r="CY323" s="554" t="str">
        <f t="shared" si="610"/>
        <v/>
      </c>
      <c r="CZ323" s="554" t="str">
        <f t="shared" si="611"/>
        <v/>
      </c>
      <c r="DA323" s="554" t="str">
        <f t="shared" si="612"/>
        <v/>
      </c>
      <c r="DB323" s="555" t="str">
        <f t="shared" si="613"/>
        <v/>
      </c>
      <c r="DC323" s="555" t="str">
        <f t="shared" si="614"/>
        <v/>
      </c>
      <c r="DD323" s="555" t="str">
        <f t="shared" si="615"/>
        <v/>
      </c>
      <c r="DE323" s="554" t="str">
        <f t="shared" si="616"/>
        <v/>
      </c>
      <c r="DF323" s="554" t="str">
        <f t="shared" si="617"/>
        <v/>
      </c>
      <c r="DG323" s="554" t="str">
        <f t="shared" si="618"/>
        <v/>
      </c>
      <c r="DH323" s="554" t="str">
        <f t="shared" si="619"/>
        <v/>
      </c>
      <c r="DI323" s="554" t="str">
        <f t="shared" si="620"/>
        <v/>
      </c>
      <c r="DJ323" s="553" t="str">
        <f t="shared" si="621"/>
        <v/>
      </c>
      <c r="DK323" s="552" t="str">
        <f t="shared" si="622"/>
        <v/>
      </c>
      <c r="DL323" s="896">
        <f t="shared" si="623"/>
        <v>0</v>
      </c>
      <c r="DM323" s="851">
        <f t="shared" si="624"/>
        <v>0</v>
      </c>
      <c r="DN323" s="851">
        <f t="shared" si="625"/>
        <v>0</v>
      </c>
      <c r="DO323" s="852">
        <f t="shared" si="626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0"/>
    </row>
    <row r="324" spans="1:256" ht="12.75" customHeight="1">
      <c r="A324" s="893" t="s">
        <v>277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600"/>
        <v/>
      </c>
      <c r="CA324" s="894" t="str">
        <f t="shared" si="601"/>
        <v/>
      </c>
      <c r="CB324" s="894" t="str">
        <f t="shared" si="602"/>
        <v/>
      </c>
      <c r="CC324" s="895" t="str">
        <f t="shared" si="603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6" t="str">
        <f t="shared" si="605"/>
        <v/>
      </c>
      <c r="CL324" s="156" t="str">
        <f t="shared" si="605"/>
        <v/>
      </c>
      <c r="CM324" s="156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4" t="str">
        <f t="shared" si="605"/>
        <v/>
      </c>
      <c r="CU324" s="552" t="str">
        <f t="shared" si="606"/>
        <v/>
      </c>
      <c r="CV324" s="553" t="str">
        <f t="shared" si="607"/>
        <v/>
      </c>
      <c r="CW324" s="554" t="str">
        <f t="shared" si="608"/>
        <v/>
      </c>
      <c r="CX324" s="554" t="str">
        <f t="shared" si="609"/>
        <v/>
      </c>
      <c r="CY324" s="554" t="str">
        <f t="shared" si="610"/>
        <v/>
      </c>
      <c r="CZ324" s="554" t="str">
        <f t="shared" si="611"/>
        <v/>
      </c>
      <c r="DA324" s="554" t="str">
        <f t="shared" si="612"/>
        <v/>
      </c>
      <c r="DB324" s="555" t="str">
        <f t="shared" si="613"/>
        <v/>
      </c>
      <c r="DC324" s="555" t="str">
        <f t="shared" si="614"/>
        <v/>
      </c>
      <c r="DD324" s="555" t="str">
        <f t="shared" si="615"/>
        <v/>
      </c>
      <c r="DE324" s="554" t="str">
        <f t="shared" si="616"/>
        <v/>
      </c>
      <c r="DF324" s="554" t="str">
        <f t="shared" si="617"/>
        <v/>
      </c>
      <c r="DG324" s="554" t="str">
        <f t="shared" si="618"/>
        <v/>
      </c>
      <c r="DH324" s="554" t="str">
        <f t="shared" si="619"/>
        <v/>
      </c>
      <c r="DI324" s="554" t="str">
        <f t="shared" si="620"/>
        <v/>
      </c>
      <c r="DJ324" s="553" t="str">
        <f t="shared" si="621"/>
        <v/>
      </c>
      <c r="DK324" s="552" t="str">
        <f t="shared" si="622"/>
        <v/>
      </c>
      <c r="DL324" s="896">
        <f t="shared" si="623"/>
        <v>0</v>
      </c>
      <c r="DM324" s="851">
        <f t="shared" si="624"/>
        <v>0</v>
      </c>
      <c r="DN324" s="851">
        <f t="shared" si="625"/>
        <v>0</v>
      </c>
      <c r="DO324" s="852">
        <f t="shared" si="626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0"/>
    </row>
    <row r="325" spans="1:256" ht="12.75" customHeight="1">
      <c r="A325" s="893" t="s">
        <v>306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600"/>
        <v/>
      </c>
      <c r="CA325" s="894" t="str">
        <f t="shared" si="601"/>
        <v/>
      </c>
      <c r="CB325" s="894" t="str">
        <f t="shared" si="602"/>
        <v/>
      </c>
      <c r="CC325" s="895" t="str">
        <f t="shared" si="603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6" t="str">
        <f t="shared" si="605"/>
        <v/>
      </c>
      <c r="CL325" s="156" t="str">
        <f t="shared" si="605"/>
        <v/>
      </c>
      <c r="CM325" s="156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4" t="str">
        <f t="shared" si="605"/>
        <v/>
      </c>
      <c r="CU325" s="552" t="str">
        <f t="shared" si="606"/>
        <v/>
      </c>
      <c r="CV325" s="553" t="str">
        <f t="shared" si="607"/>
        <v/>
      </c>
      <c r="CW325" s="554" t="str">
        <f t="shared" si="608"/>
        <v/>
      </c>
      <c r="CX325" s="554" t="str">
        <f t="shared" si="609"/>
        <v/>
      </c>
      <c r="CY325" s="554" t="str">
        <f t="shared" si="610"/>
        <v/>
      </c>
      <c r="CZ325" s="554" t="str">
        <f t="shared" si="611"/>
        <v/>
      </c>
      <c r="DA325" s="554" t="str">
        <f t="shared" si="612"/>
        <v/>
      </c>
      <c r="DB325" s="555" t="str">
        <f t="shared" si="613"/>
        <v/>
      </c>
      <c r="DC325" s="555" t="str">
        <f t="shared" si="614"/>
        <v/>
      </c>
      <c r="DD325" s="555" t="str">
        <f t="shared" si="615"/>
        <v/>
      </c>
      <c r="DE325" s="554" t="str">
        <f t="shared" si="616"/>
        <v/>
      </c>
      <c r="DF325" s="554" t="str">
        <f t="shared" si="617"/>
        <v/>
      </c>
      <c r="DG325" s="554" t="str">
        <f t="shared" si="618"/>
        <v/>
      </c>
      <c r="DH325" s="554" t="str">
        <f t="shared" si="619"/>
        <v/>
      </c>
      <c r="DI325" s="554" t="str">
        <f t="shared" si="620"/>
        <v/>
      </c>
      <c r="DJ325" s="553" t="str">
        <f t="shared" si="621"/>
        <v/>
      </c>
      <c r="DK325" s="552" t="str">
        <f t="shared" si="622"/>
        <v/>
      </c>
      <c r="DL325" s="896">
        <f t="shared" si="623"/>
        <v>0</v>
      </c>
      <c r="DM325" s="851">
        <f t="shared" si="624"/>
        <v>0</v>
      </c>
      <c r="DN325" s="851">
        <f t="shared" si="625"/>
        <v>0</v>
      </c>
      <c r="DO325" s="852">
        <f t="shared" si="626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0"/>
    </row>
    <row r="326" spans="1:256" ht="14" customHeight="1">
      <c r="A326" s="899" t="s">
        <v>307</v>
      </c>
      <c r="B326" s="900" t="str">
        <f t="shared" ref="B326:R326" si="627">IF(B323="","",B322*B323*B324*B325)</f>
        <v/>
      </c>
      <c r="C326" s="900" t="str">
        <f t="shared" si="627"/>
        <v/>
      </c>
      <c r="D326" s="900" t="str">
        <f t="shared" si="627"/>
        <v/>
      </c>
      <c r="E326" s="900" t="str">
        <f t="shared" si="627"/>
        <v/>
      </c>
      <c r="F326" s="900" t="str">
        <f t="shared" si="627"/>
        <v/>
      </c>
      <c r="G326" s="900" t="str">
        <f t="shared" si="627"/>
        <v/>
      </c>
      <c r="H326" s="900" t="str">
        <f t="shared" si="627"/>
        <v/>
      </c>
      <c r="I326" s="900" t="str">
        <f t="shared" si="627"/>
        <v/>
      </c>
      <c r="J326" s="900" t="str">
        <f t="shared" si="627"/>
        <v/>
      </c>
      <c r="K326" s="900" t="str">
        <f t="shared" si="627"/>
        <v/>
      </c>
      <c r="L326" s="900" t="str">
        <f t="shared" si="627"/>
        <v/>
      </c>
      <c r="M326" s="900" t="str">
        <f t="shared" si="627"/>
        <v/>
      </c>
      <c r="N326" s="900" t="str">
        <f t="shared" si="627"/>
        <v/>
      </c>
      <c r="O326" s="900" t="str">
        <f t="shared" si="627"/>
        <v/>
      </c>
      <c r="P326" s="900" t="str">
        <f t="shared" si="627"/>
        <v/>
      </c>
      <c r="Q326" s="900" t="str">
        <f t="shared" si="627"/>
        <v/>
      </c>
      <c r="R326" s="900" t="str">
        <f t="shared" si="627"/>
        <v/>
      </c>
      <c r="S326" s="888"/>
      <c r="T326" s="900" t="str">
        <f t="shared" ref="T326:AJ326" si="628">IF(T323="","",T322*T323*T324*T325)</f>
        <v/>
      </c>
      <c r="U326" s="900" t="str">
        <f t="shared" si="628"/>
        <v/>
      </c>
      <c r="V326" s="900" t="str">
        <f t="shared" si="628"/>
        <v/>
      </c>
      <c r="W326" s="900" t="str">
        <f t="shared" si="628"/>
        <v/>
      </c>
      <c r="X326" s="900" t="str">
        <f t="shared" si="628"/>
        <v/>
      </c>
      <c r="Y326" s="900" t="str">
        <f t="shared" si="628"/>
        <v/>
      </c>
      <c r="Z326" s="900" t="str">
        <f t="shared" si="628"/>
        <v/>
      </c>
      <c r="AA326" s="900" t="str">
        <f t="shared" si="628"/>
        <v/>
      </c>
      <c r="AB326" s="900" t="str">
        <f t="shared" si="628"/>
        <v/>
      </c>
      <c r="AC326" s="900" t="str">
        <f t="shared" si="628"/>
        <v/>
      </c>
      <c r="AD326" s="900" t="str">
        <f t="shared" si="628"/>
        <v/>
      </c>
      <c r="AE326" s="900" t="str">
        <f t="shared" si="628"/>
        <v/>
      </c>
      <c r="AF326" s="900" t="str">
        <f t="shared" si="628"/>
        <v/>
      </c>
      <c r="AG326" s="900" t="str">
        <f t="shared" si="628"/>
        <v/>
      </c>
      <c r="AH326" s="900" t="str">
        <f t="shared" si="628"/>
        <v/>
      </c>
      <c r="AI326" s="900" t="str">
        <f t="shared" si="628"/>
        <v/>
      </c>
      <c r="AJ326" s="900" t="str">
        <f t="shared" si="628"/>
        <v/>
      </c>
      <c r="AK326" s="888"/>
      <c r="AL326" s="900" t="str">
        <f t="shared" ref="AL326:BB326" si="629">IF(AL323="","",AL322*AL323*AL324*AL325)</f>
        <v/>
      </c>
      <c r="AM326" s="900" t="str">
        <f t="shared" si="629"/>
        <v/>
      </c>
      <c r="AN326" s="900" t="str">
        <f t="shared" si="629"/>
        <v/>
      </c>
      <c r="AO326" s="900" t="str">
        <f t="shared" si="629"/>
        <v/>
      </c>
      <c r="AP326" s="900" t="str">
        <f t="shared" si="629"/>
        <v/>
      </c>
      <c r="AQ326" s="900" t="str">
        <f t="shared" si="629"/>
        <v/>
      </c>
      <c r="AR326" s="900" t="str">
        <f t="shared" si="629"/>
        <v/>
      </c>
      <c r="AS326" s="900" t="str">
        <f t="shared" si="629"/>
        <v/>
      </c>
      <c r="AT326" s="900" t="str">
        <f t="shared" si="629"/>
        <v/>
      </c>
      <c r="AU326" s="900" t="str">
        <f t="shared" si="629"/>
        <v/>
      </c>
      <c r="AV326" s="900" t="str">
        <f t="shared" si="629"/>
        <v/>
      </c>
      <c r="AW326" s="900" t="str">
        <f t="shared" si="629"/>
        <v/>
      </c>
      <c r="AX326" s="900" t="str">
        <f t="shared" si="629"/>
        <v/>
      </c>
      <c r="AY326" s="900" t="str">
        <f t="shared" si="629"/>
        <v/>
      </c>
      <c r="AZ326" s="900" t="str">
        <f t="shared" si="629"/>
        <v/>
      </c>
      <c r="BA326" s="900" t="str">
        <f t="shared" si="629"/>
        <v/>
      </c>
      <c r="BB326" s="900" t="str">
        <f t="shared" si="629"/>
        <v/>
      </c>
      <c r="BC326" s="888"/>
      <c r="BD326" s="900" t="str">
        <f t="shared" ref="BD326:BT326" si="630">IF(BD323="","",BD322*BD323*BD324*BD325)</f>
        <v/>
      </c>
      <c r="BE326" s="900" t="str">
        <f t="shared" si="630"/>
        <v/>
      </c>
      <c r="BF326" s="900" t="str">
        <f t="shared" si="630"/>
        <v/>
      </c>
      <c r="BG326" s="900" t="str">
        <f t="shared" si="630"/>
        <v/>
      </c>
      <c r="BH326" s="900" t="str">
        <f t="shared" si="630"/>
        <v/>
      </c>
      <c r="BI326" s="900" t="str">
        <f t="shared" si="630"/>
        <v/>
      </c>
      <c r="BJ326" s="900" t="str">
        <f t="shared" si="630"/>
        <v/>
      </c>
      <c r="BK326" s="900" t="str">
        <f t="shared" si="630"/>
        <v/>
      </c>
      <c r="BL326" s="900" t="str">
        <f t="shared" si="630"/>
        <v/>
      </c>
      <c r="BM326" s="900" t="str">
        <f t="shared" si="630"/>
        <v/>
      </c>
      <c r="BN326" s="900" t="str">
        <f t="shared" si="630"/>
        <v/>
      </c>
      <c r="BO326" s="900" t="str">
        <f t="shared" si="630"/>
        <v/>
      </c>
      <c r="BP326" s="900" t="str">
        <f t="shared" si="630"/>
        <v/>
      </c>
      <c r="BQ326" s="900" t="str">
        <f t="shared" si="630"/>
        <v/>
      </c>
      <c r="BR326" s="900" t="str">
        <f t="shared" si="630"/>
        <v/>
      </c>
      <c r="BS326" s="900" t="str">
        <f t="shared" si="630"/>
        <v/>
      </c>
      <c r="BT326" s="900" t="str">
        <f t="shared" si="630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600"/>
        <v/>
      </c>
      <c r="CA326" s="894" t="str">
        <f t="shared" si="601"/>
        <v/>
      </c>
      <c r="CB326" s="894" t="str">
        <f t="shared" si="602"/>
        <v/>
      </c>
      <c r="CC326" s="895" t="str">
        <f t="shared" si="603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6" t="str">
        <f t="shared" si="605"/>
        <v/>
      </c>
      <c r="CL326" s="156" t="str">
        <f t="shared" si="605"/>
        <v/>
      </c>
      <c r="CM326" s="156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4" t="str">
        <f t="shared" si="605"/>
        <v/>
      </c>
      <c r="CU326" s="552" t="str">
        <f t="shared" si="606"/>
        <v/>
      </c>
      <c r="CV326" s="553" t="str">
        <f t="shared" si="607"/>
        <v/>
      </c>
      <c r="CW326" s="554" t="str">
        <f t="shared" si="608"/>
        <v/>
      </c>
      <c r="CX326" s="554" t="str">
        <f t="shared" si="609"/>
        <v/>
      </c>
      <c r="CY326" s="554" t="str">
        <f t="shared" si="610"/>
        <v/>
      </c>
      <c r="CZ326" s="554" t="str">
        <f t="shared" si="611"/>
        <v/>
      </c>
      <c r="DA326" s="554" t="str">
        <f t="shared" si="612"/>
        <v/>
      </c>
      <c r="DB326" s="555" t="str">
        <f t="shared" si="613"/>
        <v/>
      </c>
      <c r="DC326" s="555" t="str">
        <f t="shared" si="614"/>
        <v/>
      </c>
      <c r="DD326" s="555" t="str">
        <f t="shared" si="615"/>
        <v/>
      </c>
      <c r="DE326" s="554" t="str">
        <f t="shared" si="616"/>
        <v/>
      </c>
      <c r="DF326" s="554" t="str">
        <f t="shared" si="617"/>
        <v/>
      </c>
      <c r="DG326" s="554" t="str">
        <f t="shared" si="618"/>
        <v/>
      </c>
      <c r="DH326" s="554" t="str">
        <f t="shared" si="619"/>
        <v/>
      </c>
      <c r="DI326" s="554" t="str">
        <f t="shared" si="620"/>
        <v/>
      </c>
      <c r="DJ326" s="553" t="str">
        <f t="shared" si="621"/>
        <v/>
      </c>
      <c r="DK326" s="552" t="str">
        <f t="shared" si="622"/>
        <v/>
      </c>
      <c r="DL326" s="896">
        <f t="shared" si="623"/>
        <v>0</v>
      </c>
      <c r="DM326" s="851">
        <f t="shared" si="624"/>
        <v>0</v>
      </c>
      <c r="DN326" s="851">
        <f t="shared" si="625"/>
        <v>0</v>
      </c>
      <c r="DO326" s="852">
        <f t="shared" si="626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0"/>
    </row>
    <row r="327" spans="1:256" ht="14" customHeight="1">
      <c r="A327" s="906" t="s">
        <v>467</v>
      </c>
      <c r="B327" s="907">
        <f t="shared" ref="B327:R327" si="631">SUM(B308,B314,B320,B326)</f>
        <v>0</v>
      </c>
      <c r="C327" s="907">
        <f t="shared" si="631"/>
        <v>0</v>
      </c>
      <c r="D327" s="907">
        <f t="shared" si="631"/>
        <v>0</v>
      </c>
      <c r="E327" s="907">
        <f t="shared" si="631"/>
        <v>0</v>
      </c>
      <c r="F327" s="907">
        <f t="shared" si="631"/>
        <v>0</v>
      </c>
      <c r="G327" s="907">
        <f t="shared" si="631"/>
        <v>0</v>
      </c>
      <c r="H327" s="907">
        <f t="shared" si="631"/>
        <v>0</v>
      </c>
      <c r="I327" s="907">
        <f t="shared" si="631"/>
        <v>0</v>
      </c>
      <c r="J327" s="907">
        <f t="shared" si="631"/>
        <v>0</v>
      </c>
      <c r="K327" s="907">
        <f t="shared" si="631"/>
        <v>0</v>
      </c>
      <c r="L327" s="907">
        <f t="shared" si="631"/>
        <v>0</v>
      </c>
      <c r="M327" s="907">
        <f t="shared" si="631"/>
        <v>0</v>
      </c>
      <c r="N327" s="907">
        <f t="shared" si="631"/>
        <v>0</v>
      </c>
      <c r="O327" s="907">
        <f t="shared" si="631"/>
        <v>0</v>
      </c>
      <c r="P327" s="907">
        <f t="shared" si="631"/>
        <v>0</v>
      </c>
      <c r="Q327" s="907">
        <f t="shared" si="631"/>
        <v>0</v>
      </c>
      <c r="R327" s="907">
        <f t="shared" si="631"/>
        <v>0</v>
      </c>
      <c r="S327" s="908"/>
      <c r="T327" s="907">
        <f t="shared" ref="T327:AJ327" si="632">SUM(T308,T314,T320,T326)</f>
        <v>0</v>
      </c>
      <c r="U327" s="907">
        <f t="shared" si="632"/>
        <v>0</v>
      </c>
      <c r="V327" s="907">
        <f t="shared" si="632"/>
        <v>0</v>
      </c>
      <c r="W327" s="907">
        <f t="shared" si="632"/>
        <v>0</v>
      </c>
      <c r="X327" s="907">
        <f t="shared" si="632"/>
        <v>0</v>
      </c>
      <c r="Y327" s="907">
        <f t="shared" si="632"/>
        <v>0</v>
      </c>
      <c r="Z327" s="907">
        <f t="shared" si="632"/>
        <v>0</v>
      </c>
      <c r="AA327" s="907">
        <f t="shared" si="632"/>
        <v>0</v>
      </c>
      <c r="AB327" s="907">
        <f t="shared" si="632"/>
        <v>0</v>
      </c>
      <c r="AC327" s="907">
        <f t="shared" si="632"/>
        <v>0</v>
      </c>
      <c r="AD327" s="907">
        <f t="shared" si="632"/>
        <v>0</v>
      </c>
      <c r="AE327" s="907">
        <f t="shared" si="632"/>
        <v>0</v>
      </c>
      <c r="AF327" s="907">
        <f t="shared" si="632"/>
        <v>0</v>
      </c>
      <c r="AG327" s="907">
        <f t="shared" si="632"/>
        <v>0</v>
      </c>
      <c r="AH327" s="907">
        <f t="shared" si="632"/>
        <v>0</v>
      </c>
      <c r="AI327" s="907">
        <f t="shared" si="632"/>
        <v>0</v>
      </c>
      <c r="AJ327" s="907">
        <f t="shared" si="632"/>
        <v>0</v>
      </c>
      <c r="AK327" s="908"/>
      <c r="AL327" s="907">
        <f t="shared" ref="AL327:BB327" si="633">SUM(AL308,AL314,AL320,AL326)</f>
        <v>0</v>
      </c>
      <c r="AM327" s="907">
        <f t="shared" si="633"/>
        <v>0</v>
      </c>
      <c r="AN327" s="907">
        <f t="shared" si="633"/>
        <v>0</v>
      </c>
      <c r="AO327" s="907">
        <f t="shared" si="633"/>
        <v>0</v>
      </c>
      <c r="AP327" s="907">
        <f t="shared" si="633"/>
        <v>0</v>
      </c>
      <c r="AQ327" s="907">
        <f t="shared" si="633"/>
        <v>0</v>
      </c>
      <c r="AR327" s="907">
        <f t="shared" si="633"/>
        <v>0</v>
      </c>
      <c r="AS327" s="907">
        <f t="shared" si="633"/>
        <v>0</v>
      </c>
      <c r="AT327" s="907">
        <f t="shared" si="633"/>
        <v>0</v>
      </c>
      <c r="AU327" s="907">
        <f t="shared" si="633"/>
        <v>0</v>
      </c>
      <c r="AV327" s="907">
        <f t="shared" si="633"/>
        <v>0</v>
      </c>
      <c r="AW327" s="907">
        <f t="shared" si="633"/>
        <v>0</v>
      </c>
      <c r="AX327" s="907">
        <f t="shared" si="633"/>
        <v>0</v>
      </c>
      <c r="AY327" s="907">
        <f t="shared" si="633"/>
        <v>0</v>
      </c>
      <c r="AZ327" s="907">
        <f t="shared" si="633"/>
        <v>0</v>
      </c>
      <c r="BA327" s="907">
        <f t="shared" si="633"/>
        <v>0</v>
      </c>
      <c r="BB327" s="907">
        <f t="shared" si="633"/>
        <v>0</v>
      </c>
      <c r="BC327" s="908"/>
      <c r="BD327" s="907">
        <f t="shared" ref="BD327:BT327" si="634">SUM(BD308,BD314,BD320,BD326)</f>
        <v>0</v>
      </c>
      <c r="BE327" s="907">
        <f t="shared" si="634"/>
        <v>0</v>
      </c>
      <c r="BF327" s="907">
        <f t="shared" si="634"/>
        <v>0</v>
      </c>
      <c r="BG327" s="907">
        <f t="shared" si="634"/>
        <v>0</v>
      </c>
      <c r="BH327" s="907">
        <f t="shared" si="634"/>
        <v>0</v>
      </c>
      <c r="BI327" s="907">
        <f t="shared" si="634"/>
        <v>0</v>
      </c>
      <c r="BJ327" s="907">
        <f t="shared" si="634"/>
        <v>0</v>
      </c>
      <c r="BK327" s="907">
        <f t="shared" si="634"/>
        <v>0</v>
      </c>
      <c r="BL327" s="907">
        <f t="shared" si="634"/>
        <v>0</v>
      </c>
      <c r="BM327" s="907">
        <f t="shared" si="634"/>
        <v>0</v>
      </c>
      <c r="BN327" s="907">
        <f t="shared" si="634"/>
        <v>0</v>
      </c>
      <c r="BO327" s="907">
        <f t="shared" si="634"/>
        <v>0</v>
      </c>
      <c r="BP327" s="907">
        <f t="shared" si="634"/>
        <v>0</v>
      </c>
      <c r="BQ327" s="907">
        <f t="shared" si="634"/>
        <v>0</v>
      </c>
      <c r="BR327" s="907">
        <f t="shared" si="634"/>
        <v>0</v>
      </c>
      <c r="BS327" s="907">
        <f t="shared" si="634"/>
        <v>0</v>
      </c>
      <c r="BT327" s="907">
        <f t="shared" si="634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600"/>
        <v>0</v>
      </c>
      <c r="CA327" s="894">
        <f t="shared" si="601"/>
        <v>0</v>
      </c>
      <c r="CB327" s="894">
        <f t="shared" si="602"/>
        <v>0</v>
      </c>
      <c r="CC327" s="895">
        <f t="shared" si="603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6">
        <f t="shared" si="605"/>
        <v>0</v>
      </c>
      <c r="CL327" s="156">
        <f t="shared" si="605"/>
        <v>0</v>
      </c>
      <c r="CM327" s="156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4">
        <f t="shared" si="605"/>
        <v>0</v>
      </c>
      <c r="CU327" s="552">
        <f t="shared" si="606"/>
        <v>0</v>
      </c>
      <c r="CV327" s="553">
        <f t="shared" si="607"/>
        <v>0</v>
      </c>
      <c r="CW327" s="554">
        <f t="shared" si="608"/>
        <v>0</v>
      </c>
      <c r="CX327" s="554">
        <f t="shared" si="609"/>
        <v>0</v>
      </c>
      <c r="CY327" s="554">
        <f t="shared" si="610"/>
        <v>0</v>
      </c>
      <c r="CZ327" s="554">
        <f t="shared" si="611"/>
        <v>0</v>
      </c>
      <c r="DA327" s="554">
        <f t="shared" si="612"/>
        <v>0</v>
      </c>
      <c r="DB327" s="555">
        <f t="shared" si="613"/>
        <v>0</v>
      </c>
      <c r="DC327" s="555">
        <f t="shared" si="614"/>
        <v>0</v>
      </c>
      <c r="DD327" s="555">
        <f t="shared" si="615"/>
        <v>0</v>
      </c>
      <c r="DE327" s="554">
        <f t="shared" si="616"/>
        <v>0</v>
      </c>
      <c r="DF327" s="554">
        <f t="shared" si="617"/>
        <v>0</v>
      </c>
      <c r="DG327" s="554">
        <f t="shared" si="618"/>
        <v>0</v>
      </c>
      <c r="DH327" s="554">
        <f t="shared" si="619"/>
        <v>0</v>
      </c>
      <c r="DI327" s="554">
        <f t="shared" si="620"/>
        <v>0</v>
      </c>
      <c r="DJ327" s="553">
        <f t="shared" si="621"/>
        <v>0</v>
      </c>
      <c r="DK327" s="552">
        <f t="shared" si="622"/>
        <v>0</v>
      </c>
      <c r="DL327" s="896">
        <f t="shared" si="623"/>
        <v>17</v>
      </c>
      <c r="DM327" s="851">
        <f t="shared" si="624"/>
        <v>17</v>
      </c>
      <c r="DN327" s="851">
        <f t="shared" si="625"/>
        <v>17</v>
      </c>
      <c r="DO327" s="852">
        <f t="shared" si="626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60" sqref="D6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468</v>
      </c>
      <c r="B1" s="60"/>
      <c r="C1" s="60"/>
      <c r="D1" s="1427" t="s">
        <v>704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3" t="s">
        <v>708</v>
      </c>
      <c r="K1" s="1444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ht="26" customHeight="1">
      <c r="A4" s="865" t="s">
        <v>114</v>
      </c>
      <c r="B4" s="933" t="str">
        <f>IF(WB!T4="","",WB!T4)</f>
        <v>Choma</v>
      </c>
      <c r="C4" s="881" t="str">
        <f>IF(WB!U4="","",WB!U4)</f>
        <v>Choma</v>
      </c>
      <c r="D4" s="881" t="str">
        <f>IF(WB!V4="","",WB!V4)</f>
        <v>Choma</v>
      </c>
      <c r="E4" s="881" t="str">
        <f>IF(WB!W4="","",WB!W4)</f>
        <v>Choma</v>
      </c>
      <c r="F4" s="881" t="str">
        <f>IF(WB!X4="","",WB!X4)</f>
        <v>Choma</v>
      </c>
      <c r="G4" s="881" t="str">
        <f>IF(WB!Y4="","",WB!Y4)</f>
        <v>Choma</v>
      </c>
      <c r="H4" s="881" t="str">
        <f>IF(WB!Z4="","",WB!Z4)</f>
        <v>Kalomo</v>
      </c>
      <c r="I4" s="881" t="str">
        <f>IF(WB!AA4="","",WB!AA4)</f>
        <v>Kalomo</v>
      </c>
      <c r="J4" s="881" t="str">
        <f>IF(WB!AB4="","",WB!AB4)</f>
        <v>Kalomo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Choma</v>
      </c>
      <c r="U4" s="881" t="str">
        <f>IF(WB!AL4="","",WB!AL4)</f>
        <v>Choma</v>
      </c>
      <c r="V4" s="881" t="str">
        <f>IF(WB!AM4="","",WB!AM4)</f>
        <v>Choma</v>
      </c>
      <c r="W4" s="881" t="str">
        <f>IF(WB!AN4="","",WB!AN4)</f>
        <v>Choma</v>
      </c>
      <c r="X4" s="881" t="str">
        <f>IF(WB!AO4="","",WB!AO4)</f>
        <v>Choma</v>
      </c>
      <c r="Y4" s="881" t="str">
        <f>IF(WB!AP4="","",WB!AP4)</f>
        <v>Choma</v>
      </c>
      <c r="Z4" s="881" t="str">
        <f>IF(WB!AQ4="","",WB!AQ4)</f>
        <v>Kalomo</v>
      </c>
      <c r="AA4" s="881" t="str">
        <f>IF(WB!AR4="","",WB!AR4)</f>
        <v>Kalomo</v>
      </c>
      <c r="AB4" s="881" t="str">
        <f>IF(WB!AS4="","",WB!AS4)</f>
        <v>Kalomo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Choma</v>
      </c>
      <c r="AM4" s="881" t="str">
        <f>IF(WB!BC4="","",WB!BC4)</f>
        <v>Choma</v>
      </c>
      <c r="AN4" s="881" t="str">
        <f>IF(WB!BD4="","",WB!BD4)</f>
        <v>Choma</v>
      </c>
      <c r="AO4" s="881" t="str">
        <f>IF(WB!BE4="","",WB!BE4)</f>
        <v>Choma</v>
      </c>
      <c r="AP4" s="881" t="str">
        <f>IF(WB!BF4="","",WB!BF4)</f>
        <v>Choma</v>
      </c>
      <c r="AQ4" s="881" t="str">
        <f>IF(WB!BG4="","",WB!BG4)</f>
        <v>Choma</v>
      </c>
      <c r="AR4" s="881" t="str">
        <f>IF(WB!BH4="","",WB!BH4)</f>
        <v>Kalomo</v>
      </c>
      <c r="AS4" s="881" t="str">
        <f>IF(WB!BI4="","",WB!BI4)</f>
        <v>Kalomo</v>
      </c>
      <c r="AT4" s="881" t="str">
        <f>IF(WB!BJ4="","",WB!BJ4)</f>
        <v>Kalomo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Choma</v>
      </c>
      <c r="BE4" s="881" t="str">
        <f>IF(WB!BT4="","",WB!BT4)</f>
        <v>Choma</v>
      </c>
      <c r="BF4" s="881" t="str">
        <f>IF(WB!BU4="","",WB!BU4)</f>
        <v>Choma</v>
      </c>
      <c r="BG4" s="881" t="str">
        <f>IF(WB!BV4="","",WB!BV4)</f>
        <v>Choma</v>
      </c>
      <c r="BH4" s="881" t="str">
        <f>IF(WB!BW4="","",WB!BW4)</f>
        <v>Choma</v>
      </c>
      <c r="BI4" s="881" t="str">
        <f>IF(WB!BX4="","",WB!BX4)</f>
        <v>Choma</v>
      </c>
      <c r="BJ4" s="881" t="str">
        <f>IF(WB!BY4="","",WB!BY4)</f>
        <v>Kalomo</v>
      </c>
      <c r="BK4" s="881" t="str">
        <f>IF(WB!BZ4="","",WB!BZ4)</f>
        <v>Kalomo</v>
      </c>
      <c r="BL4" s="881" t="str">
        <f>IF(WB!CA4="","",WB!CA4)</f>
        <v>Kalomo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4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119</v>
      </c>
      <c r="B5" s="875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939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874" t="s">
        <v>120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3"/>
      <c r="BZ6" s="884"/>
      <c r="CA6" s="884"/>
      <c r="CB6" s="884"/>
      <c r="CC6" s="885"/>
      <c r="CD6" s="1503" t="s">
        <v>47</v>
      </c>
      <c r="CE6" s="150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4" t="s">
        <v>48</v>
      </c>
      <c r="CT6" s="1504"/>
      <c r="CU6" s="1500" t="s">
        <v>47</v>
      </c>
      <c r="CV6" s="150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1" t="s">
        <v>48</v>
      </c>
      <c r="DK6" s="1501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947" t="s">
        <v>64</v>
      </c>
      <c r="B7" s="881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949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5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5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5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50"/>
      <c r="BV8" s="60"/>
      <c r="BW8" s="60"/>
      <c r="BX8" s="60"/>
      <c r="BY8" s="60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1"/>
      <c r="DQ8" s="952"/>
      <c r="DR8" s="953"/>
      <c r="DS8" s="954"/>
      <c r="DT8" s="897"/>
      <c r="DU8" s="851"/>
      <c r="DV8" s="887"/>
      <c r="DW8" s="887"/>
    </row>
    <row r="9" spans="1:127" ht="14" customHeight="1">
      <c r="A9" s="890" t="s">
        <v>471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5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5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5"/>
      <c r="BV9" s="891"/>
      <c r="BW9" s="891"/>
      <c r="BX9" s="891"/>
      <c r="BY9" s="956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97"/>
      <c r="DU9" s="851"/>
      <c r="DV9" s="887"/>
      <c r="DW9" s="887"/>
    </row>
    <row r="10" spans="1:127" ht="12.75" customHeight="1">
      <c r="A10" s="892" t="s">
        <v>782</v>
      </c>
      <c r="B10" s="961"/>
      <c r="C10" s="961"/>
      <c r="D10" s="961"/>
      <c r="E10" s="961"/>
      <c r="F10" s="961"/>
      <c r="G10" s="961"/>
      <c r="H10" s="961"/>
      <c r="I10" s="961"/>
      <c r="J10" s="961"/>
      <c r="K10" s="299"/>
      <c r="L10" s="299"/>
      <c r="M10" s="299"/>
      <c r="N10" s="299"/>
      <c r="O10" s="299"/>
      <c r="P10" s="299"/>
      <c r="Q10" s="299"/>
      <c r="R10" s="299"/>
      <c r="S10" s="962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2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2"/>
      <c r="BD10" s="961"/>
      <c r="BE10" s="961"/>
      <c r="BF10" s="961"/>
      <c r="BG10" s="961">
        <v>20</v>
      </c>
      <c r="BH10" s="961">
        <v>480</v>
      </c>
      <c r="BI10" s="961"/>
      <c r="BJ10" s="961"/>
      <c r="BK10" s="961"/>
      <c r="BL10" s="961"/>
      <c r="BM10" s="961"/>
      <c r="BN10" s="961"/>
      <c r="BO10" s="961"/>
      <c r="BP10" s="961"/>
      <c r="BQ10" s="961"/>
      <c r="BR10" s="961"/>
      <c r="BS10" s="961"/>
      <c r="BT10" s="961"/>
      <c r="BU10" s="962"/>
      <c r="BV10" s="961"/>
      <c r="BW10" s="961"/>
      <c r="BX10" s="961"/>
      <c r="BY10" s="961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>
        <f t="shared" si="5"/>
        <v>20</v>
      </c>
      <c r="CM10" s="156">
        <f t="shared" si="5"/>
        <v>480</v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5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555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480</v>
      </c>
      <c r="DE10" s="5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0</v>
      </c>
      <c r="DO10" s="851">
        <f t="shared" ref="DO10:DO46" si="26">COUNT(BD10:BT10)</f>
        <v>2</v>
      </c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6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7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7"/>
      <c r="BD11" s="287"/>
      <c r="BE11" s="287"/>
      <c r="BF11" s="287"/>
      <c r="BG11" s="287">
        <v>470</v>
      </c>
      <c r="BH11" s="287">
        <v>470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7"/>
      <c r="BV11" s="287"/>
      <c r="BW11" s="287"/>
      <c r="BX11" s="287"/>
      <c r="BY11" s="287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>
        <f t="shared" si="5"/>
        <v>470</v>
      </c>
      <c r="CM11" s="156">
        <f t="shared" si="5"/>
        <v>470</v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2" t="str">
        <f t="shared" si="6"/>
        <v/>
      </c>
      <c r="CV11" s="553" t="str">
        <f t="shared" si="7"/>
        <v/>
      </c>
      <c r="CW11" s="554" t="str">
        <f t="shared" si="8"/>
        <v/>
      </c>
      <c r="CX11" s="554" t="str">
        <f t="shared" si="9"/>
        <v/>
      </c>
      <c r="CY11" s="554" t="str">
        <f t="shared" si="10"/>
        <v/>
      </c>
      <c r="CZ11" s="554" t="str">
        <f t="shared" si="11"/>
        <v/>
      </c>
      <c r="DA11" s="554" t="str">
        <f t="shared" si="12"/>
        <v/>
      </c>
      <c r="DB11" s="555" t="str">
        <f t="shared" si="13"/>
        <v/>
      </c>
      <c r="DC11" s="555">
        <f t="shared" si="14"/>
        <v>470</v>
      </c>
      <c r="DD11" s="555">
        <f t="shared" si="15"/>
        <v>470</v>
      </c>
      <c r="DE11" s="554" t="str">
        <f t="shared" si="16"/>
        <v/>
      </c>
      <c r="DF11" s="554" t="str">
        <f t="shared" si="17"/>
        <v/>
      </c>
      <c r="DG11" s="554" t="str">
        <f t="shared" si="18"/>
        <v/>
      </c>
      <c r="DH11" s="554" t="str">
        <f t="shared" si="19"/>
        <v/>
      </c>
      <c r="DI11" s="554" t="str">
        <f t="shared" si="20"/>
        <v/>
      </c>
      <c r="DJ11" s="553" t="str">
        <f t="shared" si="21"/>
        <v/>
      </c>
      <c r="DK11" s="552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0</v>
      </c>
      <c r="DO11" s="851">
        <f t="shared" si="26"/>
        <v>2</v>
      </c>
      <c r="DP11" s="968"/>
      <c r="DQ11" s="969"/>
      <c r="DR11" s="969"/>
      <c r="DS11" s="970"/>
      <c r="DT11" s="971"/>
      <c r="DU11" s="60"/>
    </row>
    <row r="12" spans="1:127" ht="12.75" customHeight="1">
      <c r="A12" s="972" t="s">
        <v>245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7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7"/>
      <c r="BD12" s="687"/>
      <c r="BE12" s="687"/>
      <c r="BF12" s="687"/>
      <c r="BG12" s="687">
        <v>0</v>
      </c>
      <c r="BH12" s="687">
        <v>0</v>
      </c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7"/>
      <c r="BV12" s="687"/>
      <c r="BW12" s="687"/>
      <c r="BX12" s="687"/>
      <c r="BY12" s="687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>
        <f t="shared" si="5"/>
        <v>0</v>
      </c>
      <c r="CM12" s="156">
        <f t="shared" si="5"/>
        <v>0</v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>
        <f t="shared" si="14"/>
        <v>0</v>
      </c>
      <c r="DD12" s="555">
        <f t="shared" si="15"/>
        <v>0</v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2</v>
      </c>
      <c r="DP12" s="973" t="str">
        <f>IF(SUM(BV12)&gt;0,(BV10-DP15-SUM(BV15)*(DP15=""))*'Exp factors'!C$23,"")</f>
        <v/>
      </c>
      <c r="DQ12" s="974" t="str">
        <f>IF(SUM(BW12)&gt;0,(BW10-DQ15-SUM(BW15)*(DQ15=""))*'Exp factors'!D$23,"")</f>
        <v/>
      </c>
      <c r="DR12" s="974" t="str">
        <f>IF(SUM(BX12)&gt;0,(BX10-DR15-SUM(BX15)*(DR15=""))*'Exp factors'!E$23,"")</f>
        <v/>
      </c>
      <c r="DS12" s="975" t="str">
        <f>IF(SUM(BY12)&gt;0,(BY10-DS15-SUM(BY15)*(DS15=""))*'Exp factors'!F$23,"")</f>
        <v/>
      </c>
      <c r="DT12" s="971"/>
      <c r="DU12" s="60"/>
    </row>
    <row r="13" spans="1:127" ht="12.75" customHeight="1">
      <c r="A13" s="976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7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7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7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7"/>
      <c r="BV13" s="710"/>
      <c r="BW13" s="710"/>
      <c r="BX13" s="710"/>
      <c r="BY13" s="710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T13" s="971"/>
      <c r="DU13" s="60"/>
    </row>
    <row r="14" spans="1:127" ht="12.75" customHeight="1">
      <c r="A14" s="976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2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>
        <f t="shared" si="30"/>
        <v>0</v>
      </c>
      <c r="BH14" s="764">
        <f t="shared" si="30"/>
        <v>0</v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>
        <f t="shared" si="5"/>
        <v>0</v>
      </c>
      <c r="CM14" s="156">
        <f t="shared" si="5"/>
        <v>0</v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>
        <f t="shared" si="14"/>
        <v>0</v>
      </c>
      <c r="DD14" s="555">
        <f t="shared" si="15"/>
        <v>0</v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2</v>
      </c>
      <c r="DP14" s="977" t="str">
        <f>IF(DP12="","",DP12*BV13)</f>
        <v/>
      </c>
      <c r="DQ14" s="978" t="str">
        <f>IF(DQ12="","",DQ12*BW13)</f>
        <v/>
      </c>
      <c r="DR14" s="978" t="str">
        <f>IF(DR12="","",DR12*BX13)</f>
        <v/>
      </c>
      <c r="DS14" s="979" t="str">
        <f>IF(DS12="","",DS12*BY13)</f>
        <v/>
      </c>
      <c r="DT14" s="971"/>
      <c r="DU14" s="60"/>
    </row>
    <row r="15" spans="1:127" ht="12.75" customHeight="1">
      <c r="A15" s="976" t="s">
        <v>246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2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2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2"/>
      <c r="BD15" s="646"/>
      <c r="BE15" s="646"/>
      <c r="BF15" s="646"/>
      <c r="BG15" s="646">
        <v>0</v>
      </c>
      <c r="BH15" s="646">
        <v>0</v>
      </c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2"/>
      <c r="BV15" s="646"/>
      <c r="BW15" s="646"/>
      <c r="BX15" s="646"/>
      <c r="BY15" s="646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>
        <f t="shared" si="5"/>
        <v>0</v>
      </c>
      <c r="CM15" s="156">
        <f t="shared" si="5"/>
        <v>0</v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2" t="str">
        <f t="shared" si="6"/>
        <v/>
      </c>
      <c r="CV15" s="553" t="str">
        <f t="shared" si="7"/>
        <v/>
      </c>
      <c r="CW15" s="554" t="str">
        <f t="shared" si="8"/>
        <v/>
      </c>
      <c r="CX15" s="554" t="str">
        <f t="shared" si="9"/>
        <v/>
      </c>
      <c r="CY15" s="554" t="str">
        <f t="shared" si="10"/>
        <v/>
      </c>
      <c r="CZ15" s="554" t="str">
        <f t="shared" si="11"/>
        <v/>
      </c>
      <c r="DA15" s="554" t="str">
        <f t="shared" si="12"/>
        <v/>
      </c>
      <c r="DB15" s="555" t="str">
        <f t="shared" si="13"/>
        <v/>
      </c>
      <c r="DC15" s="555">
        <f t="shared" si="14"/>
        <v>0</v>
      </c>
      <c r="DD15" s="555">
        <f t="shared" si="15"/>
        <v>0</v>
      </c>
      <c r="DE15" s="554" t="str">
        <f t="shared" si="16"/>
        <v/>
      </c>
      <c r="DF15" s="554" t="str">
        <f t="shared" si="17"/>
        <v/>
      </c>
      <c r="DG15" s="554" t="str">
        <f t="shared" si="18"/>
        <v/>
      </c>
      <c r="DH15" s="554" t="str">
        <f t="shared" si="19"/>
        <v/>
      </c>
      <c r="DI15" s="554" t="str">
        <f t="shared" si="20"/>
        <v/>
      </c>
      <c r="DJ15" s="553" t="str">
        <f t="shared" si="21"/>
        <v/>
      </c>
      <c r="DK15" s="552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2</v>
      </c>
      <c r="DP15" s="980"/>
      <c r="DQ15" s="299"/>
      <c r="DR15" s="299"/>
      <c r="DS15" s="981"/>
      <c r="DT15" s="971"/>
      <c r="DU15" s="60"/>
    </row>
    <row r="16" spans="1:127" ht="12.75" customHeight="1">
      <c r="A16" s="893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2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2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2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>
        <f t="shared" si="34"/>
        <v>6.8130753062259906E-4</v>
      </c>
      <c r="BH16" s="769">
        <f t="shared" si="34"/>
        <v>1.3378402419498309E-2</v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2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3" t="str">
        <f t="shared" si="0"/>
        <v/>
      </c>
      <c r="CA16" s="983" t="str">
        <f t="shared" si="1"/>
        <v/>
      </c>
      <c r="CB16" s="983" t="str">
        <f t="shared" si="2"/>
        <v/>
      </c>
      <c r="CC16" s="984" t="str">
        <f t="shared" si="3"/>
        <v/>
      </c>
      <c r="CD16" s="626" t="str">
        <f t="shared" si="4"/>
        <v/>
      </c>
      <c r="CE16" s="541" t="str">
        <f t="shared" si="5"/>
        <v/>
      </c>
      <c r="CF16" s="542" t="str">
        <f t="shared" si="5"/>
        <v/>
      </c>
      <c r="CG16" s="542" t="str">
        <f t="shared" si="5"/>
        <v/>
      </c>
      <c r="CH16" s="542" t="str">
        <f t="shared" si="5"/>
        <v/>
      </c>
      <c r="CI16" s="542" t="str">
        <f t="shared" si="5"/>
        <v/>
      </c>
      <c r="CJ16" s="542" t="str">
        <f t="shared" si="5"/>
        <v/>
      </c>
      <c r="CK16" s="543" t="str">
        <f t="shared" si="5"/>
        <v/>
      </c>
      <c r="CL16" s="543">
        <f t="shared" si="5"/>
        <v>6.8130753062259906E-4</v>
      </c>
      <c r="CM16" s="543">
        <f t="shared" si="5"/>
        <v>1.3378402419498309E-2</v>
      </c>
      <c r="CN16" s="542" t="str">
        <f t="shared" si="5"/>
        <v/>
      </c>
      <c r="CO16" s="542" t="str">
        <f t="shared" si="5"/>
        <v/>
      </c>
      <c r="CP16" s="542" t="str">
        <f t="shared" si="5"/>
        <v/>
      </c>
      <c r="CQ16" s="542" t="str">
        <f t="shared" si="5"/>
        <v/>
      </c>
      <c r="CR16" s="542" t="str">
        <f t="shared" si="5"/>
        <v/>
      </c>
      <c r="CS16" s="541" t="str">
        <f t="shared" si="5"/>
        <v/>
      </c>
      <c r="CT16" s="627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>
        <f t="shared" si="14"/>
        <v>6.8130753062259906E-4</v>
      </c>
      <c r="DD16" s="543">
        <f t="shared" si="15"/>
        <v>1.3378402419498309E-2</v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2</v>
      </c>
      <c r="DP16" s="985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6" t="str">
        <f>IF(DS10="","",(DS10+SUM(BY10)*(DS10="")-SUM(DS12)-DS15-SUM(BY15)*(DS15=""))*BY11/DS$7/365/$G$1)</f>
        <v/>
      </c>
      <c r="DT16" s="971"/>
      <c r="DU16" s="60"/>
    </row>
    <row r="17" spans="1:125" ht="12.75" customHeight="1">
      <c r="A17" s="892" t="s">
        <v>751</v>
      </c>
      <c r="B17" s="961">
        <v>32</v>
      </c>
      <c r="C17" s="961">
        <v>52</v>
      </c>
      <c r="D17" s="961">
        <v>54</v>
      </c>
      <c r="E17" s="961">
        <v>52</v>
      </c>
      <c r="F17" s="961">
        <v>1440</v>
      </c>
      <c r="G17" s="961">
        <v>80</v>
      </c>
      <c r="H17" s="961">
        <v>72</v>
      </c>
      <c r="I17" s="961">
        <v>20</v>
      </c>
      <c r="J17" s="961">
        <v>160</v>
      </c>
      <c r="K17" s="961"/>
      <c r="L17" s="961"/>
      <c r="M17" s="961"/>
      <c r="N17" s="961"/>
      <c r="O17" s="961"/>
      <c r="P17" s="961"/>
      <c r="Q17" s="961"/>
      <c r="R17" s="961"/>
      <c r="S17" s="962"/>
      <c r="T17" s="961">
        <v>80</v>
      </c>
      <c r="U17" s="961"/>
      <c r="V17" s="961"/>
      <c r="W17" s="961">
        <v>54</v>
      </c>
      <c r="X17" s="961">
        <v>320</v>
      </c>
      <c r="Y17" s="961">
        <v>10</v>
      </c>
      <c r="Z17" s="961">
        <v>10</v>
      </c>
      <c r="AA17" s="961">
        <v>40</v>
      </c>
      <c r="AB17" s="961">
        <v>180</v>
      </c>
      <c r="AC17" s="961"/>
      <c r="AD17" s="961"/>
      <c r="AE17" s="961"/>
      <c r="AF17" s="961"/>
      <c r="AG17" s="961"/>
      <c r="AH17" s="961"/>
      <c r="AI17" s="961"/>
      <c r="AJ17" s="961"/>
      <c r="AK17" s="962"/>
      <c r="AL17" s="961"/>
      <c r="AM17" s="961"/>
      <c r="AN17" s="961"/>
      <c r="AO17" s="961">
        <v>25</v>
      </c>
      <c r="AP17" s="961">
        <v>80</v>
      </c>
      <c r="AQ17" s="961"/>
      <c r="AR17" s="961">
        <v>1180</v>
      </c>
      <c r="AS17" s="961">
        <v>144</v>
      </c>
      <c r="AT17" s="961">
        <v>144</v>
      </c>
      <c r="AU17" s="961"/>
      <c r="AV17" s="961"/>
      <c r="AW17" s="961"/>
      <c r="AX17" s="961"/>
      <c r="AY17" s="961"/>
      <c r="AZ17" s="961"/>
      <c r="BA17" s="961"/>
      <c r="BB17" s="961"/>
      <c r="BC17" s="962"/>
      <c r="BD17" s="961"/>
      <c r="BE17" s="961"/>
      <c r="BF17" s="961"/>
      <c r="BG17" s="961">
        <v>40</v>
      </c>
      <c r="BH17" s="961"/>
      <c r="BI17" s="961"/>
      <c r="BJ17" s="961">
        <v>80</v>
      </c>
      <c r="BK17" s="961"/>
      <c r="BL17" s="961"/>
      <c r="BM17" s="961"/>
      <c r="BN17" s="961"/>
      <c r="BO17" s="961"/>
      <c r="BP17" s="961"/>
      <c r="BQ17" s="961"/>
      <c r="BR17" s="961"/>
      <c r="BS17" s="961"/>
      <c r="BT17" s="961"/>
      <c r="BU17" s="962"/>
      <c r="BV17" s="961"/>
      <c r="BW17" s="961"/>
      <c r="BX17" s="961"/>
      <c r="BY17" s="961"/>
      <c r="BZ17" s="894">
        <f t="shared" si="0"/>
        <v>71.714285714285708</v>
      </c>
      <c r="CA17" s="894">
        <f t="shared" si="1"/>
        <v>72.8</v>
      </c>
      <c r="CB17" s="894">
        <f t="shared" si="2"/>
        <v>122.66666666666667</v>
      </c>
      <c r="CC17" s="895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40</v>
      </c>
      <c r="CM17" s="156">
        <f t="shared" si="5"/>
        <v>80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>
        <f t="shared" si="14"/>
        <v>40</v>
      </c>
      <c r="DD17" s="555">
        <f t="shared" si="15"/>
        <v>80</v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9</v>
      </c>
      <c r="DM17" s="851">
        <f t="shared" si="24"/>
        <v>7</v>
      </c>
      <c r="DN17" s="851">
        <f t="shared" si="25"/>
        <v>5</v>
      </c>
      <c r="DO17" s="851">
        <f t="shared" si="26"/>
        <v>2</v>
      </c>
      <c r="DP17" s="987" t="str">
        <f>IF(SUM(BV17)&gt;0,BV17*'Exp factors'!C$21,"")</f>
        <v/>
      </c>
      <c r="DQ17" s="988" t="str">
        <f>IF(SUM(BW17)&gt;0,BW17*'Exp factors'!D$21,"")</f>
        <v/>
      </c>
      <c r="DR17" s="988" t="str">
        <f>IF(SUM(BX17)&gt;0,BX17*'Exp factors'!E$21,"")</f>
        <v/>
      </c>
      <c r="DS17" s="989" t="str">
        <f>IF(SUM(BY17)&gt;0,BY17*'Exp factors'!F$21,"")</f>
        <v/>
      </c>
      <c r="DT17" s="971"/>
      <c r="DU17" s="60"/>
    </row>
    <row r="18" spans="1:125" ht="12.75" customHeight="1">
      <c r="A18" s="966" t="str">
        <f>$H$1 &amp; " per kg"</f>
        <v>kcal per kg</v>
      </c>
      <c r="B18" s="287">
        <f>470*$K$1</f>
        <v>470</v>
      </c>
      <c r="C18" s="287">
        <f t="shared" ref="C18:R18" si="35">470*$K$1</f>
        <v>470</v>
      </c>
      <c r="D18" s="287">
        <f t="shared" si="35"/>
        <v>470</v>
      </c>
      <c r="E18" s="287">
        <f t="shared" si="35"/>
        <v>470</v>
      </c>
      <c r="F18" s="287">
        <f t="shared" si="35"/>
        <v>470</v>
      </c>
      <c r="G18" s="287">
        <f t="shared" si="35"/>
        <v>470</v>
      </c>
      <c r="H18" s="287">
        <f t="shared" si="35"/>
        <v>470</v>
      </c>
      <c r="I18" s="287">
        <f t="shared" si="35"/>
        <v>470</v>
      </c>
      <c r="J18" s="287">
        <f t="shared" si="35"/>
        <v>470</v>
      </c>
      <c r="K18" s="287">
        <f t="shared" si="35"/>
        <v>470</v>
      </c>
      <c r="L18" s="287">
        <f t="shared" si="35"/>
        <v>470</v>
      </c>
      <c r="M18" s="287">
        <f t="shared" si="35"/>
        <v>470</v>
      </c>
      <c r="N18" s="287">
        <f t="shared" si="35"/>
        <v>470</v>
      </c>
      <c r="O18" s="287">
        <f t="shared" si="35"/>
        <v>470</v>
      </c>
      <c r="P18" s="287">
        <f t="shared" si="35"/>
        <v>470</v>
      </c>
      <c r="Q18" s="287">
        <f t="shared" si="35"/>
        <v>470</v>
      </c>
      <c r="R18" s="287">
        <f t="shared" si="35"/>
        <v>470</v>
      </c>
      <c r="S18" s="967"/>
      <c r="T18" s="287">
        <f>470*$K$1</f>
        <v>470</v>
      </c>
      <c r="U18" s="287">
        <f t="shared" ref="U18:AJ18" si="36">470*$K$1</f>
        <v>470</v>
      </c>
      <c r="V18" s="287">
        <f t="shared" si="36"/>
        <v>470</v>
      </c>
      <c r="W18" s="287">
        <f t="shared" si="36"/>
        <v>470</v>
      </c>
      <c r="X18" s="287">
        <f t="shared" si="36"/>
        <v>470</v>
      </c>
      <c r="Y18" s="287">
        <f t="shared" si="36"/>
        <v>470</v>
      </c>
      <c r="Z18" s="287">
        <f t="shared" si="36"/>
        <v>470</v>
      </c>
      <c r="AA18" s="287">
        <f t="shared" si="36"/>
        <v>470</v>
      </c>
      <c r="AB18" s="287">
        <f t="shared" si="36"/>
        <v>470</v>
      </c>
      <c r="AC18" s="287">
        <f t="shared" si="36"/>
        <v>470</v>
      </c>
      <c r="AD18" s="287">
        <f t="shared" si="36"/>
        <v>470</v>
      </c>
      <c r="AE18" s="287">
        <f t="shared" si="36"/>
        <v>470</v>
      </c>
      <c r="AF18" s="287">
        <f t="shared" si="36"/>
        <v>470</v>
      </c>
      <c r="AG18" s="287">
        <f t="shared" si="36"/>
        <v>470</v>
      </c>
      <c r="AH18" s="287">
        <f t="shared" si="36"/>
        <v>470</v>
      </c>
      <c r="AI18" s="287">
        <f t="shared" si="36"/>
        <v>470</v>
      </c>
      <c r="AJ18" s="287">
        <f t="shared" si="36"/>
        <v>470</v>
      </c>
      <c r="AK18" s="967"/>
      <c r="AL18" s="287">
        <f>470*$K$1</f>
        <v>470</v>
      </c>
      <c r="AM18" s="287">
        <f t="shared" ref="AM18:BB18" si="37">470*$K$1</f>
        <v>470</v>
      </c>
      <c r="AN18" s="287">
        <f t="shared" si="37"/>
        <v>470</v>
      </c>
      <c r="AO18" s="287">
        <f t="shared" si="37"/>
        <v>470</v>
      </c>
      <c r="AP18" s="287">
        <f t="shared" si="37"/>
        <v>470</v>
      </c>
      <c r="AQ18" s="287">
        <f t="shared" si="37"/>
        <v>470</v>
      </c>
      <c r="AR18" s="287">
        <f t="shared" si="37"/>
        <v>470</v>
      </c>
      <c r="AS18" s="287">
        <f t="shared" si="37"/>
        <v>470</v>
      </c>
      <c r="AT18" s="287">
        <f t="shared" si="37"/>
        <v>470</v>
      </c>
      <c r="AU18" s="287">
        <f t="shared" si="37"/>
        <v>470</v>
      </c>
      <c r="AV18" s="287">
        <f t="shared" si="37"/>
        <v>470</v>
      </c>
      <c r="AW18" s="287">
        <f t="shared" si="37"/>
        <v>470</v>
      </c>
      <c r="AX18" s="287">
        <f t="shared" si="37"/>
        <v>470</v>
      </c>
      <c r="AY18" s="287">
        <f t="shared" si="37"/>
        <v>470</v>
      </c>
      <c r="AZ18" s="287">
        <f t="shared" si="37"/>
        <v>470</v>
      </c>
      <c r="BA18" s="287">
        <f t="shared" si="37"/>
        <v>470</v>
      </c>
      <c r="BB18" s="287">
        <f t="shared" si="37"/>
        <v>470</v>
      </c>
      <c r="BC18" s="967"/>
      <c r="BD18" s="287">
        <f>470*$K$1</f>
        <v>470</v>
      </c>
      <c r="BE18" s="287">
        <f t="shared" ref="BE18:BY18" si="38">470*$K$1</f>
        <v>470</v>
      </c>
      <c r="BF18" s="287">
        <f t="shared" si="38"/>
        <v>470</v>
      </c>
      <c r="BG18" s="287">
        <f t="shared" si="38"/>
        <v>470</v>
      </c>
      <c r="BH18" s="287">
        <f t="shared" si="38"/>
        <v>470</v>
      </c>
      <c r="BI18" s="287">
        <f t="shared" si="38"/>
        <v>470</v>
      </c>
      <c r="BJ18" s="287">
        <f t="shared" si="38"/>
        <v>470</v>
      </c>
      <c r="BK18" s="287">
        <f t="shared" si="38"/>
        <v>470</v>
      </c>
      <c r="BL18" s="287">
        <f t="shared" si="38"/>
        <v>470</v>
      </c>
      <c r="BM18" s="287">
        <f t="shared" si="38"/>
        <v>470</v>
      </c>
      <c r="BN18" s="287">
        <f t="shared" si="38"/>
        <v>470</v>
      </c>
      <c r="BO18" s="287">
        <f t="shared" si="38"/>
        <v>470</v>
      </c>
      <c r="BP18" s="287">
        <f t="shared" si="38"/>
        <v>470</v>
      </c>
      <c r="BQ18" s="287">
        <f t="shared" si="38"/>
        <v>470</v>
      </c>
      <c r="BR18" s="287">
        <f t="shared" si="38"/>
        <v>470</v>
      </c>
      <c r="BS18" s="287">
        <f t="shared" si="38"/>
        <v>470</v>
      </c>
      <c r="BT18" s="287">
        <f t="shared" si="38"/>
        <v>470</v>
      </c>
      <c r="BU18" s="967"/>
      <c r="BV18" s="287">
        <f t="shared" si="38"/>
        <v>470</v>
      </c>
      <c r="BW18" s="287">
        <f t="shared" si="38"/>
        <v>470</v>
      </c>
      <c r="BX18" s="287">
        <f t="shared" si="38"/>
        <v>470</v>
      </c>
      <c r="BY18" s="287">
        <f t="shared" si="38"/>
        <v>470</v>
      </c>
      <c r="BZ18" s="894">
        <f t="shared" si="0"/>
        <v>470</v>
      </c>
      <c r="CA18" s="894">
        <f t="shared" si="1"/>
        <v>470</v>
      </c>
      <c r="CB18" s="894">
        <f t="shared" si="2"/>
        <v>470</v>
      </c>
      <c r="CC18" s="895">
        <f t="shared" si="3"/>
        <v>470</v>
      </c>
      <c r="CD18" s="523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6">
        <f t="shared" si="5"/>
        <v>470</v>
      </c>
      <c r="CL18" s="156">
        <f t="shared" si="5"/>
        <v>470</v>
      </c>
      <c r="CM18" s="156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4">
        <f t="shared" si="5"/>
        <v>470</v>
      </c>
      <c r="CU18" s="552">
        <f t="shared" si="6"/>
        <v>470</v>
      </c>
      <c r="CV18" s="553">
        <f t="shared" si="7"/>
        <v>470</v>
      </c>
      <c r="CW18" s="554">
        <f t="shared" si="8"/>
        <v>470</v>
      </c>
      <c r="CX18" s="554">
        <f t="shared" si="9"/>
        <v>470</v>
      </c>
      <c r="CY18" s="554">
        <f t="shared" si="10"/>
        <v>470</v>
      </c>
      <c r="CZ18" s="554">
        <f t="shared" si="11"/>
        <v>470</v>
      </c>
      <c r="DA18" s="554">
        <f t="shared" si="12"/>
        <v>470</v>
      </c>
      <c r="DB18" s="555">
        <f t="shared" si="13"/>
        <v>470</v>
      </c>
      <c r="DC18" s="555">
        <f t="shared" si="14"/>
        <v>470</v>
      </c>
      <c r="DD18" s="555">
        <f t="shared" si="15"/>
        <v>470</v>
      </c>
      <c r="DE18" s="554">
        <f t="shared" si="16"/>
        <v>470</v>
      </c>
      <c r="DF18" s="554">
        <f t="shared" si="17"/>
        <v>470</v>
      </c>
      <c r="DG18" s="554">
        <f t="shared" si="18"/>
        <v>470</v>
      </c>
      <c r="DH18" s="554">
        <f t="shared" si="19"/>
        <v>470</v>
      </c>
      <c r="DI18" s="554">
        <f t="shared" si="20"/>
        <v>470</v>
      </c>
      <c r="DJ18" s="553">
        <f t="shared" si="21"/>
        <v>470</v>
      </c>
      <c r="DK18" s="552">
        <f t="shared" si="22"/>
        <v>470</v>
      </c>
      <c r="DL18" s="896">
        <f t="shared" si="23"/>
        <v>17</v>
      </c>
      <c r="DM18" s="851">
        <f t="shared" si="24"/>
        <v>17</v>
      </c>
      <c r="DN18" s="851">
        <f t="shared" si="25"/>
        <v>17</v>
      </c>
      <c r="DO18" s="851">
        <f t="shared" si="26"/>
        <v>17</v>
      </c>
      <c r="DP18" s="968"/>
      <c r="DQ18" s="969"/>
      <c r="DR18" s="969"/>
      <c r="DS18" s="970"/>
      <c r="DT18" s="971"/>
      <c r="DU18" s="60"/>
    </row>
    <row r="19" spans="1:125" ht="12.75" customHeight="1">
      <c r="A19" s="972" t="s">
        <v>245</v>
      </c>
      <c r="B19" s="687">
        <v>0</v>
      </c>
      <c r="C19" s="687">
        <v>0</v>
      </c>
      <c r="D19" s="687"/>
      <c r="E19" s="687">
        <v>0</v>
      </c>
      <c r="F19" s="687">
        <v>0</v>
      </c>
      <c r="G19" s="687">
        <v>0</v>
      </c>
      <c r="H19" s="687">
        <v>0</v>
      </c>
      <c r="I19" s="687">
        <v>0</v>
      </c>
      <c r="J19" s="687">
        <v>0</v>
      </c>
      <c r="K19" s="687"/>
      <c r="L19" s="687"/>
      <c r="M19" s="687"/>
      <c r="N19" s="687"/>
      <c r="O19" s="687"/>
      <c r="P19" s="687"/>
      <c r="Q19" s="687"/>
      <c r="R19" s="687"/>
      <c r="S19" s="967"/>
      <c r="T19" s="687">
        <v>0</v>
      </c>
      <c r="U19" s="687"/>
      <c r="V19" s="687"/>
      <c r="W19" s="687">
        <v>0</v>
      </c>
      <c r="X19" s="687">
        <v>0</v>
      </c>
      <c r="Y19" s="687">
        <v>0</v>
      </c>
      <c r="Z19" s="687">
        <v>0</v>
      </c>
      <c r="AA19" s="687">
        <v>0</v>
      </c>
      <c r="AB19" s="687">
        <v>0</v>
      </c>
      <c r="AC19" s="687"/>
      <c r="AD19" s="687"/>
      <c r="AE19" s="687"/>
      <c r="AF19" s="687"/>
      <c r="AG19" s="687"/>
      <c r="AH19" s="687"/>
      <c r="AI19" s="687"/>
      <c r="AJ19" s="687"/>
      <c r="AK19" s="967"/>
      <c r="AL19" s="687"/>
      <c r="AM19" s="687"/>
      <c r="AN19" s="687"/>
      <c r="AO19" s="687">
        <v>0</v>
      </c>
      <c r="AP19" s="687">
        <v>0</v>
      </c>
      <c r="AQ19" s="687"/>
      <c r="AR19" s="687">
        <v>720</v>
      </c>
      <c r="AS19" s="687">
        <v>0</v>
      </c>
      <c r="AT19" s="687">
        <v>72</v>
      </c>
      <c r="AU19" s="687"/>
      <c r="AV19" s="687"/>
      <c r="AW19" s="687"/>
      <c r="AX19" s="687"/>
      <c r="AY19" s="687"/>
      <c r="AZ19" s="687"/>
      <c r="BA19" s="687"/>
      <c r="BB19" s="687"/>
      <c r="BC19" s="967"/>
      <c r="BD19" s="687"/>
      <c r="BE19" s="687"/>
      <c r="BF19" s="687"/>
      <c r="BG19" s="687">
        <v>0</v>
      </c>
      <c r="BH19" s="687"/>
      <c r="BI19" s="687"/>
      <c r="BJ19" s="687">
        <v>0</v>
      </c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7"/>
      <c r="BV19" s="687"/>
      <c r="BW19" s="687"/>
      <c r="BX19" s="687"/>
      <c r="BY19" s="687"/>
      <c r="BZ19" s="894">
        <f t="shared" si="0"/>
        <v>0</v>
      </c>
      <c r="CA19" s="894">
        <f t="shared" si="1"/>
        <v>0</v>
      </c>
      <c r="CB19" s="894">
        <f t="shared" si="2"/>
        <v>24</v>
      </c>
      <c r="CC19" s="895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2" t="str">
        <f t="shared" si="6"/>
        <v/>
      </c>
      <c r="CV19" s="553" t="str">
        <f t="shared" si="7"/>
        <v/>
      </c>
      <c r="CW19" s="554" t="str">
        <f t="shared" si="8"/>
        <v/>
      </c>
      <c r="CX19" s="554" t="str">
        <f t="shared" si="9"/>
        <v/>
      </c>
      <c r="CY19" s="554" t="str">
        <f t="shared" si="10"/>
        <v/>
      </c>
      <c r="CZ19" s="554" t="str">
        <f t="shared" si="11"/>
        <v/>
      </c>
      <c r="DA19" s="554" t="str">
        <f t="shared" si="12"/>
        <v/>
      </c>
      <c r="DB19" s="555" t="str">
        <f t="shared" si="13"/>
        <v/>
      </c>
      <c r="DC19" s="555">
        <f t="shared" si="14"/>
        <v>0</v>
      </c>
      <c r="DD19" s="555">
        <f t="shared" si="15"/>
        <v>0</v>
      </c>
      <c r="DE19" s="554" t="str">
        <f t="shared" si="16"/>
        <v/>
      </c>
      <c r="DF19" s="554" t="str">
        <f t="shared" si="17"/>
        <v/>
      </c>
      <c r="DG19" s="554" t="str">
        <f t="shared" si="18"/>
        <v/>
      </c>
      <c r="DH19" s="554" t="str">
        <f t="shared" si="19"/>
        <v/>
      </c>
      <c r="DI19" s="554" t="str">
        <f t="shared" si="20"/>
        <v/>
      </c>
      <c r="DJ19" s="553" t="str">
        <f t="shared" si="21"/>
        <v/>
      </c>
      <c r="DK19" s="552" t="str">
        <f t="shared" si="22"/>
        <v/>
      </c>
      <c r="DL19" s="896">
        <f t="shared" si="23"/>
        <v>8</v>
      </c>
      <c r="DM19" s="851">
        <f t="shared" si="24"/>
        <v>7</v>
      </c>
      <c r="DN19" s="851">
        <f t="shared" si="25"/>
        <v>5</v>
      </c>
      <c r="DO19" s="851">
        <f t="shared" si="26"/>
        <v>2</v>
      </c>
      <c r="DP19" s="973" t="str">
        <f>IF(SUM(BV19)&gt;0,(BV17-DP22-SUM(BV22)*(DP22=""))*'Exp factors'!C$23,"")</f>
        <v/>
      </c>
      <c r="DQ19" s="974" t="str">
        <f>IF(SUM(BW19)&gt;0,(BW17-DQ22-SUM(BW22)*(DQ22=""))*'Exp factors'!D$23,"")</f>
        <v/>
      </c>
      <c r="DR19" s="974" t="str">
        <f>IF(SUM(BX19)&gt;0,(BX17-DR22-SUM(BX22)*(DR22=""))*'Exp factors'!E$23,"")</f>
        <v/>
      </c>
      <c r="DS19" s="975" t="str">
        <f>IF(SUM(BY19)&gt;0,(BY17-DS22-SUM(BY22)*(DS22=""))*'Exp factors'!F$23,"")</f>
        <v/>
      </c>
      <c r="DT19" s="971"/>
      <c r="DU19" s="60"/>
    </row>
    <row r="20" spans="1:125" ht="12.75" customHeight="1">
      <c r="A20" s="976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7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7"/>
      <c r="AL20" s="710"/>
      <c r="AM20" s="710"/>
      <c r="AN20" s="710"/>
      <c r="AO20" s="710"/>
      <c r="AP20" s="710"/>
      <c r="AQ20" s="710"/>
      <c r="AR20" s="710">
        <v>0.2777</v>
      </c>
      <c r="AS20" s="710"/>
      <c r="AT20" s="710">
        <v>0.83330000000000004</v>
      </c>
      <c r="AU20" s="710"/>
      <c r="AV20" s="710"/>
      <c r="AW20" s="710"/>
      <c r="AX20" s="710"/>
      <c r="AY20" s="710"/>
      <c r="AZ20" s="710"/>
      <c r="BA20" s="710"/>
      <c r="BB20" s="710"/>
      <c r="BC20" s="967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7"/>
      <c r="BV20" s="710"/>
      <c r="BW20" s="710"/>
      <c r="BX20" s="710"/>
      <c r="BY20" s="710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2" t="str">
        <f t="shared" si="6"/>
        <v/>
      </c>
      <c r="CV20" s="553" t="str">
        <f t="shared" si="7"/>
        <v/>
      </c>
      <c r="CW20" s="554" t="str">
        <f t="shared" si="8"/>
        <v/>
      </c>
      <c r="CX20" s="554" t="str">
        <f t="shared" si="9"/>
        <v/>
      </c>
      <c r="CY20" s="554" t="str">
        <f t="shared" si="10"/>
        <v/>
      </c>
      <c r="CZ20" s="554" t="str">
        <f t="shared" si="11"/>
        <v/>
      </c>
      <c r="DA20" s="554" t="str">
        <f t="shared" si="12"/>
        <v/>
      </c>
      <c r="DB20" s="555" t="str">
        <f t="shared" si="13"/>
        <v/>
      </c>
      <c r="DC20" s="555" t="str">
        <f t="shared" si="14"/>
        <v/>
      </c>
      <c r="DD20" s="555" t="str">
        <f t="shared" si="15"/>
        <v/>
      </c>
      <c r="DE20" s="554" t="str">
        <f t="shared" si="16"/>
        <v/>
      </c>
      <c r="DF20" s="554" t="str">
        <f t="shared" si="17"/>
        <v/>
      </c>
      <c r="DG20" s="554" t="str">
        <f t="shared" si="18"/>
        <v/>
      </c>
      <c r="DH20" s="554" t="str">
        <f t="shared" si="19"/>
        <v/>
      </c>
      <c r="DI20" s="554" t="str">
        <f t="shared" si="20"/>
        <v/>
      </c>
      <c r="DJ20" s="553" t="str">
        <f t="shared" si="21"/>
        <v/>
      </c>
      <c r="DK20" s="552" t="str">
        <f t="shared" si="22"/>
        <v/>
      </c>
      <c r="DL20" s="896">
        <f t="shared" si="23"/>
        <v>0</v>
      </c>
      <c r="DM20" s="851">
        <f t="shared" si="24"/>
        <v>0</v>
      </c>
      <c r="DN20" s="851">
        <f t="shared" si="25"/>
        <v>2</v>
      </c>
      <c r="DO20" s="851">
        <f t="shared" si="26"/>
        <v>0</v>
      </c>
      <c r="DP20" s="968"/>
      <c r="DQ20" s="969"/>
      <c r="DR20" s="969"/>
      <c r="DS20" s="970"/>
      <c r="DT20" s="971"/>
      <c r="DU20" s="60"/>
    </row>
    <row r="21" spans="1:125" ht="12.75" customHeight="1">
      <c r="A21" s="976" t="s">
        <v>182</v>
      </c>
      <c r="B21" s="764">
        <f t="shared" ref="B21:I21" si="39">IF(B19="","",B19*B20)</f>
        <v>0</v>
      </c>
      <c r="C21" s="764">
        <f t="shared" si="39"/>
        <v>0</v>
      </c>
      <c r="D21" s="764" t="str">
        <f t="shared" si="39"/>
        <v/>
      </c>
      <c r="E21" s="764">
        <f t="shared" si="39"/>
        <v>0</v>
      </c>
      <c r="F21" s="764">
        <f t="shared" si="39"/>
        <v>0</v>
      </c>
      <c r="G21" s="764">
        <f t="shared" si="39"/>
        <v>0</v>
      </c>
      <c r="H21" s="764">
        <f t="shared" si="39"/>
        <v>0</v>
      </c>
      <c r="I21" s="764">
        <f t="shared" si="39"/>
        <v>0</v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>
        <f t="shared" ref="T21:AJ21" si="41">IF(T19="","",T19*T20)</f>
        <v>0</v>
      </c>
      <c r="U21" s="764" t="str">
        <f t="shared" si="41"/>
        <v/>
      </c>
      <c r="V21" s="764" t="str">
        <f t="shared" si="41"/>
        <v/>
      </c>
      <c r="W21" s="764">
        <f t="shared" si="41"/>
        <v>0</v>
      </c>
      <c r="X21" s="764">
        <f t="shared" si="41"/>
        <v>0</v>
      </c>
      <c r="Y21" s="764">
        <f t="shared" si="41"/>
        <v>0</v>
      </c>
      <c r="Z21" s="764">
        <f t="shared" si="41"/>
        <v>0</v>
      </c>
      <c r="AA21" s="764">
        <f t="shared" si="41"/>
        <v>0</v>
      </c>
      <c r="AB21" s="764">
        <f t="shared" si="41"/>
        <v>0</v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 t="str">
        <f t="shared" si="42"/>
        <v/>
      </c>
      <c r="AO21" s="764">
        <f t="shared" si="42"/>
        <v>0</v>
      </c>
      <c r="AP21" s="764">
        <f t="shared" si="42"/>
        <v>0</v>
      </c>
      <c r="AQ21" s="764" t="str">
        <f t="shared" si="42"/>
        <v/>
      </c>
      <c r="AR21" s="764">
        <f t="shared" si="42"/>
        <v>199.94399999999999</v>
      </c>
      <c r="AS21" s="764">
        <f t="shared" si="42"/>
        <v>0</v>
      </c>
      <c r="AT21" s="764">
        <f t="shared" si="42"/>
        <v>59.997600000000006</v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>
        <f t="shared" si="43"/>
        <v>0</v>
      </c>
      <c r="BH21" s="764" t="str">
        <f t="shared" si="43"/>
        <v/>
      </c>
      <c r="BI21" s="764" t="str">
        <f t="shared" si="43"/>
        <v/>
      </c>
      <c r="BJ21" s="764">
        <f t="shared" si="43"/>
        <v>0</v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>
        <f t="shared" si="0"/>
        <v>0</v>
      </c>
      <c r="CA21" s="894">
        <f t="shared" si="1"/>
        <v>0</v>
      </c>
      <c r="CB21" s="894">
        <f t="shared" si="2"/>
        <v>19.999200000000002</v>
      </c>
      <c r="CC21" s="895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2" t="str">
        <f t="shared" si="6"/>
        <v/>
      </c>
      <c r="CV21" s="553" t="str">
        <f t="shared" si="7"/>
        <v/>
      </c>
      <c r="CW21" s="554" t="str">
        <f t="shared" si="8"/>
        <v/>
      </c>
      <c r="CX21" s="554" t="str">
        <f t="shared" si="9"/>
        <v/>
      </c>
      <c r="CY21" s="554" t="str">
        <f t="shared" si="10"/>
        <v/>
      </c>
      <c r="CZ21" s="554" t="str">
        <f t="shared" si="11"/>
        <v/>
      </c>
      <c r="DA21" s="554" t="str">
        <f t="shared" si="12"/>
        <v/>
      </c>
      <c r="DB21" s="555" t="str">
        <f t="shared" si="13"/>
        <v/>
      </c>
      <c r="DC21" s="555">
        <f t="shared" si="14"/>
        <v>0</v>
      </c>
      <c r="DD21" s="555">
        <f t="shared" si="15"/>
        <v>0</v>
      </c>
      <c r="DE21" s="554" t="str">
        <f t="shared" si="16"/>
        <v/>
      </c>
      <c r="DF21" s="554" t="str">
        <f t="shared" si="17"/>
        <v/>
      </c>
      <c r="DG21" s="554" t="str">
        <f t="shared" si="18"/>
        <v/>
      </c>
      <c r="DH21" s="554" t="str">
        <f t="shared" si="19"/>
        <v/>
      </c>
      <c r="DI21" s="554" t="str">
        <f t="shared" si="20"/>
        <v/>
      </c>
      <c r="DJ21" s="553" t="str">
        <f t="shared" si="21"/>
        <v/>
      </c>
      <c r="DK21" s="552" t="str">
        <f t="shared" si="22"/>
        <v/>
      </c>
      <c r="DL21" s="896">
        <f t="shared" si="23"/>
        <v>7</v>
      </c>
      <c r="DM21" s="851">
        <f t="shared" si="24"/>
        <v>7</v>
      </c>
      <c r="DN21" s="851">
        <f t="shared" si="25"/>
        <v>5</v>
      </c>
      <c r="DO21" s="851">
        <f t="shared" si="26"/>
        <v>2</v>
      </c>
      <c r="DP21" s="977" t="str">
        <f>IF(DP19="","",DP19*BV20)</f>
        <v/>
      </c>
      <c r="DQ21" s="978" t="str">
        <f>IF(DQ19="","",DQ19*BW20)</f>
        <v/>
      </c>
      <c r="DR21" s="978" t="str">
        <f>IF(DR19="","",DR19*BX20)</f>
        <v/>
      </c>
      <c r="DS21" s="979" t="str">
        <f>IF(DS19="","",DS19*BY20)</f>
        <v/>
      </c>
      <c r="DT21" s="971"/>
      <c r="DU21" s="60"/>
    </row>
    <row r="22" spans="1:125" ht="12.75" customHeight="1">
      <c r="A22" s="976" t="s">
        <v>246</v>
      </c>
      <c r="B22" s="646">
        <v>0</v>
      </c>
      <c r="C22" s="646">
        <v>0</v>
      </c>
      <c r="D22" s="646"/>
      <c r="E22" s="646">
        <v>0</v>
      </c>
      <c r="F22" s="646">
        <v>0</v>
      </c>
      <c r="G22" s="646">
        <v>0</v>
      </c>
      <c r="H22" s="646">
        <v>0</v>
      </c>
      <c r="I22" s="646">
        <v>0</v>
      </c>
      <c r="J22" s="646">
        <v>0</v>
      </c>
      <c r="K22" s="646"/>
      <c r="L22" s="646"/>
      <c r="M22" s="646"/>
      <c r="N22" s="646"/>
      <c r="O22" s="646"/>
      <c r="P22" s="646"/>
      <c r="Q22" s="646"/>
      <c r="R22" s="646"/>
      <c r="S22" s="962"/>
      <c r="T22" s="646">
        <v>0</v>
      </c>
      <c r="U22" s="646"/>
      <c r="V22" s="646"/>
      <c r="W22" s="646">
        <v>0</v>
      </c>
      <c r="X22" s="646">
        <v>0</v>
      </c>
      <c r="Y22" s="646">
        <v>0</v>
      </c>
      <c r="Z22" s="646">
        <v>0</v>
      </c>
      <c r="AA22" s="646">
        <v>0</v>
      </c>
      <c r="AB22" s="646">
        <v>0</v>
      </c>
      <c r="AC22" s="646"/>
      <c r="AD22" s="646"/>
      <c r="AE22" s="646"/>
      <c r="AF22" s="646"/>
      <c r="AG22" s="646"/>
      <c r="AH22" s="646"/>
      <c r="AI22" s="646"/>
      <c r="AJ22" s="646"/>
      <c r="AK22" s="962"/>
      <c r="AL22" s="646"/>
      <c r="AM22" s="646"/>
      <c r="AN22" s="646"/>
      <c r="AO22" s="646">
        <v>0</v>
      </c>
      <c r="AP22" s="646">
        <v>0</v>
      </c>
      <c r="AQ22" s="646"/>
      <c r="AR22" s="646">
        <v>0</v>
      </c>
      <c r="AS22" s="646">
        <v>0</v>
      </c>
      <c r="AT22" s="646">
        <v>0</v>
      </c>
      <c r="AU22" s="646"/>
      <c r="AV22" s="646"/>
      <c r="AW22" s="646"/>
      <c r="AX22" s="646"/>
      <c r="AY22" s="646"/>
      <c r="AZ22" s="646"/>
      <c r="BA22" s="646"/>
      <c r="BB22" s="646"/>
      <c r="BC22" s="962"/>
      <c r="BD22" s="646"/>
      <c r="BE22" s="646"/>
      <c r="BF22" s="646"/>
      <c r="BG22" s="646">
        <v>0</v>
      </c>
      <c r="BH22" s="646"/>
      <c r="BI22" s="646"/>
      <c r="BJ22" s="646">
        <v>0</v>
      </c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2"/>
      <c r="BV22" s="646"/>
      <c r="BW22" s="646"/>
      <c r="BX22" s="646"/>
      <c r="BY22" s="646"/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2" t="str">
        <f t="shared" si="6"/>
        <v/>
      </c>
      <c r="CV22" s="553" t="str">
        <f t="shared" si="7"/>
        <v/>
      </c>
      <c r="CW22" s="554" t="str">
        <f t="shared" si="8"/>
        <v/>
      </c>
      <c r="CX22" s="554" t="str">
        <f t="shared" si="9"/>
        <v/>
      </c>
      <c r="CY22" s="554" t="str">
        <f t="shared" si="10"/>
        <v/>
      </c>
      <c r="CZ22" s="554" t="str">
        <f t="shared" si="11"/>
        <v/>
      </c>
      <c r="DA22" s="554" t="str">
        <f t="shared" si="12"/>
        <v/>
      </c>
      <c r="DB22" s="555" t="str">
        <f t="shared" si="13"/>
        <v/>
      </c>
      <c r="DC22" s="555">
        <f t="shared" si="14"/>
        <v>0</v>
      </c>
      <c r="DD22" s="555">
        <f t="shared" si="15"/>
        <v>0</v>
      </c>
      <c r="DE22" s="554" t="str">
        <f t="shared" si="16"/>
        <v/>
      </c>
      <c r="DF22" s="554" t="str">
        <f t="shared" si="17"/>
        <v/>
      </c>
      <c r="DG22" s="554" t="str">
        <f t="shared" si="18"/>
        <v/>
      </c>
      <c r="DH22" s="554" t="str">
        <f t="shared" si="19"/>
        <v/>
      </c>
      <c r="DI22" s="554" t="str">
        <f t="shared" si="20"/>
        <v/>
      </c>
      <c r="DJ22" s="553" t="str">
        <f t="shared" si="21"/>
        <v/>
      </c>
      <c r="DK22" s="552" t="str">
        <f t="shared" si="22"/>
        <v/>
      </c>
      <c r="DL22" s="896">
        <f t="shared" si="23"/>
        <v>8</v>
      </c>
      <c r="DM22" s="851">
        <f t="shared" si="24"/>
        <v>7</v>
      </c>
      <c r="DN22" s="851">
        <f t="shared" si="25"/>
        <v>5</v>
      </c>
      <c r="DO22" s="851">
        <f t="shared" si="26"/>
        <v>2</v>
      </c>
      <c r="DP22" s="980"/>
      <c r="DQ22" s="299"/>
      <c r="DR22" s="299"/>
      <c r="DS22" s="981"/>
      <c r="DT22" s="971"/>
      <c r="DU22" s="60"/>
    </row>
    <row r="23" spans="1:125" ht="12.75" customHeight="1">
      <c r="A23" s="893" t="str">
        <f>$H$1 &amp; " (%)"</f>
        <v>kcal (%)</v>
      </c>
      <c r="B23" s="769">
        <f t="shared" ref="B23:I23" si="44">IF(B17="","",(B17-B19-B22)*B18/B$7/365/$G$1)</f>
        <v>4.905414220482714E-3</v>
      </c>
      <c r="C23" s="769">
        <f t="shared" si="44"/>
        <v>3.1885192433137636E-3</v>
      </c>
      <c r="D23" s="769">
        <f t="shared" si="44"/>
        <v>4.1389432485322893E-3</v>
      </c>
      <c r="E23" s="769">
        <f t="shared" si="44"/>
        <v>3.5427991592375152E-3</v>
      </c>
      <c r="F23" s="769">
        <f t="shared" si="44"/>
        <v>8.8297455968688834E-2</v>
      </c>
      <c r="G23" s="769">
        <f t="shared" si="44"/>
        <v>4.905414220482714E-3</v>
      </c>
      <c r="H23" s="769">
        <f t="shared" si="44"/>
        <v>7.3581213307240701E-3</v>
      </c>
      <c r="I23" s="769">
        <f t="shared" si="44"/>
        <v>1.1148668682915259E-3</v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2"/>
      <c r="T23" s="769">
        <f t="shared" ref="T23:AJ23" si="46">IF(T17="","",(T17-T19-T22)*T18/T$7/365/$G$1)</f>
        <v>4.905414220482714E-3</v>
      </c>
      <c r="U23" s="769" t="str">
        <f t="shared" si="46"/>
        <v/>
      </c>
      <c r="V23" s="769" t="str">
        <f t="shared" si="46"/>
        <v/>
      </c>
      <c r="W23" s="769">
        <f t="shared" si="46"/>
        <v>3.3111545988258315E-3</v>
      </c>
      <c r="X23" s="769">
        <f t="shared" si="46"/>
        <v>1.9621656881930856E-2</v>
      </c>
      <c r="Y23" s="769">
        <f t="shared" si="46"/>
        <v>6.1317677756033925E-4</v>
      </c>
      <c r="Z23" s="769">
        <f t="shared" si="46"/>
        <v>6.1317677756033925E-4</v>
      </c>
      <c r="AA23" s="769">
        <f t="shared" si="46"/>
        <v>3.065883887801696E-3</v>
      </c>
      <c r="AB23" s="769">
        <f t="shared" si="46"/>
        <v>1.5767402851551583E-2</v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2"/>
      <c r="AL23" s="769" t="str">
        <f t="shared" ref="AL23:BB23" si="47">IF(AL17="","",(AL17-AL19-AL22)*AL18/AL$7/365/$G$1)</f>
        <v/>
      </c>
      <c r="AM23" s="769" t="str">
        <f t="shared" si="47"/>
        <v/>
      </c>
      <c r="AN23" s="769" t="str">
        <f t="shared" si="47"/>
        <v/>
      </c>
      <c r="AO23" s="769">
        <f t="shared" si="47"/>
        <v>1.0219612959338987E-3</v>
      </c>
      <c r="AP23" s="769">
        <f t="shared" si="47"/>
        <v>4.905414220482714E-3</v>
      </c>
      <c r="AQ23" s="769" t="str">
        <f t="shared" si="47"/>
        <v/>
      </c>
      <c r="AR23" s="769">
        <f t="shared" si="47"/>
        <v>1.4103065883887801E-2</v>
      </c>
      <c r="AS23" s="769">
        <f t="shared" si="47"/>
        <v>7.3581213307240701E-3</v>
      </c>
      <c r="AT23" s="769">
        <f t="shared" si="47"/>
        <v>4.4148727984344421E-3</v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2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>
        <f t="shared" si="48"/>
        <v>1.3626150612451981E-3</v>
      </c>
      <c r="BH23" s="769" t="str">
        <f t="shared" si="48"/>
        <v/>
      </c>
      <c r="BI23" s="769" t="str">
        <f t="shared" si="48"/>
        <v/>
      </c>
      <c r="BJ23" s="769">
        <f t="shared" si="48"/>
        <v>4.905414220482714E-3</v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2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3">
        <f t="shared" si="0"/>
        <v>4.6732019037955099E-3</v>
      </c>
      <c r="CA23" s="983">
        <f t="shared" si="1"/>
        <v>5.5326064672444313E-3</v>
      </c>
      <c r="CB23" s="983">
        <f t="shared" si="2"/>
        <v>5.5594694498804107E-3</v>
      </c>
      <c r="CC23" s="984" t="str">
        <f t="shared" si="3"/>
        <v/>
      </c>
      <c r="CD23" s="626" t="str">
        <f t="shared" si="4"/>
        <v/>
      </c>
      <c r="CE23" s="541" t="str">
        <f t="shared" si="5"/>
        <v/>
      </c>
      <c r="CF23" s="542" t="str">
        <f t="shared" si="5"/>
        <v/>
      </c>
      <c r="CG23" s="542" t="str">
        <f t="shared" si="5"/>
        <v/>
      </c>
      <c r="CH23" s="542" t="str">
        <f t="shared" si="5"/>
        <v/>
      </c>
      <c r="CI23" s="542" t="str">
        <f t="shared" si="5"/>
        <v/>
      </c>
      <c r="CJ23" s="542" t="str">
        <f t="shared" si="5"/>
        <v/>
      </c>
      <c r="CK23" s="543" t="str">
        <f t="shared" si="5"/>
        <v/>
      </c>
      <c r="CL23" s="543">
        <f t="shared" si="5"/>
        <v>1.3626150612451981E-3</v>
      </c>
      <c r="CM23" s="543">
        <f t="shared" si="5"/>
        <v>4.905414220482714E-3</v>
      </c>
      <c r="CN23" s="542" t="str">
        <f t="shared" si="5"/>
        <v/>
      </c>
      <c r="CO23" s="542" t="str">
        <f t="shared" si="5"/>
        <v/>
      </c>
      <c r="CP23" s="542" t="str">
        <f t="shared" si="5"/>
        <v/>
      </c>
      <c r="CQ23" s="542" t="str">
        <f t="shared" si="5"/>
        <v/>
      </c>
      <c r="CR23" s="542" t="str">
        <f t="shared" si="5"/>
        <v/>
      </c>
      <c r="CS23" s="541" t="str">
        <f t="shared" si="5"/>
        <v/>
      </c>
      <c r="CT23" s="627" t="str">
        <f t="shared" si="5"/>
        <v/>
      </c>
      <c r="CU23" s="540" t="str">
        <f t="shared" si="6"/>
        <v/>
      </c>
      <c r="CV23" s="541" t="str">
        <f t="shared" si="7"/>
        <v/>
      </c>
      <c r="CW23" s="542" t="str">
        <f t="shared" si="8"/>
        <v/>
      </c>
      <c r="CX23" s="542" t="str">
        <f t="shared" si="9"/>
        <v/>
      </c>
      <c r="CY23" s="542" t="str">
        <f t="shared" si="10"/>
        <v/>
      </c>
      <c r="CZ23" s="542" t="str">
        <f t="shared" si="11"/>
        <v/>
      </c>
      <c r="DA23" s="542" t="str">
        <f t="shared" si="12"/>
        <v/>
      </c>
      <c r="DB23" s="543" t="str">
        <f t="shared" si="13"/>
        <v/>
      </c>
      <c r="DC23" s="543">
        <f t="shared" si="14"/>
        <v>1.3626150612451981E-3</v>
      </c>
      <c r="DD23" s="543">
        <f t="shared" si="15"/>
        <v>4.905414220482714E-3</v>
      </c>
      <c r="DE23" s="542" t="str">
        <f t="shared" si="16"/>
        <v/>
      </c>
      <c r="DF23" s="542" t="str">
        <f t="shared" si="17"/>
        <v/>
      </c>
      <c r="DG23" s="542" t="str">
        <f t="shared" si="18"/>
        <v/>
      </c>
      <c r="DH23" s="542" t="str">
        <f t="shared" si="19"/>
        <v/>
      </c>
      <c r="DI23" s="542" t="str">
        <f t="shared" si="20"/>
        <v/>
      </c>
      <c r="DJ23" s="541" t="str">
        <f t="shared" si="21"/>
        <v/>
      </c>
      <c r="DK23" s="540" t="str">
        <f t="shared" si="22"/>
        <v/>
      </c>
      <c r="DL23" s="896">
        <f t="shared" si="23"/>
        <v>8</v>
      </c>
      <c r="DM23" s="851">
        <f t="shared" si="24"/>
        <v>7</v>
      </c>
      <c r="DN23" s="851">
        <f t="shared" si="25"/>
        <v>5</v>
      </c>
      <c r="DO23" s="851">
        <f t="shared" si="26"/>
        <v>2</v>
      </c>
      <c r="DP23" s="985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6" t="str">
        <f>IF(DS17="","",(DS17+SUM(BY17)*(DS17="")-SUM(DS19)-DS22-SUM(BY22)*(DS22=""))*BY18/DS$7/365/$G$1)</f>
        <v/>
      </c>
      <c r="DT23" s="971"/>
      <c r="DU23" s="60"/>
    </row>
    <row r="24" spans="1:125" ht="12.75" customHeight="1">
      <c r="A24" s="892" t="s">
        <v>754</v>
      </c>
      <c r="B24" s="961"/>
      <c r="C24" s="961">
        <v>48</v>
      </c>
      <c r="D24" s="961"/>
      <c r="E24" s="961">
        <v>1080</v>
      </c>
      <c r="F24" s="961"/>
      <c r="G24" s="961"/>
      <c r="H24" s="961"/>
      <c r="I24" s="961"/>
      <c r="J24" s="961"/>
      <c r="K24" s="961"/>
      <c r="L24" s="961"/>
      <c r="M24" s="961"/>
      <c r="N24" s="961"/>
      <c r="O24" s="961"/>
      <c r="P24" s="961"/>
      <c r="Q24" s="961"/>
      <c r="R24" s="961"/>
      <c r="S24" s="962"/>
      <c r="T24" s="961"/>
      <c r="U24" s="961"/>
      <c r="V24" s="961"/>
      <c r="W24" s="961"/>
      <c r="X24" s="961"/>
      <c r="Y24" s="961"/>
      <c r="Z24" s="961"/>
      <c r="AA24" s="961">
        <v>16</v>
      </c>
      <c r="AB24" s="961">
        <v>8</v>
      </c>
      <c r="AC24" s="961"/>
      <c r="AD24" s="961"/>
      <c r="AE24" s="961"/>
      <c r="AF24" s="961"/>
      <c r="AG24" s="961"/>
      <c r="AH24" s="961"/>
      <c r="AI24" s="961"/>
      <c r="AJ24" s="961"/>
      <c r="AK24" s="962"/>
      <c r="AL24" s="961"/>
      <c r="AM24" s="961"/>
      <c r="AN24" s="961"/>
      <c r="AO24" s="961"/>
      <c r="AP24" s="961"/>
      <c r="AQ24" s="961"/>
      <c r="AR24" s="961"/>
      <c r="AS24" s="961">
        <v>4</v>
      </c>
      <c r="AT24" s="961"/>
      <c r="AU24" s="961"/>
      <c r="AV24" s="961"/>
      <c r="AW24" s="961"/>
      <c r="AX24" s="961"/>
      <c r="AY24" s="961"/>
      <c r="AZ24" s="961"/>
      <c r="BA24" s="961"/>
      <c r="BB24" s="961"/>
      <c r="BC24" s="962"/>
      <c r="BD24" s="961"/>
      <c r="BE24" s="961"/>
      <c r="BF24" s="961"/>
      <c r="BG24" s="961"/>
      <c r="BH24" s="961"/>
      <c r="BI24" s="961"/>
      <c r="BJ24" s="961"/>
      <c r="BK24" s="961"/>
      <c r="BL24" s="961"/>
      <c r="BM24" s="961"/>
      <c r="BN24" s="961"/>
      <c r="BO24" s="961"/>
      <c r="BP24" s="961"/>
      <c r="BQ24" s="961"/>
      <c r="BR24" s="961"/>
      <c r="BS24" s="961"/>
      <c r="BT24" s="961"/>
      <c r="BU24" s="962"/>
      <c r="BV24" s="961"/>
      <c r="BW24" s="961"/>
      <c r="BX24" s="961"/>
      <c r="BY24" s="961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2" t="str">
        <f t="shared" si="6"/>
        <v/>
      </c>
      <c r="CV24" s="553" t="str">
        <f t="shared" si="7"/>
        <v/>
      </c>
      <c r="CW24" s="554" t="str">
        <f t="shared" si="8"/>
        <v/>
      </c>
      <c r="CX24" s="554" t="str">
        <f t="shared" si="9"/>
        <v/>
      </c>
      <c r="CY24" s="554" t="str">
        <f t="shared" si="10"/>
        <v/>
      </c>
      <c r="CZ24" s="554" t="str">
        <f t="shared" si="11"/>
        <v/>
      </c>
      <c r="DA24" s="554" t="str">
        <f t="shared" si="12"/>
        <v/>
      </c>
      <c r="DB24" s="555" t="str">
        <f t="shared" si="13"/>
        <v/>
      </c>
      <c r="DC24" s="555" t="str">
        <f t="shared" si="14"/>
        <v/>
      </c>
      <c r="DD24" s="555" t="str">
        <f t="shared" si="15"/>
        <v/>
      </c>
      <c r="DE24" s="554" t="str">
        <f t="shared" si="16"/>
        <v/>
      </c>
      <c r="DF24" s="554" t="str">
        <f t="shared" si="17"/>
        <v/>
      </c>
      <c r="DG24" s="554" t="str">
        <f t="shared" si="18"/>
        <v/>
      </c>
      <c r="DH24" s="554" t="str">
        <f t="shared" si="19"/>
        <v/>
      </c>
      <c r="DI24" s="554" t="str">
        <f t="shared" si="20"/>
        <v/>
      </c>
      <c r="DJ24" s="553" t="str">
        <f t="shared" si="21"/>
        <v/>
      </c>
      <c r="DK24" s="552" t="str">
        <f t="shared" si="22"/>
        <v/>
      </c>
      <c r="DL24" s="896">
        <f t="shared" si="23"/>
        <v>2</v>
      </c>
      <c r="DM24" s="851">
        <f t="shared" si="24"/>
        <v>2</v>
      </c>
      <c r="DN24" s="851">
        <f t="shared" si="25"/>
        <v>1</v>
      </c>
      <c r="DO24" s="851">
        <f t="shared" si="26"/>
        <v>0</v>
      </c>
      <c r="DP24" s="987" t="str">
        <f>IF(SUM(BV24)&gt;0,BV24*'Exp factors'!C$21,"")</f>
        <v/>
      </c>
      <c r="DQ24" s="988" t="str">
        <f>IF(SUM(BW24)&gt;0,BW24*'Exp factors'!D$21,"")</f>
        <v/>
      </c>
      <c r="DR24" s="988" t="str">
        <f>IF(SUM(BX24)&gt;0,BX24*'Exp factors'!E$21,"")</f>
        <v/>
      </c>
      <c r="DS24" s="989" t="str">
        <f>IF(SUM(BY24)&gt;0,BY24*'Exp factors'!F$21,"")</f>
        <v/>
      </c>
      <c r="DT24" s="971"/>
      <c r="DU24" s="60"/>
    </row>
    <row r="25" spans="1:125" ht="12.75" customHeight="1">
      <c r="A25" s="966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7"/>
      <c r="T25" s="287"/>
      <c r="U25" s="287"/>
      <c r="V25" s="287"/>
      <c r="W25" s="287"/>
      <c r="X25" s="287"/>
      <c r="Y25" s="287"/>
      <c r="Z25" s="287"/>
      <c r="AA25" s="287">
        <v>460</v>
      </c>
      <c r="AB25" s="287">
        <v>460</v>
      </c>
      <c r="AC25" s="287"/>
      <c r="AD25" s="287"/>
      <c r="AE25" s="287"/>
      <c r="AF25" s="287"/>
      <c r="AG25" s="287"/>
      <c r="AH25" s="287"/>
      <c r="AI25" s="287"/>
      <c r="AJ25" s="287"/>
      <c r="AK25" s="967"/>
      <c r="AL25" s="287"/>
      <c r="AM25" s="287"/>
      <c r="AN25" s="287"/>
      <c r="AO25" s="287"/>
      <c r="AP25" s="287"/>
      <c r="AQ25" s="287"/>
      <c r="AR25" s="287"/>
      <c r="AS25" s="287">
        <v>460</v>
      </c>
      <c r="AT25" s="287"/>
      <c r="AU25" s="287"/>
      <c r="AV25" s="287"/>
      <c r="AW25" s="287"/>
      <c r="AX25" s="287"/>
      <c r="AY25" s="287"/>
      <c r="AZ25" s="287"/>
      <c r="BA25" s="287"/>
      <c r="BB25" s="287"/>
      <c r="BC25" s="967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7"/>
      <c r="BV25" s="287"/>
      <c r="BW25" s="287"/>
      <c r="BX25" s="287"/>
      <c r="BY25" s="287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2" t="str">
        <f t="shared" si="6"/>
        <v/>
      </c>
      <c r="CV25" s="553" t="str">
        <f t="shared" si="7"/>
        <v/>
      </c>
      <c r="CW25" s="554" t="str">
        <f t="shared" si="8"/>
        <v/>
      </c>
      <c r="CX25" s="554" t="str">
        <f t="shared" si="9"/>
        <v/>
      </c>
      <c r="CY25" s="554" t="str">
        <f t="shared" si="10"/>
        <v/>
      </c>
      <c r="CZ25" s="554" t="str">
        <f t="shared" si="11"/>
        <v/>
      </c>
      <c r="DA25" s="554" t="str">
        <f t="shared" si="12"/>
        <v/>
      </c>
      <c r="DB25" s="555" t="str">
        <f t="shared" si="13"/>
        <v/>
      </c>
      <c r="DC25" s="555" t="str">
        <f t="shared" si="14"/>
        <v/>
      </c>
      <c r="DD25" s="555" t="str">
        <f t="shared" si="15"/>
        <v/>
      </c>
      <c r="DE25" s="554" t="str">
        <f t="shared" si="16"/>
        <v/>
      </c>
      <c r="DF25" s="554" t="str">
        <f t="shared" si="17"/>
        <v/>
      </c>
      <c r="DG25" s="554" t="str">
        <f t="shared" si="18"/>
        <v/>
      </c>
      <c r="DH25" s="554" t="str">
        <f t="shared" si="19"/>
        <v/>
      </c>
      <c r="DI25" s="554" t="str">
        <f t="shared" si="20"/>
        <v/>
      </c>
      <c r="DJ25" s="553" t="str">
        <f t="shared" si="21"/>
        <v/>
      </c>
      <c r="DK25" s="552" t="str">
        <f t="shared" si="22"/>
        <v/>
      </c>
      <c r="DL25" s="896">
        <f t="shared" si="23"/>
        <v>2</v>
      </c>
      <c r="DM25" s="851">
        <f t="shared" si="24"/>
        <v>2</v>
      </c>
      <c r="DN25" s="851">
        <f t="shared" si="25"/>
        <v>1</v>
      </c>
      <c r="DO25" s="851">
        <f t="shared" si="26"/>
        <v>0</v>
      </c>
      <c r="DP25" s="968"/>
      <c r="DQ25" s="969"/>
      <c r="DR25" s="969"/>
      <c r="DS25" s="970"/>
      <c r="DT25" s="971"/>
      <c r="DU25" s="60"/>
    </row>
    <row r="26" spans="1:125" ht="12.75" customHeight="1">
      <c r="A26" s="972" t="s">
        <v>245</v>
      </c>
      <c r="B26" s="687"/>
      <c r="C26" s="687">
        <v>0</v>
      </c>
      <c r="D26" s="687"/>
      <c r="E26" s="687">
        <v>0</v>
      </c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7"/>
      <c r="T26" s="687"/>
      <c r="U26" s="687"/>
      <c r="V26" s="687"/>
      <c r="W26" s="687"/>
      <c r="X26" s="687"/>
      <c r="Y26" s="687"/>
      <c r="Z26" s="687"/>
      <c r="AA26" s="687">
        <v>0</v>
      </c>
      <c r="AB26" s="687">
        <v>0</v>
      </c>
      <c r="AC26" s="687"/>
      <c r="AD26" s="687"/>
      <c r="AE26" s="687"/>
      <c r="AF26" s="687"/>
      <c r="AG26" s="687"/>
      <c r="AH26" s="687"/>
      <c r="AI26" s="687"/>
      <c r="AJ26" s="687"/>
      <c r="AK26" s="967"/>
      <c r="AL26" s="687"/>
      <c r="AM26" s="687"/>
      <c r="AN26" s="687"/>
      <c r="AO26" s="687"/>
      <c r="AP26" s="687"/>
      <c r="AQ26" s="687"/>
      <c r="AR26" s="687"/>
      <c r="AS26" s="687">
        <v>0</v>
      </c>
      <c r="AT26" s="687"/>
      <c r="AU26" s="687"/>
      <c r="AV26" s="687"/>
      <c r="AW26" s="687"/>
      <c r="AX26" s="687"/>
      <c r="AY26" s="687"/>
      <c r="AZ26" s="687"/>
      <c r="BA26" s="687"/>
      <c r="BB26" s="687"/>
      <c r="BC26" s="967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7"/>
      <c r="BV26" s="687"/>
      <c r="BW26" s="687"/>
      <c r="BX26" s="687"/>
      <c r="BY26" s="687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23" t="str">
        <f t="shared" si="4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6"/>
        <v/>
      </c>
      <c r="CV26" s="553" t="str">
        <f t="shared" si="7"/>
        <v/>
      </c>
      <c r="CW26" s="554" t="str">
        <f t="shared" si="8"/>
        <v/>
      </c>
      <c r="CX26" s="554" t="str">
        <f t="shared" si="9"/>
        <v/>
      </c>
      <c r="CY26" s="554" t="str">
        <f t="shared" si="10"/>
        <v/>
      </c>
      <c r="CZ26" s="554" t="str">
        <f t="shared" si="11"/>
        <v/>
      </c>
      <c r="DA26" s="554" t="str">
        <f t="shared" si="12"/>
        <v/>
      </c>
      <c r="DB26" s="555" t="str">
        <f t="shared" si="13"/>
        <v/>
      </c>
      <c r="DC26" s="555" t="str">
        <f t="shared" si="14"/>
        <v/>
      </c>
      <c r="DD26" s="555" t="str">
        <f t="shared" si="15"/>
        <v/>
      </c>
      <c r="DE26" s="554" t="str">
        <f t="shared" si="16"/>
        <v/>
      </c>
      <c r="DF26" s="554" t="str">
        <f t="shared" si="17"/>
        <v/>
      </c>
      <c r="DG26" s="554" t="str">
        <f t="shared" si="18"/>
        <v/>
      </c>
      <c r="DH26" s="554" t="str">
        <f t="shared" si="19"/>
        <v/>
      </c>
      <c r="DI26" s="554" t="str">
        <f t="shared" si="20"/>
        <v/>
      </c>
      <c r="DJ26" s="553" t="str">
        <f t="shared" si="21"/>
        <v/>
      </c>
      <c r="DK26" s="552" t="str">
        <f t="shared" si="22"/>
        <v/>
      </c>
      <c r="DL26" s="896">
        <f t="shared" si="23"/>
        <v>2</v>
      </c>
      <c r="DM26" s="851">
        <f t="shared" si="24"/>
        <v>2</v>
      </c>
      <c r="DN26" s="851">
        <f t="shared" si="25"/>
        <v>1</v>
      </c>
      <c r="DO26" s="851">
        <f t="shared" si="26"/>
        <v>0</v>
      </c>
      <c r="DP26" s="973" t="str">
        <f>IF(SUM(BV26)&gt;0,(BV24-DP29-SUM(BV29)*(DP29=""))*'Exp factors'!C$23,"")</f>
        <v/>
      </c>
      <c r="DQ26" s="974" t="str">
        <f>IF(SUM(BW26)&gt;0,(BW24-DQ29-SUM(BW29)*(DQ29=""))*'Exp factors'!D$23,"")</f>
        <v/>
      </c>
      <c r="DR26" s="974" t="str">
        <f>IF(SUM(BX26)&gt;0,(BX24-DR29-SUM(BX29)*(DR29=""))*'Exp factors'!E$23,"")</f>
        <v/>
      </c>
      <c r="DS26" s="975" t="str">
        <f>IF(SUM(BY26)&gt;0,(BY24-DS29-SUM(BY29)*(DS29=""))*'Exp factors'!F$23,"")</f>
        <v/>
      </c>
      <c r="DT26" s="971"/>
      <c r="DU26" s="60"/>
    </row>
    <row r="27" spans="1:125" ht="12.75" customHeight="1">
      <c r="A27" s="976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7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7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7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7"/>
      <c r="BV27" s="710"/>
      <c r="BW27" s="710"/>
      <c r="BX27" s="710"/>
      <c r="BY27" s="710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23" t="str">
        <f t="shared" si="4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6"/>
        <v/>
      </c>
      <c r="CV27" s="553" t="str">
        <f t="shared" si="7"/>
        <v/>
      </c>
      <c r="CW27" s="554" t="str">
        <f t="shared" si="8"/>
        <v/>
      </c>
      <c r="CX27" s="554" t="str">
        <f t="shared" si="9"/>
        <v/>
      </c>
      <c r="CY27" s="554" t="str">
        <f t="shared" si="10"/>
        <v/>
      </c>
      <c r="CZ27" s="554" t="str">
        <f t="shared" si="11"/>
        <v/>
      </c>
      <c r="DA27" s="554" t="str">
        <f t="shared" si="12"/>
        <v/>
      </c>
      <c r="DB27" s="555" t="str">
        <f t="shared" si="13"/>
        <v/>
      </c>
      <c r="DC27" s="555" t="str">
        <f t="shared" si="14"/>
        <v/>
      </c>
      <c r="DD27" s="555" t="str">
        <f t="shared" si="15"/>
        <v/>
      </c>
      <c r="DE27" s="554" t="str">
        <f t="shared" si="16"/>
        <v/>
      </c>
      <c r="DF27" s="554" t="str">
        <f t="shared" si="17"/>
        <v/>
      </c>
      <c r="DG27" s="554" t="str">
        <f t="shared" si="18"/>
        <v/>
      </c>
      <c r="DH27" s="554" t="str">
        <f t="shared" si="19"/>
        <v/>
      </c>
      <c r="DI27" s="554" t="str">
        <f t="shared" si="20"/>
        <v/>
      </c>
      <c r="DJ27" s="553" t="str">
        <f t="shared" si="21"/>
        <v/>
      </c>
      <c r="DK27" s="552" t="str">
        <f t="shared" si="22"/>
        <v/>
      </c>
      <c r="DL27" s="896">
        <f t="shared" si="23"/>
        <v>0</v>
      </c>
      <c r="DM27" s="851">
        <f t="shared" si="24"/>
        <v>0</v>
      </c>
      <c r="DN27" s="851">
        <f t="shared" si="25"/>
        <v>0</v>
      </c>
      <c r="DO27" s="851">
        <f t="shared" si="26"/>
        <v>0</v>
      </c>
      <c r="DP27" s="968"/>
      <c r="DQ27" s="969"/>
      <c r="DR27" s="969"/>
      <c r="DS27" s="970"/>
      <c r="DT27" s="971"/>
      <c r="DU27" s="60"/>
    </row>
    <row r="28" spans="1:125" ht="12.75" customHeight="1">
      <c r="A28" s="976" t="s">
        <v>182</v>
      </c>
      <c r="B28" s="764" t="str">
        <f t="shared" ref="B28:R28" si="50">IF(B26="","",B26*B27)</f>
        <v/>
      </c>
      <c r="C28" s="764">
        <f t="shared" si="50"/>
        <v>0</v>
      </c>
      <c r="D28" s="764" t="str">
        <f t="shared" si="50"/>
        <v/>
      </c>
      <c r="E28" s="764">
        <f t="shared" si="50"/>
        <v>0</v>
      </c>
      <c r="F28" s="764" t="str">
        <f t="shared" si="50"/>
        <v/>
      </c>
      <c r="G28" s="764" t="str">
        <f t="shared" si="50"/>
        <v/>
      </c>
      <c r="H28" s="764" t="str">
        <f t="shared" si="50"/>
        <v/>
      </c>
      <c r="I28" s="764" t="str">
        <f t="shared" si="50"/>
        <v/>
      </c>
      <c r="J28" s="764" t="str">
        <f t="shared" si="50"/>
        <v/>
      </c>
      <c r="K28" s="764" t="str">
        <f t="shared" si="50"/>
        <v/>
      </c>
      <c r="L28" s="764" t="str">
        <f t="shared" si="50"/>
        <v/>
      </c>
      <c r="M28" s="764" t="str">
        <f t="shared" si="50"/>
        <v/>
      </c>
      <c r="N28" s="764" t="str">
        <f t="shared" si="50"/>
        <v/>
      </c>
      <c r="O28" s="764" t="str">
        <f t="shared" si="50"/>
        <v/>
      </c>
      <c r="P28" s="764" t="str">
        <f t="shared" si="50"/>
        <v/>
      </c>
      <c r="Q28" s="764" t="str">
        <f t="shared" si="50"/>
        <v/>
      </c>
      <c r="R28" s="764" t="str">
        <f t="shared" si="50"/>
        <v/>
      </c>
      <c r="S28" s="770"/>
      <c r="T28" s="764" t="str">
        <f t="shared" ref="T28:AJ28" si="51">IF(T26="","",T26*T27)</f>
        <v/>
      </c>
      <c r="U28" s="764" t="str">
        <f t="shared" si="51"/>
        <v/>
      </c>
      <c r="V28" s="764" t="str">
        <f t="shared" si="51"/>
        <v/>
      </c>
      <c r="W28" s="764" t="str">
        <f t="shared" si="51"/>
        <v/>
      </c>
      <c r="X28" s="764" t="str">
        <f t="shared" si="51"/>
        <v/>
      </c>
      <c r="Y28" s="764" t="str">
        <f t="shared" si="51"/>
        <v/>
      </c>
      <c r="Z28" s="764" t="str">
        <f t="shared" si="51"/>
        <v/>
      </c>
      <c r="AA28" s="764">
        <f t="shared" si="51"/>
        <v>0</v>
      </c>
      <c r="AB28" s="764">
        <f t="shared" si="51"/>
        <v>0</v>
      </c>
      <c r="AC28" s="764" t="str">
        <f t="shared" si="51"/>
        <v/>
      </c>
      <c r="AD28" s="764" t="str">
        <f t="shared" si="51"/>
        <v/>
      </c>
      <c r="AE28" s="764" t="str">
        <f t="shared" si="51"/>
        <v/>
      </c>
      <c r="AF28" s="764" t="str">
        <f t="shared" si="51"/>
        <v/>
      </c>
      <c r="AG28" s="764" t="str">
        <f t="shared" si="51"/>
        <v/>
      </c>
      <c r="AH28" s="764" t="str">
        <f t="shared" si="51"/>
        <v/>
      </c>
      <c r="AI28" s="764" t="str">
        <f t="shared" si="51"/>
        <v/>
      </c>
      <c r="AJ28" s="764" t="str">
        <f t="shared" si="51"/>
        <v/>
      </c>
      <c r="AK28" s="770"/>
      <c r="AL28" s="764" t="str">
        <f t="shared" ref="AL28:BB28" si="52">IF(AL26="","",AL26*AL27)</f>
        <v/>
      </c>
      <c r="AM28" s="764" t="str">
        <f t="shared" si="52"/>
        <v/>
      </c>
      <c r="AN28" s="764" t="str">
        <f t="shared" si="52"/>
        <v/>
      </c>
      <c r="AO28" s="764" t="str">
        <f t="shared" si="52"/>
        <v/>
      </c>
      <c r="AP28" s="764" t="str">
        <f t="shared" si="52"/>
        <v/>
      </c>
      <c r="AQ28" s="764" t="str">
        <f t="shared" si="52"/>
        <v/>
      </c>
      <c r="AR28" s="764" t="str">
        <f t="shared" si="52"/>
        <v/>
      </c>
      <c r="AS28" s="764">
        <f t="shared" si="52"/>
        <v>0</v>
      </c>
      <c r="AT28" s="764" t="str">
        <f t="shared" si="52"/>
        <v/>
      </c>
      <c r="AU28" s="764" t="str">
        <f t="shared" si="52"/>
        <v/>
      </c>
      <c r="AV28" s="764" t="str">
        <f t="shared" si="52"/>
        <v/>
      </c>
      <c r="AW28" s="764" t="str">
        <f t="shared" si="52"/>
        <v/>
      </c>
      <c r="AX28" s="764" t="str">
        <f t="shared" si="52"/>
        <v/>
      </c>
      <c r="AY28" s="764" t="str">
        <f t="shared" si="52"/>
        <v/>
      </c>
      <c r="AZ28" s="764" t="str">
        <f t="shared" si="52"/>
        <v/>
      </c>
      <c r="BA28" s="764" t="str">
        <f t="shared" si="52"/>
        <v/>
      </c>
      <c r="BB28" s="764" t="str">
        <f t="shared" si="52"/>
        <v/>
      </c>
      <c r="BC28" s="770"/>
      <c r="BD28" s="764" t="str">
        <f t="shared" ref="BD28:BT28" si="53">IF(BD26="","",BD26*BD27)</f>
        <v/>
      </c>
      <c r="BE28" s="764" t="str">
        <f t="shared" si="53"/>
        <v/>
      </c>
      <c r="BF28" s="764" t="str">
        <f t="shared" si="53"/>
        <v/>
      </c>
      <c r="BG28" s="764" t="str">
        <f t="shared" si="53"/>
        <v/>
      </c>
      <c r="BH28" s="764" t="str">
        <f t="shared" si="53"/>
        <v/>
      </c>
      <c r="BI28" s="764" t="str">
        <f t="shared" si="53"/>
        <v/>
      </c>
      <c r="BJ28" s="764" t="str">
        <f t="shared" si="53"/>
        <v/>
      </c>
      <c r="BK28" s="764" t="str">
        <f t="shared" si="53"/>
        <v/>
      </c>
      <c r="BL28" s="764" t="str">
        <f t="shared" si="53"/>
        <v/>
      </c>
      <c r="BM28" s="764" t="str">
        <f t="shared" si="53"/>
        <v/>
      </c>
      <c r="BN28" s="764" t="str">
        <f t="shared" si="53"/>
        <v/>
      </c>
      <c r="BO28" s="764" t="str">
        <f t="shared" si="53"/>
        <v/>
      </c>
      <c r="BP28" s="764" t="str">
        <f t="shared" si="53"/>
        <v/>
      </c>
      <c r="BQ28" s="764" t="str">
        <f t="shared" si="53"/>
        <v/>
      </c>
      <c r="BR28" s="764" t="str">
        <f t="shared" si="53"/>
        <v/>
      </c>
      <c r="BS28" s="764" t="str">
        <f t="shared" si="53"/>
        <v/>
      </c>
      <c r="BT28" s="764" t="str">
        <f t="shared" si="53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23" t="str">
        <f t="shared" si="4"/>
        <v/>
      </c>
      <c r="CE28" s="89" t="str">
        <f t="shared" si="49"/>
        <v/>
      </c>
      <c r="CF28" s="90" t="str">
        <f t="shared" si="49"/>
        <v/>
      </c>
      <c r="CG28" s="90" t="str">
        <f t="shared" si="49"/>
        <v/>
      </c>
      <c r="CH28" s="90" t="str">
        <f t="shared" si="49"/>
        <v/>
      </c>
      <c r="CI28" s="90" t="str">
        <f t="shared" si="49"/>
        <v/>
      </c>
      <c r="CJ28" s="90" t="str">
        <f t="shared" si="49"/>
        <v/>
      </c>
      <c r="CK28" s="156" t="str">
        <f t="shared" si="49"/>
        <v/>
      </c>
      <c r="CL28" s="156" t="str">
        <f t="shared" si="49"/>
        <v/>
      </c>
      <c r="CM28" s="156" t="str">
        <f t="shared" si="49"/>
        <v/>
      </c>
      <c r="CN28" s="90" t="str">
        <f t="shared" si="49"/>
        <v/>
      </c>
      <c r="CO28" s="90" t="str">
        <f t="shared" si="49"/>
        <v/>
      </c>
      <c r="CP28" s="90" t="str">
        <f t="shared" si="49"/>
        <v/>
      </c>
      <c r="CQ28" s="90" t="str">
        <f t="shared" si="49"/>
        <v/>
      </c>
      <c r="CR28" s="90" t="str">
        <f t="shared" si="49"/>
        <v/>
      </c>
      <c r="CS28" s="89" t="str">
        <f t="shared" si="49"/>
        <v/>
      </c>
      <c r="CT28" s="524" t="str">
        <f t="shared" si="49"/>
        <v/>
      </c>
      <c r="CU28" s="552" t="str">
        <f t="shared" si="6"/>
        <v/>
      </c>
      <c r="CV28" s="553" t="str">
        <f t="shared" si="7"/>
        <v/>
      </c>
      <c r="CW28" s="554" t="str">
        <f t="shared" si="8"/>
        <v/>
      </c>
      <c r="CX28" s="554" t="str">
        <f t="shared" si="9"/>
        <v/>
      </c>
      <c r="CY28" s="554" t="str">
        <f t="shared" si="10"/>
        <v/>
      </c>
      <c r="CZ28" s="554" t="str">
        <f t="shared" si="11"/>
        <v/>
      </c>
      <c r="DA28" s="554" t="str">
        <f t="shared" si="12"/>
        <v/>
      </c>
      <c r="DB28" s="555" t="str">
        <f t="shared" si="13"/>
        <v/>
      </c>
      <c r="DC28" s="555" t="str">
        <f t="shared" si="14"/>
        <v/>
      </c>
      <c r="DD28" s="555" t="str">
        <f t="shared" si="15"/>
        <v/>
      </c>
      <c r="DE28" s="554" t="str">
        <f t="shared" si="16"/>
        <v/>
      </c>
      <c r="DF28" s="554" t="str">
        <f t="shared" si="17"/>
        <v/>
      </c>
      <c r="DG28" s="554" t="str">
        <f t="shared" si="18"/>
        <v/>
      </c>
      <c r="DH28" s="554" t="str">
        <f t="shared" si="19"/>
        <v/>
      </c>
      <c r="DI28" s="554" t="str">
        <f t="shared" si="20"/>
        <v/>
      </c>
      <c r="DJ28" s="553" t="str">
        <f t="shared" si="21"/>
        <v/>
      </c>
      <c r="DK28" s="552" t="str">
        <f t="shared" si="22"/>
        <v/>
      </c>
      <c r="DL28" s="896">
        <f t="shared" si="23"/>
        <v>2</v>
      </c>
      <c r="DM28" s="851">
        <f t="shared" si="24"/>
        <v>2</v>
      </c>
      <c r="DN28" s="851">
        <f t="shared" si="25"/>
        <v>1</v>
      </c>
      <c r="DO28" s="851">
        <f t="shared" si="26"/>
        <v>0</v>
      </c>
      <c r="DP28" s="977" t="str">
        <f>IF(DP26="","",DP26*BV27)</f>
        <v/>
      </c>
      <c r="DQ28" s="978" t="str">
        <f>IF(DQ26="","",DQ26*BW27)</f>
        <v/>
      </c>
      <c r="DR28" s="978" t="str">
        <f>IF(DR26="","",DR26*BX27)</f>
        <v/>
      </c>
      <c r="DS28" s="979" t="str">
        <f>IF(DS26="","",DS26*BY27)</f>
        <v/>
      </c>
      <c r="DT28" s="971"/>
      <c r="DU28" s="60"/>
    </row>
    <row r="29" spans="1:125" ht="12.75" customHeight="1">
      <c r="A29" s="976" t="s">
        <v>246</v>
      </c>
      <c r="B29" s="646"/>
      <c r="C29" s="646">
        <v>0</v>
      </c>
      <c r="D29" s="646"/>
      <c r="E29" s="646">
        <v>0</v>
      </c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2"/>
      <c r="T29" s="646"/>
      <c r="U29" s="646"/>
      <c r="V29" s="646"/>
      <c r="W29" s="646"/>
      <c r="X29" s="646"/>
      <c r="Y29" s="646"/>
      <c r="Z29" s="646"/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2"/>
      <c r="AL29" s="646"/>
      <c r="AM29" s="646"/>
      <c r="AN29" s="646"/>
      <c r="AO29" s="646"/>
      <c r="AP29" s="646"/>
      <c r="AQ29" s="646"/>
      <c r="AR29" s="646"/>
      <c r="AS29" s="646">
        <v>0</v>
      </c>
      <c r="AT29" s="646"/>
      <c r="AU29" s="646"/>
      <c r="AV29" s="646"/>
      <c r="AW29" s="646"/>
      <c r="AX29" s="646"/>
      <c r="AY29" s="646"/>
      <c r="AZ29" s="646"/>
      <c r="BA29" s="646"/>
      <c r="BB29" s="646"/>
      <c r="BC29" s="962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2"/>
      <c r="BV29" s="646"/>
      <c r="BW29" s="646"/>
      <c r="BX29" s="646"/>
      <c r="BY29" s="646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23" t="str">
        <f t="shared" si="4"/>
        <v/>
      </c>
      <c r="CE29" s="89" t="str">
        <f t="shared" si="49"/>
        <v/>
      </c>
      <c r="CF29" s="90" t="str">
        <f t="shared" si="49"/>
        <v/>
      </c>
      <c r="CG29" s="90" t="str">
        <f t="shared" si="49"/>
        <v/>
      </c>
      <c r="CH29" s="90" t="str">
        <f t="shared" si="49"/>
        <v/>
      </c>
      <c r="CI29" s="90" t="str">
        <f t="shared" si="49"/>
        <v/>
      </c>
      <c r="CJ29" s="90" t="str">
        <f t="shared" si="49"/>
        <v/>
      </c>
      <c r="CK29" s="156" t="str">
        <f t="shared" si="49"/>
        <v/>
      </c>
      <c r="CL29" s="156" t="str">
        <f t="shared" si="49"/>
        <v/>
      </c>
      <c r="CM29" s="156" t="str">
        <f t="shared" si="49"/>
        <v/>
      </c>
      <c r="CN29" s="90" t="str">
        <f t="shared" si="49"/>
        <v/>
      </c>
      <c r="CO29" s="90" t="str">
        <f t="shared" si="49"/>
        <v/>
      </c>
      <c r="CP29" s="90" t="str">
        <f t="shared" si="49"/>
        <v/>
      </c>
      <c r="CQ29" s="90" t="str">
        <f t="shared" si="49"/>
        <v/>
      </c>
      <c r="CR29" s="90" t="str">
        <f t="shared" si="49"/>
        <v/>
      </c>
      <c r="CS29" s="89" t="str">
        <f t="shared" si="49"/>
        <v/>
      </c>
      <c r="CT29" s="524" t="str">
        <f t="shared" si="49"/>
        <v/>
      </c>
      <c r="CU29" s="552" t="str">
        <f t="shared" si="6"/>
        <v/>
      </c>
      <c r="CV29" s="553" t="str">
        <f t="shared" si="7"/>
        <v/>
      </c>
      <c r="CW29" s="554" t="str">
        <f t="shared" si="8"/>
        <v/>
      </c>
      <c r="CX29" s="554" t="str">
        <f t="shared" si="9"/>
        <v/>
      </c>
      <c r="CY29" s="554" t="str">
        <f t="shared" si="10"/>
        <v/>
      </c>
      <c r="CZ29" s="554" t="str">
        <f t="shared" si="11"/>
        <v/>
      </c>
      <c r="DA29" s="554" t="str">
        <f t="shared" si="12"/>
        <v/>
      </c>
      <c r="DB29" s="555" t="str">
        <f t="shared" si="13"/>
        <v/>
      </c>
      <c r="DC29" s="555" t="str">
        <f t="shared" si="14"/>
        <v/>
      </c>
      <c r="DD29" s="555" t="str">
        <f t="shared" si="15"/>
        <v/>
      </c>
      <c r="DE29" s="554" t="str">
        <f t="shared" si="16"/>
        <v/>
      </c>
      <c r="DF29" s="554" t="str">
        <f t="shared" si="17"/>
        <v/>
      </c>
      <c r="DG29" s="554" t="str">
        <f t="shared" si="18"/>
        <v/>
      </c>
      <c r="DH29" s="554" t="str">
        <f t="shared" si="19"/>
        <v/>
      </c>
      <c r="DI29" s="554" t="str">
        <f t="shared" si="20"/>
        <v/>
      </c>
      <c r="DJ29" s="553" t="str">
        <f t="shared" si="21"/>
        <v/>
      </c>
      <c r="DK29" s="552" t="str">
        <f t="shared" si="22"/>
        <v/>
      </c>
      <c r="DL29" s="896">
        <f t="shared" si="23"/>
        <v>2</v>
      </c>
      <c r="DM29" s="851">
        <f t="shared" si="24"/>
        <v>2</v>
      </c>
      <c r="DN29" s="851">
        <f t="shared" si="25"/>
        <v>1</v>
      </c>
      <c r="DO29" s="851">
        <f t="shared" si="26"/>
        <v>0</v>
      </c>
      <c r="DP29" s="980"/>
      <c r="DQ29" s="299"/>
      <c r="DR29" s="299"/>
      <c r="DS29" s="981"/>
      <c r="DT29" s="971"/>
      <c r="DU29" s="60"/>
    </row>
    <row r="30" spans="1:125" ht="12.75" customHeight="1">
      <c r="A30" s="893" t="str">
        <f>$H$1 &amp; " (%)"</f>
        <v>kcal (%)</v>
      </c>
      <c r="B30" s="769" t="str">
        <f t="shared" ref="B30:R30" si="54">IF(B24="","",(B24-B26-B29)*B25/B$7/365/$G$1)</f>
        <v/>
      </c>
      <c r="C30" s="769">
        <f t="shared" si="54"/>
        <v>2.9432485322896285E-3</v>
      </c>
      <c r="D30" s="769" t="str">
        <f t="shared" si="54"/>
        <v/>
      </c>
      <c r="E30" s="769">
        <f t="shared" si="54"/>
        <v>7.3581213307240712E-2</v>
      </c>
      <c r="F30" s="769" t="str">
        <f t="shared" si="54"/>
        <v/>
      </c>
      <c r="G30" s="769" t="str">
        <f t="shared" si="54"/>
        <v/>
      </c>
      <c r="H30" s="769" t="str">
        <f t="shared" si="54"/>
        <v/>
      </c>
      <c r="I30" s="769" t="str">
        <f t="shared" si="54"/>
        <v/>
      </c>
      <c r="J30" s="769" t="str">
        <f t="shared" si="54"/>
        <v/>
      </c>
      <c r="K30" s="769" t="str">
        <f t="shared" si="54"/>
        <v/>
      </c>
      <c r="L30" s="769" t="str">
        <f t="shared" si="54"/>
        <v/>
      </c>
      <c r="M30" s="769" t="str">
        <f t="shared" si="54"/>
        <v/>
      </c>
      <c r="N30" s="769" t="str">
        <f t="shared" si="54"/>
        <v/>
      </c>
      <c r="O30" s="769" t="str">
        <f t="shared" si="54"/>
        <v/>
      </c>
      <c r="P30" s="769" t="str">
        <f t="shared" si="54"/>
        <v/>
      </c>
      <c r="Q30" s="769" t="str">
        <f t="shared" si="54"/>
        <v/>
      </c>
      <c r="R30" s="769" t="str">
        <f t="shared" si="54"/>
        <v/>
      </c>
      <c r="S30" s="982"/>
      <c r="T30" s="769" t="str">
        <f t="shared" ref="T30:AJ30" si="55">IF(T24="","",(T24-T26-T29)*T25/T$7/365/$G$1)</f>
        <v/>
      </c>
      <c r="U30" s="769" t="str">
        <f t="shared" si="55"/>
        <v/>
      </c>
      <c r="V30" s="769" t="str">
        <f t="shared" si="55"/>
        <v/>
      </c>
      <c r="W30" s="769" t="str">
        <f t="shared" si="55"/>
        <v/>
      </c>
      <c r="X30" s="769" t="str">
        <f t="shared" si="55"/>
        <v/>
      </c>
      <c r="Y30" s="769" t="str">
        <f t="shared" si="55"/>
        <v/>
      </c>
      <c r="Z30" s="769" t="str">
        <f t="shared" si="55"/>
        <v/>
      </c>
      <c r="AA30" s="769">
        <f t="shared" si="55"/>
        <v>1.2002609262883235E-3</v>
      </c>
      <c r="AB30" s="769">
        <f t="shared" si="55"/>
        <v>6.8586338645047057E-4</v>
      </c>
      <c r="AC30" s="769" t="str">
        <f t="shared" si="55"/>
        <v/>
      </c>
      <c r="AD30" s="769" t="str">
        <f t="shared" si="55"/>
        <v/>
      </c>
      <c r="AE30" s="769" t="str">
        <f t="shared" si="55"/>
        <v/>
      </c>
      <c r="AF30" s="769" t="str">
        <f t="shared" si="55"/>
        <v/>
      </c>
      <c r="AG30" s="769" t="str">
        <f t="shared" si="55"/>
        <v/>
      </c>
      <c r="AH30" s="769" t="str">
        <f t="shared" si="55"/>
        <v/>
      </c>
      <c r="AI30" s="769" t="str">
        <f t="shared" si="55"/>
        <v/>
      </c>
      <c r="AJ30" s="769" t="str">
        <f t="shared" si="55"/>
        <v/>
      </c>
      <c r="AK30" s="982"/>
      <c r="AL30" s="769" t="str">
        <f t="shared" ref="AL30:BB30" si="56">IF(AL24="","",(AL24-AL26-AL29)*AL25/AL$7/365/$G$1)</f>
        <v/>
      </c>
      <c r="AM30" s="769" t="str">
        <f t="shared" si="56"/>
        <v/>
      </c>
      <c r="AN30" s="769" t="str">
        <f t="shared" si="56"/>
        <v/>
      </c>
      <c r="AO30" s="769" t="str">
        <f t="shared" si="56"/>
        <v/>
      </c>
      <c r="AP30" s="769" t="str">
        <f t="shared" si="56"/>
        <v/>
      </c>
      <c r="AQ30" s="769" t="str">
        <f t="shared" si="56"/>
        <v/>
      </c>
      <c r="AR30" s="769" t="str">
        <f t="shared" si="56"/>
        <v/>
      </c>
      <c r="AS30" s="769">
        <f t="shared" si="56"/>
        <v>2.0004348771472062E-4</v>
      </c>
      <c r="AT30" s="769" t="str">
        <f t="shared" si="56"/>
        <v/>
      </c>
      <c r="AU30" s="769" t="str">
        <f t="shared" si="56"/>
        <v/>
      </c>
      <c r="AV30" s="769" t="str">
        <f t="shared" si="56"/>
        <v/>
      </c>
      <c r="AW30" s="769" t="str">
        <f t="shared" si="56"/>
        <v/>
      </c>
      <c r="AX30" s="769" t="str">
        <f t="shared" si="56"/>
        <v/>
      </c>
      <c r="AY30" s="769" t="str">
        <f t="shared" si="56"/>
        <v/>
      </c>
      <c r="AZ30" s="769" t="str">
        <f t="shared" si="56"/>
        <v/>
      </c>
      <c r="BA30" s="769" t="str">
        <f t="shared" si="56"/>
        <v/>
      </c>
      <c r="BB30" s="769" t="str">
        <f t="shared" si="56"/>
        <v/>
      </c>
      <c r="BC30" s="982"/>
      <c r="BD30" s="769" t="str">
        <f t="shared" ref="BD30:BT30" si="57">IF(BD24="","",(BD24-BD26-BD29)*BD25/BD$7/365/$G$1)</f>
        <v/>
      </c>
      <c r="BE30" s="769" t="str">
        <f t="shared" si="57"/>
        <v/>
      </c>
      <c r="BF30" s="769" t="str">
        <f t="shared" si="57"/>
        <v/>
      </c>
      <c r="BG30" s="769" t="str">
        <f t="shared" si="57"/>
        <v/>
      </c>
      <c r="BH30" s="769" t="str">
        <f t="shared" si="57"/>
        <v/>
      </c>
      <c r="BI30" s="769" t="str">
        <f t="shared" si="57"/>
        <v/>
      </c>
      <c r="BJ30" s="769" t="str">
        <f t="shared" si="57"/>
        <v/>
      </c>
      <c r="BK30" s="769" t="str">
        <f t="shared" si="57"/>
        <v/>
      </c>
      <c r="BL30" s="769" t="str">
        <f t="shared" si="57"/>
        <v/>
      </c>
      <c r="BM30" s="769" t="str">
        <f t="shared" si="57"/>
        <v/>
      </c>
      <c r="BN30" s="769" t="str">
        <f t="shared" si="57"/>
        <v/>
      </c>
      <c r="BO30" s="769" t="str">
        <f t="shared" si="57"/>
        <v/>
      </c>
      <c r="BP30" s="769" t="str">
        <f t="shared" si="57"/>
        <v/>
      </c>
      <c r="BQ30" s="769" t="str">
        <f t="shared" si="57"/>
        <v/>
      </c>
      <c r="BR30" s="769" t="str">
        <f t="shared" si="57"/>
        <v/>
      </c>
      <c r="BS30" s="769" t="str">
        <f t="shared" si="57"/>
        <v/>
      </c>
      <c r="BT30" s="769" t="str">
        <f t="shared" si="57"/>
        <v/>
      </c>
      <c r="BU30" s="982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3" t="str">
        <f t="shared" si="0"/>
        <v/>
      </c>
      <c r="CA30" s="983" t="str">
        <f t="shared" si="1"/>
        <v/>
      </c>
      <c r="CB30" s="983" t="str">
        <f t="shared" si="2"/>
        <v/>
      </c>
      <c r="CC30" s="984" t="str">
        <f t="shared" si="3"/>
        <v/>
      </c>
      <c r="CD30" s="626" t="str">
        <f t="shared" si="4"/>
        <v/>
      </c>
      <c r="CE30" s="541" t="str">
        <f t="shared" si="49"/>
        <v/>
      </c>
      <c r="CF30" s="542" t="str">
        <f t="shared" si="49"/>
        <v/>
      </c>
      <c r="CG30" s="542" t="str">
        <f t="shared" si="49"/>
        <v/>
      </c>
      <c r="CH30" s="542" t="str">
        <f t="shared" si="49"/>
        <v/>
      </c>
      <c r="CI30" s="542" t="str">
        <f t="shared" si="49"/>
        <v/>
      </c>
      <c r="CJ30" s="542" t="str">
        <f t="shared" si="49"/>
        <v/>
      </c>
      <c r="CK30" s="543" t="str">
        <f t="shared" si="49"/>
        <v/>
      </c>
      <c r="CL30" s="543" t="str">
        <f t="shared" si="49"/>
        <v/>
      </c>
      <c r="CM30" s="543" t="str">
        <f t="shared" si="49"/>
        <v/>
      </c>
      <c r="CN30" s="542" t="str">
        <f t="shared" si="49"/>
        <v/>
      </c>
      <c r="CO30" s="542" t="str">
        <f t="shared" si="49"/>
        <v/>
      </c>
      <c r="CP30" s="542" t="str">
        <f t="shared" si="49"/>
        <v/>
      </c>
      <c r="CQ30" s="542" t="str">
        <f t="shared" si="49"/>
        <v/>
      </c>
      <c r="CR30" s="542" t="str">
        <f t="shared" si="49"/>
        <v/>
      </c>
      <c r="CS30" s="541" t="str">
        <f t="shared" si="49"/>
        <v/>
      </c>
      <c r="CT30" s="627" t="str">
        <f t="shared" si="49"/>
        <v/>
      </c>
      <c r="CU30" s="540" t="str">
        <f t="shared" si="6"/>
        <v/>
      </c>
      <c r="CV30" s="541" t="str">
        <f t="shared" si="7"/>
        <v/>
      </c>
      <c r="CW30" s="542" t="str">
        <f t="shared" si="8"/>
        <v/>
      </c>
      <c r="CX30" s="542" t="str">
        <f t="shared" si="9"/>
        <v/>
      </c>
      <c r="CY30" s="542" t="str">
        <f t="shared" si="10"/>
        <v/>
      </c>
      <c r="CZ30" s="542" t="str">
        <f t="shared" si="11"/>
        <v/>
      </c>
      <c r="DA30" s="542" t="str">
        <f t="shared" si="12"/>
        <v/>
      </c>
      <c r="DB30" s="543" t="str">
        <f t="shared" si="13"/>
        <v/>
      </c>
      <c r="DC30" s="543" t="str">
        <f t="shared" si="14"/>
        <v/>
      </c>
      <c r="DD30" s="543" t="str">
        <f t="shared" si="15"/>
        <v/>
      </c>
      <c r="DE30" s="542" t="str">
        <f t="shared" si="16"/>
        <v/>
      </c>
      <c r="DF30" s="542" t="str">
        <f t="shared" si="17"/>
        <v/>
      </c>
      <c r="DG30" s="542" t="str">
        <f t="shared" si="18"/>
        <v/>
      </c>
      <c r="DH30" s="542" t="str">
        <f t="shared" si="19"/>
        <v/>
      </c>
      <c r="DI30" s="542" t="str">
        <f t="shared" si="20"/>
        <v/>
      </c>
      <c r="DJ30" s="541" t="str">
        <f t="shared" si="21"/>
        <v/>
      </c>
      <c r="DK30" s="540" t="str">
        <f t="shared" si="22"/>
        <v/>
      </c>
      <c r="DL30" s="896">
        <f t="shared" si="23"/>
        <v>2</v>
      </c>
      <c r="DM30" s="851">
        <f t="shared" si="24"/>
        <v>2</v>
      </c>
      <c r="DN30" s="851">
        <f t="shared" si="25"/>
        <v>1</v>
      </c>
      <c r="DO30" s="851">
        <f t="shared" si="26"/>
        <v>0</v>
      </c>
      <c r="DP30" s="985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6" t="str">
        <f>IF(DS24="","",(DS24+SUM(BY24)*(DS24="")-SUM(DS26)-DS29-SUM(BY29)*(DS29=""))*BY25/DS$7/365/$G$1)</f>
        <v/>
      </c>
      <c r="DT30" s="971"/>
      <c r="DU30" s="60"/>
    </row>
    <row r="31" spans="1:125" ht="12.75" customHeight="1">
      <c r="A31" s="892" t="s">
        <v>752</v>
      </c>
      <c r="B31" s="961"/>
      <c r="C31" s="961"/>
      <c r="D31" s="961"/>
      <c r="E31" s="961"/>
      <c r="F31" s="961">
        <v>1080</v>
      </c>
      <c r="G31" s="961">
        <v>80</v>
      </c>
      <c r="H31" s="961"/>
      <c r="I31" s="961"/>
      <c r="J31" s="961"/>
      <c r="K31" s="961"/>
      <c r="L31" s="961"/>
      <c r="M31" s="961"/>
      <c r="N31" s="961"/>
      <c r="O31" s="961"/>
      <c r="P31" s="961"/>
      <c r="Q31" s="961"/>
      <c r="R31" s="961"/>
      <c r="S31" s="962"/>
      <c r="T31" s="961">
        <v>80</v>
      </c>
      <c r="U31" s="961"/>
      <c r="V31" s="961"/>
      <c r="W31" s="961"/>
      <c r="X31" s="961"/>
      <c r="Y31" s="961"/>
      <c r="Z31" s="961"/>
      <c r="AA31" s="961"/>
      <c r="AB31" s="961"/>
      <c r="AC31" s="961"/>
      <c r="AD31" s="961"/>
      <c r="AE31" s="961"/>
      <c r="AF31" s="961"/>
      <c r="AG31" s="961"/>
      <c r="AH31" s="961"/>
      <c r="AI31" s="961"/>
      <c r="AJ31" s="961"/>
      <c r="AK31" s="962"/>
      <c r="AL31" s="961"/>
      <c r="AM31" s="961"/>
      <c r="AN31" s="961"/>
      <c r="AO31" s="961"/>
      <c r="AP31" s="961">
        <v>80</v>
      </c>
      <c r="AQ31" s="961"/>
      <c r="AR31" s="961"/>
      <c r="AS31" s="961"/>
      <c r="AT31" s="961"/>
      <c r="AU31" s="961"/>
      <c r="AV31" s="961"/>
      <c r="AW31" s="961"/>
      <c r="AX31" s="961"/>
      <c r="AY31" s="961"/>
      <c r="AZ31" s="961"/>
      <c r="BA31" s="961"/>
      <c r="BB31" s="961"/>
      <c r="BC31" s="962"/>
      <c r="BD31" s="961"/>
      <c r="BE31" s="961"/>
      <c r="BF31" s="961"/>
      <c r="BG31" s="961"/>
      <c r="BH31" s="961"/>
      <c r="BI31" s="961"/>
      <c r="BJ31" s="961"/>
      <c r="BK31" s="961"/>
      <c r="BL31" s="961"/>
      <c r="BM31" s="961"/>
      <c r="BN31" s="961"/>
      <c r="BO31" s="961"/>
      <c r="BP31" s="961"/>
      <c r="BQ31" s="961"/>
      <c r="BR31" s="961"/>
      <c r="BS31" s="961"/>
      <c r="BT31" s="961"/>
      <c r="BU31" s="962"/>
      <c r="BV31" s="961"/>
      <c r="BW31" s="961"/>
      <c r="BX31" s="961"/>
      <c r="BY31" s="961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3" t="str">
        <f t="shared" si="4"/>
        <v/>
      </c>
      <c r="CE31" s="89" t="str">
        <f t="shared" si="49"/>
        <v/>
      </c>
      <c r="CF31" s="90" t="str">
        <f t="shared" si="49"/>
        <v/>
      </c>
      <c r="CG31" s="90" t="str">
        <f t="shared" si="49"/>
        <v/>
      </c>
      <c r="CH31" s="90" t="str">
        <f t="shared" si="49"/>
        <v/>
      </c>
      <c r="CI31" s="90" t="str">
        <f t="shared" si="49"/>
        <v/>
      </c>
      <c r="CJ31" s="90" t="str">
        <f t="shared" si="49"/>
        <v/>
      </c>
      <c r="CK31" s="156" t="str">
        <f t="shared" si="49"/>
        <v/>
      </c>
      <c r="CL31" s="156" t="str">
        <f t="shared" si="49"/>
        <v/>
      </c>
      <c r="CM31" s="156" t="str">
        <f t="shared" si="49"/>
        <v/>
      </c>
      <c r="CN31" s="90" t="str">
        <f t="shared" si="49"/>
        <v/>
      </c>
      <c r="CO31" s="90" t="str">
        <f t="shared" si="49"/>
        <v/>
      </c>
      <c r="CP31" s="90" t="str">
        <f t="shared" si="49"/>
        <v/>
      </c>
      <c r="CQ31" s="90" t="str">
        <f t="shared" si="49"/>
        <v/>
      </c>
      <c r="CR31" s="90" t="str">
        <f t="shared" si="49"/>
        <v/>
      </c>
      <c r="CS31" s="89" t="str">
        <f t="shared" si="49"/>
        <v/>
      </c>
      <c r="CT31" s="524" t="str">
        <f t="shared" si="49"/>
        <v/>
      </c>
      <c r="CU31" s="552" t="str">
        <f t="shared" si="6"/>
        <v/>
      </c>
      <c r="CV31" s="553" t="str">
        <f t="shared" si="7"/>
        <v/>
      </c>
      <c r="CW31" s="554" t="str">
        <f t="shared" si="8"/>
        <v/>
      </c>
      <c r="CX31" s="554" t="str">
        <f t="shared" si="9"/>
        <v/>
      </c>
      <c r="CY31" s="554" t="str">
        <f t="shared" si="10"/>
        <v/>
      </c>
      <c r="CZ31" s="554" t="str">
        <f t="shared" si="11"/>
        <v/>
      </c>
      <c r="DA31" s="554" t="str">
        <f t="shared" si="12"/>
        <v/>
      </c>
      <c r="DB31" s="555" t="str">
        <f t="shared" si="13"/>
        <v/>
      </c>
      <c r="DC31" s="555" t="str">
        <f t="shared" si="14"/>
        <v/>
      </c>
      <c r="DD31" s="555" t="str">
        <f t="shared" si="15"/>
        <v/>
      </c>
      <c r="DE31" s="554" t="str">
        <f t="shared" si="16"/>
        <v/>
      </c>
      <c r="DF31" s="554" t="str">
        <f t="shared" si="17"/>
        <v/>
      </c>
      <c r="DG31" s="554" t="str">
        <f t="shared" si="18"/>
        <v/>
      </c>
      <c r="DH31" s="554" t="str">
        <f t="shared" si="19"/>
        <v/>
      </c>
      <c r="DI31" s="554" t="str">
        <f t="shared" si="20"/>
        <v/>
      </c>
      <c r="DJ31" s="553" t="str">
        <f t="shared" si="21"/>
        <v/>
      </c>
      <c r="DK31" s="552" t="str">
        <f t="shared" si="22"/>
        <v/>
      </c>
      <c r="DL31" s="896">
        <f t="shared" si="23"/>
        <v>2</v>
      </c>
      <c r="DM31" s="851">
        <f t="shared" si="24"/>
        <v>1</v>
      </c>
      <c r="DN31" s="851">
        <f t="shared" si="25"/>
        <v>1</v>
      </c>
      <c r="DO31" s="851">
        <f t="shared" si="26"/>
        <v>0</v>
      </c>
      <c r="DP31" s="987" t="str">
        <f>IF(SUM(BV31)&gt;0,BV31*'Exp factors'!C$21,"")</f>
        <v/>
      </c>
      <c r="DQ31" s="988" t="str">
        <f>IF(SUM(BW31)&gt;0,BW31*'Exp factors'!D$21,"")</f>
        <v/>
      </c>
      <c r="DR31" s="988" t="str">
        <f>IF(SUM(BX31)&gt;0,BX31*'Exp factors'!E$21,"")</f>
        <v/>
      </c>
      <c r="DS31" s="989" t="str">
        <f>IF(SUM(BY31)&gt;0,BY31*'Exp factors'!F$21,"")</f>
        <v/>
      </c>
      <c r="DT31" s="971"/>
      <c r="DU31" s="60"/>
    </row>
    <row r="32" spans="1:125" ht="12.75" customHeight="1">
      <c r="A32" s="966" t="str">
        <f>$H$1 &amp; " per kg"</f>
        <v>kcal per kg</v>
      </c>
      <c r="B32" s="287"/>
      <c r="C32" s="287"/>
      <c r="D32" s="287"/>
      <c r="E32" s="287"/>
      <c r="F32" s="287">
        <v>470</v>
      </c>
      <c r="G32" s="687">
        <v>470</v>
      </c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7"/>
      <c r="T32" s="287">
        <v>470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7"/>
      <c r="AL32" s="287"/>
      <c r="AM32" s="287"/>
      <c r="AN32" s="287"/>
      <c r="AO32" s="287"/>
      <c r="AP32" s="287">
        <v>470</v>
      </c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7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7"/>
      <c r="BV32" s="287"/>
      <c r="BW32" s="287"/>
      <c r="BX32" s="287"/>
      <c r="BY32" s="287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3" t="str">
        <f t="shared" si="4"/>
        <v/>
      </c>
      <c r="CE32" s="89" t="str">
        <f t="shared" si="49"/>
        <v/>
      </c>
      <c r="CF32" s="90" t="str">
        <f t="shared" si="49"/>
        <v/>
      </c>
      <c r="CG32" s="90" t="str">
        <f t="shared" si="49"/>
        <v/>
      </c>
      <c r="CH32" s="90" t="str">
        <f t="shared" si="49"/>
        <v/>
      </c>
      <c r="CI32" s="90" t="str">
        <f t="shared" si="49"/>
        <v/>
      </c>
      <c r="CJ32" s="90" t="str">
        <f t="shared" si="49"/>
        <v/>
      </c>
      <c r="CK32" s="156" t="str">
        <f t="shared" si="49"/>
        <v/>
      </c>
      <c r="CL32" s="156" t="str">
        <f t="shared" si="49"/>
        <v/>
      </c>
      <c r="CM32" s="156" t="str">
        <f t="shared" si="49"/>
        <v/>
      </c>
      <c r="CN32" s="90" t="str">
        <f t="shared" si="49"/>
        <v/>
      </c>
      <c r="CO32" s="90" t="str">
        <f t="shared" si="49"/>
        <v/>
      </c>
      <c r="CP32" s="90" t="str">
        <f t="shared" si="49"/>
        <v/>
      </c>
      <c r="CQ32" s="90" t="str">
        <f t="shared" si="49"/>
        <v/>
      </c>
      <c r="CR32" s="90" t="str">
        <f t="shared" si="49"/>
        <v/>
      </c>
      <c r="CS32" s="89" t="str">
        <f t="shared" si="49"/>
        <v/>
      </c>
      <c r="CT32" s="524" t="str">
        <f t="shared" si="49"/>
        <v/>
      </c>
      <c r="CU32" s="552" t="str">
        <f t="shared" si="6"/>
        <v/>
      </c>
      <c r="CV32" s="553" t="str">
        <f t="shared" si="7"/>
        <v/>
      </c>
      <c r="CW32" s="554" t="str">
        <f t="shared" si="8"/>
        <v/>
      </c>
      <c r="CX32" s="554" t="str">
        <f t="shared" si="9"/>
        <v/>
      </c>
      <c r="CY32" s="554" t="str">
        <f t="shared" si="10"/>
        <v/>
      </c>
      <c r="CZ32" s="554" t="str">
        <f t="shared" si="11"/>
        <v/>
      </c>
      <c r="DA32" s="554" t="str">
        <f t="shared" si="12"/>
        <v/>
      </c>
      <c r="DB32" s="555" t="str">
        <f t="shared" si="13"/>
        <v/>
      </c>
      <c r="DC32" s="555" t="str">
        <f t="shared" si="14"/>
        <v/>
      </c>
      <c r="DD32" s="555" t="str">
        <f t="shared" si="15"/>
        <v/>
      </c>
      <c r="DE32" s="554" t="str">
        <f t="shared" si="16"/>
        <v/>
      </c>
      <c r="DF32" s="554" t="str">
        <f t="shared" si="17"/>
        <v/>
      </c>
      <c r="DG32" s="554" t="str">
        <f t="shared" si="18"/>
        <v/>
      </c>
      <c r="DH32" s="554" t="str">
        <f t="shared" si="19"/>
        <v/>
      </c>
      <c r="DI32" s="554" t="str">
        <f t="shared" si="20"/>
        <v/>
      </c>
      <c r="DJ32" s="553" t="str">
        <f t="shared" si="21"/>
        <v/>
      </c>
      <c r="DK32" s="552" t="str">
        <f t="shared" si="22"/>
        <v/>
      </c>
      <c r="DL32" s="896">
        <f t="shared" si="23"/>
        <v>2</v>
      </c>
      <c r="DM32" s="851">
        <f t="shared" si="24"/>
        <v>1</v>
      </c>
      <c r="DN32" s="851">
        <f t="shared" si="25"/>
        <v>1</v>
      </c>
      <c r="DO32" s="851">
        <f t="shared" si="26"/>
        <v>0</v>
      </c>
      <c r="DP32" s="968"/>
      <c r="DQ32" s="969"/>
      <c r="DR32" s="969"/>
      <c r="DS32" s="970"/>
      <c r="DT32" s="971"/>
      <c r="DU32" s="60"/>
    </row>
    <row r="33" spans="1:125" ht="12.75" customHeight="1">
      <c r="A33" s="972" t="s">
        <v>245</v>
      </c>
      <c r="B33" s="687"/>
      <c r="C33" s="687"/>
      <c r="D33" s="687"/>
      <c r="E33" s="687"/>
      <c r="F33" s="687">
        <v>0</v>
      </c>
      <c r="G33" s="687">
        <v>0</v>
      </c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7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7"/>
      <c r="AL33" s="687"/>
      <c r="AM33" s="687"/>
      <c r="AN33" s="687"/>
      <c r="AO33" s="687"/>
      <c r="AP33" s="687">
        <v>0</v>
      </c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7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7"/>
      <c r="BV33" s="687"/>
      <c r="BW33" s="687"/>
      <c r="BX33" s="687"/>
      <c r="BY33" s="687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3" t="str">
        <f t="shared" si="4"/>
        <v/>
      </c>
      <c r="CE33" s="89" t="str">
        <f t="shared" si="49"/>
        <v/>
      </c>
      <c r="CF33" s="90" t="str">
        <f t="shared" si="49"/>
        <v/>
      </c>
      <c r="CG33" s="90" t="str">
        <f t="shared" si="49"/>
        <v/>
      </c>
      <c r="CH33" s="90" t="str">
        <f t="shared" si="49"/>
        <v/>
      </c>
      <c r="CI33" s="90" t="str">
        <f t="shared" si="49"/>
        <v/>
      </c>
      <c r="CJ33" s="90" t="str">
        <f t="shared" si="49"/>
        <v/>
      </c>
      <c r="CK33" s="156" t="str">
        <f t="shared" si="49"/>
        <v/>
      </c>
      <c r="CL33" s="156" t="str">
        <f t="shared" si="49"/>
        <v/>
      </c>
      <c r="CM33" s="156" t="str">
        <f t="shared" si="49"/>
        <v/>
      </c>
      <c r="CN33" s="90" t="str">
        <f t="shared" si="49"/>
        <v/>
      </c>
      <c r="CO33" s="90" t="str">
        <f t="shared" si="49"/>
        <v/>
      </c>
      <c r="CP33" s="90" t="str">
        <f t="shared" si="49"/>
        <v/>
      </c>
      <c r="CQ33" s="90" t="str">
        <f t="shared" si="49"/>
        <v/>
      </c>
      <c r="CR33" s="90" t="str">
        <f t="shared" si="49"/>
        <v/>
      </c>
      <c r="CS33" s="89" t="str">
        <f t="shared" si="49"/>
        <v/>
      </c>
      <c r="CT33" s="524" t="str">
        <f t="shared" si="49"/>
        <v/>
      </c>
      <c r="CU33" s="552" t="str">
        <f t="shared" si="6"/>
        <v/>
      </c>
      <c r="CV33" s="553" t="str">
        <f t="shared" si="7"/>
        <v/>
      </c>
      <c r="CW33" s="554" t="str">
        <f t="shared" si="8"/>
        <v/>
      </c>
      <c r="CX33" s="554" t="str">
        <f t="shared" si="9"/>
        <v/>
      </c>
      <c r="CY33" s="554" t="str">
        <f t="shared" si="10"/>
        <v/>
      </c>
      <c r="CZ33" s="554" t="str">
        <f t="shared" si="11"/>
        <v/>
      </c>
      <c r="DA33" s="554" t="str">
        <f t="shared" si="12"/>
        <v/>
      </c>
      <c r="DB33" s="555" t="str">
        <f t="shared" si="13"/>
        <v/>
      </c>
      <c r="DC33" s="555" t="str">
        <f t="shared" si="14"/>
        <v/>
      </c>
      <c r="DD33" s="555" t="str">
        <f t="shared" si="15"/>
        <v/>
      </c>
      <c r="DE33" s="554" t="str">
        <f t="shared" si="16"/>
        <v/>
      </c>
      <c r="DF33" s="554" t="str">
        <f t="shared" si="17"/>
        <v/>
      </c>
      <c r="DG33" s="554" t="str">
        <f t="shared" si="18"/>
        <v/>
      </c>
      <c r="DH33" s="554" t="str">
        <f t="shared" si="19"/>
        <v/>
      </c>
      <c r="DI33" s="554" t="str">
        <f t="shared" si="20"/>
        <v/>
      </c>
      <c r="DJ33" s="553" t="str">
        <f t="shared" si="21"/>
        <v/>
      </c>
      <c r="DK33" s="552" t="str">
        <f t="shared" si="22"/>
        <v/>
      </c>
      <c r="DL33" s="896">
        <f t="shared" si="23"/>
        <v>2</v>
      </c>
      <c r="DM33" s="851">
        <f t="shared" si="24"/>
        <v>1</v>
      </c>
      <c r="DN33" s="851">
        <f t="shared" si="25"/>
        <v>1</v>
      </c>
      <c r="DO33" s="851">
        <f t="shared" si="26"/>
        <v>0</v>
      </c>
      <c r="DP33" s="973" t="str">
        <f>IF(SUM(BV33)&gt;0,(BV31-DP36-SUM(BV36)*(DP36=""))*'Exp factors'!C$23,"")</f>
        <v/>
      </c>
      <c r="DQ33" s="974" t="str">
        <f>IF(SUM(BW33)&gt;0,(BW31-DQ36-SUM(BW36)*(DQ36=""))*'Exp factors'!D$23,"")</f>
        <v/>
      </c>
      <c r="DR33" s="974" t="str">
        <f>IF(SUM(BX33)&gt;0,(BX31-DR36-SUM(BX36)*(DR36=""))*'Exp factors'!E$23,"")</f>
        <v/>
      </c>
      <c r="DS33" s="975" t="str">
        <f>IF(SUM(BY33)&gt;0,(BY31-DS36-SUM(BY36)*(DS36=""))*'Exp factors'!F$23,"")</f>
        <v/>
      </c>
      <c r="DT33" s="971"/>
      <c r="DU33" s="60"/>
    </row>
    <row r="34" spans="1:125" ht="12.75" customHeight="1">
      <c r="A34" s="976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7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7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7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7"/>
      <c r="BV34" s="710"/>
      <c r="BW34" s="710"/>
      <c r="BX34" s="710"/>
      <c r="BY34" s="710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3" t="str">
        <f t="shared" si="4"/>
        <v/>
      </c>
      <c r="CE34" s="89" t="str">
        <f t="shared" si="49"/>
        <v/>
      </c>
      <c r="CF34" s="90" t="str">
        <f t="shared" si="49"/>
        <v/>
      </c>
      <c r="CG34" s="90" t="str">
        <f t="shared" si="49"/>
        <v/>
      </c>
      <c r="CH34" s="90" t="str">
        <f t="shared" si="49"/>
        <v/>
      </c>
      <c r="CI34" s="90" t="str">
        <f t="shared" si="49"/>
        <v/>
      </c>
      <c r="CJ34" s="90" t="str">
        <f t="shared" si="49"/>
        <v/>
      </c>
      <c r="CK34" s="156" t="str">
        <f t="shared" si="49"/>
        <v/>
      </c>
      <c r="CL34" s="156" t="str">
        <f t="shared" si="49"/>
        <v/>
      </c>
      <c r="CM34" s="156" t="str">
        <f t="shared" si="49"/>
        <v/>
      </c>
      <c r="CN34" s="90" t="str">
        <f t="shared" si="49"/>
        <v/>
      </c>
      <c r="CO34" s="90" t="str">
        <f t="shared" si="49"/>
        <v/>
      </c>
      <c r="CP34" s="90" t="str">
        <f t="shared" si="49"/>
        <v/>
      </c>
      <c r="CQ34" s="90" t="str">
        <f t="shared" si="49"/>
        <v/>
      </c>
      <c r="CR34" s="90" t="str">
        <f t="shared" si="49"/>
        <v/>
      </c>
      <c r="CS34" s="89" t="str">
        <f t="shared" si="49"/>
        <v/>
      </c>
      <c r="CT34" s="524" t="str">
        <f t="shared" si="49"/>
        <v/>
      </c>
      <c r="CU34" s="552" t="str">
        <f t="shared" si="6"/>
        <v/>
      </c>
      <c r="CV34" s="553" t="str">
        <f t="shared" si="7"/>
        <v/>
      </c>
      <c r="CW34" s="554" t="str">
        <f t="shared" si="8"/>
        <v/>
      </c>
      <c r="CX34" s="554" t="str">
        <f t="shared" si="9"/>
        <v/>
      </c>
      <c r="CY34" s="554" t="str">
        <f t="shared" si="10"/>
        <v/>
      </c>
      <c r="CZ34" s="554" t="str">
        <f t="shared" si="11"/>
        <v/>
      </c>
      <c r="DA34" s="554" t="str">
        <f t="shared" si="12"/>
        <v/>
      </c>
      <c r="DB34" s="555" t="str">
        <f t="shared" si="13"/>
        <v/>
      </c>
      <c r="DC34" s="555" t="str">
        <f t="shared" si="14"/>
        <v/>
      </c>
      <c r="DD34" s="555" t="str">
        <f t="shared" si="15"/>
        <v/>
      </c>
      <c r="DE34" s="554" t="str">
        <f t="shared" si="16"/>
        <v/>
      </c>
      <c r="DF34" s="554" t="str">
        <f t="shared" si="17"/>
        <v/>
      </c>
      <c r="DG34" s="554" t="str">
        <f t="shared" si="18"/>
        <v/>
      </c>
      <c r="DH34" s="554" t="str">
        <f t="shared" si="19"/>
        <v/>
      </c>
      <c r="DI34" s="554" t="str">
        <f t="shared" si="20"/>
        <v/>
      </c>
      <c r="DJ34" s="553" t="str">
        <f t="shared" si="21"/>
        <v/>
      </c>
      <c r="DK34" s="552" t="str">
        <f t="shared" si="22"/>
        <v/>
      </c>
      <c r="DL34" s="896">
        <f t="shared" si="23"/>
        <v>0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8"/>
      <c r="DQ34" s="969"/>
      <c r="DR34" s="969"/>
      <c r="DS34" s="970"/>
      <c r="DT34" s="971"/>
      <c r="DU34" s="60"/>
    </row>
    <row r="35" spans="1:125" ht="12.75" customHeight="1">
      <c r="A35" s="976" t="s">
        <v>182</v>
      </c>
      <c r="B35" s="764" t="str">
        <f t="shared" ref="B35:R35" si="58">IF(B33="","",B33*B34)</f>
        <v/>
      </c>
      <c r="C35" s="764" t="str">
        <f t="shared" si="58"/>
        <v/>
      </c>
      <c r="D35" s="764" t="str">
        <f t="shared" si="58"/>
        <v/>
      </c>
      <c r="E35" s="764" t="str">
        <f t="shared" si="58"/>
        <v/>
      </c>
      <c r="F35" s="764">
        <f t="shared" si="58"/>
        <v>0</v>
      </c>
      <c r="G35" s="764">
        <f t="shared" si="58"/>
        <v>0</v>
      </c>
      <c r="H35" s="764" t="str">
        <f t="shared" si="58"/>
        <v/>
      </c>
      <c r="I35" s="764" t="str">
        <f t="shared" si="58"/>
        <v/>
      </c>
      <c r="J35" s="764" t="str">
        <f t="shared" si="58"/>
        <v/>
      </c>
      <c r="K35" s="764" t="str">
        <f t="shared" si="58"/>
        <v/>
      </c>
      <c r="L35" s="764" t="str">
        <f t="shared" si="58"/>
        <v/>
      </c>
      <c r="M35" s="764" t="str">
        <f t="shared" si="58"/>
        <v/>
      </c>
      <c r="N35" s="764" t="str">
        <f t="shared" si="58"/>
        <v/>
      </c>
      <c r="O35" s="764" t="str">
        <f t="shared" si="58"/>
        <v/>
      </c>
      <c r="P35" s="764" t="str">
        <f t="shared" si="58"/>
        <v/>
      </c>
      <c r="Q35" s="764" t="str">
        <f t="shared" si="58"/>
        <v/>
      </c>
      <c r="R35" s="764" t="str">
        <f t="shared" si="58"/>
        <v/>
      </c>
      <c r="S35" s="770"/>
      <c r="T35" s="764">
        <f t="shared" ref="T35:AJ35" si="59">IF(T33="","",T33*T34)</f>
        <v>0</v>
      </c>
      <c r="U35" s="764" t="str">
        <f t="shared" si="59"/>
        <v/>
      </c>
      <c r="V35" s="764" t="str">
        <f t="shared" si="59"/>
        <v/>
      </c>
      <c r="W35" s="764" t="str">
        <f t="shared" si="59"/>
        <v/>
      </c>
      <c r="X35" s="764" t="str">
        <f t="shared" si="59"/>
        <v/>
      </c>
      <c r="Y35" s="764" t="str">
        <f t="shared" si="59"/>
        <v/>
      </c>
      <c r="Z35" s="764" t="str">
        <f t="shared" si="59"/>
        <v/>
      </c>
      <c r="AA35" s="764" t="str">
        <f t="shared" si="59"/>
        <v/>
      </c>
      <c r="AB35" s="764" t="str">
        <f t="shared" si="59"/>
        <v/>
      </c>
      <c r="AC35" s="764" t="str">
        <f t="shared" si="59"/>
        <v/>
      </c>
      <c r="AD35" s="764" t="str">
        <f t="shared" si="59"/>
        <v/>
      </c>
      <c r="AE35" s="764" t="str">
        <f t="shared" si="59"/>
        <v/>
      </c>
      <c r="AF35" s="764" t="str">
        <f t="shared" si="59"/>
        <v/>
      </c>
      <c r="AG35" s="764" t="str">
        <f t="shared" si="59"/>
        <v/>
      </c>
      <c r="AH35" s="764" t="str">
        <f t="shared" si="59"/>
        <v/>
      </c>
      <c r="AI35" s="764" t="str">
        <f t="shared" si="59"/>
        <v/>
      </c>
      <c r="AJ35" s="764" t="str">
        <f t="shared" si="59"/>
        <v/>
      </c>
      <c r="AK35" s="770"/>
      <c r="AL35" s="764" t="str">
        <f t="shared" ref="AL35:BB35" si="60">IF(AL33="","",AL33*AL34)</f>
        <v/>
      </c>
      <c r="AM35" s="764" t="str">
        <f t="shared" si="60"/>
        <v/>
      </c>
      <c r="AN35" s="764" t="str">
        <f t="shared" si="60"/>
        <v/>
      </c>
      <c r="AO35" s="764" t="str">
        <f t="shared" si="60"/>
        <v/>
      </c>
      <c r="AP35" s="764">
        <f t="shared" si="60"/>
        <v>0</v>
      </c>
      <c r="AQ35" s="764" t="str">
        <f t="shared" si="60"/>
        <v/>
      </c>
      <c r="AR35" s="764" t="str">
        <f t="shared" si="60"/>
        <v/>
      </c>
      <c r="AS35" s="764" t="str">
        <f t="shared" si="60"/>
        <v/>
      </c>
      <c r="AT35" s="764" t="str">
        <f t="shared" si="60"/>
        <v/>
      </c>
      <c r="AU35" s="764" t="str">
        <f t="shared" si="60"/>
        <v/>
      </c>
      <c r="AV35" s="764" t="str">
        <f t="shared" si="60"/>
        <v/>
      </c>
      <c r="AW35" s="764" t="str">
        <f t="shared" si="60"/>
        <v/>
      </c>
      <c r="AX35" s="764" t="str">
        <f t="shared" si="60"/>
        <v/>
      </c>
      <c r="AY35" s="764" t="str">
        <f t="shared" si="60"/>
        <v/>
      </c>
      <c r="AZ35" s="764" t="str">
        <f t="shared" si="60"/>
        <v/>
      </c>
      <c r="BA35" s="764" t="str">
        <f t="shared" si="60"/>
        <v/>
      </c>
      <c r="BB35" s="764" t="str">
        <f t="shared" si="60"/>
        <v/>
      </c>
      <c r="BC35" s="770"/>
      <c r="BD35" s="764" t="str">
        <f t="shared" ref="BD35:BT35" si="61">IF(BD33="","",BD33*BD34)</f>
        <v/>
      </c>
      <c r="BE35" s="764" t="str">
        <f t="shared" si="61"/>
        <v/>
      </c>
      <c r="BF35" s="764" t="str">
        <f t="shared" si="61"/>
        <v/>
      </c>
      <c r="BG35" s="764" t="str">
        <f t="shared" si="61"/>
        <v/>
      </c>
      <c r="BH35" s="764" t="str">
        <f t="shared" si="61"/>
        <v/>
      </c>
      <c r="BI35" s="764" t="str">
        <f t="shared" si="61"/>
        <v/>
      </c>
      <c r="BJ35" s="764" t="str">
        <f t="shared" si="61"/>
        <v/>
      </c>
      <c r="BK35" s="764" t="str">
        <f t="shared" si="61"/>
        <v/>
      </c>
      <c r="BL35" s="764" t="str">
        <f t="shared" si="61"/>
        <v/>
      </c>
      <c r="BM35" s="764" t="str">
        <f t="shared" si="61"/>
        <v/>
      </c>
      <c r="BN35" s="764" t="str">
        <f t="shared" si="61"/>
        <v/>
      </c>
      <c r="BO35" s="764" t="str">
        <f t="shared" si="61"/>
        <v/>
      </c>
      <c r="BP35" s="764" t="str">
        <f t="shared" si="61"/>
        <v/>
      </c>
      <c r="BQ35" s="764" t="str">
        <f t="shared" si="61"/>
        <v/>
      </c>
      <c r="BR35" s="764" t="str">
        <f t="shared" si="61"/>
        <v/>
      </c>
      <c r="BS35" s="764" t="str">
        <f t="shared" si="61"/>
        <v/>
      </c>
      <c r="BT35" s="764" t="str">
        <f t="shared" si="61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3" t="str">
        <f t="shared" si="4"/>
        <v/>
      </c>
      <c r="CE35" s="89" t="str">
        <f t="shared" si="49"/>
        <v/>
      </c>
      <c r="CF35" s="90" t="str">
        <f t="shared" si="49"/>
        <v/>
      </c>
      <c r="CG35" s="90" t="str">
        <f t="shared" si="49"/>
        <v/>
      </c>
      <c r="CH35" s="90" t="str">
        <f t="shared" si="49"/>
        <v/>
      </c>
      <c r="CI35" s="90" t="str">
        <f t="shared" si="49"/>
        <v/>
      </c>
      <c r="CJ35" s="90" t="str">
        <f t="shared" si="49"/>
        <v/>
      </c>
      <c r="CK35" s="156" t="str">
        <f t="shared" si="49"/>
        <v/>
      </c>
      <c r="CL35" s="156" t="str">
        <f t="shared" si="49"/>
        <v/>
      </c>
      <c r="CM35" s="156" t="str">
        <f t="shared" si="49"/>
        <v/>
      </c>
      <c r="CN35" s="90" t="str">
        <f t="shared" si="49"/>
        <v/>
      </c>
      <c r="CO35" s="90" t="str">
        <f t="shared" si="49"/>
        <v/>
      </c>
      <c r="CP35" s="90" t="str">
        <f t="shared" si="49"/>
        <v/>
      </c>
      <c r="CQ35" s="90" t="str">
        <f t="shared" si="49"/>
        <v/>
      </c>
      <c r="CR35" s="90" t="str">
        <f t="shared" si="49"/>
        <v/>
      </c>
      <c r="CS35" s="89" t="str">
        <f t="shared" si="49"/>
        <v/>
      </c>
      <c r="CT35" s="524" t="str">
        <f t="shared" si="49"/>
        <v/>
      </c>
      <c r="CU35" s="552" t="str">
        <f t="shared" si="6"/>
        <v/>
      </c>
      <c r="CV35" s="553" t="str">
        <f t="shared" si="7"/>
        <v/>
      </c>
      <c r="CW35" s="554" t="str">
        <f t="shared" si="8"/>
        <v/>
      </c>
      <c r="CX35" s="554" t="str">
        <f t="shared" si="9"/>
        <v/>
      </c>
      <c r="CY35" s="554" t="str">
        <f t="shared" si="10"/>
        <v/>
      </c>
      <c r="CZ35" s="554" t="str">
        <f t="shared" si="11"/>
        <v/>
      </c>
      <c r="DA35" s="554" t="str">
        <f t="shared" si="12"/>
        <v/>
      </c>
      <c r="DB35" s="555" t="str">
        <f t="shared" si="13"/>
        <v/>
      </c>
      <c r="DC35" s="555" t="str">
        <f t="shared" si="14"/>
        <v/>
      </c>
      <c r="DD35" s="555" t="str">
        <f t="shared" si="15"/>
        <v/>
      </c>
      <c r="DE35" s="554" t="str">
        <f t="shared" si="16"/>
        <v/>
      </c>
      <c r="DF35" s="554" t="str">
        <f t="shared" si="17"/>
        <v/>
      </c>
      <c r="DG35" s="554" t="str">
        <f t="shared" si="18"/>
        <v/>
      </c>
      <c r="DH35" s="554" t="str">
        <f t="shared" si="19"/>
        <v/>
      </c>
      <c r="DI35" s="554" t="str">
        <f t="shared" si="20"/>
        <v/>
      </c>
      <c r="DJ35" s="553" t="str">
        <f t="shared" si="21"/>
        <v/>
      </c>
      <c r="DK35" s="552" t="str">
        <f t="shared" si="22"/>
        <v/>
      </c>
      <c r="DL35" s="896">
        <f t="shared" si="23"/>
        <v>2</v>
      </c>
      <c r="DM35" s="851">
        <f t="shared" si="24"/>
        <v>1</v>
      </c>
      <c r="DN35" s="851">
        <f t="shared" si="25"/>
        <v>1</v>
      </c>
      <c r="DO35" s="851">
        <f t="shared" si="26"/>
        <v>0</v>
      </c>
      <c r="DP35" s="977" t="str">
        <f>IF(DP33="","",DP33*BV34)</f>
        <v/>
      </c>
      <c r="DQ35" s="978" t="str">
        <f>IF(DQ33="","",DQ33*BW34)</f>
        <v/>
      </c>
      <c r="DR35" s="978" t="str">
        <f>IF(DR33="","",DR33*BX34)</f>
        <v/>
      </c>
      <c r="DS35" s="979" t="str">
        <f>IF(DS33="","",DS33*BY34)</f>
        <v/>
      </c>
      <c r="DT35" s="971"/>
      <c r="DU35" s="60"/>
    </row>
    <row r="36" spans="1:125" ht="12.75" customHeight="1">
      <c r="A36" s="976" t="s">
        <v>246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2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2"/>
      <c r="AL36" s="646"/>
      <c r="AM36" s="646"/>
      <c r="AN36" s="646"/>
      <c r="AO36" s="646"/>
      <c r="AP36" s="646">
        <v>0</v>
      </c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2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2"/>
      <c r="BV36" s="646"/>
      <c r="BW36" s="646"/>
      <c r="BX36" s="646"/>
      <c r="BY36" s="646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3" t="str">
        <f t="shared" si="4"/>
        <v/>
      </c>
      <c r="CE36" s="89" t="str">
        <f t="shared" si="49"/>
        <v/>
      </c>
      <c r="CF36" s="90" t="str">
        <f t="shared" si="49"/>
        <v/>
      </c>
      <c r="CG36" s="90" t="str">
        <f t="shared" si="49"/>
        <v/>
      </c>
      <c r="CH36" s="90" t="str">
        <f t="shared" si="49"/>
        <v/>
      </c>
      <c r="CI36" s="90" t="str">
        <f t="shared" si="49"/>
        <v/>
      </c>
      <c r="CJ36" s="90" t="str">
        <f t="shared" si="49"/>
        <v/>
      </c>
      <c r="CK36" s="156" t="str">
        <f t="shared" si="49"/>
        <v/>
      </c>
      <c r="CL36" s="156" t="str">
        <f t="shared" si="49"/>
        <v/>
      </c>
      <c r="CM36" s="156" t="str">
        <f t="shared" si="49"/>
        <v/>
      </c>
      <c r="CN36" s="90" t="str">
        <f t="shared" si="49"/>
        <v/>
      </c>
      <c r="CO36" s="90" t="str">
        <f t="shared" si="49"/>
        <v/>
      </c>
      <c r="CP36" s="90" t="str">
        <f t="shared" si="49"/>
        <v/>
      </c>
      <c r="CQ36" s="90" t="str">
        <f t="shared" si="49"/>
        <v/>
      </c>
      <c r="CR36" s="90" t="str">
        <f t="shared" si="49"/>
        <v/>
      </c>
      <c r="CS36" s="89" t="str">
        <f t="shared" si="49"/>
        <v/>
      </c>
      <c r="CT36" s="524" t="str">
        <f t="shared" si="49"/>
        <v/>
      </c>
      <c r="CU36" s="552" t="str">
        <f t="shared" si="6"/>
        <v/>
      </c>
      <c r="CV36" s="553" t="str">
        <f t="shared" si="7"/>
        <v/>
      </c>
      <c r="CW36" s="554" t="str">
        <f t="shared" si="8"/>
        <v/>
      </c>
      <c r="CX36" s="554" t="str">
        <f t="shared" si="9"/>
        <v/>
      </c>
      <c r="CY36" s="554" t="str">
        <f t="shared" si="10"/>
        <v/>
      </c>
      <c r="CZ36" s="554" t="str">
        <f t="shared" si="11"/>
        <v/>
      </c>
      <c r="DA36" s="554" t="str">
        <f t="shared" si="12"/>
        <v/>
      </c>
      <c r="DB36" s="555" t="str">
        <f t="shared" si="13"/>
        <v/>
      </c>
      <c r="DC36" s="555" t="str">
        <f t="shared" si="14"/>
        <v/>
      </c>
      <c r="DD36" s="555" t="str">
        <f t="shared" si="15"/>
        <v/>
      </c>
      <c r="DE36" s="554" t="str">
        <f t="shared" si="16"/>
        <v/>
      </c>
      <c r="DF36" s="554" t="str">
        <f t="shared" si="17"/>
        <v/>
      </c>
      <c r="DG36" s="554" t="str">
        <f t="shared" si="18"/>
        <v/>
      </c>
      <c r="DH36" s="554" t="str">
        <f t="shared" si="19"/>
        <v/>
      </c>
      <c r="DI36" s="554" t="str">
        <f t="shared" si="20"/>
        <v/>
      </c>
      <c r="DJ36" s="553" t="str">
        <f t="shared" si="21"/>
        <v/>
      </c>
      <c r="DK36" s="552" t="str">
        <f t="shared" si="22"/>
        <v/>
      </c>
      <c r="DL36" s="896">
        <f t="shared" si="23"/>
        <v>0</v>
      </c>
      <c r="DM36" s="851">
        <f t="shared" si="24"/>
        <v>1</v>
      </c>
      <c r="DN36" s="851">
        <f t="shared" si="25"/>
        <v>1</v>
      </c>
      <c r="DO36" s="851">
        <f t="shared" si="26"/>
        <v>0</v>
      </c>
      <c r="DP36" s="980"/>
      <c r="DQ36" s="299"/>
      <c r="DR36" s="299"/>
      <c r="DS36" s="981"/>
      <c r="DT36" s="971"/>
      <c r="DU36" s="60"/>
    </row>
    <row r="37" spans="1:125" ht="12.75" customHeight="1">
      <c r="A37" s="893" t="str">
        <f>$H$1 &amp; " (%)"</f>
        <v>kcal (%)</v>
      </c>
      <c r="B37" s="769" t="str">
        <f t="shared" ref="B37:R37" si="62">IF(B31="","",(B31-B33-B36)*B32/B$7/365/$G$1)</f>
        <v/>
      </c>
      <c r="C37" s="769" t="str">
        <f t="shared" si="62"/>
        <v/>
      </c>
      <c r="D37" s="769" t="str">
        <f t="shared" si="62"/>
        <v/>
      </c>
      <c r="E37" s="769" t="str">
        <f t="shared" si="62"/>
        <v/>
      </c>
      <c r="F37" s="769">
        <f t="shared" si="62"/>
        <v>6.6223091976516629E-2</v>
      </c>
      <c r="G37" s="769">
        <f t="shared" si="62"/>
        <v>4.905414220482714E-3</v>
      </c>
      <c r="H37" s="769" t="str">
        <f t="shared" si="62"/>
        <v/>
      </c>
      <c r="I37" s="769" t="str">
        <f t="shared" si="62"/>
        <v/>
      </c>
      <c r="J37" s="769" t="str">
        <f t="shared" si="62"/>
        <v/>
      </c>
      <c r="K37" s="769" t="str">
        <f t="shared" si="62"/>
        <v/>
      </c>
      <c r="L37" s="769" t="str">
        <f t="shared" si="62"/>
        <v/>
      </c>
      <c r="M37" s="769" t="str">
        <f t="shared" si="62"/>
        <v/>
      </c>
      <c r="N37" s="769" t="str">
        <f t="shared" si="62"/>
        <v/>
      </c>
      <c r="O37" s="769" t="str">
        <f t="shared" si="62"/>
        <v/>
      </c>
      <c r="P37" s="769" t="str">
        <f t="shared" si="62"/>
        <v/>
      </c>
      <c r="Q37" s="769" t="str">
        <f t="shared" si="62"/>
        <v/>
      </c>
      <c r="R37" s="769" t="str">
        <f t="shared" si="62"/>
        <v/>
      </c>
      <c r="S37" s="982"/>
      <c r="T37" s="769">
        <f t="shared" ref="T37:AJ37" si="63">IF(T31="","",(T31-T33-T36)*T32/T$7/365/$G$1)</f>
        <v>4.905414220482714E-3</v>
      </c>
      <c r="U37" s="769" t="str">
        <f t="shared" si="63"/>
        <v/>
      </c>
      <c r="V37" s="769" t="str">
        <f t="shared" si="63"/>
        <v/>
      </c>
      <c r="W37" s="769" t="str">
        <f t="shared" si="63"/>
        <v/>
      </c>
      <c r="X37" s="769" t="str">
        <f t="shared" si="63"/>
        <v/>
      </c>
      <c r="Y37" s="769" t="str">
        <f t="shared" si="63"/>
        <v/>
      </c>
      <c r="Z37" s="769" t="str">
        <f t="shared" si="63"/>
        <v/>
      </c>
      <c r="AA37" s="769" t="str">
        <f t="shared" si="63"/>
        <v/>
      </c>
      <c r="AB37" s="769" t="str">
        <f t="shared" si="63"/>
        <v/>
      </c>
      <c r="AC37" s="769" t="str">
        <f t="shared" si="63"/>
        <v/>
      </c>
      <c r="AD37" s="769" t="str">
        <f t="shared" si="63"/>
        <v/>
      </c>
      <c r="AE37" s="769" t="str">
        <f t="shared" si="63"/>
        <v/>
      </c>
      <c r="AF37" s="769" t="str">
        <f t="shared" si="63"/>
        <v/>
      </c>
      <c r="AG37" s="769" t="str">
        <f t="shared" si="63"/>
        <v/>
      </c>
      <c r="AH37" s="769" t="str">
        <f t="shared" si="63"/>
        <v/>
      </c>
      <c r="AI37" s="769" t="str">
        <f t="shared" si="63"/>
        <v/>
      </c>
      <c r="AJ37" s="769" t="str">
        <f t="shared" si="63"/>
        <v/>
      </c>
      <c r="AK37" s="982"/>
      <c r="AL37" s="769" t="str">
        <f t="shared" ref="AL37:BB37" si="64">IF(AL31="","",(AL31-AL33-AL36)*AL32/AL$7/365/$G$1)</f>
        <v/>
      </c>
      <c r="AM37" s="769" t="str">
        <f t="shared" si="64"/>
        <v/>
      </c>
      <c r="AN37" s="769" t="str">
        <f t="shared" si="64"/>
        <v/>
      </c>
      <c r="AO37" s="769" t="str">
        <f t="shared" si="64"/>
        <v/>
      </c>
      <c r="AP37" s="769">
        <f t="shared" si="64"/>
        <v>4.905414220482714E-3</v>
      </c>
      <c r="AQ37" s="769" t="str">
        <f t="shared" si="64"/>
        <v/>
      </c>
      <c r="AR37" s="769" t="str">
        <f t="shared" si="64"/>
        <v/>
      </c>
      <c r="AS37" s="769" t="str">
        <f t="shared" si="64"/>
        <v/>
      </c>
      <c r="AT37" s="769" t="str">
        <f t="shared" si="64"/>
        <v/>
      </c>
      <c r="AU37" s="769" t="str">
        <f t="shared" si="64"/>
        <v/>
      </c>
      <c r="AV37" s="769" t="str">
        <f t="shared" si="64"/>
        <v/>
      </c>
      <c r="AW37" s="769" t="str">
        <f t="shared" si="64"/>
        <v/>
      </c>
      <c r="AX37" s="769" t="str">
        <f t="shared" si="64"/>
        <v/>
      </c>
      <c r="AY37" s="769" t="str">
        <f t="shared" si="64"/>
        <v/>
      </c>
      <c r="AZ37" s="769" t="str">
        <f t="shared" si="64"/>
        <v/>
      </c>
      <c r="BA37" s="769" t="str">
        <f t="shared" si="64"/>
        <v/>
      </c>
      <c r="BB37" s="769" t="str">
        <f t="shared" si="64"/>
        <v/>
      </c>
      <c r="BC37" s="982"/>
      <c r="BD37" s="769" t="str">
        <f t="shared" ref="BD37:BT37" si="65">IF(BD31="","",(BD31-BD33-BD36)*BD32/BD$7/365/$G$1)</f>
        <v/>
      </c>
      <c r="BE37" s="769" t="str">
        <f t="shared" si="65"/>
        <v/>
      </c>
      <c r="BF37" s="769" t="str">
        <f t="shared" si="65"/>
        <v/>
      </c>
      <c r="BG37" s="769" t="str">
        <f t="shared" si="65"/>
        <v/>
      </c>
      <c r="BH37" s="769" t="str">
        <f t="shared" si="65"/>
        <v/>
      </c>
      <c r="BI37" s="769" t="str">
        <f t="shared" si="65"/>
        <v/>
      </c>
      <c r="BJ37" s="769" t="str">
        <f t="shared" si="65"/>
        <v/>
      </c>
      <c r="BK37" s="769" t="str">
        <f t="shared" si="65"/>
        <v/>
      </c>
      <c r="BL37" s="769" t="str">
        <f t="shared" si="65"/>
        <v/>
      </c>
      <c r="BM37" s="769" t="str">
        <f t="shared" si="65"/>
        <v/>
      </c>
      <c r="BN37" s="769" t="str">
        <f t="shared" si="65"/>
        <v/>
      </c>
      <c r="BO37" s="769" t="str">
        <f t="shared" si="65"/>
        <v/>
      </c>
      <c r="BP37" s="769" t="str">
        <f t="shared" si="65"/>
        <v/>
      </c>
      <c r="BQ37" s="769" t="str">
        <f t="shared" si="65"/>
        <v/>
      </c>
      <c r="BR37" s="769" t="str">
        <f t="shared" si="65"/>
        <v/>
      </c>
      <c r="BS37" s="769" t="str">
        <f t="shared" si="65"/>
        <v/>
      </c>
      <c r="BT37" s="769" t="str">
        <f t="shared" si="65"/>
        <v/>
      </c>
      <c r="BU37" s="982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3" t="str">
        <f t="shared" si="0"/>
        <v/>
      </c>
      <c r="CA37" s="983" t="str">
        <f t="shared" si="1"/>
        <v/>
      </c>
      <c r="CB37" s="983" t="str">
        <f t="shared" si="2"/>
        <v/>
      </c>
      <c r="CC37" s="984" t="str">
        <f t="shared" si="3"/>
        <v/>
      </c>
      <c r="CD37" s="626" t="str">
        <f t="shared" si="4"/>
        <v/>
      </c>
      <c r="CE37" s="541" t="str">
        <f t="shared" si="49"/>
        <v/>
      </c>
      <c r="CF37" s="542" t="str">
        <f t="shared" si="49"/>
        <v/>
      </c>
      <c r="CG37" s="542" t="str">
        <f t="shared" si="49"/>
        <v/>
      </c>
      <c r="CH37" s="542" t="str">
        <f t="shared" si="49"/>
        <v/>
      </c>
      <c r="CI37" s="542" t="str">
        <f t="shared" si="49"/>
        <v/>
      </c>
      <c r="CJ37" s="542" t="str">
        <f t="shared" si="49"/>
        <v/>
      </c>
      <c r="CK37" s="543" t="str">
        <f t="shared" si="49"/>
        <v/>
      </c>
      <c r="CL37" s="543" t="str">
        <f t="shared" si="49"/>
        <v/>
      </c>
      <c r="CM37" s="543" t="str">
        <f t="shared" si="49"/>
        <v/>
      </c>
      <c r="CN37" s="542" t="str">
        <f t="shared" si="49"/>
        <v/>
      </c>
      <c r="CO37" s="542" t="str">
        <f t="shared" si="49"/>
        <v/>
      </c>
      <c r="CP37" s="542" t="str">
        <f t="shared" si="49"/>
        <v/>
      </c>
      <c r="CQ37" s="542" t="str">
        <f t="shared" si="49"/>
        <v/>
      </c>
      <c r="CR37" s="542" t="str">
        <f t="shared" si="49"/>
        <v/>
      </c>
      <c r="CS37" s="541" t="str">
        <f t="shared" si="49"/>
        <v/>
      </c>
      <c r="CT37" s="627" t="str">
        <f t="shared" si="49"/>
        <v/>
      </c>
      <c r="CU37" s="540" t="str">
        <f t="shared" si="6"/>
        <v/>
      </c>
      <c r="CV37" s="541" t="str">
        <f t="shared" si="7"/>
        <v/>
      </c>
      <c r="CW37" s="542" t="str">
        <f t="shared" si="8"/>
        <v/>
      </c>
      <c r="CX37" s="542" t="str">
        <f t="shared" si="9"/>
        <v/>
      </c>
      <c r="CY37" s="542" t="str">
        <f t="shared" si="10"/>
        <v/>
      </c>
      <c r="CZ37" s="542" t="str">
        <f t="shared" si="11"/>
        <v/>
      </c>
      <c r="DA37" s="542" t="str">
        <f t="shared" si="12"/>
        <v/>
      </c>
      <c r="DB37" s="543" t="str">
        <f t="shared" si="13"/>
        <v/>
      </c>
      <c r="DC37" s="543" t="str">
        <f t="shared" si="14"/>
        <v/>
      </c>
      <c r="DD37" s="543" t="str">
        <f t="shared" si="15"/>
        <v/>
      </c>
      <c r="DE37" s="542" t="str">
        <f t="shared" si="16"/>
        <v/>
      </c>
      <c r="DF37" s="542" t="str">
        <f t="shared" si="17"/>
        <v/>
      </c>
      <c r="DG37" s="542" t="str">
        <f t="shared" si="18"/>
        <v/>
      </c>
      <c r="DH37" s="542" t="str">
        <f t="shared" si="19"/>
        <v/>
      </c>
      <c r="DI37" s="542" t="str">
        <f t="shared" si="20"/>
        <v/>
      </c>
      <c r="DJ37" s="541" t="str">
        <f t="shared" si="21"/>
        <v/>
      </c>
      <c r="DK37" s="540" t="str">
        <f t="shared" si="22"/>
        <v/>
      </c>
      <c r="DL37" s="896">
        <f t="shared" si="23"/>
        <v>2</v>
      </c>
      <c r="DM37" s="851">
        <f t="shared" si="24"/>
        <v>1</v>
      </c>
      <c r="DN37" s="851">
        <f t="shared" si="25"/>
        <v>1</v>
      </c>
      <c r="DO37" s="851">
        <f t="shared" si="26"/>
        <v>0</v>
      </c>
      <c r="DP37" s="985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6" t="str">
        <f>IF(DS31="","",(DS31+SUM(BY31)*(DS31="")-SUM(DS33)-DS36-SUM(BY36)*(DS36=""))*BY32/DS$7/365/$G$1)</f>
        <v/>
      </c>
      <c r="DT37" s="971"/>
      <c r="DU37" s="60"/>
    </row>
    <row r="38" spans="1:125" ht="12.75" customHeight="1">
      <c r="A38" s="892" t="s">
        <v>753</v>
      </c>
      <c r="B38" s="961"/>
      <c r="C38" s="961"/>
      <c r="D38" s="961"/>
      <c r="E38" s="961"/>
      <c r="F38" s="961"/>
      <c r="G38" s="961"/>
      <c r="H38" s="961"/>
      <c r="I38" s="961">
        <v>100</v>
      </c>
      <c r="J38" s="961"/>
      <c r="K38" s="961"/>
      <c r="L38" s="961"/>
      <c r="M38" s="961"/>
      <c r="N38" s="961"/>
      <c r="O38" s="961"/>
      <c r="P38" s="961"/>
      <c r="Q38" s="961"/>
      <c r="R38" s="961"/>
      <c r="S38" s="962"/>
      <c r="T38" s="961"/>
      <c r="U38" s="961"/>
      <c r="V38" s="961"/>
      <c r="W38" s="961"/>
      <c r="X38" s="961"/>
      <c r="Y38" s="961"/>
      <c r="Z38" s="961">
        <v>10</v>
      </c>
      <c r="AA38" s="961"/>
      <c r="AB38" s="961"/>
      <c r="AC38" s="961"/>
      <c r="AD38" s="961"/>
      <c r="AE38" s="961"/>
      <c r="AF38" s="961"/>
      <c r="AG38" s="961"/>
      <c r="AH38" s="961"/>
      <c r="AI38" s="961"/>
      <c r="AJ38" s="961"/>
      <c r="AK38" s="962"/>
      <c r="AL38" s="961"/>
      <c r="AM38" s="961"/>
      <c r="AN38" s="961"/>
      <c r="AO38" s="961"/>
      <c r="AP38" s="961"/>
      <c r="AQ38" s="961"/>
      <c r="AR38" s="961"/>
      <c r="AS38" s="961"/>
      <c r="AT38" s="961">
        <v>200</v>
      </c>
      <c r="AU38" s="961"/>
      <c r="AV38" s="961"/>
      <c r="AW38" s="961"/>
      <c r="AX38" s="961"/>
      <c r="AY38" s="961"/>
      <c r="AZ38" s="961"/>
      <c r="BA38" s="961"/>
      <c r="BB38" s="961"/>
      <c r="BC38" s="962"/>
      <c r="BD38" s="961"/>
      <c r="BE38" s="961"/>
      <c r="BF38" s="961"/>
      <c r="BG38" s="961"/>
      <c r="BH38" s="961"/>
      <c r="BI38" s="961"/>
      <c r="BJ38" s="961"/>
      <c r="BK38" s="961"/>
      <c r="BL38" s="961"/>
      <c r="BM38" s="961"/>
      <c r="BN38" s="961"/>
      <c r="BO38" s="961"/>
      <c r="BP38" s="961"/>
      <c r="BQ38" s="961"/>
      <c r="BR38" s="961"/>
      <c r="BS38" s="961"/>
      <c r="BT38" s="961"/>
      <c r="BU38" s="962"/>
      <c r="BV38" s="961"/>
      <c r="BW38" s="961"/>
      <c r="BX38" s="961"/>
      <c r="BY38" s="961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3" t="str">
        <f t="shared" si="4"/>
        <v/>
      </c>
      <c r="CE38" s="89" t="str">
        <f t="shared" si="49"/>
        <v/>
      </c>
      <c r="CF38" s="90" t="str">
        <f t="shared" si="49"/>
        <v/>
      </c>
      <c r="CG38" s="90" t="str">
        <f t="shared" si="49"/>
        <v/>
      </c>
      <c r="CH38" s="90" t="str">
        <f t="shared" si="49"/>
        <v/>
      </c>
      <c r="CI38" s="90" t="str">
        <f t="shared" si="49"/>
        <v/>
      </c>
      <c r="CJ38" s="90" t="str">
        <f t="shared" si="49"/>
        <v/>
      </c>
      <c r="CK38" s="156" t="str">
        <f t="shared" si="49"/>
        <v/>
      </c>
      <c r="CL38" s="156" t="str">
        <f t="shared" si="49"/>
        <v/>
      </c>
      <c r="CM38" s="156" t="str">
        <f t="shared" si="49"/>
        <v/>
      </c>
      <c r="CN38" s="90" t="str">
        <f t="shared" si="49"/>
        <v/>
      </c>
      <c r="CO38" s="90" t="str">
        <f t="shared" si="49"/>
        <v/>
      </c>
      <c r="CP38" s="90" t="str">
        <f t="shared" si="49"/>
        <v/>
      </c>
      <c r="CQ38" s="90" t="str">
        <f t="shared" si="49"/>
        <v/>
      </c>
      <c r="CR38" s="90" t="str">
        <f t="shared" si="49"/>
        <v/>
      </c>
      <c r="CS38" s="89" t="str">
        <f t="shared" si="49"/>
        <v/>
      </c>
      <c r="CT38" s="524" t="str">
        <f t="shared" si="49"/>
        <v/>
      </c>
      <c r="CU38" s="552" t="str">
        <f t="shared" si="6"/>
        <v/>
      </c>
      <c r="CV38" s="553" t="str">
        <f t="shared" si="7"/>
        <v/>
      </c>
      <c r="CW38" s="554" t="str">
        <f t="shared" si="8"/>
        <v/>
      </c>
      <c r="CX38" s="554" t="str">
        <f t="shared" si="9"/>
        <v/>
      </c>
      <c r="CY38" s="554" t="str">
        <f t="shared" si="10"/>
        <v/>
      </c>
      <c r="CZ38" s="554" t="str">
        <f t="shared" si="11"/>
        <v/>
      </c>
      <c r="DA38" s="554" t="str">
        <f t="shared" si="12"/>
        <v/>
      </c>
      <c r="DB38" s="555" t="str">
        <f t="shared" si="13"/>
        <v/>
      </c>
      <c r="DC38" s="555" t="str">
        <f t="shared" si="14"/>
        <v/>
      </c>
      <c r="DD38" s="555" t="str">
        <f t="shared" si="15"/>
        <v/>
      </c>
      <c r="DE38" s="554" t="str">
        <f t="shared" si="16"/>
        <v/>
      </c>
      <c r="DF38" s="554" t="str">
        <f t="shared" si="17"/>
        <v/>
      </c>
      <c r="DG38" s="554" t="str">
        <f t="shared" si="18"/>
        <v/>
      </c>
      <c r="DH38" s="554" t="str">
        <f t="shared" si="19"/>
        <v/>
      </c>
      <c r="DI38" s="554" t="str">
        <f t="shared" si="20"/>
        <v/>
      </c>
      <c r="DJ38" s="553" t="str">
        <f t="shared" si="21"/>
        <v/>
      </c>
      <c r="DK38" s="552" t="str">
        <f t="shared" si="22"/>
        <v/>
      </c>
      <c r="DL38" s="896">
        <f t="shared" si="23"/>
        <v>1</v>
      </c>
      <c r="DM38" s="851">
        <f t="shared" si="24"/>
        <v>1</v>
      </c>
      <c r="DN38" s="851">
        <f t="shared" si="25"/>
        <v>1</v>
      </c>
      <c r="DO38" s="851">
        <f t="shared" si="26"/>
        <v>0</v>
      </c>
      <c r="DP38" s="987" t="str">
        <f>IF(SUM(BV38)&gt;0,BV38*'Exp factors'!C$21,"")</f>
        <v/>
      </c>
      <c r="DQ38" s="988" t="str">
        <f>IF(SUM(BW38)&gt;0,BW38*'Exp factors'!D$21,"")</f>
        <v/>
      </c>
      <c r="DR38" s="988" t="str">
        <f>IF(SUM(BX38)&gt;0,BX38*'Exp factors'!E$21,"")</f>
        <v/>
      </c>
      <c r="DS38" s="989" t="str">
        <f>IF(SUM(BY38)&gt;0,BY38*'Exp factors'!F$21,"")</f>
        <v/>
      </c>
      <c r="DT38" s="971"/>
      <c r="DU38" s="60"/>
    </row>
    <row r="39" spans="1:125" ht="12.75" customHeight="1">
      <c r="A39" s="966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>
        <v>470</v>
      </c>
      <c r="J39" s="287"/>
      <c r="K39" s="287"/>
      <c r="L39" s="287"/>
      <c r="M39" s="287"/>
      <c r="N39" s="287"/>
      <c r="O39" s="287"/>
      <c r="P39" s="287"/>
      <c r="Q39" s="287"/>
      <c r="R39" s="287"/>
      <c r="S39" s="967"/>
      <c r="T39" s="287"/>
      <c r="U39" s="287"/>
      <c r="V39" s="287"/>
      <c r="W39" s="287"/>
      <c r="X39" s="287"/>
      <c r="Y39" s="287"/>
      <c r="Z39" s="287">
        <v>470</v>
      </c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7"/>
      <c r="AL39" s="287"/>
      <c r="AM39" s="287"/>
      <c r="AN39" s="287"/>
      <c r="AO39" s="287"/>
      <c r="AP39" s="287"/>
      <c r="AQ39" s="287"/>
      <c r="AR39" s="287"/>
      <c r="AS39" s="287"/>
      <c r="AT39" s="287">
        <v>470</v>
      </c>
      <c r="AU39" s="287"/>
      <c r="AV39" s="287"/>
      <c r="AW39" s="287"/>
      <c r="AX39" s="287"/>
      <c r="AY39" s="287"/>
      <c r="AZ39" s="287"/>
      <c r="BA39" s="287"/>
      <c r="BB39" s="287"/>
      <c r="BC39" s="967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7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3" t="str">
        <f t="shared" si="4"/>
        <v/>
      </c>
      <c r="CE39" s="89" t="str">
        <f t="shared" si="49"/>
        <v/>
      </c>
      <c r="CF39" s="90" t="str">
        <f t="shared" si="49"/>
        <v/>
      </c>
      <c r="CG39" s="90" t="str">
        <f t="shared" si="49"/>
        <v/>
      </c>
      <c r="CH39" s="90" t="str">
        <f t="shared" si="49"/>
        <v/>
      </c>
      <c r="CI39" s="90" t="str">
        <f t="shared" si="49"/>
        <v/>
      </c>
      <c r="CJ39" s="90" t="str">
        <f t="shared" si="49"/>
        <v/>
      </c>
      <c r="CK39" s="156" t="str">
        <f t="shared" si="49"/>
        <v/>
      </c>
      <c r="CL39" s="156" t="str">
        <f t="shared" si="49"/>
        <v/>
      </c>
      <c r="CM39" s="156" t="str">
        <f t="shared" si="49"/>
        <v/>
      </c>
      <c r="CN39" s="90" t="str">
        <f t="shared" si="49"/>
        <v/>
      </c>
      <c r="CO39" s="90" t="str">
        <f t="shared" si="49"/>
        <v/>
      </c>
      <c r="CP39" s="90" t="str">
        <f t="shared" si="49"/>
        <v/>
      </c>
      <c r="CQ39" s="90" t="str">
        <f t="shared" si="49"/>
        <v/>
      </c>
      <c r="CR39" s="90" t="str">
        <f t="shared" si="49"/>
        <v/>
      </c>
      <c r="CS39" s="89" t="str">
        <f t="shared" si="49"/>
        <v/>
      </c>
      <c r="CT39" s="524" t="str">
        <f t="shared" si="49"/>
        <v/>
      </c>
      <c r="CU39" s="552" t="str">
        <f t="shared" si="6"/>
        <v/>
      </c>
      <c r="CV39" s="553" t="str">
        <f t="shared" si="7"/>
        <v/>
      </c>
      <c r="CW39" s="554" t="str">
        <f t="shared" si="8"/>
        <v/>
      </c>
      <c r="CX39" s="554" t="str">
        <f t="shared" si="9"/>
        <v/>
      </c>
      <c r="CY39" s="554" t="str">
        <f t="shared" si="10"/>
        <v/>
      </c>
      <c r="CZ39" s="554" t="str">
        <f t="shared" si="11"/>
        <v/>
      </c>
      <c r="DA39" s="554" t="str">
        <f t="shared" si="12"/>
        <v/>
      </c>
      <c r="DB39" s="555" t="str">
        <f t="shared" si="13"/>
        <v/>
      </c>
      <c r="DC39" s="555" t="str">
        <f t="shared" si="14"/>
        <v/>
      </c>
      <c r="DD39" s="555" t="str">
        <f t="shared" si="15"/>
        <v/>
      </c>
      <c r="DE39" s="554" t="str">
        <f t="shared" si="16"/>
        <v/>
      </c>
      <c r="DF39" s="554" t="str">
        <f t="shared" si="17"/>
        <v/>
      </c>
      <c r="DG39" s="554" t="str">
        <f t="shared" si="18"/>
        <v/>
      </c>
      <c r="DH39" s="554" t="str">
        <f t="shared" si="19"/>
        <v/>
      </c>
      <c r="DI39" s="554" t="str">
        <f t="shared" si="20"/>
        <v/>
      </c>
      <c r="DJ39" s="553" t="str">
        <f t="shared" si="21"/>
        <v/>
      </c>
      <c r="DK39" s="552" t="str">
        <f t="shared" si="22"/>
        <v/>
      </c>
      <c r="DL39" s="896">
        <f t="shared" si="23"/>
        <v>1</v>
      </c>
      <c r="DM39" s="851">
        <f t="shared" si="24"/>
        <v>1</v>
      </c>
      <c r="DN39" s="851">
        <f t="shared" si="25"/>
        <v>1</v>
      </c>
      <c r="DO39" s="851">
        <f t="shared" si="26"/>
        <v>0</v>
      </c>
      <c r="DP39" s="968"/>
      <c r="DQ39" s="969"/>
      <c r="DR39" s="969"/>
      <c r="DS39" s="970"/>
      <c r="DT39" s="971"/>
      <c r="DU39" s="60"/>
    </row>
    <row r="40" spans="1:125" ht="12.75" customHeight="1">
      <c r="A40" s="972" t="s">
        <v>245</v>
      </c>
      <c r="B40" s="687"/>
      <c r="C40" s="687"/>
      <c r="D40" s="687"/>
      <c r="E40" s="687"/>
      <c r="F40" s="687"/>
      <c r="G40" s="687"/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7"/>
      <c r="T40" s="687"/>
      <c r="U40" s="687"/>
      <c r="V40" s="687"/>
      <c r="W40" s="687"/>
      <c r="X40" s="687"/>
      <c r="Y40" s="687"/>
      <c r="Z40" s="687">
        <v>0</v>
      </c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7"/>
      <c r="AL40" s="687"/>
      <c r="AM40" s="687"/>
      <c r="AN40" s="687"/>
      <c r="AO40" s="687"/>
      <c r="AP40" s="687"/>
      <c r="AQ40" s="687"/>
      <c r="AR40" s="687"/>
      <c r="AS40" s="687"/>
      <c r="AT40" s="687">
        <v>150</v>
      </c>
      <c r="AU40" s="687"/>
      <c r="AV40" s="687"/>
      <c r="AW40" s="687"/>
      <c r="AX40" s="687"/>
      <c r="AY40" s="687"/>
      <c r="AZ40" s="687"/>
      <c r="BA40" s="687"/>
      <c r="BB40" s="687"/>
      <c r="BC40" s="967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7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3" t="str">
        <f t="shared" si="4"/>
        <v/>
      </c>
      <c r="CE40" s="89" t="str">
        <f t="shared" si="49"/>
        <v/>
      </c>
      <c r="CF40" s="90" t="str">
        <f t="shared" si="49"/>
        <v/>
      </c>
      <c r="CG40" s="90" t="str">
        <f t="shared" si="49"/>
        <v/>
      </c>
      <c r="CH40" s="90" t="str">
        <f t="shared" si="49"/>
        <v/>
      </c>
      <c r="CI40" s="90" t="str">
        <f t="shared" si="49"/>
        <v/>
      </c>
      <c r="CJ40" s="90" t="str">
        <f t="shared" si="49"/>
        <v/>
      </c>
      <c r="CK40" s="156" t="str">
        <f t="shared" si="49"/>
        <v/>
      </c>
      <c r="CL40" s="156" t="str">
        <f t="shared" si="49"/>
        <v/>
      </c>
      <c r="CM40" s="156" t="str">
        <f t="shared" si="49"/>
        <v/>
      </c>
      <c r="CN40" s="90" t="str">
        <f t="shared" si="49"/>
        <v/>
      </c>
      <c r="CO40" s="90" t="str">
        <f t="shared" si="49"/>
        <v/>
      </c>
      <c r="CP40" s="90" t="str">
        <f t="shared" si="49"/>
        <v/>
      </c>
      <c r="CQ40" s="90" t="str">
        <f t="shared" si="49"/>
        <v/>
      </c>
      <c r="CR40" s="90" t="str">
        <f t="shared" si="49"/>
        <v/>
      </c>
      <c r="CS40" s="89" t="str">
        <f t="shared" si="49"/>
        <v/>
      </c>
      <c r="CT40" s="524" t="str">
        <f t="shared" si="49"/>
        <v/>
      </c>
      <c r="CU40" s="552" t="str">
        <f t="shared" si="6"/>
        <v/>
      </c>
      <c r="CV40" s="553" t="str">
        <f t="shared" si="7"/>
        <v/>
      </c>
      <c r="CW40" s="554" t="str">
        <f t="shared" si="8"/>
        <v/>
      </c>
      <c r="CX40" s="554" t="str">
        <f t="shared" si="9"/>
        <v/>
      </c>
      <c r="CY40" s="554" t="str">
        <f t="shared" si="10"/>
        <v/>
      </c>
      <c r="CZ40" s="554" t="str">
        <f t="shared" si="11"/>
        <v/>
      </c>
      <c r="DA40" s="554" t="str">
        <f t="shared" si="12"/>
        <v/>
      </c>
      <c r="DB40" s="555" t="str">
        <f t="shared" si="13"/>
        <v/>
      </c>
      <c r="DC40" s="555" t="str">
        <f t="shared" si="14"/>
        <v/>
      </c>
      <c r="DD40" s="555" t="str">
        <f t="shared" si="15"/>
        <v/>
      </c>
      <c r="DE40" s="554" t="str">
        <f t="shared" si="16"/>
        <v/>
      </c>
      <c r="DF40" s="554" t="str">
        <f t="shared" si="17"/>
        <v/>
      </c>
      <c r="DG40" s="554" t="str">
        <f t="shared" si="18"/>
        <v/>
      </c>
      <c r="DH40" s="554" t="str">
        <f t="shared" si="19"/>
        <v/>
      </c>
      <c r="DI40" s="554" t="str">
        <f t="shared" si="20"/>
        <v/>
      </c>
      <c r="DJ40" s="553" t="str">
        <f t="shared" si="21"/>
        <v/>
      </c>
      <c r="DK40" s="552" t="str">
        <f t="shared" si="22"/>
        <v/>
      </c>
      <c r="DL40" s="896">
        <f t="shared" si="23"/>
        <v>1</v>
      </c>
      <c r="DM40" s="851">
        <f t="shared" si="24"/>
        <v>1</v>
      </c>
      <c r="DN40" s="851">
        <f t="shared" si="25"/>
        <v>1</v>
      </c>
      <c r="DO40" s="851">
        <f t="shared" si="26"/>
        <v>0</v>
      </c>
      <c r="DP40" s="973" t="str">
        <f>IF(SUM(BV40)&gt;0,(BV38-DP43-SUM(BV43)*(DP43=""))*'Exp factors'!C$23,"")</f>
        <v/>
      </c>
      <c r="DQ40" s="974" t="str">
        <f>IF(SUM(BW40)&gt;0,(BW38-DQ43-SUM(BW43)*(DQ43=""))*'Exp factors'!D$23,"")</f>
        <v/>
      </c>
      <c r="DR40" s="974" t="str">
        <f>IF(SUM(BX40)&gt;0,(BX38-DR43-SUM(BX43)*(DR43=""))*'Exp factors'!E$23,"")</f>
        <v/>
      </c>
      <c r="DS40" s="975" t="str">
        <f>IF(SUM(BY40)&gt;0,(BY38-DS43-SUM(BY43)*(DS43=""))*'Exp factors'!F$23,"")</f>
        <v/>
      </c>
      <c r="DT40" s="971"/>
      <c r="DU40" s="60"/>
    </row>
    <row r="41" spans="1:125" ht="12.75" customHeight="1">
      <c r="A41" s="976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7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7"/>
      <c r="AL41" s="710"/>
      <c r="AM41" s="710"/>
      <c r="AN41" s="710"/>
      <c r="AO41" s="710"/>
      <c r="AP41" s="710"/>
      <c r="AQ41" s="710"/>
      <c r="AR41" s="710"/>
      <c r="AS41" s="710"/>
      <c r="AT41" s="710">
        <v>1</v>
      </c>
      <c r="AU41" s="710"/>
      <c r="AV41" s="710"/>
      <c r="AW41" s="710"/>
      <c r="AX41" s="710"/>
      <c r="AY41" s="710"/>
      <c r="AZ41" s="710"/>
      <c r="BA41" s="710"/>
      <c r="BB41" s="710"/>
      <c r="BC41" s="967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7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3" t="str">
        <f t="shared" si="4"/>
        <v/>
      </c>
      <c r="CE41" s="89" t="str">
        <f t="shared" ref="CE41:CS41" si="6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6"/>
        <v/>
      </c>
      <c r="CG41" s="90" t="str">
        <f t="shared" si="66"/>
        <v/>
      </c>
      <c r="CH41" s="90" t="str">
        <f t="shared" si="66"/>
        <v/>
      </c>
      <c r="CI41" s="90" t="str">
        <f t="shared" si="66"/>
        <v/>
      </c>
      <c r="CJ41" s="90" t="str">
        <f t="shared" si="66"/>
        <v/>
      </c>
      <c r="CK41" s="156" t="str">
        <f t="shared" si="66"/>
        <v/>
      </c>
      <c r="CL41" s="156" t="str">
        <f t="shared" si="66"/>
        <v/>
      </c>
      <c r="CM41" s="156" t="str">
        <f t="shared" si="66"/>
        <v/>
      </c>
      <c r="CN41" s="90" t="str">
        <f t="shared" si="66"/>
        <v/>
      </c>
      <c r="CO41" s="90" t="str">
        <f t="shared" si="66"/>
        <v/>
      </c>
      <c r="CP41" s="90" t="str">
        <f t="shared" si="66"/>
        <v/>
      </c>
      <c r="CQ41" s="90" t="str">
        <f t="shared" si="66"/>
        <v/>
      </c>
      <c r="CR41" s="90" t="str">
        <f t="shared" si="66"/>
        <v/>
      </c>
      <c r="CS41" s="89" t="str">
        <f t="shared" si="66"/>
        <v/>
      </c>
      <c r="CT41" s="524" t="str">
        <f t="shared" ref="CE41:CT44" si="6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2" t="str">
        <f t="shared" si="6"/>
        <v/>
      </c>
      <c r="CV41" s="553" t="str">
        <f t="shared" si="7"/>
        <v/>
      </c>
      <c r="CW41" s="554" t="str">
        <f t="shared" si="8"/>
        <v/>
      </c>
      <c r="CX41" s="554" t="str">
        <f t="shared" si="9"/>
        <v/>
      </c>
      <c r="CY41" s="554" t="str">
        <f t="shared" si="10"/>
        <v/>
      </c>
      <c r="CZ41" s="554" t="str">
        <f t="shared" si="11"/>
        <v/>
      </c>
      <c r="DA41" s="554" t="str">
        <f t="shared" si="12"/>
        <v/>
      </c>
      <c r="DB41" s="555" t="str">
        <f t="shared" si="13"/>
        <v/>
      </c>
      <c r="DC41" s="555" t="str">
        <f t="shared" si="14"/>
        <v/>
      </c>
      <c r="DD41" s="555" t="str">
        <f t="shared" si="15"/>
        <v/>
      </c>
      <c r="DE41" s="554" t="str">
        <f t="shared" si="16"/>
        <v/>
      </c>
      <c r="DF41" s="554" t="str">
        <f t="shared" si="17"/>
        <v/>
      </c>
      <c r="DG41" s="554" t="str">
        <f t="shared" si="18"/>
        <v/>
      </c>
      <c r="DH41" s="554" t="str">
        <f t="shared" si="19"/>
        <v/>
      </c>
      <c r="DI41" s="554" t="str">
        <f t="shared" si="20"/>
        <v/>
      </c>
      <c r="DJ41" s="553" t="str">
        <f t="shared" si="21"/>
        <v/>
      </c>
      <c r="DK41" s="552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1</v>
      </c>
      <c r="DO41" s="851">
        <f t="shared" si="26"/>
        <v>0</v>
      </c>
      <c r="DP41" s="968"/>
      <c r="DQ41" s="969"/>
      <c r="DR41" s="969"/>
      <c r="DS41" s="970"/>
      <c r="DT41" s="971"/>
      <c r="DU41" s="60"/>
    </row>
    <row r="42" spans="1:125" ht="12.75" customHeight="1">
      <c r="A42" s="976" t="s">
        <v>182</v>
      </c>
      <c r="B42" s="764" t="str">
        <f t="shared" ref="B42:R42" si="68">IF(B40="","",B40*B41)</f>
        <v/>
      </c>
      <c r="C42" s="764" t="str">
        <f t="shared" si="68"/>
        <v/>
      </c>
      <c r="D42" s="764" t="str">
        <f t="shared" si="68"/>
        <v/>
      </c>
      <c r="E42" s="764" t="str">
        <f t="shared" si="68"/>
        <v/>
      </c>
      <c r="F42" s="764" t="str">
        <f t="shared" si="68"/>
        <v/>
      </c>
      <c r="G42" s="764" t="str">
        <f t="shared" si="68"/>
        <v/>
      </c>
      <c r="H42" s="764" t="str">
        <f t="shared" si="68"/>
        <v/>
      </c>
      <c r="I42" s="764">
        <f t="shared" si="68"/>
        <v>0</v>
      </c>
      <c r="J42" s="764" t="str">
        <f t="shared" si="68"/>
        <v/>
      </c>
      <c r="K42" s="764" t="str">
        <f t="shared" si="68"/>
        <v/>
      </c>
      <c r="L42" s="764" t="str">
        <f t="shared" si="68"/>
        <v/>
      </c>
      <c r="M42" s="764" t="str">
        <f t="shared" si="68"/>
        <v/>
      </c>
      <c r="N42" s="764" t="str">
        <f t="shared" si="68"/>
        <v/>
      </c>
      <c r="O42" s="764" t="str">
        <f t="shared" si="68"/>
        <v/>
      </c>
      <c r="P42" s="764" t="str">
        <f t="shared" si="68"/>
        <v/>
      </c>
      <c r="Q42" s="764" t="str">
        <f t="shared" si="68"/>
        <v/>
      </c>
      <c r="R42" s="764" t="str">
        <f t="shared" si="68"/>
        <v/>
      </c>
      <c r="S42" s="770"/>
      <c r="T42" s="764" t="str">
        <f t="shared" ref="T42:AJ42" si="69">IF(T40="","",T40*T41)</f>
        <v/>
      </c>
      <c r="U42" s="764" t="str">
        <f t="shared" si="69"/>
        <v/>
      </c>
      <c r="V42" s="764" t="str">
        <f t="shared" si="69"/>
        <v/>
      </c>
      <c r="W42" s="764" t="str">
        <f t="shared" si="69"/>
        <v/>
      </c>
      <c r="X42" s="764" t="str">
        <f t="shared" si="69"/>
        <v/>
      </c>
      <c r="Y42" s="764" t="str">
        <f t="shared" si="69"/>
        <v/>
      </c>
      <c r="Z42" s="764">
        <f t="shared" si="69"/>
        <v>0</v>
      </c>
      <c r="AA42" s="764" t="str">
        <f t="shared" si="69"/>
        <v/>
      </c>
      <c r="AB42" s="764" t="str">
        <f t="shared" si="69"/>
        <v/>
      </c>
      <c r="AC42" s="764" t="str">
        <f t="shared" si="69"/>
        <v/>
      </c>
      <c r="AD42" s="764" t="str">
        <f t="shared" si="69"/>
        <v/>
      </c>
      <c r="AE42" s="764" t="str">
        <f t="shared" si="69"/>
        <v/>
      </c>
      <c r="AF42" s="764" t="str">
        <f t="shared" si="69"/>
        <v/>
      </c>
      <c r="AG42" s="764" t="str">
        <f t="shared" si="69"/>
        <v/>
      </c>
      <c r="AH42" s="764" t="str">
        <f t="shared" si="69"/>
        <v/>
      </c>
      <c r="AI42" s="764" t="str">
        <f t="shared" si="69"/>
        <v/>
      </c>
      <c r="AJ42" s="764" t="str">
        <f t="shared" si="69"/>
        <v/>
      </c>
      <c r="AK42" s="770"/>
      <c r="AL42" s="764" t="str">
        <f t="shared" ref="AL42:BB42" si="70">IF(AL40="","",AL40*AL41)</f>
        <v/>
      </c>
      <c r="AM42" s="764" t="str">
        <f t="shared" si="70"/>
        <v/>
      </c>
      <c r="AN42" s="764" t="str">
        <f t="shared" si="70"/>
        <v/>
      </c>
      <c r="AO42" s="764" t="str">
        <f t="shared" si="70"/>
        <v/>
      </c>
      <c r="AP42" s="764" t="str">
        <f t="shared" si="70"/>
        <v/>
      </c>
      <c r="AQ42" s="764" t="str">
        <f t="shared" si="70"/>
        <v/>
      </c>
      <c r="AR42" s="764" t="str">
        <f t="shared" si="70"/>
        <v/>
      </c>
      <c r="AS42" s="764" t="str">
        <f t="shared" si="70"/>
        <v/>
      </c>
      <c r="AT42" s="764">
        <f t="shared" si="70"/>
        <v>150</v>
      </c>
      <c r="AU42" s="764" t="str">
        <f t="shared" si="70"/>
        <v/>
      </c>
      <c r="AV42" s="764" t="str">
        <f t="shared" si="70"/>
        <v/>
      </c>
      <c r="AW42" s="764" t="str">
        <f t="shared" si="70"/>
        <v/>
      </c>
      <c r="AX42" s="764" t="str">
        <f t="shared" si="70"/>
        <v/>
      </c>
      <c r="AY42" s="764" t="str">
        <f t="shared" si="70"/>
        <v/>
      </c>
      <c r="AZ42" s="764" t="str">
        <f t="shared" si="70"/>
        <v/>
      </c>
      <c r="BA42" s="764" t="str">
        <f t="shared" si="70"/>
        <v/>
      </c>
      <c r="BB42" s="764" t="str">
        <f t="shared" si="70"/>
        <v/>
      </c>
      <c r="BC42" s="770"/>
      <c r="BD42" s="764" t="str">
        <f t="shared" ref="BD42:BT42" si="71">IF(BD40="","",BD40*BD41)</f>
        <v/>
      </c>
      <c r="BE42" s="764" t="str">
        <f t="shared" si="71"/>
        <v/>
      </c>
      <c r="BF42" s="764" t="str">
        <f t="shared" si="71"/>
        <v/>
      </c>
      <c r="BG42" s="764" t="str">
        <f t="shared" si="71"/>
        <v/>
      </c>
      <c r="BH42" s="764" t="str">
        <f t="shared" si="71"/>
        <v/>
      </c>
      <c r="BI42" s="764" t="str">
        <f t="shared" si="71"/>
        <v/>
      </c>
      <c r="BJ42" s="764" t="str">
        <f t="shared" si="71"/>
        <v/>
      </c>
      <c r="BK42" s="764" t="str">
        <f t="shared" si="71"/>
        <v/>
      </c>
      <c r="BL42" s="764" t="str">
        <f t="shared" si="71"/>
        <v/>
      </c>
      <c r="BM42" s="764" t="str">
        <f t="shared" si="71"/>
        <v/>
      </c>
      <c r="BN42" s="764" t="str">
        <f t="shared" si="71"/>
        <v/>
      </c>
      <c r="BO42" s="764" t="str">
        <f t="shared" si="71"/>
        <v/>
      </c>
      <c r="BP42" s="764" t="str">
        <f t="shared" si="71"/>
        <v/>
      </c>
      <c r="BQ42" s="764" t="str">
        <f t="shared" si="71"/>
        <v/>
      </c>
      <c r="BR42" s="764" t="str">
        <f t="shared" si="71"/>
        <v/>
      </c>
      <c r="BS42" s="764" t="str">
        <f t="shared" si="71"/>
        <v/>
      </c>
      <c r="BT42" s="764" t="str">
        <f t="shared" si="71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3" t="str">
        <f t="shared" si="4"/>
        <v/>
      </c>
      <c r="CE42" s="89" t="str">
        <f t="shared" si="67"/>
        <v/>
      </c>
      <c r="CF42" s="90" t="str">
        <f t="shared" si="67"/>
        <v/>
      </c>
      <c r="CG42" s="90" t="str">
        <f t="shared" si="67"/>
        <v/>
      </c>
      <c r="CH42" s="90" t="str">
        <f t="shared" si="67"/>
        <v/>
      </c>
      <c r="CI42" s="90" t="str">
        <f t="shared" si="67"/>
        <v/>
      </c>
      <c r="CJ42" s="90" t="str">
        <f t="shared" si="67"/>
        <v/>
      </c>
      <c r="CK42" s="156" t="str">
        <f t="shared" si="67"/>
        <v/>
      </c>
      <c r="CL42" s="156" t="str">
        <f t="shared" si="67"/>
        <v/>
      </c>
      <c r="CM42" s="156" t="str">
        <f t="shared" si="67"/>
        <v/>
      </c>
      <c r="CN42" s="90" t="str">
        <f t="shared" si="67"/>
        <v/>
      </c>
      <c r="CO42" s="90" t="str">
        <f t="shared" si="67"/>
        <v/>
      </c>
      <c r="CP42" s="90" t="str">
        <f t="shared" si="67"/>
        <v/>
      </c>
      <c r="CQ42" s="90" t="str">
        <f t="shared" si="67"/>
        <v/>
      </c>
      <c r="CR42" s="90" t="str">
        <f t="shared" si="67"/>
        <v/>
      </c>
      <c r="CS42" s="89" t="str">
        <f t="shared" si="67"/>
        <v/>
      </c>
      <c r="CT42" s="524" t="str">
        <f t="shared" si="67"/>
        <v/>
      </c>
      <c r="CU42" s="552" t="str">
        <f t="shared" si="6"/>
        <v/>
      </c>
      <c r="CV42" s="553" t="str">
        <f t="shared" si="7"/>
        <v/>
      </c>
      <c r="CW42" s="554" t="str">
        <f t="shared" si="8"/>
        <v/>
      </c>
      <c r="CX42" s="554" t="str">
        <f t="shared" si="9"/>
        <v/>
      </c>
      <c r="CY42" s="554" t="str">
        <f t="shared" si="10"/>
        <v/>
      </c>
      <c r="CZ42" s="554" t="str">
        <f t="shared" si="11"/>
        <v/>
      </c>
      <c r="DA42" s="554" t="str">
        <f t="shared" si="12"/>
        <v/>
      </c>
      <c r="DB42" s="555" t="str">
        <f t="shared" si="13"/>
        <v/>
      </c>
      <c r="DC42" s="555" t="str">
        <f t="shared" si="14"/>
        <v/>
      </c>
      <c r="DD42" s="555" t="str">
        <f t="shared" si="15"/>
        <v/>
      </c>
      <c r="DE42" s="554" t="str">
        <f t="shared" si="16"/>
        <v/>
      </c>
      <c r="DF42" s="554" t="str">
        <f t="shared" si="17"/>
        <v/>
      </c>
      <c r="DG42" s="554" t="str">
        <f t="shared" si="18"/>
        <v/>
      </c>
      <c r="DH42" s="554" t="str">
        <f t="shared" si="19"/>
        <v/>
      </c>
      <c r="DI42" s="554" t="str">
        <f t="shared" si="20"/>
        <v/>
      </c>
      <c r="DJ42" s="553" t="str">
        <f t="shared" si="21"/>
        <v/>
      </c>
      <c r="DK42" s="552" t="str">
        <f t="shared" si="22"/>
        <v/>
      </c>
      <c r="DL42" s="896">
        <f t="shared" si="23"/>
        <v>1</v>
      </c>
      <c r="DM42" s="851">
        <f t="shared" si="24"/>
        <v>1</v>
      </c>
      <c r="DN42" s="851">
        <f t="shared" si="25"/>
        <v>1</v>
      </c>
      <c r="DO42" s="851">
        <f t="shared" si="26"/>
        <v>0</v>
      </c>
      <c r="DP42" s="977" t="str">
        <f>IF(DP40="","",DP40*BV41)</f>
        <v/>
      </c>
      <c r="DQ42" s="978" t="str">
        <f>IF(DQ40="","",DQ40*BW41)</f>
        <v/>
      </c>
      <c r="DR42" s="978" t="str">
        <f>IF(DR40="","",DR40*BX41)</f>
        <v/>
      </c>
      <c r="DS42" s="979" t="str">
        <f>IF(DS40="","",DS40*BY41)</f>
        <v/>
      </c>
      <c r="DT42" s="971"/>
      <c r="DU42" s="60"/>
    </row>
    <row r="43" spans="1:125" ht="12.75" customHeight="1">
      <c r="A43" s="976" t="s">
        <v>246</v>
      </c>
      <c r="B43" s="646"/>
      <c r="C43" s="646"/>
      <c r="D43" s="646"/>
      <c r="E43" s="646"/>
      <c r="F43" s="646"/>
      <c r="G43" s="646"/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2"/>
      <c r="T43" s="646"/>
      <c r="U43" s="646"/>
      <c r="V43" s="646"/>
      <c r="W43" s="646"/>
      <c r="X43" s="646"/>
      <c r="Y43" s="646"/>
      <c r="Z43" s="646">
        <v>0</v>
      </c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2"/>
      <c r="AL43" s="646"/>
      <c r="AM43" s="646"/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2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2"/>
      <c r="BV43" s="646"/>
      <c r="BW43" s="646"/>
      <c r="BX43" s="646"/>
      <c r="BY43" s="646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3" t="str">
        <f t="shared" si="4"/>
        <v/>
      </c>
      <c r="CE43" s="89" t="str">
        <f t="shared" si="67"/>
        <v/>
      </c>
      <c r="CF43" s="90" t="str">
        <f t="shared" si="67"/>
        <v/>
      </c>
      <c r="CG43" s="90" t="str">
        <f t="shared" si="67"/>
        <v/>
      </c>
      <c r="CH43" s="90" t="str">
        <f t="shared" si="67"/>
        <v/>
      </c>
      <c r="CI43" s="90" t="str">
        <f t="shared" si="67"/>
        <v/>
      </c>
      <c r="CJ43" s="90" t="str">
        <f t="shared" si="67"/>
        <v/>
      </c>
      <c r="CK43" s="156" t="str">
        <f t="shared" si="67"/>
        <v/>
      </c>
      <c r="CL43" s="156" t="str">
        <f t="shared" si="67"/>
        <v/>
      </c>
      <c r="CM43" s="156" t="str">
        <f t="shared" si="67"/>
        <v/>
      </c>
      <c r="CN43" s="90" t="str">
        <f t="shared" si="67"/>
        <v/>
      </c>
      <c r="CO43" s="90" t="str">
        <f t="shared" si="67"/>
        <v/>
      </c>
      <c r="CP43" s="90" t="str">
        <f t="shared" si="67"/>
        <v/>
      </c>
      <c r="CQ43" s="90" t="str">
        <f t="shared" si="67"/>
        <v/>
      </c>
      <c r="CR43" s="90" t="str">
        <f t="shared" si="67"/>
        <v/>
      </c>
      <c r="CS43" s="89" t="str">
        <f t="shared" si="67"/>
        <v/>
      </c>
      <c r="CT43" s="524" t="str">
        <f t="shared" si="67"/>
        <v/>
      </c>
      <c r="CU43" s="552" t="str">
        <f t="shared" si="6"/>
        <v/>
      </c>
      <c r="CV43" s="553" t="str">
        <f t="shared" si="7"/>
        <v/>
      </c>
      <c r="CW43" s="554" t="str">
        <f t="shared" si="8"/>
        <v/>
      </c>
      <c r="CX43" s="554" t="str">
        <f t="shared" si="9"/>
        <v/>
      </c>
      <c r="CY43" s="554" t="str">
        <f t="shared" si="10"/>
        <v/>
      </c>
      <c r="CZ43" s="554" t="str">
        <f t="shared" si="11"/>
        <v/>
      </c>
      <c r="DA43" s="554" t="str">
        <f t="shared" si="12"/>
        <v/>
      </c>
      <c r="DB43" s="555" t="str">
        <f t="shared" si="13"/>
        <v/>
      </c>
      <c r="DC43" s="555" t="str">
        <f t="shared" si="14"/>
        <v/>
      </c>
      <c r="DD43" s="555" t="str">
        <f t="shared" si="15"/>
        <v/>
      </c>
      <c r="DE43" s="554" t="str">
        <f t="shared" si="16"/>
        <v/>
      </c>
      <c r="DF43" s="554" t="str">
        <f t="shared" si="17"/>
        <v/>
      </c>
      <c r="DG43" s="554" t="str">
        <f t="shared" si="18"/>
        <v/>
      </c>
      <c r="DH43" s="554" t="str">
        <f t="shared" si="19"/>
        <v/>
      </c>
      <c r="DI43" s="554" t="str">
        <f t="shared" si="20"/>
        <v/>
      </c>
      <c r="DJ43" s="553" t="str">
        <f t="shared" si="21"/>
        <v/>
      </c>
      <c r="DK43" s="552" t="str">
        <f t="shared" si="22"/>
        <v/>
      </c>
      <c r="DL43" s="896">
        <f t="shared" si="23"/>
        <v>1</v>
      </c>
      <c r="DM43" s="851">
        <f t="shared" si="24"/>
        <v>1</v>
      </c>
      <c r="DN43" s="851">
        <f t="shared" si="25"/>
        <v>1</v>
      </c>
      <c r="DO43" s="851">
        <f t="shared" si="26"/>
        <v>0</v>
      </c>
      <c r="DP43" s="980"/>
      <c r="DQ43" s="299"/>
      <c r="DR43" s="299"/>
      <c r="DS43" s="981"/>
      <c r="DT43" s="971"/>
      <c r="DU43" s="60"/>
    </row>
    <row r="44" spans="1:125" ht="14" customHeight="1">
      <c r="A44" s="893" t="str">
        <f>$H$1 &amp; " (%)"</f>
        <v>kcal (%)</v>
      </c>
      <c r="B44" s="769" t="str">
        <f t="shared" ref="B44:R44" si="72">IF(B38="","",(B38-B40-B43)*B39/B$7/365/$G$1)</f>
        <v/>
      </c>
      <c r="C44" s="769" t="str">
        <f t="shared" si="72"/>
        <v/>
      </c>
      <c r="D44" s="769" t="str">
        <f t="shared" si="72"/>
        <v/>
      </c>
      <c r="E44" s="769" t="str">
        <f t="shared" si="72"/>
        <v/>
      </c>
      <c r="F44" s="769" t="str">
        <f t="shared" si="72"/>
        <v/>
      </c>
      <c r="G44" s="769" t="str">
        <f t="shared" si="72"/>
        <v/>
      </c>
      <c r="H44" s="769" t="str">
        <f t="shared" si="72"/>
        <v/>
      </c>
      <c r="I44" s="769">
        <f t="shared" si="72"/>
        <v>5.5743343414576298E-3</v>
      </c>
      <c r="J44" s="769" t="str">
        <f t="shared" si="72"/>
        <v/>
      </c>
      <c r="K44" s="769" t="str">
        <f t="shared" si="72"/>
        <v/>
      </c>
      <c r="L44" s="769" t="str">
        <f t="shared" si="72"/>
        <v/>
      </c>
      <c r="M44" s="769" t="str">
        <f t="shared" si="72"/>
        <v/>
      </c>
      <c r="N44" s="769" t="str">
        <f t="shared" si="72"/>
        <v/>
      </c>
      <c r="O44" s="769" t="str">
        <f t="shared" si="72"/>
        <v/>
      </c>
      <c r="P44" s="769" t="str">
        <f t="shared" si="72"/>
        <v/>
      </c>
      <c r="Q44" s="769" t="str">
        <f t="shared" si="72"/>
        <v/>
      </c>
      <c r="R44" s="769" t="str">
        <f t="shared" si="72"/>
        <v/>
      </c>
      <c r="S44" s="982"/>
      <c r="T44" s="769" t="str">
        <f t="shared" ref="T44:AJ44" si="73">IF(T38="","",(T38-T40-T43)*T39/T$7/365/$G$1)</f>
        <v/>
      </c>
      <c r="U44" s="769" t="str">
        <f t="shared" si="73"/>
        <v/>
      </c>
      <c r="V44" s="769" t="str">
        <f t="shared" si="73"/>
        <v/>
      </c>
      <c r="W44" s="769" t="str">
        <f t="shared" si="73"/>
        <v/>
      </c>
      <c r="X44" s="769" t="str">
        <f t="shared" si="73"/>
        <v/>
      </c>
      <c r="Y44" s="769" t="str">
        <f t="shared" si="73"/>
        <v/>
      </c>
      <c r="Z44" s="769">
        <f t="shared" si="73"/>
        <v>6.1317677756033925E-4</v>
      </c>
      <c r="AA44" s="769" t="str">
        <f t="shared" si="73"/>
        <v/>
      </c>
      <c r="AB44" s="769" t="str">
        <f t="shared" si="73"/>
        <v/>
      </c>
      <c r="AC44" s="769" t="str">
        <f t="shared" si="73"/>
        <v/>
      </c>
      <c r="AD44" s="769" t="str">
        <f t="shared" si="73"/>
        <v/>
      </c>
      <c r="AE44" s="769" t="str">
        <f t="shared" si="73"/>
        <v/>
      </c>
      <c r="AF44" s="769" t="str">
        <f t="shared" si="73"/>
        <v/>
      </c>
      <c r="AG44" s="769" t="str">
        <f t="shared" si="73"/>
        <v/>
      </c>
      <c r="AH44" s="769" t="str">
        <f t="shared" si="73"/>
        <v/>
      </c>
      <c r="AI44" s="769" t="str">
        <f t="shared" si="73"/>
        <v/>
      </c>
      <c r="AJ44" s="769" t="str">
        <f t="shared" si="73"/>
        <v/>
      </c>
      <c r="AK44" s="982"/>
      <c r="AL44" s="769" t="str">
        <f t="shared" ref="AL44:BB44" si="74">IF(AL38="","",(AL38-AL40-AL43)*AL39/AL$7/365/$G$1)</f>
        <v/>
      </c>
      <c r="AM44" s="769" t="str">
        <f t="shared" si="74"/>
        <v/>
      </c>
      <c r="AN44" s="769" t="str">
        <f t="shared" si="74"/>
        <v/>
      </c>
      <c r="AO44" s="769" t="str">
        <f t="shared" si="74"/>
        <v/>
      </c>
      <c r="AP44" s="769" t="str">
        <f t="shared" si="74"/>
        <v/>
      </c>
      <c r="AQ44" s="769" t="str">
        <f t="shared" si="74"/>
        <v/>
      </c>
      <c r="AR44" s="769" t="str">
        <f t="shared" si="74"/>
        <v/>
      </c>
      <c r="AS44" s="769" t="str">
        <f t="shared" si="74"/>
        <v/>
      </c>
      <c r="AT44" s="769">
        <f t="shared" si="74"/>
        <v>3.065883887801696E-3</v>
      </c>
      <c r="AU44" s="769" t="str">
        <f t="shared" si="74"/>
        <v/>
      </c>
      <c r="AV44" s="769" t="str">
        <f t="shared" si="74"/>
        <v/>
      </c>
      <c r="AW44" s="769" t="str">
        <f t="shared" si="74"/>
        <v/>
      </c>
      <c r="AX44" s="769" t="str">
        <f t="shared" si="74"/>
        <v/>
      </c>
      <c r="AY44" s="769" t="str">
        <f t="shared" si="74"/>
        <v/>
      </c>
      <c r="AZ44" s="769" t="str">
        <f t="shared" si="74"/>
        <v/>
      </c>
      <c r="BA44" s="769" t="str">
        <f t="shared" si="74"/>
        <v/>
      </c>
      <c r="BB44" s="769" t="str">
        <f t="shared" si="74"/>
        <v/>
      </c>
      <c r="BC44" s="982"/>
      <c r="BD44" s="769" t="str">
        <f t="shared" ref="BD44:BT44" si="75">IF(BD38="","",(BD38-BD40-BD43)*BD39/BD$7/365/$G$1)</f>
        <v/>
      </c>
      <c r="BE44" s="769" t="str">
        <f t="shared" si="75"/>
        <v/>
      </c>
      <c r="BF44" s="769" t="str">
        <f t="shared" si="75"/>
        <v/>
      </c>
      <c r="BG44" s="769" t="str">
        <f t="shared" si="75"/>
        <v/>
      </c>
      <c r="BH44" s="769" t="str">
        <f t="shared" si="75"/>
        <v/>
      </c>
      <c r="BI44" s="769" t="str">
        <f t="shared" si="75"/>
        <v/>
      </c>
      <c r="BJ44" s="769" t="str">
        <f t="shared" si="75"/>
        <v/>
      </c>
      <c r="BK44" s="769" t="str">
        <f t="shared" si="75"/>
        <v/>
      </c>
      <c r="BL44" s="769" t="str">
        <f t="shared" si="75"/>
        <v/>
      </c>
      <c r="BM44" s="769" t="str">
        <f t="shared" si="75"/>
        <v/>
      </c>
      <c r="BN44" s="769" t="str">
        <f t="shared" si="75"/>
        <v/>
      </c>
      <c r="BO44" s="769" t="str">
        <f t="shared" si="75"/>
        <v/>
      </c>
      <c r="BP44" s="769" t="str">
        <f t="shared" si="75"/>
        <v/>
      </c>
      <c r="BQ44" s="769" t="str">
        <f t="shared" si="75"/>
        <v/>
      </c>
      <c r="BR44" s="769" t="str">
        <f t="shared" si="75"/>
        <v/>
      </c>
      <c r="BS44" s="769" t="str">
        <f t="shared" si="75"/>
        <v/>
      </c>
      <c r="BT44" s="769" t="str">
        <f t="shared" si="75"/>
        <v/>
      </c>
      <c r="BU44" s="982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3" t="str">
        <f t="shared" si="0"/>
        <v/>
      </c>
      <c r="CA44" s="983" t="str">
        <f t="shared" si="1"/>
        <v/>
      </c>
      <c r="CB44" s="983" t="str">
        <f t="shared" si="2"/>
        <v/>
      </c>
      <c r="CC44" s="984" t="str">
        <f t="shared" si="3"/>
        <v/>
      </c>
      <c r="CD44" s="626" t="str">
        <f t="shared" si="4"/>
        <v/>
      </c>
      <c r="CE44" s="541" t="str">
        <f t="shared" si="67"/>
        <v/>
      </c>
      <c r="CF44" s="542" t="str">
        <f t="shared" si="67"/>
        <v/>
      </c>
      <c r="CG44" s="542" t="str">
        <f t="shared" si="67"/>
        <v/>
      </c>
      <c r="CH44" s="542" t="str">
        <f t="shared" si="67"/>
        <v/>
      </c>
      <c r="CI44" s="542" t="str">
        <f t="shared" si="67"/>
        <v/>
      </c>
      <c r="CJ44" s="542" t="str">
        <f t="shared" si="67"/>
        <v/>
      </c>
      <c r="CK44" s="543" t="str">
        <f t="shared" si="67"/>
        <v/>
      </c>
      <c r="CL44" s="543" t="str">
        <f t="shared" si="67"/>
        <v/>
      </c>
      <c r="CM44" s="543" t="str">
        <f t="shared" si="67"/>
        <v/>
      </c>
      <c r="CN44" s="542" t="str">
        <f t="shared" si="67"/>
        <v/>
      </c>
      <c r="CO44" s="542" t="str">
        <f t="shared" si="67"/>
        <v/>
      </c>
      <c r="CP44" s="542" t="str">
        <f t="shared" si="67"/>
        <v/>
      </c>
      <c r="CQ44" s="542" t="str">
        <f t="shared" si="67"/>
        <v/>
      </c>
      <c r="CR44" s="542" t="str">
        <f t="shared" si="67"/>
        <v/>
      </c>
      <c r="CS44" s="541" t="str">
        <f t="shared" si="67"/>
        <v/>
      </c>
      <c r="CT44" s="627" t="str">
        <f t="shared" si="67"/>
        <v/>
      </c>
      <c r="CU44" s="540" t="str">
        <f t="shared" si="6"/>
        <v/>
      </c>
      <c r="CV44" s="541" t="str">
        <f t="shared" si="7"/>
        <v/>
      </c>
      <c r="CW44" s="542" t="str">
        <f t="shared" si="8"/>
        <v/>
      </c>
      <c r="CX44" s="542" t="str">
        <f t="shared" si="9"/>
        <v/>
      </c>
      <c r="CY44" s="542" t="str">
        <f t="shared" si="10"/>
        <v/>
      </c>
      <c r="CZ44" s="542" t="str">
        <f t="shared" si="11"/>
        <v/>
      </c>
      <c r="DA44" s="542" t="str">
        <f t="shared" si="12"/>
        <v/>
      </c>
      <c r="DB44" s="543" t="str">
        <f t="shared" si="13"/>
        <v/>
      </c>
      <c r="DC44" s="543" t="str">
        <f t="shared" si="14"/>
        <v/>
      </c>
      <c r="DD44" s="543" t="str">
        <f t="shared" si="15"/>
        <v/>
      </c>
      <c r="DE44" s="542" t="str">
        <f t="shared" si="16"/>
        <v/>
      </c>
      <c r="DF44" s="542" t="str">
        <f t="shared" si="17"/>
        <v/>
      </c>
      <c r="DG44" s="542" t="str">
        <f t="shared" si="18"/>
        <v/>
      </c>
      <c r="DH44" s="542" t="str">
        <f t="shared" si="19"/>
        <v/>
      </c>
      <c r="DI44" s="542" t="str">
        <f t="shared" si="20"/>
        <v/>
      </c>
      <c r="DJ44" s="541" t="str">
        <f t="shared" si="21"/>
        <v/>
      </c>
      <c r="DK44" s="540" t="str">
        <f t="shared" si="22"/>
        <v/>
      </c>
      <c r="DL44" s="896">
        <f t="shared" si="23"/>
        <v>1</v>
      </c>
      <c r="DM44" s="851">
        <f t="shared" si="24"/>
        <v>1</v>
      </c>
      <c r="DN44" s="851">
        <f t="shared" si="25"/>
        <v>1</v>
      </c>
      <c r="DO44" s="851">
        <f t="shared" si="26"/>
        <v>0</v>
      </c>
      <c r="DP44" s="985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6" t="str">
        <f>IF(DS38="","",(DS38+SUM(BY38)*(DS38="")-SUM(DS40)-DS43-SUM(BY43)*(DS43=""))*BY39/DS$7/365/$G$1)</f>
        <v/>
      </c>
      <c r="DT44" s="971"/>
      <c r="DU44" s="60"/>
    </row>
    <row r="45" spans="1:125" ht="14" customHeight="1">
      <c r="A45" s="906" t="s">
        <v>472</v>
      </c>
      <c r="B45" s="907">
        <f t="shared" ref="B45:R45" si="76">SUM(B14,B21,B28,B35,B42)</f>
        <v>0</v>
      </c>
      <c r="C45" s="907">
        <f t="shared" si="76"/>
        <v>0</v>
      </c>
      <c r="D45" s="907">
        <f t="shared" si="76"/>
        <v>0</v>
      </c>
      <c r="E45" s="907">
        <f t="shared" si="76"/>
        <v>0</v>
      </c>
      <c r="F45" s="907">
        <f t="shared" si="76"/>
        <v>0</v>
      </c>
      <c r="G45" s="907">
        <f t="shared" si="76"/>
        <v>0</v>
      </c>
      <c r="H45" s="907">
        <f t="shared" si="76"/>
        <v>0</v>
      </c>
      <c r="I45" s="907">
        <f t="shared" si="76"/>
        <v>0</v>
      </c>
      <c r="J45" s="907">
        <f t="shared" si="76"/>
        <v>0</v>
      </c>
      <c r="K45" s="907">
        <f t="shared" si="76"/>
        <v>0</v>
      </c>
      <c r="L45" s="907">
        <f t="shared" si="76"/>
        <v>0</v>
      </c>
      <c r="M45" s="907">
        <f t="shared" si="76"/>
        <v>0</v>
      </c>
      <c r="N45" s="907">
        <f t="shared" si="76"/>
        <v>0</v>
      </c>
      <c r="O45" s="907">
        <f t="shared" si="76"/>
        <v>0</v>
      </c>
      <c r="P45" s="907">
        <f t="shared" si="76"/>
        <v>0</v>
      </c>
      <c r="Q45" s="907">
        <f t="shared" si="76"/>
        <v>0</v>
      </c>
      <c r="R45" s="907">
        <f t="shared" si="76"/>
        <v>0</v>
      </c>
      <c r="S45" s="990"/>
      <c r="T45" s="907">
        <f t="shared" ref="T45:AJ45" si="77">SUM(T14,T21,T28,T35,T42)</f>
        <v>0</v>
      </c>
      <c r="U45" s="907">
        <f t="shared" si="77"/>
        <v>0</v>
      </c>
      <c r="V45" s="907">
        <f t="shared" si="77"/>
        <v>0</v>
      </c>
      <c r="W45" s="907">
        <f t="shared" si="77"/>
        <v>0</v>
      </c>
      <c r="X45" s="907">
        <f t="shared" si="77"/>
        <v>0</v>
      </c>
      <c r="Y45" s="907">
        <f t="shared" si="77"/>
        <v>0</v>
      </c>
      <c r="Z45" s="907">
        <f t="shared" si="77"/>
        <v>0</v>
      </c>
      <c r="AA45" s="907">
        <f t="shared" si="77"/>
        <v>0</v>
      </c>
      <c r="AB45" s="907">
        <f t="shared" si="77"/>
        <v>0</v>
      </c>
      <c r="AC45" s="907">
        <f t="shared" si="77"/>
        <v>0</v>
      </c>
      <c r="AD45" s="907">
        <f t="shared" si="77"/>
        <v>0</v>
      </c>
      <c r="AE45" s="907">
        <f t="shared" si="77"/>
        <v>0</v>
      </c>
      <c r="AF45" s="907">
        <f t="shared" si="77"/>
        <v>0</v>
      </c>
      <c r="AG45" s="907">
        <f t="shared" si="77"/>
        <v>0</v>
      </c>
      <c r="AH45" s="907">
        <f t="shared" si="77"/>
        <v>0</v>
      </c>
      <c r="AI45" s="907">
        <f t="shared" si="77"/>
        <v>0</v>
      </c>
      <c r="AJ45" s="907">
        <f t="shared" si="77"/>
        <v>0</v>
      </c>
      <c r="AK45" s="990"/>
      <c r="AL45" s="907">
        <f t="shared" ref="AL45:BB45" si="78">SUM(AL14,AL21,AL28,AL35,AL42)</f>
        <v>0</v>
      </c>
      <c r="AM45" s="907">
        <f t="shared" si="78"/>
        <v>0</v>
      </c>
      <c r="AN45" s="907">
        <f t="shared" si="78"/>
        <v>0</v>
      </c>
      <c r="AO45" s="907">
        <f t="shared" si="78"/>
        <v>0</v>
      </c>
      <c r="AP45" s="907">
        <f t="shared" si="78"/>
        <v>0</v>
      </c>
      <c r="AQ45" s="907">
        <f t="shared" si="78"/>
        <v>0</v>
      </c>
      <c r="AR45" s="907">
        <f t="shared" si="78"/>
        <v>199.94399999999999</v>
      </c>
      <c r="AS45" s="907">
        <f t="shared" si="78"/>
        <v>0</v>
      </c>
      <c r="AT45" s="907">
        <f t="shared" si="78"/>
        <v>209.99760000000001</v>
      </c>
      <c r="AU45" s="907">
        <f t="shared" si="78"/>
        <v>0</v>
      </c>
      <c r="AV45" s="907">
        <f t="shared" si="78"/>
        <v>0</v>
      </c>
      <c r="AW45" s="907">
        <f t="shared" si="78"/>
        <v>0</v>
      </c>
      <c r="AX45" s="907">
        <f t="shared" si="78"/>
        <v>0</v>
      </c>
      <c r="AY45" s="907">
        <f t="shared" si="78"/>
        <v>0</v>
      </c>
      <c r="AZ45" s="907">
        <f t="shared" si="78"/>
        <v>0</v>
      </c>
      <c r="BA45" s="907">
        <f t="shared" si="78"/>
        <v>0</v>
      </c>
      <c r="BB45" s="907">
        <f t="shared" si="78"/>
        <v>0</v>
      </c>
      <c r="BC45" s="990"/>
      <c r="BD45" s="907">
        <f t="shared" ref="BD45:BT45" si="79">SUM(BD14,BD21,BD28,BD35,BD42)</f>
        <v>0</v>
      </c>
      <c r="BE45" s="907">
        <f t="shared" si="79"/>
        <v>0</v>
      </c>
      <c r="BF45" s="907">
        <f t="shared" si="79"/>
        <v>0</v>
      </c>
      <c r="BG45" s="907">
        <f t="shared" si="79"/>
        <v>0</v>
      </c>
      <c r="BH45" s="907">
        <f t="shared" si="79"/>
        <v>0</v>
      </c>
      <c r="BI45" s="907">
        <f t="shared" si="79"/>
        <v>0</v>
      </c>
      <c r="BJ45" s="907">
        <f t="shared" si="79"/>
        <v>0</v>
      </c>
      <c r="BK45" s="907">
        <f t="shared" si="79"/>
        <v>0</v>
      </c>
      <c r="BL45" s="907">
        <f t="shared" si="79"/>
        <v>0</v>
      </c>
      <c r="BM45" s="907">
        <f t="shared" si="79"/>
        <v>0</v>
      </c>
      <c r="BN45" s="907">
        <f t="shared" si="79"/>
        <v>0</v>
      </c>
      <c r="BO45" s="907">
        <f t="shared" si="79"/>
        <v>0</v>
      </c>
      <c r="BP45" s="907">
        <f t="shared" si="79"/>
        <v>0</v>
      </c>
      <c r="BQ45" s="907">
        <f t="shared" si="79"/>
        <v>0</v>
      </c>
      <c r="BR45" s="907">
        <f t="shared" si="79"/>
        <v>0</v>
      </c>
      <c r="BS45" s="907">
        <f t="shared" si="79"/>
        <v>0</v>
      </c>
      <c r="BT45" s="907">
        <f t="shared" si="79"/>
        <v>0</v>
      </c>
      <c r="BU45" s="990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0</v>
      </c>
      <c r="CA45" s="894">
        <f t="shared" si="1"/>
        <v>0</v>
      </c>
      <c r="CB45" s="894">
        <f t="shared" si="2"/>
        <v>13.329599999999999</v>
      </c>
      <c r="CC45" s="895">
        <f t="shared" si="3"/>
        <v>0</v>
      </c>
      <c r="CD45" s="523">
        <f t="shared" ref="CD45:CT46" si="8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0"/>
        <v>0</v>
      </c>
      <c r="CF45" s="90">
        <f t="shared" si="80"/>
        <v>0</v>
      </c>
      <c r="CG45" s="90">
        <f t="shared" si="80"/>
        <v>0</v>
      </c>
      <c r="CH45" s="90">
        <f t="shared" si="80"/>
        <v>0</v>
      </c>
      <c r="CI45" s="90">
        <f t="shared" si="80"/>
        <v>0</v>
      </c>
      <c r="CJ45" s="90">
        <f t="shared" si="80"/>
        <v>0</v>
      </c>
      <c r="CK45" s="156">
        <f t="shared" si="80"/>
        <v>0</v>
      </c>
      <c r="CL45" s="156">
        <f t="shared" si="80"/>
        <v>0</v>
      </c>
      <c r="CM45" s="156">
        <f t="shared" si="80"/>
        <v>0</v>
      </c>
      <c r="CN45" s="90">
        <f t="shared" si="80"/>
        <v>0</v>
      </c>
      <c r="CO45" s="90">
        <f t="shared" si="80"/>
        <v>0</v>
      </c>
      <c r="CP45" s="90">
        <f t="shared" si="80"/>
        <v>0</v>
      </c>
      <c r="CQ45" s="90">
        <f t="shared" si="80"/>
        <v>0</v>
      </c>
      <c r="CR45" s="90">
        <f t="shared" si="80"/>
        <v>0</v>
      </c>
      <c r="CS45" s="89">
        <f t="shared" si="80"/>
        <v>0</v>
      </c>
      <c r="CT45" s="524">
        <f t="shared" si="80"/>
        <v>0</v>
      </c>
      <c r="CU45" s="552">
        <f t="shared" si="6"/>
        <v>0</v>
      </c>
      <c r="CV45" s="553">
        <f t="shared" si="7"/>
        <v>0</v>
      </c>
      <c r="CW45" s="554">
        <f t="shared" si="8"/>
        <v>0</v>
      </c>
      <c r="CX45" s="554">
        <f t="shared" si="9"/>
        <v>0</v>
      </c>
      <c r="CY45" s="554">
        <f t="shared" si="10"/>
        <v>0</v>
      </c>
      <c r="CZ45" s="554">
        <f t="shared" si="11"/>
        <v>0</v>
      </c>
      <c r="DA45" s="554">
        <f t="shared" si="12"/>
        <v>0</v>
      </c>
      <c r="DB45" s="555">
        <f t="shared" si="13"/>
        <v>0</v>
      </c>
      <c r="DC45" s="555">
        <f t="shared" si="14"/>
        <v>0</v>
      </c>
      <c r="DD45" s="555">
        <f t="shared" si="15"/>
        <v>0</v>
      </c>
      <c r="DE45" s="554">
        <f t="shared" si="16"/>
        <v>0</v>
      </c>
      <c r="DF45" s="554">
        <f t="shared" si="17"/>
        <v>0</v>
      </c>
      <c r="DG45" s="554">
        <f t="shared" si="18"/>
        <v>0</v>
      </c>
      <c r="DH45" s="554">
        <f t="shared" si="19"/>
        <v>0</v>
      </c>
      <c r="DI45" s="554">
        <f t="shared" si="20"/>
        <v>0</v>
      </c>
      <c r="DJ45" s="553">
        <f t="shared" si="21"/>
        <v>0</v>
      </c>
      <c r="DK45" s="552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1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2">
        <f>SUM(DS14,DS21,DS28,DS35,DS42)</f>
        <v>0</v>
      </c>
      <c r="DT45" s="971"/>
      <c r="DU45" s="60"/>
    </row>
    <row r="46" spans="1:125" ht="14" customHeight="1">
      <c r="A46" s="906" t="str">
        <f>"TOTAL WILD FOOD " &amp; $H$1 &amp; " (%)"</f>
        <v>TOTAL WILD FOOD kcal (%)</v>
      </c>
      <c r="B46" s="993">
        <f t="shared" ref="B46:R46" si="81">SUM(B16,B23,B30,B37,B44)</f>
        <v>4.905414220482714E-3</v>
      </c>
      <c r="C46" s="993">
        <f t="shared" si="81"/>
        <v>6.131767775603392E-3</v>
      </c>
      <c r="D46" s="993">
        <f t="shared" si="81"/>
        <v>4.1389432485322893E-3</v>
      </c>
      <c r="E46" s="993">
        <f t="shared" si="81"/>
        <v>7.7124012466478223E-2</v>
      </c>
      <c r="F46" s="993">
        <f t="shared" si="81"/>
        <v>0.15452054794520548</v>
      </c>
      <c r="G46" s="993">
        <f t="shared" si="81"/>
        <v>9.810828440965428E-3</v>
      </c>
      <c r="H46" s="993">
        <f t="shared" si="81"/>
        <v>7.3581213307240701E-3</v>
      </c>
      <c r="I46" s="993">
        <f t="shared" si="81"/>
        <v>6.6892012097491561E-3</v>
      </c>
      <c r="J46" s="993">
        <f t="shared" si="81"/>
        <v>0</v>
      </c>
      <c r="K46" s="993">
        <f t="shared" si="81"/>
        <v>0</v>
      </c>
      <c r="L46" s="993">
        <f t="shared" si="81"/>
        <v>0</v>
      </c>
      <c r="M46" s="993">
        <f t="shared" si="81"/>
        <v>0</v>
      </c>
      <c r="N46" s="993">
        <f t="shared" si="81"/>
        <v>0</v>
      </c>
      <c r="O46" s="993">
        <f t="shared" si="81"/>
        <v>0</v>
      </c>
      <c r="P46" s="993">
        <f t="shared" si="81"/>
        <v>0</v>
      </c>
      <c r="Q46" s="993">
        <f t="shared" si="81"/>
        <v>0</v>
      </c>
      <c r="R46" s="993">
        <f t="shared" si="81"/>
        <v>0</v>
      </c>
      <c r="S46" s="994"/>
      <c r="T46" s="993">
        <f t="shared" ref="T46:AJ46" si="82">SUM(T16,T23,T30,T37,T44)</f>
        <v>9.810828440965428E-3</v>
      </c>
      <c r="U46" s="993">
        <f t="shared" si="82"/>
        <v>0</v>
      </c>
      <c r="V46" s="993">
        <f t="shared" si="82"/>
        <v>0</v>
      </c>
      <c r="W46" s="993">
        <f t="shared" si="82"/>
        <v>3.3111545988258315E-3</v>
      </c>
      <c r="X46" s="993">
        <f t="shared" si="82"/>
        <v>1.9621656881930856E-2</v>
      </c>
      <c r="Y46" s="993">
        <f t="shared" si="82"/>
        <v>6.1317677756033925E-4</v>
      </c>
      <c r="Z46" s="993">
        <f t="shared" si="82"/>
        <v>1.2263535551206785E-3</v>
      </c>
      <c r="AA46" s="993">
        <f t="shared" si="82"/>
        <v>4.2661448140900197E-3</v>
      </c>
      <c r="AB46" s="993">
        <f t="shared" si="82"/>
        <v>1.6453266238002053E-2</v>
      </c>
      <c r="AC46" s="993">
        <f t="shared" si="82"/>
        <v>0</v>
      </c>
      <c r="AD46" s="993">
        <f t="shared" si="82"/>
        <v>0</v>
      </c>
      <c r="AE46" s="993">
        <f t="shared" si="82"/>
        <v>0</v>
      </c>
      <c r="AF46" s="993">
        <f t="shared" si="82"/>
        <v>0</v>
      </c>
      <c r="AG46" s="993">
        <f t="shared" si="82"/>
        <v>0</v>
      </c>
      <c r="AH46" s="993">
        <f t="shared" si="82"/>
        <v>0</v>
      </c>
      <c r="AI46" s="993">
        <f t="shared" si="82"/>
        <v>0</v>
      </c>
      <c r="AJ46" s="993">
        <f t="shared" si="82"/>
        <v>0</v>
      </c>
      <c r="AK46" s="994"/>
      <c r="AL46" s="993">
        <f t="shared" ref="AL46:BB46" si="83">SUM(AL16,AL23,AL30,AL37,AL44)</f>
        <v>0</v>
      </c>
      <c r="AM46" s="993">
        <f t="shared" si="83"/>
        <v>0</v>
      </c>
      <c r="AN46" s="993">
        <f t="shared" si="83"/>
        <v>0</v>
      </c>
      <c r="AO46" s="993">
        <f t="shared" si="83"/>
        <v>1.0219612959338987E-3</v>
      </c>
      <c r="AP46" s="993">
        <f t="shared" si="83"/>
        <v>9.810828440965428E-3</v>
      </c>
      <c r="AQ46" s="993">
        <f t="shared" si="83"/>
        <v>0</v>
      </c>
      <c r="AR46" s="993">
        <f t="shared" si="83"/>
        <v>1.4103065883887801E-2</v>
      </c>
      <c r="AS46" s="993">
        <f t="shared" si="83"/>
        <v>7.5581648184387907E-3</v>
      </c>
      <c r="AT46" s="993">
        <f t="shared" si="83"/>
        <v>7.4807566862361381E-3</v>
      </c>
      <c r="AU46" s="993">
        <f t="shared" si="83"/>
        <v>0</v>
      </c>
      <c r="AV46" s="993">
        <f t="shared" si="83"/>
        <v>0</v>
      </c>
      <c r="AW46" s="993">
        <f t="shared" si="83"/>
        <v>0</v>
      </c>
      <c r="AX46" s="993">
        <f t="shared" si="83"/>
        <v>0</v>
      </c>
      <c r="AY46" s="993">
        <f t="shared" si="83"/>
        <v>0</v>
      </c>
      <c r="AZ46" s="993">
        <f t="shared" si="83"/>
        <v>0</v>
      </c>
      <c r="BA46" s="993">
        <f t="shared" si="83"/>
        <v>0</v>
      </c>
      <c r="BB46" s="993">
        <f t="shared" si="83"/>
        <v>0</v>
      </c>
      <c r="BC46" s="994"/>
      <c r="BD46" s="993">
        <f t="shared" ref="BD46:BT46" si="84">SUM(BD16,BD23,BD30,BD37,BD44)</f>
        <v>0</v>
      </c>
      <c r="BE46" s="993">
        <f t="shared" si="84"/>
        <v>0</v>
      </c>
      <c r="BF46" s="993">
        <f t="shared" si="84"/>
        <v>0</v>
      </c>
      <c r="BG46" s="993">
        <f t="shared" si="84"/>
        <v>2.0439225918677971E-3</v>
      </c>
      <c r="BH46" s="993">
        <f t="shared" si="84"/>
        <v>1.3378402419498309E-2</v>
      </c>
      <c r="BI46" s="993">
        <f t="shared" si="84"/>
        <v>0</v>
      </c>
      <c r="BJ46" s="993">
        <f t="shared" si="84"/>
        <v>4.905414220482714E-3</v>
      </c>
      <c r="BK46" s="993">
        <f t="shared" si="84"/>
        <v>0</v>
      </c>
      <c r="BL46" s="993">
        <f t="shared" si="84"/>
        <v>0</v>
      </c>
      <c r="BM46" s="993">
        <f t="shared" si="84"/>
        <v>0</v>
      </c>
      <c r="BN46" s="993">
        <f t="shared" si="84"/>
        <v>0</v>
      </c>
      <c r="BO46" s="993">
        <f t="shared" si="84"/>
        <v>0</v>
      </c>
      <c r="BP46" s="993">
        <f t="shared" si="84"/>
        <v>0</v>
      </c>
      <c r="BQ46" s="993">
        <f t="shared" si="84"/>
        <v>0</v>
      </c>
      <c r="BR46" s="993">
        <f t="shared" si="84"/>
        <v>0</v>
      </c>
      <c r="BS46" s="993">
        <f t="shared" si="84"/>
        <v>0</v>
      </c>
      <c r="BT46" s="993">
        <f t="shared" si="84"/>
        <v>0</v>
      </c>
      <c r="BU46" s="994"/>
      <c r="BV46" s="993">
        <f>SUM(BV16,BV23,BV30,BV37,BV44)</f>
        <v>0</v>
      </c>
      <c r="BW46" s="993">
        <f>SUM(BW16,BW23,BW30,BW37,BW44)</f>
        <v>0</v>
      </c>
      <c r="BX46" s="993">
        <f>SUM(BX16,BX23,BX30,BX37,BX44)</f>
        <v>0</v>
      </c>
      <c r="BY46" s="993">
        <f>SUM(BY16,BY23,BY30,BY37,BY44)</f>
        <v>0</v>
      </c>
      <c r="BZ46" s="983">
        <f t="shared" si="0"/>
        <v>7.7438859128356836E-3</v>
      </c>
      <c r="CA46" s="983">
        <f t="shared" si="1"/>
        <v>2.3787282949709566E-3</v>
      </c>
      <c r="CB46" s="983">
        <f t="shared" si="2"/>
        <v>1.7247807494382835E-3</v>
      </c>
      <c r="CC46" s="984">
        <f t="shared" si="3"/>
        <v>4.6328912082336756E-4</v>
      </c>
      <c r="CD46" s="626">
        <f t="shared" si="80"/>
        <v>0</v>
      </c>
      <c r="CE46" s="541">
        <f t="shared" si="80"/>
        <v>0</v>
      </c>
      <c r="CF46" s="542">
        <f t="shared" si="80"/>
        <v>0</v>
      </c>
      <c r="CG46" s="542">
        <f t="shared" si="80"/>
        <v>0</v>
      </c>
      <c r="CH46" s="542">
        <f t="shared" si="80"/>
        <v>0</v>
      </c>
      <c r="CI46" s="542">
        <f t="shared" si="80"/>
        <v>0</v>
      </c>
      <c r="CJ46" s="542">
        <f t="shared" si="80"/>
        <v>0</v>
      </c>
      <c r="CK46" s="543">
        <f t="shared" si="80"/>
        <v>0</v>
      </c>
      <c r="CL46" s="543">
        <f t="shared" si="80"/>
        <v>0</v>
      </c>
      <c r="CM46" s="543">
        <f t="shared" si="80"/>
        <v>0</v>
      </c>
      <c r="CN46" s="542">
        <f t="shared" si="80"/>
        <v>0</v>
      </c>
      <c r="CO46" s="542">
        <f t="shared" si="80"/>
        <v>0</v>
      </c>
      <c r="CP46" s="542">
        <f t="shared" si="80"/>
        <v>0</v>
      </c>
      <c r="CQ46" s="542">
        <f t="shared" si="80"/>
        <v>0</v>
      </c>
      <c r="CR46" s="542">
        <f t="shared" si="80"/>
        <v>2.0439225918677971E-3</v>
      </c>
      <c r="CS46" s="541">
        <f t="shared" si="80"/>
        <v>4.905414220482714E-3</v>
      </c>
      <c r="CT46" s="627">
        <f t="shared" si="80"/>
        <v>1.3378402419498309E-2</v>
      </c>
      <c r="CU46" s="540">
        <f t="shared" si="6"/>
        <v>0</v>
      </c>
      <c r="CV46" s="541">
        <f t="shared" si="7"/>
        <v>0</v>
      </c>
      <c r="CW46" s="542">
        <f t="shared" si="8"/>
        <v>0</v>
      </c>
      <c r="CX46" s="542">
        <f t="shared" si="9"/>
        <v>0</v>
      </c>
      <c r="CY46" s="542">
        <f t="shared" si="10"/>
        <v>0</v>
      </c>
      <c r="CZ46" s="542">
        <f t="shared" si="11"/>
        <v>0</v>
      </c>
      <c r="DA46" s="542">
        <f t="shared" si="12"/>
        <v>0</v>
      </c>
      <c r="DB46" s="543">
        <f t="shared" si="13"/>
        <v>0</v>
      </c>
      <c r="DC46" s="543">
        <f t="shared" si="14"/>
        <v>0</v>
      </c>
      <c r="DD46" s="543">
        <f t="shared" si="15"/>
        <v>0</v>
      </c>
      <c r="DE46" s="542">
        <f t="shared" si="16"/>
        <v>0</v>
      </c>
      <c r="DF46" s="542">
        <f t="shared" si="17"/>
        <v>0</v>
      </c>
      <c r="DG46" s="542">
        <f t="shared" si="18"/>
        <v>0</v>
      </c>
      <c r="DH46" s="542">
        <f t="shared" si="19"/>
        <v>0</v>
      </c>
      <c r="DI46" s="542">
        <f t="shared" si="20"/>
        <v>2.0439225918677971E-3</v>
      </c>
      <c r="DJ46" s="541">
        <f t="shared" si="21"/>
        <v>4.905414220482714E-3</v>
      </c>
      <c r="DK46" s="540">
        <f t="shared" si="22"/>
        <v>1.3378402419498309E-2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5">
        <f>SUM(DP16,DP23,DP30,DP37,DP44)</f>
        <v>0</v>
      </c>
      <c r="DQ46" s="993">
        <f>SUM(DQ16,DQ23,DQ30,DQ37,DQ44)</f>
        <v>0</v>
      </c>
      <c r="DR46" s="993">
        <f>SUM(DR16,DR23,DR30,DR37,DR44)</f>
        <v>0</v>
      </c>
      <c r="DS46" s="996">
        <f>SUM(DS16,DS23,DS30,DS37,DS44)</f>
        <v>0</v>
      </c>
      <c r="DT46" s="971"/>
      <c r="DU46" s="60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50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50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50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50"/>
      <c r="BV47" s="450"/>
      <c r="BW47" s="450"/>
      <c r="BX47" s="450"/>
      <c r="BY47" s="450"/>
      <c r="BZ47" s="918"/>
      <c r="CA47" s="918"/>
      <c r="CB47" s="918"/>
      <c r="CC47" s="918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922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922"/>
      <c r="DL47" s="60"/>
      <c r="DM47" s="60"/>
      <c r="DN47" s="60"/>
      <c r="DO47" s="60"/>
      <c r="DP47" s="997"/>
      <c r="DQ47" s="998"/>
      <c r="DR47" s="998"/>
      <c r="DS47" s="999"/>
      <c r="DT47" s="60"/>
      <c r="DU47" s="60"/>
    </row>
    <row r="48" spans="1:125" ht="12.75" customHeight="1">
      <c r="A48" s="913" t="s">
        <v>473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8"/>
      <c r="CA48" s="918"/>
      <c r="CB48" s="918"/>
      <c r="CC48" s="918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922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922"/>
      <c r="DL48" s="60"/>
      <c r="DM48" s="60"/>
      <c r="DN48" s="60"/>
      <c r="DO48" s="60"/>
      <c r="DP48" s="1000"/>
      <c r="DQ48" s="1001"/>
      <c r="DR48" s="1001"/>
      <c r="DS48" s="1002"/>
      <c r="DT48" s="60"/>
      <c r="DU48" s="60"/>
    </row>
    <row r="49" spans="1:125" ht="12.75" customHeight="1">
      <c r="A49" s="892" t="s">
        <v>474</v>
      </c>
      <c r="B49" s="961"/>
      <c r="C49" s="961"/>
      <c r="D49" s="961"/>
      <c r="E49" s="961"/>
      <c r="F49" s="961"/>
      <c r="G49" s="961"/>
      <c r="H49" s="961"/>
      <c r="I49" s="961"/>
      <c r="J49" s="961"/>
      <c r="K49" s="961"/>
      <c r="L49" s="961"/>
      <c r="M49" s="961"/>
      <c r="N49" s="961"/>
      <c r="O49" s="961"/>
      <c r="P49" s="961"/>
      <c r="Q49" s="961"/>
      <c r="R49" s="961"/>
      <c r="S49" s="962"/>
      <c r="T49" s="961"/>
      <c r="U49" s="961"/>
      <c r="V49" s="961"/>
      <c r="W49" s="961"/>
      <c r="X49" s="961"/>
      <c r="Y49" s="961"/>
      <c r="Z49" s="961"/>
      <c r="AA49" s="961"/>
      <c r="AB49" s="961"/>
      <c r="AC49" s="961"/>
      <c r="AD49" s="961"/>
      <c r="AE49" s="961"/>
      <c r="AF49" s="961"/>
      <c r="AG49" s="961"/>
      <c r="AH49" s="961"/>
      <c r="AI49" s="961"/>
      <c r="AJ49" s="961"/>
      <c r="AK49" s="962"/>
      <c r="AL49" s="961"/>
      <c r="AM49" s="961"/>
      <c r="AN49" s="961"/>
      <c r="AO49" s="961"/>
      <c r="AP49" s="961"/>
      <c r="AQ49" s="961"/>
      <c r="AR49" s="961"/>
      <c r="AS49" s="961"/>
      <c r="AT49" s="961"/>
      <c r="AU49" s="961"/>
      <c r="AV49" s="961"/>
      <c r="AW49" s="961"/>
      <c r="AX49" s="961"/>
      <c r="AY49" s="961"/>
      <c r="AZ49" s="961"/>
      <c r="BA49" s="961"/>
      <c r="BB49" s="961"/>
      <c r="BC49" s="962"/>
      <c r="BD49" s="961"/>
      <c r="BE49" s="961"/>
      <c r="BF49" s="961"/>
      <c r="BG49" s="961"/>
      <c r="BH49" s="961"/>
      <c r="BI49" s="961"/>
      <c r="BJ49" s="961"/>
      <c r="BK49" s="961"/>
      <c r="BL49" s="961"/>
      <c r="BM49" s="961"/>
      <c r="BN49" s="961"/>
      <c r="BO49" s="961"/>
      <c r="BP49" s="961"/>
      <c r="BQ49" s="961"/>
      <c r="BR49" s="961"/>
      <c r="BS49" s="961"/>
      <c r="BT49" s="961"/>
      <c r="BU49" s="962"/>
      <c r="BV49" s="961"/>
      <c r="BW49" s="961"/>
      <c r="BX49" s="961"/>
      <c r="BY49" s="961"/>
      <c r="BZ49" s="894" t="str">
        <f t="shared" ref="BZ49:BZ85" si="85">IF(DL49&lt;3,"",(SUM(B49:R49)-MIN(B49:R49)-MAX(B49:R49))/(DL49-2))</f>
        <v/>
      </c>
      <c r="CA49" s="894" t="str">
        <f t="shared" ref="CA49:CA85" si="86">IF(DM49&lt;3,"",(SUM(T49:AJ49)-MIN(T49:AJ49)-MAX(T49:AJ49))/(DM49-2))</f>
        <v/>
      </c>
      <c r="CB49" s="894" t="str">
        <f t="shared" ref="CB49:CB85" si="87">IF(DN49&lt;3,"",(SUM(AL49:BB49)-MIN(AL49:BB49)-MAX(AL49:BB49))/(DN49-2))</f>
        <v/>
      </c>
      <c r="CC49" s="895" t="str">
        <f t="shared" ref="CC49:CC85" si="88">IF(DO49&lt;3,"",(SUM(BD49:BT49)-MIN(BD49:BT49)-MAX(BD49:BT49))/(DO49-2))</f>
        <v/>
      </c>
      <c r="CD49" s="523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6" t="str">
        <f t="shared" si="89"/>
        <v/>
      </c>
      <c r="CL49" s="156" t="str">
        <f t="shared" si="89"/>
        <v/>
      </c>
      <c r="CM49" s="156" t="str">
        <f t="shared" si="89"/>
        <v/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4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2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3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4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4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4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4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4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5" t="str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5" t="str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5" t="str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4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4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4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4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4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3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2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8">COUNT(B49:R49)</f>
        <v>0</v>
      </c>
      <c r="DM49" s="851">
        <f t="shared" ref="DM49:DM85" si="109">COUNT(T49:AJ49)</f>
        <v>0</v>
      </c>
      <c r="DN49" s="851">
        <f t="shared" ref="DN49:DN85" si="110">COUNT(AL49:BB49)</f>
        <v>0</v>
      </c>
      <c r="DO49" s="851">
        <f t="shared" ref="DO49:DO85" si="111">COUNT(BD49:BT49)</f>
        <v>0</v>
      </c>
      <c r="DP49" s="987" t="str">
        <f>IF(SUM(BV49)&gt;0,BV49*'Exp factors'!C$21,"")</f>
        <v/>
      </c>
      <c r="DQ49" s="988" t="str">
        <f>IF(SUM(BW49)&gt;0,BW49*'Exp factors'!D$21,"")</f>
        <v/>
      </c>
      <c r="DR49" s="988" t="str">
        <f>IF(SUM(BX49)&gt;0,BX49*'Exp factors'!E$21,"")</f>
        <v/>
      </c>
      <c r="DS49" s="989" t="str">
        <f>IF(SUM(BY49)&gt;0,BY49*'Exp factors'!F$21,"")</f>
        <v/>
      </c>
      <c r="DT49" s="971"/>
      <c r="DU49" s="60"/>
    </row>
    <row r="50" spans="1:125" ht="12.75" customHeight="1">
      <c r="A50" s="966" t="str">
        <f>$H$1 &amp; " per kg"</f>
        <v>kcal per kg</v>
      </c>
      <c r="B50" s="1003">
        <f t="shared" ref="B50:R50" si="112">950*$K$1</f>
        <v>950</v>
      </c>
      <c r="C50" s="1003">
        <f t="shared" si="112"/>
        <v>950</v>
      </c>
      <c r="D50" s="1003">
        <f t="shared" si="112"/>
        <v>950</v>
      </c>
      <c r="E50" s="1003">
        <f t="shared" si="112"/>
        <v>950</v>
      </c>
      <c r="F50" s="1003">
        <f t="shared" si="112"/>
        <v>950</v>
      </c>
      <c r="G50" s="1003">
        <f t="shared" si="112"/>
        <v>950</v>
      </c>
      <c r="H50" s="1003">
        <f t="shared" si="112"/>
        <v>950</v>
      </c>
      <c r="I50" s="1003">
        <f t="shared" si="112"/>
        <v>950</v>
      </c>
      <c r="J50" s="1003">
        <f t="shared" si="112"/>
        <v>950</v>
      </c>
      <c r="K50" s="1003">
        <f t="shared" si="112"/>
        <v>950</v>
      </c>
      <c r="L50" s="1003">
        <f t="shared" si="112"/>
        <v>950</v>
      </c>
      <c r="M50" s="1003">
        <f t="shared" si="112"/>
        <v>950</v>
      </c>
      <c r="N50" s="1003">
        <f t="shared" si="112"/>
        <v>950</v>
      </c>
      <c r="O50" s="1003">
        <f t="shared" si="112"/>
        <v>950</v>
      </c>
      <c r="P50" s="1003">
        <f t="shared" si="112"/>
        <v>950</v>
      </c>
      <c r="Q50" s="1003">
        <f t="shared" si="112"/>
        <v>950</v>
      </c>
      <c r="R50" s="1003">
        <f t="shared" si="112"/>
        <v>950</v>
      </c>
      <c r="S50" s="967"/>
      <c r="T50" s="1003">
        <f t="shared" ref="T50:AJ50" si="113">950*$K$1</f>
        <v>950</v>
      </c>
      <c r="U50" s="1003">
        <f t="shared" si="113"/>
        <v>950</v>
      </c>
      <c r="V50" s="1003">
        <f t="shared" si="113"/>
        <v>950</v>
      </c>
      <c r="W50" s="1003">
        <f t="shared" si="113"/>
        <v>950</v>
      </c>
      <c r="X50" s="1003">
        <f t="shared" si="113"/>
        <v>950</v>
      </c>
      <c r="Y50" s="1003">
        <f t="shared" si="113"/>
        <v>950</v>
      </c>
      <c r="Z50" s="1003">
        <f t="shared" si="113"/>
        <v>950</v>
      </c>
      <c r="AA50" s="1003">
        <f t="shared" si="113"/>
        <v>950</v>
      </c>
      <c r="AB50" s="1003">
        <f t="shared" si="113"/>
        <v>950</v>
      </c>
      <c r="AC50" s="1003">
        <f t="shared" si="113"/>
        <v>950</v>
      </c>
      <c r="AD50" s="1003">
        <f t="shared" si="113"/>
        <v>950</v>
      </c>
      <c r="AE50" s="1003">
        <f t="shared" si="113"/>
        <v>950</v>
      </c>
      <c r="AF50" s="1003">
        <f t="shared" si="113"/>
        <v>950</v>
      </c>
      <c r="AG50" s="1003">
        <f t="shared" si="113"/>
        <v>950</v>
      </c>
      <c r="AH50" s="1003">
        <f t="shared" si="113"/>
        <v>950</v>
      </c>
      <c r="AI50" s="1003">
        <f t="shared" si="113"/>
        <v>950</v>
      </c>
      <c r="AJ50" s="1003">
        <f t="shared" si="113"/>
        <v>950</v>
      </c>
      <c r="AK50" s="967"/>
      <c r="AL50" s="1003">
        <f t="shared" ref="AL50:BB50" si="114">950*$K$1</f>
        <v>950</v>
      </c>
      <c r="AM50" s="1003">
        <f t="shared" si="114"/>
        <v>950</v>
      </c>
      <c r="AN50" s="1003">
        <f t="shared" si="114"/>
        <v>950</v>
      </c>
      <c r="AO50" s="1003">
        <f t="shared" si="114"/>
        <v>950</v>
      </c>
      <c r="AP50" s="1003">
        <f t="shared" si="114"/>
        <v>950</v>
      </c>
      <c r="AQ50" s="1003">
        <f t="shared" si="114"/>
        <v>950</v>
      </c>
      <c r="AR50" s="1003">
        <f t="shared" si="114"/>
        <v>950</v>
      </c>
      <c r="AS50" s="1003">
        <f t="shared" si="114"/>
        <v>950</v>
      </c>
      <c r="AT50" s="1003">
        <f t="shared" si="114"/>
        <v>950</v>
      </c>
      <c r="AU50" s="1003">
        <f t="shared" si="114"/>
        <v>950</v>
      </c>
      <c r="AV50" s="1003">
        <f t="shared" si="114"/>
        <v>950</v>
      </c>
      <c r="AW50" s="1003">
        <f t="shared" si="114"/>
        <v>950</v>
      </c>
      <c r="AX50" s="1003">
        <f t="shared" si="114"/>
        <v>950</v>
      </c>
      <c r="AY50" s="1003">
        <f t="shared" si="114"/>
        <v>950</v>
      </c>
      <c r="AZ50" s="1003">
        <f t="shared" si="114"/>
        <v>950</v>
      </c>
      <c r="BA50" s="1003">
        <f t="shared" si="114"/>
        <v>950</v>
      </c>
      <c r="BB50" s="1003">
        <f t="shared" si="114"/>
        <v>950</v>
      </c>
      <c r="BC50" s="967"/>
      <c r="BD50" s="1003">
        <f t="shared" ref="BD50:BT50" si="115">950*$K$1</f>
        <v>950</v>
      </c>
      <c r="BE50" s="1003">
        <f t="shared" si="115"/>
        <v>950</v>
      </c>
      <c r="BF50" s="1003">
        <f t="shared" si="115"/>
        <v>950</v>
      </c>
      <c r="BG50" s="1003">
        <f t="shared" si="115"/>
        <v>950</v>
      </c>
      <c r="BH50" s="1003">
        <f t="shared" si="115"/>
        <v>950</v>
      </c>
      <c r="BI50" s="1003">
        <f t="shared" si="115"/>
        <v>950</v>
      </c>
      <c r="BJ50" s="1003">
        <f t="shared" si="115"/>
        <v>950</v>
      </c>
      <c r="BK50" s="1003">
        <f t="shared" si="115"/>
        <v>950</v>
      </c>
      <c r="BL50" s="1003">
        <f t="shared" si="115"/>
        <v>950</v>
      </c>
      <c r="BM50" s="1003">
        <f t="shared" si="115"/>
        <v>950</v>
      </c>
      <c r="BN50" s="1003">
        <f t="shared" si="115"/>
        <v>950</v>
      </c>
      <c r="BO50" s="1003">
        <f t="shared" si="115"/>
        <v>950</v>
      </c>
      <c r="BP50" s="1003">
        <f t="shared" si="115"/>
        <v>950</v>
      </c>
      <c r="BQ50" s="1003">
        <f t="shared" si="115"/>
        <v>950</v>
      </c>
      <c r="BR50" s="1003">
        <f t="shared" si="115"/>
        <v>950</v>
      </c>
      <c r="BS50" s="1003">
        <f t="shared" si="115"/>
        <v>950</v>
      </c>
      <c r="BT50" s="1003">
        <f t="shared" si="115"/>
        <v>950</v>
      </c>
      <c r="BU50" s="967"/>
      <c r="BV50" s="1003">
        <f>950*$K$1</f>
        <v>950</v>
      </c>
      <c r="BW50" s="1003">
        <f>950*$K$1</f>
        <v>950</v>
      </c>
      <c r="BX50" s="1003">
        <f>950*$K$1</f>
        <v>950</v>
      </c>
      <c r="BY50" s="1003">
        <f>950*$K$1</f>
        <v>950</v>
      </c>
      <c r="BZ50" s="894">
        <f t="shared" si="85"/>
        <v>950</v>
      </c>
      <c r="CA50" s="894">
        <f t="shared" si="86"/>
        <v>950</v>
      </c>
      <c r="CB50" s="894">
        <f t="shared" si="87"/>
        <v>950</v>
      </c>
      <c r="CC50" s="895">
        <f t="shared" si="88"/>
        <v>950</v>
      </c>
      <c r="CD50" s="523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6">
        <f t="shared" si="90"/>
        <v>950</v>
      </c>
      <c r="CL50" s="156">
        <f t="shared" si="90"/>
        <v>950</v>
      </c>
      <c r="CM50" s="156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4">
        <f t="shared" si="90"/>
        <v>950</v>
      </c>
      <c r="CU50" s="552">
        <f t="shared" si="91"/>
        <v>950</v>
      </c>
      <c r="CV50" s="553">
        <f t="shared" si="92"/>
        <v>950</v>
      </c>
      <c r="CW50" s="554">
        <f t="shared" si="93"/>
        <v>950</v>
      </c>
      <c r="CX50" s="554">
        <f t="shared" si="94"/>
        <v>950</v>
      </c>
      <c r="CY50" s="554">
        <f t="shared" si="95"/>
        <v>950</v>
      </c>
      <c r="CZ50" s="554">
        <f t="shared" si="96"/>
        <v>950</v>
      </c>
      <c r="DA50" s="554">
        <f t="shared" si="97"/>
        <v>950</v>
      </c>
      <c r="DB50" s="555">
        <f t="shared" si="98"/>
        <v>950</v>
      </c>
      <c r="DC50" s="555">
        <f t="shared" si="99"/>
        <v>950</v>
      </c>
      <c r="DD50" s="555">
        <f t="shared" si="100"/>
        <v>950</v>
      </c>
      <c r="DE50" s="554">
        <f t="shared" si="101"/>
        <v>950</v>
      </c>
      <c r="DF50" s="554">
        <f t="shared" si="102"/>
        <v>950</v>
      </c>
      <c r="DG50" s="554">
        <f t="shared" si="103"/>
        <v>950</v>
      </c>
      <c r="DH50" s="554">
        <f t="shared" si="104"/>
        <v>950</v>
      </c>
      <c r="DI50" s="554">
        <f t="shared" si="105"/>
        <v>950</v>
      </c>
      <c r="DJ50" s="553">
        <f t="shared" si="106"/>
        <v>950</v>
      </c>
      <c r="DK50" s="552">
        <f t="shared" si="107"/>
        <v>950</v>
      </c>
      <c r="DL50" s="896">
        <f t="shared" si="108"/>
        <v>17</v>
      </c>
      <c r="DM50" s="851">
        <f t="shared" si="109"/>
        <v>17</v>
      </c>
      <c r="DN50" s="851">
        <f t="shared" si="110"/>
        <v>17</v>
      </c>
      <c r="DO50" s="851">
        <f t="shared" si="111"/>
        <v>17</v>
      </c>
      <c r="DP50" s="968"/>
      <c r="DQ50" s="969"/>
      <c r="DR50" s="969"/>
      <c r="DS50" s="970"/>
      <c r="DT50" s="971"/>
      <c r="DU50" s="60"/>
    </row>
    <row r="51" spans="1:125" ht="12.75" customHeight="1">
      <c r="A51" s="972" t="s">
        <v>245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7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7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7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7"/>
      <c r="BV51" s="687"/>
      <c r="BW51" s="687"/>
      <c r="BX51" s="687"/>
      <c r="BY51" s="687"/>
      <c r="BZ51" s="894" t="str">
        <f t="shared" si="85"/>
        <v/>
      </c>
      <c r="CA51" s="894" t="str">
        <f t="shared" si="86"/>
        <v/>
      </c>
      <c r="CB51" s="894" t="str">
        <f t="shared" si="87"/>
        <v/>
      </c>
      <c r="CC51" s="895" t="str">
        <f t="shared" si="88"/>
        <v/>
      </c>
      <c r="CD51" s="523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6" t="str">
        <f t="shared" si="90"/>
        <v/>
      </c>
      <c r="CL51" s="156" t="str">
        <f t="shared" si="90"/>
        <v/>
      </c>
      <c r="CM51" s="156" t="str">
        <f t="shared" si="90"/>
        <v/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4" t="str">
        <f t="shared" si="90"/>
        <v/>
      </c>
      <c r="CU51" s="552" t="str">
        <f t="shared" si="91"/>
        <v/>
      </c>
      <c r="CV51" s="553" t="str">
        <f t="shared" si="92"/>
        <v/>
      </c>
      <c r="CW51" s="554" t="str">
        <f t="shared" si="93"/>
        <v/>
      </c>
      <c r="CX51" s="554" t="str">
        <f t="shared" si="94"/>
        <v/>
      </c>
      <c r="CY51" s="554" t="str">
        <f t="shared" si="95"/>
        <v/>
      </c>
      <c r="CZ51" s="554" t="str">
        <f t="shared" si="96"/>
        <v/>
      </c>
      <c r="DA51" s="554" t="str">
        <f t="shared" si="97"/>
        <v/>
      </c>
      <c r="DB51" s="555" t="str">
        <f t="shared" si="98"/>
        <v/>
      </c>
      <c r="DC51" s="555" t="str">
        <f t="shared" si="99"/>
        <v/>
      </c>
      <c r="DD51" s="555" t="str">
        <f t="shared" si="100"/>
        <v/>
      </c>
      <c r="DE51" s="554" t="str">
        <f t="shared" si="101"/>
        <v/>
      </c>
      <c r="DF51" s="554" t="str">
        <f t="shared" si="102"/>
        <v/>
      </c>
      <c r="DG51" s="554" t="str">
        <f t="shared" si="103"/>
        <v/>
      </c>
      <c r="DH51" s="554" t="str">
        <f t="shared" si="104"/>
        <v/>
      </c>
      <c r="DI51" s="554" t="str">
        <f t="shared" si="105"/>
        <v/>
      </c>
      <c r="DJ51" s="553" t="str">
        <f t="shared" si="106"/>
        <v/>
      </c>
      <c r="DK51" s="552" t="str">
        <f t="shared" si="107"/>
        <v/>
      </c>
      <c r="DL51" s="896">
        <f t="shared" si="108"/>
        <v>0</v>
      </c>
      <c r="DM51" s="851">
        <f t="shared" si="109"/>
        <v>0</v>
      </c>
      <c r="DN51" s="851">
        <f t="shared" si="110"/>
        <v>0</v>
      </c>
      <c r="DO51" s="851">
        <f t="shared" si="111"/>
        <v>0</v>
      </c>
      <c r="DP51" s="973" t="str">
        <f>IF(SUM(BV51)&gt;0,(BV49-DP54-SUM(BV54)*(DP54=""))*'Exp factors'!C$24,"")</f>
        <v/>
      </c>
      <c r="DQ51" s="974" t="str">
        <f>IF(SUM(BW51)&gt;0,(BW49-DQ54-SUM(BW54)*(DQ54=""))*'Exp factors'!D$24,"")</f>
        <v/>
      </c>
      <c r="DR51" s="974" t="str">
        <f>IF(SUM(BX51)&gt;0,(BX49-DR54-SUM(BX54)*(DR54=""))*'Exp factors'!E$24,"")</f>
        <v/>
      </c>
      <c r="DS51" s="975" t="str">
        <f>IF(SUM(BY51)&gt;0,(BY49-DS54-SUM(BY54)*(DS54=""))*'Exp factors'!F$24,"")</f>
        <v/>
      </c>
      <c r="DT51" s="971"/>
      <c r="DU51" s="60"/>
    </row>
    <row r="52" spans="1:125" ht="12.75" customHeight="1">
      <c r="A52" s="976" t="s">
        <v>180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7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7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7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7"/>
      <c r="BV52" s="710"/>
      <c r="BW52" s="710"/>
      <c r="BX52" s="710"/>
      <c r="BY52" s="710"/>
      <c r="BZ52" s="894" t="str">
        <f t="shared" si="85"/>
        <v/>
      </c>
      <c r="CA52" s="894" t="str">
        <f t="shared" si="86"/>
        <v/>
      </c>
      <c r="CB52" s="894" t="str">
        <f t="shared" si="87"/>
        <v/>
      </c>
      <c r="CC52" s="895" t="str">
        <f t="shared" si="88"/>
        <v/>
      </c>
      <c r="CD52" s="523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6" t="str">
        <f t="shared" si="90"/>
        <v/>
      </c>
      <c r="CL52" s="156" t="str">
        <f t="shared" si="90"/>
        <v/>
      </c>
      <c r="CM52" s="156" t="str">
        <f t="shared" si="90"/>
        <v/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4" t="str">
        <f t="shared" si="90"/>
        <v/>
      </c>
      <c r="CU52" s="552" t="str">
        <f t="shared" si="91"/>
        <v/>
      </c>
      <c r="CV52" s="553" t="str">
        <f t="shared" si="92"/>
        <v/>
      </c>
      <c r="CW52" s="554" t="str">
        <f t="shared" si="93"/>
        <v/>
      </c>
      <c r="CX52" s="554" t="str">
        <f t="shared" si="94"/>
        <v/>
      </c>
      <c r="CY52" s="554" t="str">
        <f t="shared" si="95"/>
        <v/>
      </c>
      <c r="CZ52" s="554" t="str">
        <f t="shared" si="96"/>
        <v/>
      </c>
      <c r="DA52" s="554" t="str">
        <f t="shared" si="97"/>
        <v/>
      </c>
      <c r="DB52" s="555" t="str">
        <f t="shared" si="98"/>
        <v/>
      </c>
      <c r="DC52" s="555" t="str">
        <f t="shared" si="99"/>
        <v/>
      </c>
      <c r="DD52" s="555" t="str">
        <f t="shared" si="100"/>
        <v/>
      </c>
      <c r="DE52" s="554" t="str">
        <f t="shared" si="101"/>
        <v/>
      </c>
      <c r="DF52" s="554" t="str">
        <f t="shared" si="102"/>
        <v/>
      </c>
      <c r="DG52" s="554" t="str">
        <f t="shared" si="103"/>
        <v/>
      </c>
      <c r="DH52" s="554" t="str">
        <f t="shared" si="104"/>
        <v/>
      </c>
      <c r="DI52" s="554" t="str">
        <f t="shared" si="105"/>
        <v/>
      </c>
      <c r="DJ52" s="553" t="str">
        <f t="shared" si="106"/>
        <v/>
      </c>
      <c r="DK52" s="552" t="str">
        <f t="shared" si="107"/>
        <v/>
      </c>
      <c r="DL52" s="896">
        <f t="shared" si="108"/>
        <v>0</v>
      </c>
      <c r="DM52" s="851">
        <f t="shared" si="109"/>
        <v>0</v>
      </c>
      <c r="DN52" s="851">
        <f t="shared" si="110"/>
        <v>0</v>
      </c>
      <c r="DO52" s="851">
        <f t="shared" si="111"/>
        <v>0</v>
      </c>
      <c r="DP52" s="968"/>
      <c r="DQ52" s="969"/>
      <c r="DR52" s="969"/>
      <c r="DS52" s="970"/>
      <c r="DT52" s="971"/>
      <c r="DU52" s="60"/>
    </row>
    <row r="53" spans="1:125" ht="12.75" customHeight="1">
      <c r="A53" s="976" t="s">
        <v>182</v>
      </c>
      <c r="B53" s="764" t="str">
        <f t="shared" ref="B53:R53" si="116">IF(B51="","",B51*B52)</f>
        <v/>
      </c>
      <c r="C53" s="764" t="str">
        <f t="shared" si="116"/>
        <v/>
      </c>
      <c r="D53" s="764" t="str">
        <f t="shared" si="116"/>
        <v/>
      </c>
      <c r="E53" s="764" t="str">
        <f t="shared" si="116"/>
        <v/>
      </c>
      <c r="F53" s="764" t="str">
        <f t="shared" si="116"/>
        <v/>
      </c>
      <c r="G53" s="764" t="str">
        <f t="shared" si="116"/>
        <v/>
      </c>
      <c r="H53" s="764" t="str">
        <f t="shared" si="116"/>
        <v/>
      </c>
      <c r="I53" s="764" t="str">
        <f t="shared" si="116"/>
        <v/>
      </c>
      <c r="J53" s="764" t="str">
        <f t="shared" si="116"/>
        <v/>
      </c>
      <c r="K53" s="764" t="str">
        <f t="shared" si="116"/>
        <v/>
      </c>
      <c r="L53" s="764" t="str">
        <f t="shared" si="116"/>
        <v/>
      </c>
      <c r="M53" s="764" t="str">
        <f t="shared" si="116"/>
        <v/>
      </c>
      <c r="N53" s="764" t="str">
        <f t="shared" si="116"/>
        <v/>
      </c>
      <c r="O53" s="764" t="str">
        <f t="shared" si="116"/>
        <v/>
      </c>
      <c r="P53" s="764" t="str">
        <f t="shared" si="116"/>
        <v/>
      </c>
      <c r="Q53" s="764" t="str">
        <f t="shared" si="116"/>
        <v/>
      </c>
      <c r="R53" s="764" t="str">
        <f t="shared" si="116"/>
        <v/>
      </c>
      <c r="S53" s="770"/>
      <c r="T53" s="764" t="str">
        <f t="shared" ref="T53:AJ53" si="117">IF(T51="","",T51*T52)</f>
        <v/>
      </c>
      <c r="U53" s="764" t="str">
        <f t="shared" si="117"/>
        <v/>
      </c>
      <c r="V53" s="764" t="str">
        <f t="shared" si="117"/>
        <v/>
      </c>
      <c r="W53" s="764" t="str">
        <f t="shared" si="117"/>
        <v/>
      </c>
      <c r="X53" s="764" t="str">
        <f t="shared" si="117"/>
        <v/>
      </c>
      <c r="Y53" s="764" t="str">
        <f t="shared" si="117"/>
        <v/>
      </c>
      <c r="Z53" s="764" t="str">
        <f t="shared" si="117"/>
        <v/>
      </c>
      <c r="AA53" s="764" t="str">
        <f t="shared" si="117"/>
        <v/>
      </c>
      <c r="AB53" s="764" t="str">
        <f t="shared" si="117"/>
        <v/>
      </c>
      <c r="AC53" s="764" t="str">
        <f t="shared" si="117"/>
        <v/>
      </c>
      <c r="AD53" s="764" t="str">
        <f t="shared" si="117"/>
        <v/>
      </c>
      <c r="AE53" s="764" t="str">
        <f t="shared" si="117"/>
        <v/>
      </c>
      <c r="AF53" s="764" t="str">
        <f t="shared" si="117"/>
        <v/>
      </c>
      <c r="AG53" s="764" t="str">
        <f t="shared" si="117"/>
        <v/>
      </c>
      <c r="AH53" s="764" t="str">
        <f t="shared" si="117"/>
        <v/>
      </c>
      <c r="AI53" s="764" t="str">
        <f t="shared" si="117"/>
        <v/>
      </c>
      <c r="AJ53" s="764" t="str">
        <f t="shared" si="117"/>
        <v/>
      </c>
      <c r="AK53" s="770"/>
      <c r="AL53" s="764" t="str">
        <f t="shared" ref="AL53:BB53" si="118">IF(AL51="","",AL51*AL52)</f>
        <v/>
      </c>
      <c r="AM53" s="764" t="str">
        <f t="shared" si="118"/>
        <v/>
      </c>
      <c r="AN53" s="764" t="str">
        <f t="shared" si="118"/>
        <v/>
      </c>
      <c r="AO53" s="764" t="str">
        <f t="shared" si="118"/>
        <v/>
      </c>
      <c r="AP53" s="764" t="str">
        <f t="shared" si="118"/>
        <v/>
      </c>
      <c r="AQ53" s="764" t="str">
        <f t="shared" si="118"/>
        <v/>
      </c>
      <c r="AR53" s="764" t="str">
        <f t="shared" si="118"/>
        <v/>
      </c>
      <c r="AS53" s="764" t="str">
        <f t="shared" si="118"/>
        <v/>
      </c>
      <c r="AT53" s="764" t="str">
        <f t="shared" si="118"/>
        <v/>
      </c>
      <c r="AU53" s="764" t="str">
        <f t="shared" si="118"/>
        <v/>
      </c>
      <c r="AV53" s="764" t="str">
        <f t="shared" si="118"/>
        <v/>
      </c>
      <c r="AW53" s="764" t="str">
        <f t="shared" si="118"/>
        <v/>
      </c>
      <c r="AX53" s="764" t="str">
        <f t="shared" si="118"/>
        <v/>
      </c>
      <c r="AY53" s="764" t="str">
        <f t="shared" si="118"/>
        <v/>
      </c>
      <c r="AZ53" s="764" t="str">
        <f t="shared" si="118"/>
        <v/>
      </c>
      <c r="BA53" s="764" t="str">
        <f t="shared" si="118"/>
        <v/>
      </c>
      <c r="BB53" s="764" t="str">
        <f t="shared" si="118"/>
        <v/>
      </c>
      <c r="BC53" s="770"/>
      <c r="BD53" s="764" t="str">
        <f t="shared" ref="BD53:BT53" si="119">IF(BD51="","",BD51*BD52)</f>
        <v/>
      </c>
      <c r="BE53" s="764" t="str">
        <f t="shared" si="119"/>
        <v/>
      </c>
      <c r="BF53" s="764" t="str">
        <f t="shared" si="119"/>
        <v/>
      </c>
      <c r="BG53" s="764" t="str">
        <f t="shared" si="119"/>
        <v/>
      </c>
      <c r="BH53" s="764" t="str">
        <f t="shared" si="119"/>
        <v/>
      </c>
      <c r="BI53" s="764" t="str">
        <f t="shared" si="119"/>
        <v/>
      </c>
      <c r="BJ53" s="764" t="str">
        <f t="shared" si="119"/>
        <v/>
      </c>
      <c r="BK53" s="764" t="str">
        <f t="shared" si="119"/>
        <v/>
      </c>
      <c r="BL53" s="764" t="str">
        <f t="shared" si="119"/>
        <v/>
      </c>
      <c r="BM53" s="764" t="str">
        <f t="shared" si="119"/>
        <v/>
      </c>
      <c r="BN53" s="764" t="str">
        <f t="shared" si="119"/>
        <v/>
      </c>
      <c r="BO53" s="764" t="str">
        <f t="shared" si="119"/>
        <v/>
      </c>
      <c r="BP53" s="764" t="str">
        <f t="shared" si="119"/>
        <v/>
      </c>
      <c r="BQ53" s="764" t="str">
        <f t="shared" si="119"/>
        <v/>
      </c>
      <c r="BR53" s="764" t="str">
        <f t="shared" si="119"/>
        <v/>
      </c>
      <c r="BS53" s="764" t="str">
        <f t="shared" si="119"/>
        <v/>
      </c>
      <c r="BT53" s="764" t="str">
        <f t="shared" si="119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85"/>
        <v/>
      </c>
      <c r="CA53" s="894" t="str">
        <f t="shared" si="86"/>
        <v/>
      </c>
      <c r="CB53" s="894" t="str">
        <f t="shared" si="87"/>
        <v/>
      </c>
      <c r="CC53" s="895" t="str">
        <f t="shared" si="88"/>
        <v/>
      </c>
      <c r="CD53" s="523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6" t="str">
        <f t="shared" si="90"/>
        <v/>
      </c>
      <c r="CL53" s="156" t="str">
        <f t="shared" si="90"/>
        <v/>
      </c>
      <c r="CM53" s="156" t="str">
        <f t="shared" si="90"/>
        <v/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4" t="str">
        <f t="shared" si="90"/>
        <v/>
      </c>
      <c r="CU53" s="552" t="str">
        <f t="shared" si="91"/>
        <v/>
      </c>
      <c r="CV53" s="553" t="str">
        <f t="shared" si="92"/>
        <v/>
      </c>
      <c r="CW53" s="554" t="str">
        <f t="shared" si="93"/>
        <v/>
      </c>
      <c r="CX53" s="554" t="str">
        <f t="shared" si="94"/>
        <v/>
      </c>
      <c r="CY53" s="554" t="str">
        <f t="shared" si="95"/>
        <v/>
      </c>
      <c r="CZ53" s="554" t="str">
        <f t="shared" si="96"/>
        <v/>
      </c>
      <c r="DA53" s="554" t="str">
        <f t="shared" si="97"/>
        <v/>
      </c>
      <c r="DB53" s="555" t="str">
        <f t="shared" si="98"/>
        <v/>
      </c>
      <c r="DC53" s="555" t="str">
        <f t="shared" si="99"/>
        <v/>
      </c>
      <c r="DD53" s="555" t="str">
        <f t="shared" si="100"/>
        <v/>
      </c>
      <c r="DE53" s="554" t="str">
        <f t="shared" si="101"/>
        <v/>
      </c>
      <c r="DF53" s="554" t="str">
        <f t="shared" si="102"/>
        <v/>
      </c>
      <c r="DG53" s="554" t="str">
        <f t="shared" si="103"/>
        <v/>
      </c>
      <c r="DH53" s="554" t="str">
        <f t="shared" si="104"/>
        <v/>
      </c>
      <c r="DI53" s="554" t="str">
        <f t="shared" si="105"/>
        <v/>
      </c>
      <c r="DJ53" s="553" t="str">
        <f t="shared" si="106"/>
        <v/>
      </c>
      <c r="DK53" s="552" t="str">
        <f t="shared" si="107"/>
        <v/>
      </c>
      <c r="DL53" s="896">
        <f t="shared" si="108"/>
        <v>0</v>
      </c>
      <c r="DM53" s="851">
        <f t="shared" si="109"/>
        <v>0</v>
      </c>
      <c r="DN53" s="851">
        <f t="shared" si="110"/>
        <v>0</v>
      </c>
      <c r="DO53" s="851">
        <f t="shared" si="111"/>
        <v>0</v>
      </c>
      <c r="DP53" s="977" t="str">
        <f>IF(DP51="","",DP51*BV52)</f>
        <v/>
      </c>
      <c r="DQ53" s="978" t="str">
        <f>IF(DQ51="","",DQ51*BW52)</f>
        <v/>
      </c>
      <c r="DR53" s="978" t="str">
        <f>IF(DR51="","",DR51*BX52)</f>
        <v/>
      </c>
      <c r="DS53" s="979" t="str">
        <f>IF(DS51="","",DS51*BY52)</f>
        <v/>
      </c>
      <c r="DT53" s="971"/>
      <c r="DU53" s="60"/>
    </row>
    <row r="54" spans="1:125" ht="12.75" customHeight="1">
      <c r="A54" s="976" t="s">
        <v>246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2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2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2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2"/>
      <c r="BV54" s="646"/>
      <c r="BW54" s="646"/>
      <c r="BX54" s="646"/>
      <c r="BY54" s="646"/>
      <c r="BZ54" s="894" t="str">
        <f t="shared" si="85"/>
        <v/>
      </c>
      <c r="CA54" s="894" t="str">
        <f t="shared" si="86"/>
        <v/>
      </c>
      <c r="CB54" s="894" t="str">
        <f t="shared" si="87"/>
        <v/>
      </c>
      <c r="CC54" s="895" t="str">
        <f t="shared" si="88"/>
        <v/>
      </c>
      <c r="CD54" s="523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6" t="str">
        <f t="shared" si="90"/>
        <v/>
      </c>
      <c r="CL54" s="156" t="str">
        <f t="shared" si="90"/>
        <v/>
      </c>
      <c r="CM54" s="156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4" t="str">
        <f t="shared" si="90"/>
        <v/>
      </c>
      <c r="CU54" s="552" t="str">
        <f t="shared" si="91"/>
        <v/>
      </c>
      <c r="CV54" s="553" t="str">
        <f t="shared" si="92"/>
        <v/>
      </c>
      <c r="CW54" s="554" t="str">
        <f t="shared" si="93"/>
        <v/>
      </c>
      <c r="CX54" s="554" t="str">
        <f t="shared" si="94"/>
        <v/>
      </c>
      <c r="CY54" s="554" t="str">
        <f t="shared" si="95"/>
        <v/>
      </c>
      <c r="CZ54" s="554" t="str">
        <f t="shared" si="96"/>
        <v/>
      </c>
      <c r="DA54" s="554" t="str">
        <f t="shared" si="97"/>
        <v/>
      </c>
      <c r="DB54" s="555" t="str">
        <f t="shared" si="98"/>
        <v/>
      </c>
      <c r="DC54" s="555" t="str">
        <f t="shared" si="99"/>
        <v/>
      </c>
      <c r="DD54" s="555" t="str">
        <f t="shared" si="100"/>
        <v/>
      </c>
      <c r="DE54" s="554" t="str">
        <f t="shared" si="101"/>
        <v/>
      </c>
      <c r="DF54" s="554" t="str">
        <f t="shared" si="102"/>
        <v/>
      </c>
      <c r="DG54" s="554" t="str">
        <f t="shared" si="103"/>
        <v/>
      </c>
      <c r="DH54" s="554" t="str">
        <f t="shared" si="104"/>
        <v/>
      </c>
      <c r="DI54" s="554" t="str">
        <f t="shared" si="105"/>
        <v/>
      </c>
      <c r="DJ54" s="553" t="str">
        <f t="shared" si="106"/>
        <v/>
      </c>
      <c r="DK54" s="552" t="str">
        <f t="shared" si="107"/>
        <v/>
      </c>
      <c r="DL54" s="896">
        <f t="shared" si="108"/>
        <v>0</v>
      </c>
      <c r="DM54" s="851">
        <f t="shared" si="109"/>
        <v>0</v>
      </c>
      <c r="DN54" s="851">
        <f t="shared" si="110"/>
        <v>0</v>
      </c>
      <c r="DO54" s="851">
        <f t="shared" si="111"/>
        <v>0</v>
      </c>
      <c r="DP54" s="980"/>
      <c r="DQ54" s="299"/>
      <c r="DR54" s="299"/>
      <c r="DS54" s="981"/>
      <c r="DT54" s="971"/>
      <c r="DU54" s="60"/>
    </row>
    <row r="55" spans="1:125" ht="15.75" customHeight="1">
      <c r="A55" s="893" t="str">
        <f>$H$1 &amp; " (%)"</f>
        <v>kcal (%)</v>
      </c>
      <c r="B55" s="769" t="str">
        <f t="shared" ref="B55:R55" si="120">IF(B49="","",(B49-B51-B54)*B50/B$7/365/$G$1)</f>
        <v/>
      </c>
      <c r="C55" s="769" t="str">
        <f t="shared" si="120"/>
        <v/>
      </c>
      <c r="D55" s="769" t="str">
        <f t="shared" si="120"/>
        <v/>
      </c>
      <c r="E55" s="769" t="str">
        <f t="shared" si="120"/>
        <v/>
      </c>
      <c r="F55" s="769" t="str">
        <f t="shared" si="120"/>
        <v/>
      </c>
      <c r="G55" s="769" t="str">
        <f t="shared" si="120"/>
        <v/>
      </c>
      <c r="H55" s="769" t="str">
        <f t="shared" si="120"/>
        <v/>
      </c>
      <c r="I55" s="769" t="str">
        <f t="shared" si="120"/>
        <v/>
      </c>
      <c r="J55" s="769" t="str">
        <f t="shared" si="120"/>
        <v/>
      </c>
      <c r="K55" s="769" t="str">
        <f t="shared" si="120"/>
        <v/>
      </c>
      <c r="L55" s="769" t="str">
        <f t="shared" si="120"/>
        <v/>
      </c>
      <c r="M55" s="769" t="str">
        <f t="shared" si="120"/>
        <v/>
      </c>
      <c r="N55" s="769" t="str">
        <f t="shared" si="120"/>
        <v/>
      </c>
      <c r="O55" s="769" t="str">
        <f t="shared" si="120"/>
        <v/>
      </c>
      <c r="P55" s="769" t="str">
        <f t="shared" si="120"/>
        <v/>
      </c>
      <c r="Q55" s="769" t="str">
        <f t="shared" si="120"/>
        <v/>
      </c>
      <c r="R55" s="769" t="str">
        <f t="shared" si="120"/>
        <v/>
      </c>
      <c r="S55" s="982"/>
      <c r="T55" s="769" t="str">
        <f t="shared" ref="T55:AJ55" si="121">IF(T49="","",(T49-T51-T54)*T50/T$7/365/$G$1)</f>
        <v/>
      </c>
      <c r="U55" s="769" t="str">
        <f t="shared" si="121"/>
        <v/>
      </c>
      <c r="V55" s="769" t="str">
        <f t="shared" si="121"/>
        <v/>
      </c>
      <c r="W55" s="769" t="str">
        <f t="shared" si="121"/>
        <v/>
      </c>
      <c r="X55" s="769" t="str">
        <f t="shared" si="121"/>
        <v/>
      </c>
      <c r="Y55" s="769" t="str">
        <f t="shared" si="121"/>
        <v/>
      </c>
      <c r="Z55" s="769" t="str">
        <f t="shared" si="121"/>
        <v/>
      </c>
      <c r="AA55" s="769" t="str">
        <f t="shared" si="121"/>
        <v/>
      </c>
      <c r="AB55" s="769" t="str">
        <f t="shared" si="121"/>
        <v/>
      </c>
      <c r="AC55" s="769" t="str">
        <f t="shared" si="121"/>
        <v/>
      </c>
      <c r="AD55" s="769" t="str">
        <f t="shared" si="121"/>
        <v/>
      </c>
      <c r="AE55" s="769" t="str">
        <f t="shared" si="121"/>
        <v/>
      </c>
      <c r="AF55" s="769" t="str">
        <f t="shared" si="121"/>
        <v/>
      </c>
      <c r="AG55" s="769" t="str">
        <f t="shared" si="121"/>
        <v/>
      </c>
      <c r="AH55" s="769" t="str">
        <f t="shared" si="121"/>
        <v/>
      </c>
      <c r="AI55" s="769" t="str">
        <f t="shared" si="121"/>
        <v/>
      </c>
      <c r="AJ55" s="769" t="str">
        <f t="shared" si="121"/>
        <v/>
      </c>
      <c r="AK55" s="982"/>
      <c r="AL55" s="769" t="str">
        <f t="shared" ref="AL55:BB55" si="122">IF(AL49="","",(AL49-AL51-AL54)*AL50/AL$7/365/$G$1)</f>
        <v/>
      </c>
      <c r="AM55" s="769" t="str">
        <f t="shared" si="122"/>
        <v/>
      </c>
      <c r="AN55" s="769" t="str">
        <f t="shared" si="122"/>
        <v/>
      </c>
      <c r="AO55" s="769" t="str">
        <f t="shared" si="122"/>
        <v/>
      </c>
      <c r="AP55" s="769" t="str">
        <f t="shared" si="122"/>
        <v/>
      </c>
      <c r="AQ55" s="769" t="str">
        <f t="shared" si="122"/>
        <v/>
      </c>
      <c r="AR55" s="769" t="str">
        <f t="shared" si="122"/>
        <v/>
      </c>
      <c r="AS55" s="769" t="str">
        <f t="shared" si="122"/>
        <v/>
      </c>
      <c r="AT55" s="769" t="str">
        <f t="shared" si="122"/>
        <v/>
      </c>
      <c r="AU55" s="769" t="str">
        <f t="shared" si="122"/>
        <v/>
      </c>
      <c r="AV55" s="769" t="str">
        <f t="shared" si="122"/>
        <v/>
      </c>
      <c r="AW55" s="769" t="str">
        <f t="shared" si="122"/>
        <v/>
      </c>
      <c r="AX55" s="769" t="str">
        <f t="shared" si="122"/>
        <v/>
      </c>
      <c r="AY55" s="769" t="str">
        <f t="shared" si="122"/>
        <v/>
      </c>
      <c r="AZ55" s="769" t="str">
        <f t="shared" si="122"/>
        <v/>
      </c>
      <c r="BA55" s="769" t="str">
        <f t="shared" si="122"/>
        <v/>
      </c>
      <c r="BB55" s="769" t="str">
        <f t="shared" si="122"/>
        <v/>
      </c>
      <c r="BC55" s="982"/>
      <c r="BD55" s="769" t="str">
        <f t="shared" ref="BD55:BT55" si="123">IF(BD49="","",(BD49-BD51-BD54)*BD50/BD$7/365/$G$1)</f>
        <v/>
      </c>
      <c r="BE55" s="769" t="str">
        <f t="shared" si="123"/>
        <v/>
      </c>
      <c r="BF55" s="769" t="str">
        <f t="shared" si="123"/>
        <v/>
      </c>
      <c r="BG55" s="769" t="str">
        <f t="shared" si="123"/>
        <v/>
      </c>
      <c r="BH55" s="769" t="str">
        <f t="shared" si="123"/>
        <v/>
      </c>
      <c r="BI55" s="769" t="str">
        <f t="shared" si="123"/>
        <v/>
      </c>
      <c r="BJ55" s="769" t="str">
        <f t="shared" si="123"/>
        <v/>
      </c>
      <c r="BK55" s="769" t="str">
        <f t="shared" si="123"/>
        <v/>
      </c>
      <c r="BL55" s="769" t="str">
        <f t="shared" si="123"/>
        <v/>
      </c>
      <c r="BM55" s="769" t="str">
        <f t="shared" si="123"/>
        <v/>
      </c>
      <c r="BN55" s="769" t="str">
        <f t="shared" si="123"/>
        <v/>
      </c>
      <c r="BO55" s="769" t="str">
        <f t="shared" si="123"/>
        <v/>
      </c>
      <c r="BP55" s="769" t="str">
        <f t="shared" si="123"/>
        <v/>
      </c>
      <c r="BQ55" s="769" t="str">
        <f t="shared" si="123"/>
        <v/>
      </c>
      <c r="BR55" s="769" t="str">
        <f t="shared" si="123"/>
        <v/>
      </c>
      <c r="BS55" s="769" t="str">
        <f t="shared" si="123"/>
        <v/>
      </c>
      <c r="BT55" s="769" t="str">
        <f t="shared" si="123"/>
        <v/>
      </c>
      <c r="BU55" s="982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3" t="str">
        <f t="shared" si="85"/>
        <v/>
      </c>
      <c r="CA55" s="983" t="str">
        <f t="shared" si="86"/>
        <v/>
      </c>
      <c r="CB55" s="983" t="str">
        <f t="shared" si="87"/>
        <v/>
      </c>
      <c r="CC55" s="984" t="str">
        <f t="shared" si="88"/>
        <v/>
      </c>
      <c r="CD55" s="626" t="str">
        <f t="shared" si="90"/>
        <v/>
      </c>
      <c r="CE55" s="541" t="str">
        <f t="shared" si="90"/>
        <v/>
      </c>
      <c r="CF55" s="542" t="str">
        <f t="shared" si="90"/>
        <v/>
      </c>
      <c r="CG55" s="542" t="str">
        <f t="shared" si="90"/>
        <v/>
      </c>
      <c r="CH55" s="542" t="str">
        <f t="shared" si="90"/>
        <v/>
      </c>
      <c r="CI55" s="542" t="str">
        <f t="shared" si="90"/>
        <v/>
      </c>
      <c r="CJ55" s="542" t="str">
        <f t="shared" si="90"/>
        <v/>
      </c>
      <c r="CK55" s="543" t="str">
        <f t="shared" si="90"/>
        <v/>
      </c>
      <c r="CL55" s="543" t="str">
        <f t="shared" si="90"/>
        <v/>
      </c>
      <c r="CM55" s="543" t="str">
        <f t="shared" si="90"/>
        <v/>
      </c>
      <c r="CN55" s="542" t="str">
        <f t="shared" si="90"/>
        <v/>
      </c>
      <c r="CO55" s="542" t="str">
        <f t="shared" si="90"/>
        <v/>
      </c>
      <c r="CP55" s="542" t="str">
        <f t="shared" si="90"/>
        <v/>
      </c>
      <c r="CQ55" s="542" t="str">
        <f t="shared" si="90"/>
        <v/>
      </c>
      <c r="CR55" s="542" t="str">
        <f t="shared" si="90"/>
        <v/>
      </c>
      <c r="CS55" s="541" t="str">
        <f t="shared" si="90"/>
        <v/>
      </c>
      <c r="CT55" s="627" t="str">
        <f t="shared" si="90"/>
        <v/>
      </c>
      <c r="CU55" s="540" t="str">
        <f t="shared" si="91"/>
        <v/>
      </c>
      <c r="CV55" s="541" t="str">
        <f t="shared" si="92"/>
        <v/>
      </c>
      <c r="CW55" s="542" t="str">
        <f t="shared" si="93"/>
        <v/>
      </c>
      <c r="CX55" s="542" t="str">
        <f t="shared" si="94"/>
        <v/>
      </c>
      <c r="CY55" s="542" t="str">
        <f t="shared" si="95"/>
        <v/>
      </c>
      <c r="CZ55" s="542" t="str">
        <f t="shared" si="96"/>
        <v/>
      </c>
      <c r="DA55" s="542" t="str">
        <f t="shared" si="97"/>
        <v/>
      </c>
      <c r="DB55" s="543" t="str">
        <f t="shared" si="98"/>
        <v/>
      </c>
      <c r="DC55" s="543" t="str">
        <f t="shared" si="99"/>
        <v/>
      </c>
      <c r="DD55" s="543" t="str">
        <f t="shared" si="100"/>
        <v/>
      </c>
      <c r="DE55" s="542" t="str">
        <f t="shared" si="101"/>
        <v/>
      </c>
      <c r="DF55" s="542" t="str">
        <f t="shared" si="102"/>
        <v/>
      </c>
      <c r="DG55" s="542" t="str">
        <f t="shared" si="103"/>
        <v/>
      </c>
      <c r="DH55" s="542" t="str">
        <f t="shared" si="104"/>
        <v/>
      </c>
      <c r="DI55" s="542" t="str">
        <f t="shared" si="105"/>
        <v/>
      </c>
      <c r="DJ55" s="541" t="str">
        <f t="shared" si="106"/>
        <v/>
      </c>
      <c r="DK55" s="540" t="str">
        <f t="shared" si="107"/>
        <v/>
      </c>
      <c r="DL55" s="896">
        <f t="shared" si="108"/>
        <v>0</v>
      </c>
      <c r="DM55" s="851">
        <f t="shared" si="109"/>
        <v>0</v>
      </c>
      <c r="DN55" s="851">
        <f t="shared" si="110"/>
        <v>0</v>
      </c>
      <c r="DO55" s="851">
        <f t="shared" si="111"/>
        <v>0</v>
      </c>
      <c r="DP55" s="985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6" t="str">
        <f>IF(DS49="","",(DS49+SUM(BY49)*(DS49="")-SUM(DS51)-DS54-SUM(BY54)*(DS54=""))*BY50/DS$7/365/$G$1)</f>
        <v/>
      </c>
      <c r="DT55" s="971"/>
      <c r="DU55" s="60"/>
    </row>
    <row r="56" spans="1:125" ht="12.75" customHeight="1">
      <c r="A56" s="892" t="s">
        <v>475</v>
      </c>
      <c r="B56" s="961"/>
      <c r="C56" s="961"/>
      <c r="D56" s="961"/>
      <c r="E56" s="961"/>
      <c r="F56" s="961"/>
      <c r="G56" s="961"/>
      <c r="H56" s="961"/>
      <c r="I56" s="961"/>
      <c r="J56" s="961"/>
      <c r="K56" s="961"/>
      <c r="L56" s="961"/>
      <c r="M56" s="961"/>
      <c r="N56" s="961"/>
      <c r="O56" s="961"/>
      <c r="P56" s="961"/>
      <c r="Q56" s="961"/>
      <c r="R56" s="961"/>
      <c r="S56" s="962"/>
      <c r="T56" s="961"/>
      <c r="U56" s="961"/>
      <c r="V56" s="961"/>
      <c r="W56" s="961"/>
      <c r="X56" s="961"/>
      <c r="Y56" s="961"/>
      <c r="Z56" s="961"/>
      <c r="AA56" s="961"/>
      <c r="AB56" s="961"/>
      <c r="AC56" s="961"/>
      <c r="AD56" s="961"/>
      <c r="AE56" s="961"/>
      <c r="AF56" s="961"/>
      <c r="AG56" s="961"/>
      <c r="AH56" s="961"/>
      <c r="AI56" s="961"/>
      <c r="AJ56" s="961"/>
      <c r="AK56" s="962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961"/>
      <c r="BA56" s="961"/>
      <c r="BB56" s="961"/>
      <c r="BC56" s="962"/>
      <c r="BD56" s="961"/>
      <c r="BE56" s="961"/>
      <c r="BF56" s="961"/>
      <c r="BG56" s="961"/>
      <c r="BH56" s="961"/>
      <c r="BI56" s="961"/>
      <c r="BJ56" s="961"/>
      <c r="BK56" s="961"/>
      <c r="BL56" s="961"/>
      <c r="BM56" s="961"/>
      <c r="BN56" s="961"/>
      <c r="BO56" s="961"/>
      <c r="BP56" s="961"/>
      <c r="BQ56" s="961"/>
      <c r="BR56" s="961"/>
      <c r="BS56" s="961"/>
      <c r="BT56" s="961"/>
      <c r="BU56" s="962"/>
      <c r="BV56" s="961"/>
      <c r="BW56" s="961"/>
      <c r="BX56" s="961"/>
      <c r="BY56" s="961"/>
      <c r="BZ56" s="894" t="str">
        <f t="shared" si="85"/>
        <v/>
      </c>
      <c r="CA56" s="894" t="str">
        <f t="shared" si="86"/>
        <v/>
      </c>
      <c r="CB56" s="894" t="str">
        <f t="shared" si="87"/>
        <v/>
      </c>
      <c r="CC56" s="895" t="str">
        <f t="shared" si="88"/>
        <v/>
      </c>
      <c r="CD56" s="523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6" t="str">
        <f t="shared" si="90"/>
        <v/>
      </c>
      <c r="CL56" s="156" t="str">
        <f t="shared" si="90"/>
        <v/>
      </c>
      <c r="CM56" s="156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4" t="str">
        <f t="shared" si="90"/>
        <v/>
      </c>
      <c r="CU56" s="552" t="str">
        <f t="shared" si="91"/>
        <v/>
      </c>
      <c r="CV56" s="553" t="str">
        <f t="shared" si="92"/>
        <v/>
      </c>
      <c r="CW56" s="554" t="str">
        <f t="shared" si="93"/>
        <v/>
      </c>
      <c r="CX56" s="554" t="str">
        <f t="shared" si="94"/>
        <v/>
      </c>
      <c r="CY56" s="554" t="str">
        <f t="shared" si="95"/>
        <v/>
      </c>
      <c r="CZ56" s="554" t="str">
        <f t="shared" si="96"/>
        <v/>
      </c>
      <c r="DA56" s="554" t="str">
        <f t="shared" si="97"/>
        <v/>
      </c>
      <c r="DB56" s="555" t="str">
        <f t="shared" si="98"/>
        <v/>
      </c>
      <c r="DC56" s="555" t="str">
        <f t="shared" si="99"/>
        <v/>
      </c>
      <c r="DD56" s="555" t="str">
        <f t="shared" si="100"/>
        <v/>
      </c>
      <c r="DE56" s="554" t="str">
        <f t="shared" si="101"/>
        <v/>
      </c>
      <c r="DF56" s="554" t="str">
        <f t="shared" si="102"/>
        <v/>
      </c>
      <c r="DG56" s="554" t="str">
        <f t="shared" si="103"/>
        <v/>
      </c>
      <c r="DH56" s="554" t="str">
        <f t="shared" si="104"/>
        <v/>
      </c>
      <c r="DI56" s="554" t="str">
        <f t="shared" si="105"/>
        <v/>
      </c>
      <c r="DJ56" s="553" t="str">
        <f t="shared" si="106"/>
        <v/>
      </c>
      <c r="DK56" s="552" t="str">
        <f t="shared" si="107"/>
        <v/>
      </c>
      <c r="DL56" s="896">
        <f t="shared" si="108"/>
        <v>0</v>
      </c>
      <c r="DM56" s="851">
        <f t="shared" si="109"/>
        <v>0</v>
      </c>
      <c r="DN56" s="851">
        <f t="shared" si="110"/>
        <v>0</v>
      </c>
      <c r="DO56" s="851">
        <f t="shared" si="111"/>
        <v>0</v>
      </c>
      <c r="DP56" s="987" t="str">
        <f>IF(SUM(BV56)&gt;0,BV56*'Exp factors'!C$21,"")</f>
        <v/>
      </c>
      <c r="DQ56" s="988" t="str">
        <f>IF(SUM(BW56)&gt;0,BW56*'Exp factors'!D$21,"")</f>
        <v/>
      </c>
      <c r="DR56" s="988" t="str">
        <f>IF(SUM(BX56)&gt;0,BX56*'Exp factors'!E$21,"")</f>
        <v/>
      </c>
      <c r="DS56" s="989" t="str">
        <f>IF(SUM(BY56)&gt;0,BY56*'Exp factors'!F$21,"")</f>
        <v/>
      </c>
      <c r="DT56" s="971"/>
      <c r="DU56" s="60"/>
    </row>
    <row r="57" spans="1:125" ht="12.75" customHeight="1">
      <c r="A57" s="966" t="str">
        <f>$H$1 &amp; " per kg"</f>
        <v>kcal per kg</v>
      </c>
      <c r="B57" s="1003">
        <f t="shared" ref="B57:R57" si="124">3090*$K$1</f>
        <v>3090</v>
      </c>
      <c r="C57" s="1003">
        <f t="shared" si="124"/>
        <v>3090</v>
      </c>
      <c r="D57" s="1003">
        <f t="shared" si="124"/>
        <v>3090</v>
      </c>
      <c r="E57" s="1003">
        <f t="shared" si="124"/>
        <v>3090</v>
      </c>
      <c r="F57" s="1003">
        <f t="shared" si="124"/>
        <v>3090</v>
      </c>
      <c r="G57" s="1003">
        <f t="shared" si="124"/>
        <v>3090</v>
      </c>
      <c r="H57" s="1003">
        <f t="shared" si="124"/>
        <v>3090</v>
      </c>
      <c r="I57" s="1003">
        <f t="shared" si="124"/>
        <v>3090</v>
      </c>
      <c r="J57" s="1003">
        <f t="shared" si="124"/>
        <v>3090</v>
      </c>
      <c r="K57" s="1003">
        <f t="shared" si="124"/>
        <v>3090</v>
      </c>
      <c r="L57" s="1003">
        <f t="shared" si="124"/>
        <v>3090</v>
      </c>
      <c r="M57" s="1003">
        <f t="shared" si="124"/>
        <v>3090</v>
      </c>
      <c r="N57" s="1003">
        <f t="shared" si="124"/>
        <v>3090</v>
      </c>
      <c r="O57" s="1003">
        <f t="shared" si="124"/>
        <v>3090</v>
      </c>
      <c r="P57" s="1003">
        <f t="shared" si="124"/>
        <v>3090</v>
      </c>
      <c r="Q57" s="1003">
        <f t="shared" si="124"/>
        <v>3090</v>
      </c>
      <c r="R57" s="1003">
        <f t="shared" si="124"/>
        <v>3090</v>
      </c>
      <c r="S57" s="967"/>
      <c r="T57" s="1003">
        <f t="shared" ref="T57:AJ57" si="125">3090*$K$1</f>
        <v>3090</v>
      </c>
      <c r="U57" s="1003">
        <f t="shared" si="125"/>
        <v>3090</v>
      </c>
      <c r="V57" s="1003">
        <f t="shared" si="125"/>
        <v>3090</v>
      </c>
      <c r="W57" s="1003">
        <f t="shared" si="125"/>
        <v>3090</v>
      </c>
      <c r="X57" s="1003">
        <f t="shared" si="125"/>
        <v>3090</v>
      </c>
      <c r="Y57" s="1003">
        <v>3090</v>
      </c>
      <c r="Z57" s="1003">
        <f t="shared" si="125"/>
        <v>3090</v>
      </c>
      <c r="AA57" s="1003">
        <f t="shared" si="125"/>
        <v>3090</v>
      </c>
      <c r="AB57" s="1003">
        <f t="shared" si="125"/>
        <v>3090</v>
      </c>
      <c r="AC57" s="1003">
        <f t="shared" si="125"/>
        <v>3090</v>
      </c>
      <c r="AD57" s="1003">
        <f t="shared" si="125"/>
        <v>3090</v>
      </c>
      <c r="AE57" s="1003">
        <f t="shared" si="125"/>
        <v>3090</v>
      </c>
      <c r="AF57" s="1003">
        <f t="shared" si="125"/>
        <v>3090</v>
      </c>
      <c r="AG57" s="1003">
        <f t="shared" si="125"/>
        <v>3090</v>
      </c>
      <c r="AH57" s="1003">
        <f t="shared" si="125"/>
        <v>3090</v>
      </c>
      <c r="AI57" s="1003">
        <f t="shared" si="125"/>
        <v>3090</v>
      </c>
      <c r="AJ57" s="1003">
        <f t="shared" si="125"/>
        <v>3090</v>
      </c>
      <c r="AK57" s="967"/>
      <c r="AL57" s="1003">
        <f t="shared" ref="AL57:BB57" si="126">3090*$K$1</f>
        <v>3090</v>
      </c>
      <c r="AM57" s="1003">
        <f t="shared" si="126"/>
        <v>3090</v>
      </c>
      <c r="AN57" s="1003">
        <f t="shared" si="126"/>
        <v>3090</v>
      </c>
      <c r="AO57" s="1003">
        <f t="shared" si="126"/>
        <v>3090</v>
      </c>
      <c r="AP57" s="1003">
        <f t="shared" si="126"/>
        <v>3090</v>
      </c>
      <c r="AQ57" s="1003">
        <v>0</v>
      </c>
      <c r="AR57" s="1003">
        <f t="shared" si="126"/>
        <v>3090</v>
      </c>
      <c r="AS57" s="1003">
        <f t="shared" si="126"/>
        <v>3090</v>
      </c>
      <c r="AT57" s="1003">
        <f t="shared" si="126"/>
        <v>3090</v>
      </c>
      <c r="AU57" s="1003">
        <f t="shared" si="126"/>
        <v>3090</v>
      </c>
      <c r="AV57" s="1003">
        <f t="shared" si="126"/>
        <v>3090</v>
      </c>
      <c r="AW57" s="1003">
        <f t="shared" si="126"/>
        <v>3090</v>
      </c>
      <c r="AX57" s="1003">
        <f t="shared" si="126"/>
        <v>3090</v>
      </c>
      <c r="AY57" s="1003">
        <f t="shared" si="126"/>
        <v>3090</v>
      </c>
      <c r="AZ57" s="1003">
        <f t="shared" si="126"/>
        <v>3090</v>
      </c>
      <c r="BA57" s="1003">
        <f t="shared" si="126"/>
        <v>3090</v>
      </c>
      <c r="BB57" s="1003">
        <f t="shared" si="126"/>
        <v>3090</v>
      </c>
      <c r="BC57" s="967"/>
      <c r="BD57" s="1003">
        <f t="shared" ref="BD57:BT57" si="127">3090*$K$1</f>
        <v>3090</v>
      </c>
      <c r="BE57" s="1003">
        <f t="shared" si="127"/>
        <v>3090</v>
      </c>
      <c r="BF57" s="1003">
        <f t="shared" si="127"/>
        <v>3090</v>
      </c>
      <c r="BG57" s="1003">
        <f t="shared" si="127"/>
        <v>3090</v>
      </c>
      <c r="BH57" s="1003">
        <f t="shared" si="127"/>
        <v>3090</v>
      </c>
      <c r="BI57" s="1003">
        <f t="shared" si="127"/>
        <v>3090</v>
      </c>
      <c r="BJ57" s="1003">
        <f t="shared" si="127"/>
        <v>3090</v>
      </c>
      <c r="BK57" s="1003">
        <f t="shared" si="127"/>
        <v>3090</v>
      </c>
      <c r="BL57" s="1003">
        <f t="shared" si="127"/>
        <v>3090</v>
      </c>
      <c r="BM57" s="1003">
        <f t="shared" si="127"/>
        <v>3090</v>
      </c>
      <c r="BN57" s="1003">
        <f t="shared" si="127"/>
        <v>3090</v>
      </c>
      <c r="BO57" s="1003">
        <f t="shared" si="127"/>
        <v>3090</v>
      </c>
      <c r="BP57" s="1003">
        <f t="shared" si="127"/>
        <v>3090</v>
      </c>
      <c r="BQ57" s="1003">
        <f t="shared" si="127"/>
        <v>3090</v>
      </c>
      <c r="BR57" s="1003">
        <f t="shared" si="127"/>
        <v>3090</v>
      </c>
      <c r="BS57" s="1003">
        <f t="shared" si="127"/>
        <v>3090</v>
      </c>
      <c r="BT57" s="1003">
        <f t="shared" si="127"/>
        <v>3090</v>
      </c>
      <c r="BU57" s="967"/>
      <c r="BV57" s="1003">
        <f>3090*$K$1</f>
        <v>3090</v>
      </c>
      <c r="BW57" s="1003">
        <f>3090*$K$1</f>
        <v>3090</v>
      </c>
      <c r="BX57" s="1003">
        <f>3090*$K$1</f>
        <v>3090</v>
      </c>
      <c r="BY57" s="1003">
        <f>3090*$K$1</f>
        <v>3090</v>
      </c>
      <c r="BZ57" s="894">
        <f t="shared" si="85"/>
        <v>3090</v>
      </c>
      <c r="CA57" s="894">
        <f t="shared" si="86"/>
        <v>3090</v>
      </c>
      <c r="CB57" s="894">
        <f t="shared" si="87"/>
        <v>3090</v>
      </c>
      <c r="CC57" s="895">
        <f t="shared" si="88"/>
        <v>3090</v>
      </c>
      <c r="CD57" s="523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6">
        <f t="shared" si="90"/>
        <v>3090</v>
      </c>
      <c r="CL57" s="156">
        <f t="shared" si="90"/>
        <v>3090</v>
      </c>
      <c r="CM57" s="156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4">
        <f t="shared" si="90"/>
        <v>3090</v>
      </c>
      <c r="CU57" s="552">
        <f t="shared" si="91"/>
        <v>3090</v>
      </c>
      <c r="CV57" s="553">
        <f t="shared" si="92"/>
        <v>3090</v>
      </c>
      <c r="CW57" s="554">
        <f t="shared" si="93"/>
        <v>3090</v>
      </c>
      <c r="CX57" s="554">
        <f t="shared" si="94"/>
        <v>3090</v>
      </c>
      <c r="CY57" s="554">
        <f t="shared" si="95"/>
        <v>3090</v>
      </c>
      <c r="CZ57" s="554">
        <f t="shared" si="96"/>
        <v>3090</v>
      </c>
      <c r="DA57" s="554">
        <f t="shared" si="97"/>
        <v>3090</v>
      </c>
      <c r="DB57" s="555">
        <f t="shared" si="98"/>
        <v>3090</v>
      </c>
      <c r="DC57" s="555">
        <f t="shared" si="99"/>
        <v>3090</v>
      </c>
      <c r="DD57" s="555">
        <f t="shared" si="100"/>
        <v>3090</v>
      </c>
      <c r="DE57" s="554">
        <f t="shared" si="101"/>
        <v>3090</v>
      </c>
      <c r="DF57" s="554">
        <f t="shared" si="102"/>
        <v>3090</v>
      </c>
      <c r="DG57" s="554">
        <f t="shared" si="103"/>
        <v>3090</v>
      </c>
      <c r="DH57" s="554">
        <f t="shared" si="104"/>
        <v>3090</v>
      </c>
      <c r="DI57" s="554">
        <f t="shared" si="105"/>
        <v>3090</v>
      </c>
      <c r="DJ57" s="553">
        <f t="shared" si="106"/>
        <v>3090</v>
      </c>
      <c r="DK57" s="552">
        <f t="shared" si="107"/>
        <v>3090</v>
      </c>
      <c r="DL57" s="896">
        <f t="shared" si="108"/>
        <v>17</v>
      </c>
      <c r="DM57" s="851">
        <f t="shared" si="109"/>
        <v>17</v>
      </c>
      <c r="DN57" s="851">
        <f t="shared" si="110"/>
        <v>17</v>
      </c>
      <c r="DO57" s="851">
        <f t="shared" si="111"/>
        <v>17</v>
      </c>
      <c r="DP57" s="968"/>
      <c r="DQ57" s="969"/>
      <c r="DR57" s="969"/>
      <c r="DS57" s="970"/>
      <c r="DT57" s="971"/>
      <c r="DU57" s="60"/>
    </row>
    <row r="58" spans="1:125" ht="12.75" customHeight="1">
      <c r="A58" s="972" t="s">
        <v>245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7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7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7"/>
      <c r="BV58" s="687"/>
      <c r="BW58" s="687"/>
      <c r="BX58" s="687"/>
      <c r="BY58" s="687"/>
      <c r="BZ58" s="894" t="str">
        <f t="shared" si="85"/>
        <v/>
      </c>
      <c r="CA58" s="894" t="str">
        <f t="shared" si="86"/>
        <v/>
      </c>
      <c r="CB58" s="894" t="str">
        <f t="shared" si="87"/>
        <v/>
      </c>
      <c r="CC58" s="895" t="str">
        <f t="shared" si="88"/>
        <v/>
      </c>
      <c r="CD58" s="523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6" t="str">
        <f t="shared" si="90"/>
        <v/>
      </c>
      <c r="CL58" s="156" t="str">
        <f t="shared" si="90"/>
        <v/>
      </c>
      <c r="CM58" s="156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4" t="str">
        <f t="shared" si="90"/>
        <v/>
      </c>
      <c r="CU58" s="552" t="str">
        <f t="shared" si="91"/>
        <v/>
      </c>
      <c r="CV58" s="553" t="str">
        <f t="shared" si="92"/>
        <v/>
      </c>
      <c r="CW58" s="554" t="str">
        <f t="shared" si="93"/>
        <v/>
      </c>
      <c r="CX58" s="554" t="str">
        <f t="shared" si="94"/>
        <v/>
      </c>
      <c r="CY58" s="554" t="str">
        <f t="shared" si="95"/>
        <v/>
      </c>
      <c r="CZ58" s="554" t="str">
        <f t="shared" si="96"/>
        <v/>
      </c>
      <c r="DA58" s="554" t="str">
        <f t="shared" si="97"/>
        <v/>
      </c>
      <c r="DB58" s="555" t="str">
        <f t="shared" si="98"/>
        <v/>
      </c>
      <c r="DC58" s="555" t="str">
        <f t="shared" si="99"/>
        <v/>
      </c>
      <c r="DD58" s="555" t="str">
        <f t="shared" si="100"/>
        <v/>
      </c>
      <c r="DE58" s="554" t="str">
        <f t="shared" si="101"/>
        <v/>
      </c>
      <c r="DF58" s="554" t="str">
        <f t="shared" si="102"/>
        <v/>
      </c>
      <c r="DG58" s="554" t="str">
        <f t="shared" si="103"/>
        <v/>
      </c>
      <c r="DH58" s="554" t="str">
        <f t="shared" si="104"/>
        <v/>
      </c>
      <c r="DI58" s="554" t="str">
        <f t="shared" si="105"/>
        <v/>
      </c>
      <c r="DJ58" s="553" t="str">
        <f t="shared" si="106"/>
        <v/>
      </c>
      <c r="DK58" s="552" t="str">
        <f t="shared" si="107"/>
        <v/>
      </c>
      <c r="DL58" s="896">
        <f t="shared" si="108"/>
        <v>0</v>
      </c>
      <c r="DM58" s="851">
        <f t="shared" si="109"/>
        <v>0</v>
      </c>
      <c r="DN58" s="851">
        <f t="shared" si="110"/>
        <v>0</v>
      </c>
      <c r="DO58" s="851">
        <f t="shared" si="111"/>
        <v>0</v>
      </c>
      <c r="DP58" s="973" t="str">
        <f>IF(SUM(BV58)&gt;0,(BV56-DP61-SUM(BV61)*(DP61=""))*'Exp factors'!C$24,"")</f>
        <v/>
      </c>
      <c r="DQ58" s="974" t="str">
        <f>IF(SUM(BW58)&gt;0,(BW56-DQ61-SUM(BW61)*(DQ61=""))*'Exp factors'!D$24,"")</f>
        <v/>
      </c>
      <c r="DR58" s="974" t="str">
        <f>IF(SUM(BX58)&gt;0,(BX56-DR61-SUM(BX61)*(DR61=""))*'Exp factors'!E$24,"")</f>
        <v/>
      </c>
      <c r="DS58" s="975" t="str">
        <f>IF(SUM(BY58)&gt;0,(BY56-DS61-SUM(BY61)*(DS61=""))*'Exp factors'!F$24,"")</f>
        <v/>
      </c>
      <c r="DT58" s="971"/>
      <c r="DU58" s="60"/>
    </row>
    <row r="59" spans="1:125" ht="12.75" customHeight="1">
      <c r="A59" s="976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7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7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7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7"/>
      <c r="BV59" s="710"/>
      <c r="BW59" s="710"/>
      <c r="BX59" s="710"/>
      <c r="BY59" s="710"/>
      <c r="BZ59" s="894" t="str">
        <f t="shared" si="85"/>
        <v/>
      </c>
      <c r="CA59" s="894" t="str">
        <f t="shared" si="86"/>
        <v/>
      </c>
      <c r="CB59" s="894" t="str">
        <f t="shared" si="87"/>
        <v/>
      </c>
      <c r="CC59" s="895" t="str">
        <f t="shared" si="88"/>
        <v/>
      </c>
      <c r="CD59" s="523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6" t="str">
        <f t="shared" si="90"/>
        <v/>
      </c>
      <c r="CL59" s="156" t="str">
        <f t="shared" si="90"/>
        <v/>
      </c>
      <c r="CM59" s="156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4" t="str">
        <f t="shared" si="90"/>
        <v/>
      </c>
      <c r="CU59" s="552" t="str">
        <f t="shared" si="91"/>
        <v/>
      </c>
      <c r="CV59" s="553" t="str">
        <f t="shared" si="92"/>
        <v/>
      </c>
      <c r="CW59" s="554" t="str">
        <f t="shared" si="93"/>
        <v/>
      </c>
      <c r="CX59" s="554" t="str">
        <f t="shared" si="94"/>
        <v/>
      </c>
      <c r="CY59" s="554" t="str">
        <f t="shared" si="95"/>
        <v/>
      </c>
      <c r="CZ59" s="554" t="str">
        <f t="shared" si="96"/>
        <v/>
      </c>
      <c r="DA59" s="554" t="str">
        <f t="shared" si="97"/>
        <v/>
      </c>
      <c r="DB59" s="555" t="str">
        <f t="shared" si="98"/>
        <v/>
      </c>
      <c r="DC59" s="555" t="str">
        <f t="shared" si="99"/>
        <v/>
      </c>
      <c r="DD59" s="555" t="str">
        <f t="shared" si="100"/>
        <v/>
      </c>
      <c r="DE59" s="554" t="str">
        <f t="shared" si="101"/>
        <v/>
      </c>
      <c r="DF59" s="554" t="str">
        <f t="shared" si="102"/>
        <v/>
      </c>
      <c r="DG59" s="554" t="str">
        <f t="shared" si="103"/>
        <v/>
      </c>
      <c r="DH59" s="554" t="str">
        <f t="shared" si="104"/>
        <v/>
      </c>
      <c r="DI59" s="554" t="str">
        <f t="shared" si="105"/>
        <v/>
      </c>
      <c r="DJ59" s="553" t="str">
        <f t="shared" si="106"/>
        <v/>
      </c>
      <c r="DK59" s="552" t="str">
        <f t="shared" si="107"/>
        <v/>
      </c>
      <c r="DL59" s="896">
        <f t="shared" si="108"/>
        <v>0</v>
      </c>
      <c r="DM59" s="851">
        <f t="shared" si="109"/>
        <v>0</v>
      </c>
      <c r="DN59" s="851">
        <f t="shared" si="110"/>
        <v>0</v>
      </c>
      <c r="DO59" s="851">
        <f t="shared" si="111"/>
        <v>0</v>
      </c>
      <c r="DP59" s="968"/>
      <c r="DQ59" s="969"/>
      <c r="DR59" s="969"/>
      <c r="DS59" s="970"/>
      <c r="DT59" s="971"/>
      <c r="DU59" s="60"/>
    </row>
    <row r="60" spans="1:125" ht="12.75" customHeight="1">
      <c r="A60" s="976" t="s">
        <v>182</v>
      </c>
      <c r="B60" s="764" t="str">
        <f t="shared" ref="B60:R60" si="128">IF(B58="","",B58*B59)</f>
        <v/>
      </c>
      <c r="C60" s="764" t="str">
        <f t="shared" si="128"/>
        <v/>
      </c>
      <c r="D60" s="764" t="str">
        <f t="shared" si="128"/>
        <v/>
      </c>
      <c r="E60" s="764" t="str">
        <f t="shared" si="128"/>
        <v/>
      </c>
      <c r="F60" s="764" t="str">
        <f t="shared" si="128"/>
        <v/>
      </c>
      <c r="G60" s="764" t="str">
        <f t="shared" si="128"/>
        <v/>
      </c>
      <c r="H60" s="764" t="str">
        <f t="shared" si="128"/>
        <v/>
      </c>
      <c r="I60" s="764" t="str">
        <f t="shared" si="128"/>
        <v/>
      </c>
      <c r="J60" s="764" t="str">
        <f t="shared" si="128"/>
        <v/>
      </c>
      <c r="K60" s="764" t="str">
        <f t="shared" si="128"/>
        <v/>
      </c>
      <c r="L60" s="764" t="str">
        <f t="shared" si="128"/>
        <v/>
      </c>
      <c r="M60" s="764" t="str">
        <f t="shared" si="128"/>
        <v/>
      </c>
      <c r="N60" s="764" t="str">
        <f t="shared" si="128"/>
        <v/>
      </c>
      <c r="O60" s="764" t="str">
        <f t="shared" si="128"/>
        <v/>
      </c>
      <c r="P60" s="764" t="str">
        <f t="shared" si="128"/>
        <v/>
      </c>
      <c r="Q60" s="764" t="str">
        <f t="shared" si="128"/>
        <v/>
      </c>
      <c r="R60" s="764" t="str">
        <f t="shared" si="128"/>
        <v/>
      </c>
      <c r="S60" s="770"/>
      <c r="T60" s="764" t="str">
        <f t="shared" ref="T60:AJ60" si="129">IF(T58="","",T58*T59)</f>
        <v/>
      </c>
      <c r="U60" s="764" t="str">
        <f t="shared" si="129"/>
        <v/>
      </c>
      <c r="V60" s="764" t="str">
        <f t="shared" si="129"/>
        <v/>
      </c>
      <c r="W60" s="764" t="str">
        <f t="shared" si="129"/>
        <v/>
      </c>
      <c r="X60" s="764" t="str">
        <f t="shared" si="129"/>
        <v/>
      </c>
      <c r="Y60" s="764" t="str">
        <f t="shared" si="129"/>
        <v/>
      </c>
      <c r="Z60" s="764" t="str">
        <f t="shared" si="129"/>
        <v/>
      </c>
      <c r="AA60" s="764" t="str">
        <f t="shared" si="129"/>
        <v/>
      </c>
      <c r="AB60" s="764" t="str">
        <f t="shared" si="129"/>
        <v/>
      </c>
      <c r="AC60" s="764" t="str">
        <f t="shared" si="129"/>
        <v/>
      </c>
      <c r="AD60" s="764" t="str">
        <f t="shared" si="129"/>
        <v/>
      </c>
      <c r="AE60" s="764" t="str">
        <f t="shared" si="129"/>
        <v/>
      </c>
      <c r="AF60" s="764" t="str">
        <f t="shared" si="129"/>
        <v/>
      </c>
      <c r="AG60" s="764" t="str">
        <f t="shared" si="129"/>
        <v/>
      </c>
      <c r="AH60" s="764" t="str">
        <f t="shared" si="129"/>
        <v/>
      </c>
      <c r="AI60" s="764" t="str">
        <f t="shared" si="129"/>
        <v/>
      </c>
      <c r="AJ60" s="764" t="str">
        <f t="shared" si="129"/>
        <v/>
      </c>
      <c r="AK60" s="770"/>
      <c r="AL60" s="764" t="str">
        <f t="shared" ref="AL60:BB60" si="130">IF(AL58="","",AL58*AL59)</f>
        <v/>
      </c>
      <c r="AM60" s="764" t="str">
        <f t="shared" si="130"/>
        <v/>
      </c>
      <c r="AN60" s="764" t="str">
        <f t="shared" si="130"/>
        <v/>
      </c>
      <c r="AO60" s="764" t="str">
        <f t="shared" si="130"/>
        <v/>
      </c>
      <c r="AP60" s="764" t="str">
        <f t="shared" si="130"/>
        <v/>
      </c>
      <c r="AQ60" s="764" t="str">
        <f t="shared" si="130"/>
        <v/>
      </c>
      <c r="AR60" s="764" t="str">
        <f t="shared" si="130"/>
        <v/>
      </c>
      <c r="AS60" s="764" t="str">
        <f t="shared" si="130"/>
        <v/>
      </c>
      <c r="AT60" s="764" t="str">
        <f t="shared" si="130"/>
        <v/>
      </c>
      <c r="AU60" s="764" t="str">
        <f t="shared" si="130"/>
        <v/>
      </c>
      <c r="AV60" s="764" t="str">
        <f t="shared" si="130"/>
        <v/>
      </c>
      <c r="AW60" s="764" t="str">
        <f t="shared" si="130"/>
        <v/>
      </c>
      <c r="AX60" s="764" t="str">
        <f t="shared" si="130"/>
        <v/>
      </c>
      <c r="AY60" s="764" t="str">
        <f t="shared" si="130"/>
        <v/>
      </c>
      <c r="AZ60" s="764" t="str">
        <f t="shared" si="130"/>
        <v/>
      </c>
      <c r="BA60" s="764" t="str">
        <f t="shared" si="130"/>
        <v/>
      </c>
      <c r="BB60" s="764" t="str">
        <f t="shared" si="130"/>
        <v/>
      </c>
      <c r="BC60" s="770"/>
      <c r="BD60" s="764" t="str">
        <f t="shared" ref="BD60:BT60" si="131">IF(BD58="","",BD58*BD59)</f>
        <v/>
      </c>
      <c r="BE60" s="764" t="str">
        <f t="shared" si="131"/>
        <v/>
      </c>
      <c r="BF60" s="764" t="str">
        <f t="shared" si="131"/>
        <v/>
      </c>
      <c r="BG60" s="764" t="str">
        <f t="shared" si="131"/>
        <v/>
      </c>
      <c r="BH60" s="764" t="str">
        <f t="shared" si="131"/>
        <v/>
      </c>
      <c r="BI60" s="764" t="str">
        <f t="shared" si="131"/>
        <v/>
      </c>
      <c r="BJ60" s="764" t="str">
        <f t="shared" si="131"/>
        <v/>
      </c>
      <c r="BK60" s="764" t="str">
        <f t="shared" si="131"/>
        <v/>
      </c>
      <c r="BL60" s="764" t="str">
        <f t="shared" si="131"/>
        <v/>
      </c>
      <c r="BM60" s="764" t="str">
        <f t="shared" si="131"/>
        <v/>
      </c>
      <c r="BN60" s="764" t="str">
        <f t="shared" si="131"/>
        <v/>
      </c>
      <c r="BO60" s="764" t="str">
        <f t="shared" si="131"/>
        <v/>
      </c>
      <c r="BP60" s="764" t="str">
        <f t="shared" si="131"/>
        <v/>
      </c>
      <c r="BQ60" s="764" t="str">
        <f t="shared" si="131"/>
        <v/>
      </c>
      <c r="BR60" s="764" t="str">
        <f t="shared" si="131"/>
        <v/>
      </c>
      <c r="BS60" s="764" t="str">
        <f t="shared" si="131"/>
        <v/>
      </c>
      <c r="BT60" s="764" t="str">
        <f t="shared" si="131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5"/>
        <v/>
      </c>
      <c r="CA60" s="894" t="str">
        <f t="shared" si="86"/>
        <v/>
      </c>
      <c r="CB60" s="894" t="str">
        <f t="shared" si="87"/>
        <v/>
      </c>
      <c r="CC60" s="895" t="str">
        <f t="shared" si="88"/>
        <v/>
      </c>
      <c r="CD60" s="523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6" t="str">
        <f t="shared" si="90"/>
        <v/>
      </c>
      <c r="CL60" s="156" t="str">
        <f t="shared" si="90"/>
        <v/>
      </c>
      <c r="CM60" s="156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4" t="str">
        <f t="shared" si="90"/>
        <v/>
      </c>
      <c r="CU60" s="552" t="str">
        <f t="shared" si="91"/>
        <v/>
      </c>
      <c r="CV60" s="553" t="str">
        <f t="shared" si="92"/>
        <v/>
      </c>
      <c r="CW60" s="554" t="str">
        <f t="shared" si="93"/>
        <v/>
      </c>
      <c r="CX60" s="554" t="str">
        <f t="shared" si="94"/>
        <v/>
      </c>
      <c r="CY60" s="554" t="str">
        <f t="shared" si="95"/>
        <v/>
      </c>
      <c r="CZ60" s="554" t="str">
        <f t="shared" si="96"/>
        <v/>
      </c>
      <c r="DA60" s="554" t="str">
        <f t="shared" si="97"/>
        <v/>
      </c>
      <c r="DB60" s="555" t="str">
        <f t="shared" si="98"/>
        <v/>
      </c>
      <c r="DC60" s="555" t="str">
        <f t="shared" si="99"/>
        <v/>
      </c>
      <c r="DD60" s="555" t="str">
        <f t="shared" si="100"/>
        <v/>
      </c>
      <c r="DE60" s="554" t="str">
        <f t="shared" si="101"/>
        <v/>
      </c>
      <c r="DF60" s="554" t="str">
        <f t="shared" si="102"/>
        <v/>
      </c>
      <c r="DG60" s="554" t="str">
        <f t="shared" si="103"/>
        <v/>
      </c>
      <c r="DH60" s="554" t="str">
        <f t="shared" si="104"/>
        <v/>
      </c>
      <c r="DI60" s="554" t="str">
        <f t="shared" si="105"/>
        <v/>
      </c>
      <c r="DJ60" s="553" t="str">
        <f t="shared" si="106"/>
        <v/>
      </c>
      <c r="DK60" s="552" t="str">
        <f t="shared" si="107"/>
        <v/>
      </c>
      <c r="DL60" s="896">
        <f t="shared" si="108"/>
        <v>0</v>
      </c>
      <c r="DM60" s="851">
        <f t="shared" si="109"/>
        <v>0</v>
      </c>
      <c r="DN60" s="851">
        <f t="shared" si="110"/>
        <v>0</v>
      </c>
      <c r="DO60" s="851">
        <f t="shared" si="111"/>
        <v>0</v>
      </c>
      <c r="DP60" s="977" t="str">
        <f>IF(DP58="","",DP58*BV59)</f>
        <v/>
      </c>
      <c r="DQ60" s="978" t="str">
        <f>IF(DQ58="","",DQ58*BW59)</f>
        <v/>
      </c>
      <c r="DR60" s="978" t="str">
        <f>IF(DR58="","",DR58*BX59)</f>
        <v/>
      </c>
      <c r="DS60" s="979" t="str">
        <f>IF(DS58="","",DS58*BY59)</f>
        <v/>
      </c>
      <c r="DT60" s="971"/>
      <c r="DU60" s="60"/>
    </row>
    <row r="61" spans="1:125" ht="12.75" customHeight="1">
      <c r="A61" s="976" t="s">
        <v>246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2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2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2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2"/>
      <c r="BV61" s="646"/>
      <c r="BW61" s="646"/>
      <c r="BX61" s="646"/>
      <c r="BY61" s="646"/>
      <c r="BZ61" s="894" t="str">
        <f t="shared" si="85"/>
        <v/>
      </c>
      <c r="CA61" s="894" t="str">
        <f t="shared" si="86"/>
        <v/>
      </c>
      <c r="CB61" s="894" t="str">
        <f t="shared" si="87"/>
        <v/>
      </c>
      <c r="CC61" s="895" t="str">
        <f t="shared" si="88"/>
        <v/>
      </c>
      <c r="CD61" s="523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6" t="str">
        <f t="shared" si="90"/>
        <v/>
      </c>
      <c r="CL61" s="156" t="str">
        <f t="shared" si="90"/>
        <v/>
      </c>
      <c r="CM61" s="156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4" t="str">
        <f t="shared" si="90"/>
        <v/>
      </c>
      <c r="CU61" s="552" t="str">
        <f t="shared" si="91"/>
        <v/>
      </c>
      <c r="CV61" s="553" t="str">
        <f t="shared" si="92"/>
        <v/>
      </c>
      <c r="CW61" s="554" t="str">
        <f t="shared" si="93"/>
        <v/>
      </c>
      <c r="CX61" s="554" t="str">
        <f t="shared" si="94"/>
        <v/>
      </c>
      <c r="CY61" s="554" t="str">
        <f t="shared" si="95"/>
        <v/>
      </c>
      <c r="CZ61" s="554" t="str">
        <f t="shared" si="96"/>
        <v/>
      </c>
      <c r="DA61" s="554" t="str">
        <f t="shared" si="97"/>
        <v/>
      </c>
      <c r="DB61" s="555" t="str">
        <f t="shared" si="98"/>
        <v/>
      </c>
      <c r="DC61" s="555" t="str">
        <f t="shared" si="99"/>
        <v/>
      </c>
      <c r="DD61" s="555" t="str">
        <f t="shared" si="100"/>
        <v/>
      </c>
      <c r="DE61" s="554" t="str">
        <f t="shared" si="101"/>
        <v/>
      </c>
      <c r="DF61" s="554" t="str">
        <f t="shared" si="102"/>
        <v/>
      </c>
      <c r="DG61" s="554" t="str">
        <f t="shared" si="103"/>
        <v/>
      </c>
      <c r="DH61" s="554" t="str">
        <f t="shared" si="104"/>
        <v/>
      </c>
      <c r="DI61" s="554" t="str">
        <f t="shared" si="105"/>
        <v/>
      </c>
      <c r="DJ61" s="553" t="str">
        <f t="shared" si="106"/>
        <v/>
      </c>
      <c r="DK61" s="552" t="str">
        <f t="shared" si="107"/>
        <v/>
      </c>
      <c r="DL61" s="896">
        <f t="shared" si="108"/>
        <v>0</v>
      </c>
      <c r="DM61" s="851">
        <f t="shared" si="109"/>
        <v>0</v>
      </c>
      <c r="DN61" s="851">
        <f t="shared" si="110"/>
        <v>0</v>
      </c>
      <c r="DO61" s="851">
        <f t="shared" si="111"/>
        <v>0</v>
      </c>
      <c r="DP61" s="980"/>
      <c r="DQ61" s="299"/>
      <c r="DR61" s="299"/>
      <c r="DS61" s="981"/>
      <c r="DT61" s="971"/>
      <c r="DU61" s="60"/>
    </row>
    <row r="62" spans="1:125" ht="12.75" customHeight="1">
      <c r="A62" s="893" t="str">
        <f>$H$1 &amp; " (%)"</f>
        <v>kcal (%)</v>
      </c>
      <c r="B62" s="769" t="str">
        <f t="shared" ref="B62:R62" si="132">IF(B56="","",(B56-B58-B61)*B57/B$7/365/$G$1)</f>
        <v/>
      </c>
      <c r="C62" s="769" t="str">
        <f t="shared" si="132"/>
        <v/>
      </c>
      <c r="D62" s="769" t="str">
        <f t="shared" si="132"/>
        <v/>
      </c>
      <c r="E62" s="769" t="str">
        <f t="shared" si="132"/>
        <v/>
      </c>
      <c r="F62" s="769" t="str">
        <f t="shared" si="132"/>
        <v/>
      </c>
      <c r="G62" s="769" t="str">
        <f t="shared" si="132"/>
        <v/>
      </c>
      <c r="H62" s="769" t="str">
        <f t="shared" si="132"/>
        <v/>
      </c>
      <c r="I62" s="769" t="str">
        <f t="shared" si="132"/>
        <v/>
      </c>
      <c r="J62" s="769" t="str">
        <f t="shared" si="132"/>
        <v/>
      </c>
      <c r="K62" s="769" t="str">
        <f t="shared" si="132"/>
        <v/>
      </c>
      <c r="L62" s="769" t="str">
        <f t="shared" si="132"/>
        <v/>
      </c>
      <c r="M62" s="769" t="str">
        <f t="shared" si="132"/>
        <v/>
      </c>
      <c r="N62" s="769" t="str">
        <f t="shared" si="132"/>
        <v/>
      </c>
      <c r="O62" s="769" t="str">
        <f t="shared" si="132"/>
        <v/>
      </c>
      <c r="P62" s="769" t="str">
        <f t="shared" si="132"/>
        <v/>
      </c>
      <c r="Q62" s="769" t="str">
        <f t="shared" si="132"/>
        <v/>
      </c>
      <c r="R62" s="769" t="str">
        <f t="shared" si="132"/>
        <v/>
      </c>
      <c r="S62" s="982"/>
      <c r="T62" s="769" t="str">
        <f t="shared" ref="T62:AJ62" si="133">IF(T56="","",(T56-T58-T61)*T57/T$7/365/$G$1)</f>
        <v/>
      </c>
      <c r="U62" s="769" t="str">
        <f t="shared" si="133"/>
        <v/>
      </c>
      <c r="V62" s="769" t="str">
        <f t="shared" si="133"/>
        <v/>
      </c>
      <c r="W62" s="769" t="str">
        <f t="shared" si="133"/>
        <v/>
      </c>
      <c r="X62" s="769" t="str">
        <f t="shared" si="133"/>
        <v/>
      </c>
      <c r="Y62" s="769" t="str">
        <f t="shared" si="133"/>
        <v/>
      </c>
      <c r="Z62" s="769" t="str">
        <f t="shared" si="133"/>
        <v/>
      </c>
      <c r="AA62" s="769" t="str">
        <f t="shared" si="133"/>
        <v/>
      </c>
      <c r="AB62" s="769" t="str">
        <f t="shared" si="133"/>
        <v/>
      </c>
      <c r="AC62" s="769" t="str">
        <f t="shared" si="133"/>
        <v/>
      </c>
      <c r="AD62" s="769" t="str">
        <f t="shared" si="133"/>
        <v/>
      </c>
      <c r="AE62" s="769" t="str">
        <f t="shared" si="133"/>
        <v/>
      </c>
      <c r="AF62" s="769" t="str">
        <f t="shared" si="133"/>
        <v/>
      </c>
      <c r="AG62" s="769" t="str">
        <f t="shared" si="133"/>
        <v/>
      </c>
      <c r="AH62" s="769" t="str">
        <f t="shared" si="133"/>
        <v/>
      </c>
      <c r="AI62" s="769" t="str">
        <f t="shared" si="133"/>
        <v/>
      </c>
      <c r="AJ62" s="769" t="str">
        <f t="shared" si="133"/>
        <v/>
      </c>
      <c r="AK62" s="982"/>
      <c r="AL62" s="769" t="str">
        <f t="shared" ref="AL62:BB62" si="134">IF(AL56="","",(AL56-AL58-AL61)*AL57/AL$7/365/$G$1)</f>
        <v/>
      </c>
      <c r="AM62" s="769" t="str">
        <f t="shared" si="134"/>
        <v/>
      </c>
      <c r="AN62" s="769" t="str">
        <f t="shared" si="134"/>
        <v/>
      </c>
      <c r="AO62" s="769" t="str">
        <f t="shared" si="134"/>
        <v/>
      </c>
      <c r="AP62" s="769" t="str">
        <f t="shared" si="134"/>
        <v/>
      </c>
      <c r="AQ62" s="769" t="str">
        <f t="shared" si="134"/>
        <v/>
      </c>
      <c r="AR62" s="769" t="str">
        <f t="shared" si="134"/>
        <v/>
      </c>
      <c r="AS62" s="769" t="str">
        <f t="shared" si="134"/>
        <v/>
      </c>
      <c r="AT62" s="769" t="str">
        <f t="shared" si="134"/>
        <v/>
      </c>
      <c r="AU62" s="769" t="str">
        <f t="shared" si="134"/>
        <v/>
      </c>
      <c r="AV62" s="769" t="str">
        <f t="shared" si="134"/>
        <v/>
      </c>
      <c r="AW62" s="769" t="str">
        <f t="shared" si="134"/>
        <v/>
      </c>
      <c r="AX62" s="769" t="str">
        <f t="shared" si="134"/>
        <v/>
      </c>
      <c r="AY62" s="769" t="str">
        <f t="shared" si="134"/>
        <v/>
      </c>
      <c r="AZ62" s="769" t="str">
        <f t="shared" si="134"/>
        <v/>
      </c>
      <c r="BA62" s="769" t="str">
        <f t="shared" si="134"/>
        <v/>
      </c>
      <c r="BB62" s="769" t="str">
        <f t="shared" si="134"/>
        <v/>
      </c>
      <c r="BC62" s="982"/>
      <c r="BD62" s="769" t="str">
        <f t="shared" ref="BD62:BT62" si="135">IF(BD56="","",(BD56-BD58-BD61)*BD57/BD$7/365/$G$1)</f>
        <v/>
      </c>
      <c r="BE62" s="769" t="str">
        <f t="shared" si="135"/>
        <v/>
      </c>
      <c r="BF62" s="769" t="str">
        <f t="shared" si="135"/>
        <v/>
      </c>
      <c r="BG62" s="769" t="str">
        <f t="shared" si="135"/>
        <v/>
      </c>
      <c r="BH62" s="769" t="str">
        <f t="shared" si="135"/>
        <v/>
      </c>
      <c r="BI62" s="769" t="str">
        <f t="shared" si="135"/>
        <v/>
      </c>
      <c r="BJ62" s="769" t="str">
        <f t="shared" si="135"/>
        <v/>
      </c>
      <c r="BK62" s="769" t="str">
        <f t="shared" si="135"/>
        <v/>
      </c>
      <c r="BL62" s="769" t="str">
        <f t="shared" si="135"/>
        <v/>
      </c>
      <c r="BM62" s="769" t="str">
        <f t="shared" si="135"/>
        <v/>
      </c>
      <c r="BN62" s="769" t="str">
        <f t="shared" si="135"/>
        <v/>
      </c>
      <c r="BO62" s="769" t="str">
        <f t="shared" si="135"/>
        <v/>
      </c>
      <c r="BP62" s="769" t="str">
        <f t="shared" si="135"/>
        <v/>
      </c>
      <c r="BQ62" s="769" t="str">
        <f t="shared" si="135"/>
        <v/>
      </c>
      <c r="BR62" s="769" t="str">
        <f t="shared" si="135"/>
        <v/>
      </c>
      <c r="BS62" s="769" t="str">
        <f t="shared" si="135"/>
        <v/>
      </c>
      <c r="BT62" s="769" t="str">
        <f t="shared" si="135"/>
        <v/>
      </c>
      <c r="BU62" s="982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3" t="str">
        <f t="shared" si="85"/>
        <v/>
      </c>
      <c r="CA62" s="983" t="str">
        <f t="shared" si="86"/>
        <v/>
      </c>
      <c r="CB62" s="983" t="str">
        <f t="shared" si="87"/>
        <v/>
      </c>
      <c r="CC62" s="984" t="str">
        <f t="shared" si="88"/>
        <v/>
      </c>
      <c r="CD62" s="626" t="str">
        <f t="shared" si="90"/>
        <v/>
      </c>
      <c r="CE62" s="541" t="str">
        <f t="shared" si="90"/>
        <v/>
      </c>
      <c r="CF62" s="542" t="str">
        <f t="shared" si="90"/>
        <v/>
      </c>
      <c r="CG62" s="542" t="str">
        <f t="shared" si="90"/>
        <v/>
      </c>
      <c r="CH62" s="542" t="str">
        <f t="shared" si="90"/>
        <v/>
      </c>
      <c r="CI62" s="542" t="str">
        <f t="shared" si="90"/>
        <v/>
      </c>
      <c r="CJ62" s="542" t="str">
        <f t="shared" si="90"/>
        <v/>
      </c>
      <c r="CK62" s="543" t="str">
        <f t="shared" si="90"/>
        <v/>
      </c>
      <c r="CL62" s="543" t="str">
        <f t="shared" si="90"/>
        <v/>
      </c>
      <c r="CM62" s="543" t="str">
        <f t="shared" si="90"/>
        <v/>
      </c>
      <c r="CN62" s="542" t="str">
        <f t="shared" si="90"/>
        <v/>
      </c>
      <c r="CO62" s="542" t="str">
        <f t="shared" si="90"/>
        <v/>
      </c>
      <c r="CP62" s="542" t="str">
        <f t="shared" si="90"/>
        <v/>
      </c>
      <c r="CQ62" s="542" t="str">
        <f t="shared" si="90"/>
        <v/>
      </c>
      <c r="CR62" s="542" t="str">
        <f t="shared" si="90"/>
        <v/>
      </c>
      <c r="CS62" s="541" t="str">
        <f t="shared" si="90"/>
        <v/>
      </c>
      <c r="CT62" s="627" t="str">
        <f t="shared" si="90"/>
        <v/>
      </c>
      <c r="CU62" s="540" t="str">
        <f t="shared" si="91"/>
        <v/>
      </c>
      <c r="CV62" s="541" t="str">
        <f t="shared" si="92"/>
        <v/>
      </c>
      <c r="CW62" s="542" t="str">
        <f t="shared" si="93"/>
        <v/>
      </c>
      <c r="CX62" s="542" t="str">
        <f t="shared" si="94"/>
        <v/>
      </c>
      <c r="CY62" s="542" t="str">
        <f t="shared" si="95"/>
        <v/>
      </c>
      <c r="CZ62" s="542" t="str">
        <f t="shared" si="96"/>
        <v/>
      </c>
      <c r="DA62" s="542" t="str">
        <f t="shared" si="97"/>
        <v/>
      </c>
      <c r="DB62" s="543" t="str">
        <f t="shared" si="98"/>
        <v/>
      </c>
      <c r="DC62" s="543" t="str">
        <f t="shared" si="99"/>
        <v/>
      </c>
      <c r="DD62" s="543" t="str">
        <f t="shared" si="100"/>
        <v/>
      </c>
      <c r="DE62" s="542" t="str">
        <f t="shared" si="101"/>
        <v/>
      </c>
      <c r="DF62" s="542" t="str">
        <f t="shared" si="102"/>
        <v/>
      </c>
      <c r="DG62" s="542" t="str">
        <f t="shared" si="103"/>
        <v/>
      </c>
      <c r="DH62" s="542" t="str">
        <f t="shared" si="104"/>
        <v/>
      </c>
      <c r="DI62" s="542" t="str">
        <f t="shared" si="105"/>
        <v/>
      </c>
      <c r="DJ62" s="541" t="str">
        <f t="shared" si="106"/>
        <v/>
      </c>
      <c r="DK62" s="540" t="str">
        <f t="shared" si="107"/>
        <v/>
      </c>
      <c r="DL62" s="896">
        <f t="shared" si="108"/>
        <v>0</v>
      </c>
      <c r="DM62" s="851">
        <f t="shared" si="109"/>
        <v>0</v>
      </c>
      <c r="DN62" s="851">
        <f t="shared" si="110"/>
        <v>0</v>
      </c>
      <c r="DO62" s="851">
        <f t="shared" si="111"/>
        <v>0</v>
      </c>
      <c r="DP62" s="985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6" t="str">
        <f>IF(DS56="","",(DS56+SUM(BY56)*(DS56="")-SUM(DS58)-DS61-SUM(BY61)*(DS61=""))*BY57/DS$7/365/$G$1)</f>
        <v/>
      </c>
      <c r="DT62" s="971"/>
      <c r="DU62" s="60"/>
    </row>
    <row r="63" spans="1:125" ht="12.75" customHeight="1">
      <c r="A63" s="892" t="s">
        <v>476</v>
      </c>
      <c r="B63" s="961"/>
      <c r="C63" s="961"/>
      <c r="D63" s="961"/>
      <c r="E63" s="961"/>
      <c r="F63" s="961"/>
      <c r="G63" s="961"/>
      <c r="H63" s="961"/>
      <c r="I63" s="961"/>
      <c r="J63" s="961"/>
      <c r="K63" s="961"/>
      <c r="L63" s="961"/>
      <c r="M63" s="961"/>
      <c r="N63" s="961"/>
      <c r="O63" s="961"/>
      <c r="P63" s="961"/>
      <c r="Q63" s="961"/>
      <c r="R63" s="961"/>
      <c r="S63" s="962"/>
      <c r="T63" s="961"/>
      <c r="U63" s="961"/>
      <c r="V63" s="961"/>
      <c r="W63" s="961"/>
      <c r="X63" s="961"/>
      <c r="Y63" s="961"/>
      <c r="Z63" s="961"/>
      <c r="AA63" s="961"/>
      <c r="AB63" s="961"/>
      <c r="AC63" s="961"/>
      <c r="AD63" s="961"/>
      <c r="AE63" s="961"/>
      <c r="AF63" s="961"/>
      <c r="AG63" s="961"/>
      <c r="AH63" s="961"/>
      <c r="AI63" s="961"/>
      <c r="AJ63" s="961"/>
      <c r="AK63" s="962"/>
      <c r="AL63" s="961"/>
      <c r="AM63" s="961"/>
      <c r="AN63" s="961"/>
      <c r="AO63" s="961"/>
      <c r="AP63" s="961"/>
      <c r="AQ63" s="961"/>
      <c r="AR63" s="961"/>
      <c r="AS63" s="961"/>
      <c r="AT63" s="961"/>
      <c r="AU63" s="961"/>
      <c r="AV63" s="961"/>
      <c r="AW63" s="961"/>
      <c r="AX63" s="961"/>
      <c r="AY63" s="961"/>
      <c r="AZ63" s="961"/>
      <c r="BA63" s="961"/>
      <c r="BB63" s="961"/>
      <c r="BC63" s="962"/>
      <c r="BD63" s="961"/>
      <c r="BE63" s="961"/>
      <c r="BF63" s="961"/>
      <c r="BG63" s="961"/>
      <c r="BH63" s="961"/>
      <c r="BI63" s="961"/>
      <c r="BJ63" s="961"/>
      <c r="BK63" s="961"/>
      <c r="BL63" s="961"/>
      <c r="BM63" s="961"/>
      <c r="BN63" s="961"/>
      <c r="BO63" s="961"/>
      <c r="BP63" s="961"/>
      <c r="BQ63" s="961"/>
      <c r="BR63" s="961"/>
      <c r="BS63" s="961"/>
      <c r="BT63" s="961"/>
      <c r="BU63" s="962"/>
      <c r="BV63" s="961"/>
      <c r="BW63" s="961"/>
      <c r="BX63" s="961"/>
      <c r="BY63" s="961"/>
      <c r="BZ63" s="894" t="str">
        <f t="shared" si="85"/>
        <v/>
      </c>
      <c r="CA63" s="894" t="str">
        <f t="shared" si="86"/>
        <v/>
      </c>
      <c r="CB63" s="894" t="str">
        <f t="shared" si="87"/>
        <v/>
      </c>
      <c r="CC63" s="895" t="str">
        <f t="shared" si="88"/>
        <v/>
      </c>
      <c r="CD63" s="523" t="str">
        <f t="shared" ref="CD63:CS63" si="13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6"/>
        <v/>
      </c>
      <c r="CF63" s="90" t="str">
        <f t="shared" si="136"/>
        <v/>
      </c>
      <c r="CG63" s="90" t="str">
        <f t="shared" si="136"/>
        <v/>
      </c>
      <c r="CH63" s="90" t="str">
        <f t="shared" si="136"/>
        <v/>
      </c>
      <c r="CI63" s="90" t="str">
        <f t="shared" si="136"/>
        <v/>
      </c>
      <c r="CJ63" s="90" t="str">
        <f t="shared" si="136"/>
        <v/>
      </c>
      <c r="CK63" s="156" t="str">
        <f t="shared" si="136"/>
        <v/>
      </c>
      <c r="CL63" s="156" t="str">
        <f t="shared" si="136"/>
        <v/>
      </c>
      <c r="CM63" s="156" t="str">
        <f t="shared" si="136"/>
        <v/>
      </c>
      <c r="CN63" s="90" t="str">
        <f t="shared" si="136"/>
        <v/>
      </c>
      <c r="CO63" s="90" t="str">
        <f t="shared" si="136"/>
        <v/>
      </c>
      <c r="CP63" s="90" t="str">
        <f t="shared" si="136"/>
        <v/>
      </c>
      <c r="CQ63" s="90" t="str">
        <f t="shared" si="136"/>
        <v/>
      </c>
      <c r="CR63" s="90" t="str">
        <f t="shared" si="136"/>
        <v/>
      </c>
      <c r="CS63" s="89" t="str">
        <f t="shared" si="136"/>
        <v/>
      </c>
      <c r="CT63" s="524" t="str">
        <f t="shared" ref="CD63:CT78" si="13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2" t="str">
        <f t="shared" si="91"/>
        <v/>
      </c>
      <c r="CV63" s="553" t="str">
        <f t="shared" si="92"/>
        <v/>
      </c>
      <c r="CW63" s="554" t="str">
        <f t="shared" si="93"/>
        <v/>
      </c>
      <c r="CX63" s="554" t="str">
        <f t="shared" si="94"/>
        <v/>
      </c>
      <c r="CY63" s="554" t="str">
        <f t="shared" si="95"/>
        <v/>
      </c>
      <c r="CZ63" s="554" t="str">
        <f t="shared" si="96"/>
        <v/>
      </c>
      <c r="DA63" s="554" t="str">
        <f t="shared" si="97"/>
        <v/>
      </c>
      <c r="DB63" s="555" t="str">
        <f t="shared" si="98"/>
        <v/>
      </c>
      <c r="DC63" s="555" t="str">
        <f t="shared" si="99"/>
        <v/>
      </c>
      <c r="DD63" s="555" t="str">
        <f t="shared" si="100"/>
        <v/>
      </c>
      <c r="DE63" s="554" t="str">
        <f t="shared" si="101"/>
        <v/>
      </c>
      <c r="DF63" s="554" t="str">
        <f t="shared" si="102"/>
        <v/>
      </c>
      <c r="DG63" s="554" t="str">
        <f t="shared" si="103"/>
        <v/>
      </c>
      <c r="DH63" s="554" t="str">
        <f t="shared" si="104"/>
        <v/>
      </c>
      <c r="DI63" s="554" t="str">
        <f t="shared" si="105"/>
        <v/>
      </c>
      <c r="DJ63" s="553" t="str">
        <f t="shared" si="106"/>
        <v/>
      </c>
      <c r="DK63" s="552" t="str">
        <f t="shared" si="107"/>
        <v/>
      </c>
      <c r="DL63" s="896">
        <f t="shared" si="108"/>
        <v>0</v>
      </c>
      <c r="DM63" s="851">
        <f t="shared" si="109"/>
        <v>0</v>
      </c>
      <c r="DN63" s="851">
        <f t="shared" si="110"/>
        <v>0</v>
      </c>
      <c r="DO63" s="851">
        <f t="shared" si="111"/>
        <v>0</v>
      </c>
      <c r="DP63" s="987" t="str">
        <f>IF(SUM(BV63)&gt;0,BV63*'Exp factors'!C$21,"")</f>
        <v/>
      </c>
      <c r="DQ63" s="988" t="str">
        <f>IF(SUM(BW63)&gt;0,BW63*'Exp factors'!D$21,"")</f>
        <v/>
      </c>
      <c r="DR63" s="988" t="str">
        <f>IF(SUM(BX63)&gt;0,BX63*'Exp factors'!E$21,"")</f>
        <v/>
      </c>
      <c r="DS63" s="989" t="str">
        <f>IF(SUM(BY63)&gt;0,BY63*'Exp factors'!F$21,"")</f>
        <v/>
      </c>
      <c r="DT63" s="971"/>
      <c r="DU63" s="60"/>
    </row>
    <row r="64" spans="1:125" ht="12.75" customHeight="1">
      <c r="A64" s="966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7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7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7"/>
      <c r="BV64" s="287"/>
      <c r="BW64" s="287"/>
      <c r="BX64" s="287"/>
      <c r="BY64" s="287"/>
      <c r="BZ64" s="894" t="str">
        <f t="shared" si="85"/>
        <v/>
      </c>
      <c r="CA64" s="894" t="str">
        <f t="shared" si="86"/>
        <v/>
      </c>
      <c r="CB64" s="894" t="str">
        <f t="shared" si="87"/>
        <v/>
      </c>
      <c r="CC64" s="895" t="str">
        <f t="shared" si="88"/>
        <v/>
      </c>
      <c r="CD64" s="523" t="str">
        <f t="shared" si="137"/>
        <v/>
      </c>
      <c r="CE64" s="89" t="str">
        <f t="shared" si="137"/>
        <v/>
      </c>
      <c r="CF64" s="90" t="str">
        <f t="shared" si="137"/>
        <v/>
      </c>
      <c r="CG64" s="90" t="str">
        <f t="shared" si="137"/>
        <v/>
      </c>
      <c r="CH64" s="90" t="str">
        <f t="shared" si="137"/>
        <v/>
      </c>
      <c r="CI64" s="90" t="str">
        <f t="shared" si="137"/>
        <v/>
      </c>
      <c r="CJ64" s="90" t="str">
        <f t="shared" si="137"/>
        <v/>
      </c>
      <c r="CK64" s="156" t="str">
        <f t="shared" si="137"/>
        <v/>
      </c>
      <c r="CL64" s="156" t="str">
        <f t="shared" si="137"/>
        <v/>
      </c>
      <c r="CM64" s="156" t="str">
        <f t="shared" si="137"/>
        <v/>
      </c>
      <c r="CN64" s="90" t="str">
        <f t="shared" si="137"/>
        <v/>
      </c>
      <c r="CO64" s="90" t="str">
        <f t="shared" si="137"/>
        <v/>
      </c>
      <c r="CP64" s="90" t="str">
        <f t="shared" si="137"/>
        <v/>
      </c>
      <c r="CQ64" s="90" t="str">
        <f t="shared" si="137"/>
        <v/>
      </c>
      <c r="CR64" s="90" t="str">
        <f t="shared" si="137"/>
        <v/>
      </c>
      <c r="CS64" s="89" t="str">
        <f t="shared" si="137"/>
        <v/>
      </c>
      <c r="CT64" s="524" t="str">
        <f t="shared" si="137"/>
        <v/>
      </c>
      <c r="CU64" s="552" t="str">
        <f t="shared" si="91"/>
        <v/>
      </c>
      <c r="CV64" s="553" t="str">
        <f t="shared" si="92"/>
        <v/>
      </c>
      <c r="CW64" s="554" t="str">
        <f t="shared" si="93"/>
        <v/>
      </c>
      <c r="CX64" s="554" t="str">
        <f t="shared" si="94"/>
        <v/>
      </c>
      <c r="CY64" s="554" t="str">
        <f t="shared" si="95"/>
        <v/>
      </c>
      <c r="CZ64" s="554" t="str">
        <f t="shared" si="96"/>
        <v/>
      </c>
      <c r="DA64" s="554" t="str">
        <f t="shared" si="97"/>
        <v/>
      </c>
      <c r="DB64" s="555" t="str">
        <f t="shared" si="98"/>
        <v/>
      </c>
      <c r="DC64" s="555" t="str">
        <f t="shared" si="99"/>
        <v/>
      </c>
      <c r="DD64" s="555" t="str">
        <f t="shared" si="100"/>
        <v/>
      </c>
      <c r="DE64" s="554" t="str">
        <f t="shared" si="101"/>
        <v/>
      </c>
      <c r="DF64" s="554" t="str">
        <f t="shared" si="102"/>
        <v/>
      </c>
      <c r="DG64" s="554" t="str">
        <f t="shared" si="103"/>
        <v/>
      </c>
      <c r="DH64" s="554" t="str">
        <f t="shared" si="104"/>
        <v/>
      </c>
      <c r="DI64" s="554" t="str">
        <f t="shared" si="105"/>
        <v/>
      </c>
      <c r="DJ64" s="553" t="str">
        <f t="shared" si="106"/>
        <v/>
      </c>
      <c r="DK64" s="552" t="str">
        <f t="shared" si="107"/>
        <v/>
      </c>
      <c r="DL64" s="896">
        <f t="shared" si="108"/>
        <v>0</v>
      </c>
      <c r="DM64" s="851">
        <f t="shared" si="109"/>
        <v>0</v>
      </c>
      <c r="DN64" s="851">
        <f t="shared" si="110"/>
        <v>0</v>
      </c>
      <c r="DO64" s="851">
        <f t="shared" si="111"/>
        <v>0</v>
      </c>
      <c r="DP64" s="968"/>
      <c r="DQ64" s="969"/>
      <c r="DR64" s="969"/>
      <c r="DS64" s="970"/>
      <c r="DT64" s="971"/>
      <c r="DU64" s="60"/>
    </row>
    <row r="65" spans="1:125" ht="12.75" customHeight="1">
      <c r="A65" s="972" t="s">
        <v>245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7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7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7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7"/>
      <c r="BV65" s="687"/>
      <c r="BW65" s="687"/>
      <c r="BX65" s="687"/>
      <c r="BY65" s="687"/>
      <c r="BZ65" s="894" t="str">
        <f t="shared" si="85"/>
        <v/>
      </c>
      <c r="CA65" s="894" t="str">
        <f t="shared" si="86"/>
        <v/>
      </c>
      <c r="CB65" s="894" t="str">
        <f t="shared" si="87"/>
        <v/>
      </c>
      <c r="CC65" s="895" t="str">
        <f t="shared" si="88"/>
        <v/>
      </c>
      <c r="CD65" s="523" t="str">
        <f t="shared" si="137"/>
        <v/>
      </c>
      <c r="CE65" s="89" t="str">
        <f t="shared" si="137"/>
        <v/>
      </c>
      <c r="CF65" s="90" t="str">
        <f t="shared" si="137"/>
        <v/>
      </c>
      <c r="CG65" s="90" t="str">
        <f t="shared" si="137"/>
        <v/>
      </c>
      <c r="CH65" s="90" t="str">
        <f t="shared" si="137"/>
        <v/>
      </c>
      <c r="CI65" s="90" t="str">
        <f t="shared" si="137"/>
        <v/>
      </c>
      <c r="CJ65" s="90" t="str">
        <f t="shared" si="137"/>
        <v/>
      </c>
      <c r="CK65" s="156" t="str">
        <f t="shared" si="137"/>
        <v/>
      </c>
      <c r="CL65" s="156" t="str">
        <f t="shared" si="137"/>
        <v/>
      </c>
      <c r="CM65" s="156" t="str">
        <f t="shared" si="137"/>
        <v/>
      </c>
      <c r="CN65" s="90" t="str">
        <f t="shared" si="137"/>
        <v/>
      </c>
      <c r="CO65" s="90" t="str">
        <f t="shared" si="137"/>
        <v/>
      </c>
      <c r="CP65" s="90" t="str">
        <f t="shared" si="137"/>
        <v/>
      </c>
      <c r="CQ65" s="90" t="str">
        <f t="shared" si="137"/>
        <v/>
      </c>
      <c r="CR65" s="90" t="str">
        <f t="shared" si="137"/>
        <v/>
      </c>
      <c r="CS65" s="89" t="str">
        <f t="shared" si="137"/>
        <v/>
      </c>
      <c r="CT65" s="524" t="str">
        <f t="shared" si="137"/>
        <v/>
      </c>
      <c r="CU65" s="552" t="str">
        <f t="shared" si="91"/>
        <v/>
      </c>
      <c r="CV65" s="553" t="str">
        <f t="shared" si="92"/>
        <v/>
      </c>
      <c r="CW65" s="554" t="str">
        <f t="shared" si="93"/>
        <v/>
      </c>
      <c r="CX65" s="554" t="str">
        <f t="shared" si="94"/>
        <v/>
      </c>
      <c r="CY65" s="554" t="str">
        <f t="shared" si="95"/>
        <v/>
      </c>
      <c r="CZ65" s="554" t="str">
        <f t="shared" si="96"/>
        <v/>
      </c>
      <c r="DA65" s="554" t="str">
        <f t="shared" si="97"/>
        <v/>
      </c>
      <c r="DB65" s="555" t="str">
        <f t="shared" si="98"/>
        <v/>
      </c>
      <c r="DC65" s="555" t="str">
        <f t="shared" si="99"/>
        <v/>
      </c>
      <c r="DD65" s="555" t="str">
        <f t="shared" si="100"/>
        <v/>
      </c>
      <c r="DE65" s="554" t="str">
        <f t="shared" si="101"/>
        <v/>
      </c>
      <c r="DF65" s="554" t="str">
        <f t="shared" si="102"/>
        <v/>
      </c>
      <c r="DG65" s="554" t="str">
        <f t="shared" si="103"/>
        <v/>
      </c>
      <c r="DH65" s="554" t="str">
        <f t="shared" si="104"/>
        <v/>
      </c>
      <c r="DI65" s="554" t="str">
        <f t="shared" si="105"/>
        <v/>
      </c>
      <c r="DJ65" s="553" t="str">
        <f t="shared" si="106"/>
        <v/>
      </c>
      <c r="DK65" s="552" t="str">
        <f t="shared" si="107"/>
        <v/>
      </c>
      <c r="DL65" s="896">
        <f t="shared" si="108"/>
        <v>0</v>
      </c>
      <c r="DM65" s="851">
        <f t="shared" si="109"/>
        <v>0</v>
      </c>
      <c r="DN65" s="851">
        <f t="shared" si="110"/>
        <v>0</v>
      </c>
      <c r="DO65" s="851">
        <f t="shared" si="111"/>
        <v>0</v>
      </c>
      <c r="DP65" s="973" t="str">
        <f>IF(SUM(BV65)&gt;0,(BV63-DP68-SUM(BV68)*(DP68=""))*'Exp factors'!C$24,"")</f>
        <v/>
      </c>
      <c r="DQ65" s="974" t="str">
        <f>IF(SUM(BW65)&gt;0,(BW63-DQ68-SUM(BW68)*(DQ68=""))*'Exp factors'!D$24,"")</f>
        <v/>
      </c>
      <c r="DR65" s="974" t="str">
        <f>IF(SUM(BX65)&gt;0,(BX63-DR68-SUM(BX68)*(DR68=""))*'Exp factors'!E$24,"")</f>
        <v/>
      </c>
      <c r="DS65" s="975" t="str">
        <f>IF(SUM(BY65)&gt;0,(BY63-DS68-SUM(BY68)*(DS68=""))*'Exp factors'!F$24,"")</f>
        <v/>
      </c>
      <c r="DT65" s="971"/>
      <c r="DU65" s="60"/>
    </row>
    <row r="66" spans="1:125" ht="12.75" customHeight="1">
      <c r="A66" s="976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7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7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7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7"/>
      <c r="BV66" s="710"/>
      <c r="BW66" s="710"/>
      <c r="BX66" s="710"/>
      <c r="BY66" s="710"/>
      <c r="BZ66" s="894" t="str">
        <f t="shared" si="85"/>
        <v/>
      </c>
      <c r="CA66" s="894" t="str">
        <f t="shared" si="86"/>
        <v/>
      </c>
      <c r="CB66" s="894" t="str">
        <f t="shared" si="87"/>
        <v/>
      </c>
      <c r="CC66" s="895" t="str">
        <f t="shared" si="88"/>
        <v/>
      </c>
      <c r="CD66" s="523" t="str">
        <f t="shared" si="137"/>
        <v/>
      </c>
      <c r="CE66" s="89" t="str">
        <f t="shared" si="137"/>
        <v/>
      </c>
      <c r="CF66" s="90" t="str">
        <f t="shared" si="137"/>
        <v/>
      </c>
      <c r="CG66" s="90" t="str">
        <f t="shared" si="137"/>
        <v/>
      </c>
      <c r="CH66" s="90" t="str">
        <f t="shared" si="137"/>
        <v/>
      </c>
      <c r="CI66" s="90" t="str">
        <f t="shared" si="137"/>
        <v/>
      </c>
      <c r="CJ66" s="90" t="str">
        <f t="shared" si="137"/>
        <v/>
      </c>
      <c r="CK66" s="156" t="str">
        <f t="shared" si="137"/>
        <v/>
      </c>
      <c r="CL66" s="156" t="str">
        <f t="shared" si="137"/>
        <v/>
      </c>
      <c r="CM66" s="156" t="str">
        <f t="shared" si="137"/>
        <v/>
      </c>
      <c r="CN66" s="90" t="str">
        <f t="shared" si="137"/>
        <v/>
      </c>
      <c r="CO66" s="90" t="str">
        <f t="shared" si="137"/>
        <v/>
      </c>
      <c r="CP66" s="90" t="str">
        <f t="shared" si="137"/>
        <v/>
      </c>
      <c r="CQ66" s="90" t="str">
        <f t="shared" si="137"/>
        <v/>
      </c>
      <c r="CR66" s="90" t="str">
        <f t="shared" si="137"/>
        <v/>
      </c>
      <c r="CS66" s="89" t="str">
        <f t="shared" si="137"/>
        <v/>
      </c>
      <c r="CT66" s="524" t="str">
        <f t="shared" si="137"/>
        <v/>
      </c>
      <c r="CU66" s="552" t="str">
        <f t="shared" si="91"/>
        <v/>
      </c>
      <c r="CV66" s="553" t="str">
        <f t="shared" si="92"/>
        <v/>
      </c>
      <c r="CW66" s="554" t="str">
        <f t="shared" si="93"/>
        <v/>
      </c>
      <c r="CX66" s="554" t="str">
        <f t="shared" si="94"/>
        <v/>
      </c>
      <c r="CY66" s="554" t="str">
        <f t="shared" si="95"/>
        <v/>
      </c>
      <c r="CZ66" s="554" t="str">
        <f t="shared" si="96"/>
        <v/>
      </c>
      <c r="DA66" s="554" t="str">
        <f t="shared" si="97"/>
        <v/>
      </c>
      <c r="DB66" s="555" t="str">
        <f t="shared" si="98"/>
        <v/>
      </c>
      <c r="DC66" s="555" t="str">
        <f t="shared" si="99"/>
        <v/>
      </c>
      <c r="DD66" s="555" t="str">
        <f t="shared" si="100"/>
        <v/>
      </c>
      <c r="DE66" s="554" t="str">
        <f t="shared" si="101"/>
        <v/>
      </c>
      <c r="DF66" s="554" t="str">
        <f t="shared" si="102"/>
        <v/>
      </c>
      <c r="DG66" s="554" t="str">
        <f t="shared" si="103"/>
        <v/>
      </c>
      <c r="DH66" s="554" t="str">
        <f t="shared" si="104"/>
        <v/>
      </c>
      <c r="DI66" s="554" t="str">
        <f t="shared" si="105"/>
        <v/>
      </c>
      <c r="DJ66" s="553" t="str">
        <f t="shared" si="106"/>
        <v/>
      </c>
      <c r="DK66" s="552" t="str">
        <f t="shared" si="107"/>
        <v/>
      </c>
      <c r="DL66" s="896">
        <f t="shared" si="108"/>
        <v>0</v>
      </c>
      <c r="DM66" s="851">
        <f t="shared" si="109"/>
        <v>0</v>
      </c>
      <c r="DN66" s="851">
        <f t="shared" si="110"/>
        <v>0</v>
      </c>
      <c r="DO66" s="851">
        <f t="shared" si="111"/>
        <v>0</v>
      </c>
      <c r="DP66" s="968"/>
      <c r="DQ66" s="969"/>
      <c r="DR66" s="969"/>
      <c r="DS66" s="970"/>
      <c r="DT66" s="971"/>
      <c r="DU66" s="60"/>
    </row>
    <row r="67" spans="1:125" ht="12.75" customHeight="1">
      <c r="A67" s="976" t="s">
        <v>182</v>
      </c>
      <c r="B67" s="764" t="str">
        <f t="shared" ref="B67:R67" si="138">IF(B65="","",B65*B66)</f>
        <v/>
      </c>
      <c r="C67" s="764" t="str">
        <f t="shared" si="138"/>
        <v/>
      </c>
      <c r="D67" s="764" t="str">
        <f t="shared" si="138"/>
        <v/>
      </c>
      <c r="E67" s="764" t="str">
        <f t="shared" si="138"/>
        <v/>
      </c>
      <c r="F67" s="764" t="str">
        <f t="shared" si="138"/>
        <v/>
      </c>
      <c r="G67" s="764" t="str">
        <f t="shared" si="138"/>
        <v/>
      </c>
      <c r="H67" s="764" t="str">
        <f t="shared" si="138"/>
        <v/>
      </c>
      <c r="I67" s="764" t="str">
        <f t="shared" si="138"/>
        <v/>
      </c>
      <c r="J67" s="764" t="str">
        <f t="shared" si="138"/>
        <v/>
      </c>
      <c r="K67" s="764" t="str">
        <f t="shared" si="138"/>
        <v/>
      </c>
      <c r="L67" s="764" t="str">
        <f t="shared" si="138"/>
        <v/>
      </c>
      <c r="M67" s="764" t="str">
        <f t="shared" si="138"/>
        <v/>
      </c>
      <c r="N67" s="764" t="str">
        <f t="shared" si="138"/>
        <v/>
      </c>
      <c r="O67" s="764" t="str">
        <f t="shared" si="138"/>
        <v/>
      </c>
      <c r="P67" s="764" t="str">
        <f t="shared" si="138"/>
        <v/>
      </c>
      <c r="Q67" s="764" t="str">
        <f t="shared" si="138"/>
        <v/>
      </c>
      <c r="R67" s="764" t="str">
        <f t="shared" si="138"/>
        <v/>
      </c>
      <c r="S67" s="770"/>
      <c r="T67" s="764" t="str">
        <f t="shared" ref="T67:AJ67" si="139">IF(T65="","",T65*T66)</f>
        <v/>
      </c>
      <c r="U67" s="764" t="str">
        <f t="shared" si="139"/>
        <v/>
      </c>
      <c r="V67" s="764" t="str">
        <f t="shared" si="139"/>
        <v/>
      </c>
      <c r="W67" s="764" t="str">
        <f t="shared" si="139"/>
        <v/>
      </c>
      <c r="X67" s="764" t="str">
        <f t="shared" si="139"/>
        <v/>
      </c>
      <c r="Y67" s="764" t="str">
        <f t="shared" si="139"/>
        <v/>
      </c>
      <c r="Z67" s="764" t="str">
        <f t="shared" si="139"/>
        <v/>
      </c>
      <c r="AA67" s="764" t="str">
        <f t="shared" si="139"/>
        <v/>
      </c>
      <c r="AB67" s="764" t="str">
        <f t="shared" si="139"/>
        <v/>
      </c>
      <c r="AC67" s="764" t="str">
        <f t="shared" si="139"/>
        <v/>
      </c>
      <c r="AD67" s="764" t="str">
        <f t="shared" si="139"/>
        <v/>
      </c>
      <c r="AE67" s="764" t="str">
        <f t="shared" si="139"/>
        <v/>
      </c>
      <c r="AF67" s="764" t="str">
        <f t="shared" si="139"/>
        <v/>
      </c>
      <c r="AG67" s="764" t="str">
        <f t="shared" si="139"/>
        <v/>
      </c>
      <c r="AH67" s="764" t="str">
        <f t="shared" si="139"/>
        <v/>
      </c>
      <c r="AI67" s="764" t="str">
        <f t="shared" si="139"/>
        <v/>
      </c>
      <c r="AJ67" s="764" t="str">
        <f t="shared" si="139"/>
        <v/>
      </c>
      <c r="AK67" s="770"/>
      <c r="AL67" s="764" t="str">
        <f t="shared" ref="AL67:BB67" si="140">IF(AL65="","",AL65*AL66)</f>
        <v/>
      </c>
      <c r="AM67" s="764" t="str">
        <f t="shared" si="140"/>
        <v/>
      </c>
      <c r="AN67" s="764" t="str">
        <f t="shared" si="140"/>
        <v/>
      </c>
      <c r="AO67" s="764" t="str">
        <f t="shared" si="140"/>
        <v/>
      </c>
      <c r="AP67" s="764" t="str">
        <f t="shared" si="140"/>
        <v/>
      </c>
      <c r="AQ67" s="764" t="str">
        <f t="shared" si="140"/>
        <v/>
      </c>
      <c r="AR67" s="764" t="str">
        <f t="shared" si="140"/>
        <v/>
      </c>
      <c r="AS67" s="764" t="str">
        <f t="shared" si="140"/>
        <v/>
      </c>
      <c r="AT67" s="764" t="str">
        <f t="shared" si="140"/>
        <v/>
      </c>
      <c r="AU67" s="764" t="str">
        <f t="shared" si="140"/>
        <v/>
      </c>
      <c r="AV67" s="764" t="str">
        <f t="shared" si="140"/>
        <v/>
      </c>
      <c r="AW67" s="764" t="str">
        <f t="shared" si="140"/>
        <v/>
      </c>
      <c r="AX67" s="764" t="str">
        <f t="shared" si="140"/>
        <v/>
      </c>
      <c r="AY67" s="764" t="str">
        <f t="shared" si="140"/>
        <v/>
      </c>
      <c r="AZ67" s="764" t="str">
        <f t="shared" si="140"/>
        <v/>
      </c>
      <c r="BA67" s="764" t="str">
        <f t="shared" si="140"/>
        <v/>
      </c>
      <c r="BB67" s="764" t="str">
        <f t="shared" si="140"/>
        <v/>
      </c>
      <c r="BC67" s="770"/>
      <c r="BD67" s="764" t="str">
        <f t="shared" ref="BD67:BT67" si="141">IF(BD65="","",BD65*BD66)</f>
        <v/>
      </c>
      <c r="BE67" s="764" t="str">
        <f t="shared" si="141"/>
        <v/>
      </c>
      <c r="BF67" s="764" t="str">
        <f t="shared" si="141"/>
        <v/>
      </c>
      <c r="BG67" s="764" t="str">
        <f t="shared" si="141"/>
        <v/>
      </c>
      <c r="BH67" s="764" t="str">
        <f t="shared" si="141"/>
        <v/>
      </c>
      <c r="BI67" s="764" t="str">
        <f t="shared" si="141"/>
        <v/>
      </c>
      <c r="BJ67" s="764" t="str">
        <f t="shared" si="141"/>
        <v/>
      </c>
      <c r="BK67" s="764" t="str">
        <f t="shared" si="141"/>
        <v/>
      </c>
      <c r="BL67" s="764" t="str">
        <f t="shared" si="141"/>
        <v/>
      </c>
      <c r="BM67" s="764" t="str">
        <f t="shared" si="141"/>
        <v/>
      </c>
      <c r="BN67" s="764" t="str">
        <f t="shared" si="141"/>
        <v/>
      </c>
      <c r="BO67" s="764" t="str">
        <f t="shared" si="141"/>
        <v/>
      </c>
      <c r="BP67" s="764" t="str">
        <f t="shared" si="141"/>
        <v/>
      </c>
      <c r="BQ67" s="764" t="str">
        <f t="shared" si="141"/>
        <v/>
      </c>
      <c r="BR67" s="764" t="str">
        <f t="shared" si="141"/>
        <v/>
      </c>
      <c r="BS67" s="764" t="str">
        <f t="shared" si="141"/>
        <v/>
      </c>
      <c r="BT67" s="764" t="str">
        <f t="shared" si="141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5"/>
        <v/>
      </c>
      <c r="CA67" s="894" t="str">
        <f t="shared" si="86"/>
        <v/>
      </c>
      <c r="CB67" s="894" t="str">
        <f t="shared" si="87"/>
        <v/>
      </c>
      <c r="CC67" s="895" t="str">
        <f t="shared" si="88"/>
        <v/>
      </c>
      <c r="CD67" s="523" t="str">
        <f t="shared" si="137"/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6" t="str">
        <f t="shared" si="137"/>
        <v/>
      </c>
      <c r="CL67" s="156" t="str">
        <f t="shared" si="137"/>
        <v/>
      </c>
      <c r="CM67" s="156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4" t="str">
        <f t="shared" si="137"/>
        <v/>
      </c>
      <c r="CU67" s="552" t="str">
        <f t="shared" si="91"/>
        <v/>
      </c>
      <c r="CV67" s="553" t="str">
        <f t="shared" si="92"/>
        <v/>
      </c>
      <c r="CW67" s="554" t="str">
        <f t="shared" si="93"/>
        <v/>
      </c>
      <c r="CX67" s="554" t="str">
        <f t="shared" si="94"/>
        <v/>
      </c>
      <c r="CY67" s="554" t="str">
        <f t="shared" si="95"/>
        <v/>
      </c>
      <c r="CZ67" s="554" t="str">
        <f t="shared" si="96"/>
        <v/>
      </c>
      <c r="DA67" s="554" t="str">
        <f t="shared" si="97"/>
        <v/>
      </c>
      <c r="DB67" s="555" t="str">
        <f t="shared" si="98"/>
        <v/>
      </c>
      <c r="DC67" s="555" t="str">
        <f t="shared" si="99"/>
        <v/>
      </c>
      <c r="DD67" s="555" t="str">
        <f t="shared" si="100"/>
        <v/>
      </c>
      <c r="DE67" s="554" t="str">
        <f t="shared" si="101"/>
        <v/>
      </c>
      <c r="DF67" s="554" t="str">
        <f t="shared" si="102"/>
        <v/>
      </c>
      <c r="DG67" s="554" t="str">
        <f t="shared" si="103"/>
        <v/>
      </c>
      <c r="DH67" s="554" t="str">
        <f t="shared" si="104"/>
        <v/>
      </c>
      <c r="DI67" s="554" t="str">
        <f t="shared" si="105"/>
        <v/>
      </c>
      <c r="DJ67" s="553" t="str">
        <f t="shared" si="106"/>
        <v/>
      </c>
      <c r="DK67" s="552" t="str">
        <f t="shared" si="107"/>
        <v/>
      </c>
      <c r="DL67" s="896">
        <f t="shared" si="108"/>
        <v>0</v>
      </c>
      <c r="DM67" s="851">
        <f t="shared" si="109"/>
        <v>0</v>
      </c>
      <c r="DN67" s="851">
        <f t="shared" si="110"/>
        <v>0</v>
      </c>
      <c r="DO67" s="851">
        <f t="shared" si="111"/>
        <v>0</v>
      </c>
      <c r="DP67" s="977" t="str">
        <f>IF(DP65="","",DP65*BV66)</f>
        <v/>
      </c>
      <c r="DQ67" s="978" t="str">
        <f>IF(DQ65="","",DQ65*BW66)</f>
        <v/>
      </c>
      <c r="DR67" s="978" t="str">
        <f>IF(DR65="","",DR65*BX66)</f>
        <v/>
      </c>
      <c r="DS67" s="979" t="str">
        <f>IF(DS65="","",DS65*BY66)</f>
        <v/>
      </c>
      <c r="DT67" s="971"/>
      <c r="DU67" s="60"/>
    </row>
    <row r="68" spans="1:125" ht="12.75" customHeight="1">
      <c r="A68" s="976" t="s">
        <v>246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2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2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2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2"/>
      <c r="BV68" s="646"/>
      <c r="BW68" s="646"/>
      <c r="BX68" s="646"/>
      <c r="BY68" s="646"/>
      <c r="BZ68" s="894" t="str">
        <f t="shared" si="85"/>
        <v/>
      </c>
      <c r="CA68" s="894" t="str">
        <f t="shared" si="86"/>
        <v/>
      </c>
      <c r="CB68" s="894" t="str">
        <f t="shared" si="87"/>
        <v/>
      </c>
      <c r="CC68" s="895" t="str">
        <f t="shared" si="88"/>
        <v/>
      </c>
      <c r="CD68" s="523" t="str">
        <f t="shared" si="137"/>
        <v/>
      </c>
      <c r="CE68" s="89" t="str">
        <f t="shared" si="137"/>
        <v/>
      </c>
      <c r="CF68" s="90" t="str">
        <f t="shared" si="137"/>
        <v/>
      </c>
      <c r="CG68" s="90" t="str">
        <f t="shared" si="137"/>
        <v/>
      </c>
      <c r="CH68" s="90" t="str">
        <f t="shared" si="137"/>
        <v/>
      </c>
      <c r="CI68" s="90" t="str">
        <f t="shared" si="137"/>
        <v/>
      </c>
      <c r="CJ68" s="90" t="str">
        <f t="shared" si="137"/>
        <v/>
      </c>
      <c r="CK68" s="156" t="str">
        <f t="shared" si="137"/>
        <v/>
      </c>
      <c r="CL68" s="156" t="str">
        <f t="shared" si="137"/>
        <v/>
      </c>
      <c r="CM68" s="156" t="str">
        <f t="shared" si="137"/>
        <v/>
      </c>
      <c r="CN68" s="90" t="str">
        <f t="shared" si="137"/>
        <v/>
      </c>
      <c r="CO68" s="90" t="str">
        <f t="shared" si="137"/>
        <v/>
      </c>
      <c r="CP68" s="90" t="str">
        <f t="shared" si="137"/>
        <v/>
      </c>
      <c r="CQ68" s="90" t="str">
        <f t="shared" si="137"/>
        <v/>
      </c>
      <c r="CR68" s="90" t="str">
        <f t="shared" si="137"/>
        <v/>
      </c>
      <c r="CS68" s="89" t="str">
        <f t="shared" si="137"/>
        <v/>
      </c>
      <c r="CT68" s="524" t="str">
        <f t="shared" si="137"/>
        <v/>
      </c>
      <c r="CU68" s="552" t="str">
        <f t="shared" si="91"/>
        <v/>
      </c>
      <c r="CV68" s="553" t="str">
        <f t="shared" si="92"/>
        <v/>
      </c>
      <c r="CW68" s="554" t="str">
        <f t="shared" si="93"/>
        <v/>
      </c>
      <c r="CX68" s="554" t="str">
        <f t="shared" si="94"/>
        <v/>
      </c>
      <c r="CY68" s="554" t="str">
        <f t="shared" si="95"/>
        <v/>
      </c>
      <c r="CZ68" s="554" t="str">
        <f t="shared" si="96"/>
        <v/>
      </c>
      <c r="DA68" s="554" t="str">
        <f t="shared" si="97"/>
        <v/>
      </c>
      <c r="DB68" s="555" t="str">
        <f t="shared" si="98"/>
        <v/>
      </c>
      <c r="DC68" s="555" t="str">
        <f t="shared" si="99"/>
        <v/>
      </c>
      <c r="DD68" s="555" t="str">
        <f t="shared" si="100"/>
        <v/>
      </c>
      <c r="DE68" s="554" t="str">
        <f t="shared" si="101"/>
        <v/>
      </c>
      <c r="DF68" s="554" t="str">
        <f t="shared" si="102"/>
        <v/>
      </c>
      <c r="DG68" s="554" t="str">
        <f t="shared" si="103"/>
        <v/>
      </c>
      <c r="DH68" s="554" t="str">
        <f t="shared" si="104"/>
        <v/>
      </c>
      <c r="DI68" s="554" t="str">
        <f t="shared" si="105"/>
        <v/>
      </c>
      <c r="DJ68" s="553" t="str">
        <f t="shared" si="106"/>
        <v/>
      </c>
      <c r="DK68" s="552" t="str">
        <f t="shared" si="107"/>
        <v/>
      </c>
      <c r="DL68" s="896">
        <f t="shared" si="108"/>
        <v>0</v>
      </c>
      <c r="DM68" s="851">
        <f t="shared" si="109"/>
        <v>0</v>
      </c>
      <c r="DN68" s="851">
        <f t="shared" si="110"/>
        <v>0</v>
      </c>
      <c r="DO68" s="851">
        <f t="shared" si="111"/>
        <v>0</v>
      </c>
      <c r="DP68" s="980"/>
      <c r="DQ68" s="299"/>
      <c r="DR68" s="299"/>
      <c r="DS68" s="981"/>
      <c r="DT68" s="971"/>
      <c r="DU68" s="60"/>
    </row>
    <row r="69" spans="1:125" ht="12.75" customHeight="1">
      <c r="A69" s="893" t="str">
        <f>$H$1 &amp; " (%)"</f>
        <v>kcal (%)</v>
      </c>
      <c r="B69" s="769" t="str">
        <f t="shared" ref="B69:R69" si="142">IF(B63="","",(B63-B65-B68)*B64/B$7/365/$G$1)</f>
        <v/>
      </c>
      <c r="C69" s="769" t="str">
        <f t="shared" si="142"/>
        <v/>
      </c>
      <c r="D69" s="769" t="str">
        <f t="shared" si="142"/>
        <v/>
      </c>
      <c r="E69" s="769" t="str">
        <f t="shared" si="142"/>
        <v/>
      </c>
      <c r="F69" s="769" t="str">
        <f t="shared" si="142"/>
        <v/>
      </c>
      <c r="G69" s="769" t="str">
        <f t="shared" si="142"/>
        <v/>
      </c>
      <c r="H69" s="769" t="str">
        <f t="shared" si="142"/>
        <v/>
      </c>
      <c r="I69" s="769" t="str">
        <f t="shared" si="142"/>
        <v/>
      </c>
      <c r="J69" s="769" t="str">
        <f t="shared" si="142"/>
        <v/>
      </c>
      <c r="K69" s="769" t="str">
        <f t="shared" si="142"/>
        <v/>
      </c>
      <c r="L69" s="769" t="str">
        <f t="shared" si="142"/>
        <v/>
      </c>
      <c r="M69" s="769" t="str">
        <f t="shared" si="142"/>
        <v/>
      </c>
      <c r="N69" s="769" t="str">
        <f t="shared" si="142"/>
        <v/>
      </c>
      <c r="O69" s="769" t="str">
        <f t="shared" si="142"/>
        <v/>
      </c>
      <c r="P69" s="769" t="str">
        <f t="shared" si="142"/>
        <v/>
      </c>
      <c r="Q69" s="769" t="str">
        <f t="shared" si="142"/>
        <v/>
      </c>
      <c r="R69" s="769" t="str">
        <f t="shared" si="142"/>
        <v/>
      </c>
      <c r="S69" s="982"/>
      <c r="T69" s="769" t="str">
        <f t="shared" ref="T69:AJ69" si="143">IF(T63="","",(T63-T65-T68)*T64/T$7/365/$G$1)</f>
        <v/>
      </c>
      <c r="U69" s="769" t="str">
        <f t="shared" si="143"/>
        <v/>
      </c>
      <c r="V69" s="769" t="str">
        <f t="shared" si="143"/>
        <v/>
      </c>
      <c r="W69" s="769" t="str">
        <f t="shared" si="143"/>
        <v/>
      </c>
      <c r="X69" s="769" t="str">
        <f t="shared" si="143"/>
        <v/>
      </c>
      <c r="Y69" s="769" t="str">
        <f t="shared" si="143"/>
        <v/>
      </c>
      <c r="Z69" s="769" t="str">
        <f t="shared" si="143"/>
        <v/>
      </c>
      <c r="AA69" s="769" t="str">
        <f t="shared" si="143"/>
        <v/>
      </c>
      <c r="AB69" s="769" t="str">
        <f t="shared" si="143"/>
        <v/>
      </c>
      <c r="AC69" s="769" t="str">
        <f t="shared" si="143"/>
        <v/>
      </c>
      <c r="AD69" s="769" t="str">
        <f t="shared" si="143"/>
        <v/>
      </c>
      <c r="AE69" s="769" t="str">
        <f t="shared" si="143"/>
        <v/>
      </c>
      <c r="AF69" s="769" t="str">
        <f t="shared" si="143"/>
        <v/>
      </c>
      <c r="AG69" s="769" t="str">
        <f t="shared" si="143"/>
        <v/>
      </c>
      <c r="AH69" s="769" t="str">
        <f t="shared" si="143"/>
        <v/>
      </c>
      <c r="AI69" s="769" t="str">
        <f t="shared" si="143"/>
        <v/>
      </c>
      <c r="AJ69" s="769" t="str">
        <f t="shared" si="143"/>
        <v/>
      </c>
      <c r="AK69" s="982"/>
      <c r="AL69" s="769" t="str">
        <f t="shared" ref="AL69:BB69" si="144">IF(AL63="","",(AL63-AL65-AL68)*AL64/AL$7/365/$G$1)</f>
        <v/>
      </c>
      <c r="AM69" s="769" t="str">
        <f t="shared" si="144"/>
        <v/>
      </c>
      <c r="AN69" s="769" t="str">
        <f t="shared" si="144"/>
        <v/>
      </c>
      <c r="AO69" s="769" t="str">
        <f t="shared" si="144"/>
        <v/>
      </c>
      <c r="AP69" s="769" t="str">
        <f t="shared" si="144"/>
        <v/>
      </c>
      <c r="AQ69" s="769" t="str">
        <f t="shared" si="144"/>
        <v/>
      </c>
      <c r="AR69" s="769" t="str">
        <f t="shared" si="144"/>
        <v/>
      </c>
      <c r="AS69" s="769" t="str">
        <f t="shared" si="144"/>
        <v/>
      </c>
      <c r="AT69" s="769" t="str">
        <f t="shared" si="144"/>
        <v/>
      </c>
      <c r="AU69" s="769" t="str">
        <f t="shared" si="144"/>
        <v/>
      </c>
      <c r="AV69" s="769" t="str">
        <f t="shared" si="144"/>
        <v/>
      </c>
      <c r="AW69" s="769" t="str">
        <f t="shared" si="144"/>
        <v/>
      </c>
      <c r="AX69" s="769" t="str">
        <f t="shared" si="144"/>
        <v/>
      </c>
      <c r="AY69" s="769" t="str">
        <f t="shared" si="144"/>
        <v/>
      </c>
      <c r="AZ69" s="769" t="str">
        <f t="shared" si="144"/>
        <v/>
      </c>
      <c r="BA69" s="769" t="str">
        <f t="shared" si="144"/>
        <v/>
      </c>
      <c r="BB69" s="769" t="str">
        <f t="shared" si="144"/>
        <v/>
      </c>
      <c r="BC69" s="982"/>
      <c r="BD69" s="769" t="str">
        <f t="shared" ref="BD69:BT69" si="145">IF(BD63="","",(BD63-BD65-BD68)*BD64/BD$7/365/$G$1)</f>
        <v/>
      </c>
      <c r="BE69" s="769" t="str">
        <f t="shared" si="145"/>
        <v/>
      </c>
      <c r="BF69" s="769" t="str">
        <f t="shared" si="145"/>
        <v/>
      </c>
      <c r="BG69" s="769" t="str">
        <f t="shared" si="145"/>
        <v/>
      </c>
      <c r="BH69" s="769" t="str">
        <f t="shared" si="145"/>
        <v/>
      </c>
      <c r="BI69" s="769" t="str">
        <f t="shared" si="145"/>
        <v/>
      </c>
      <c r="BJ69" s="769" t="str">
        <f t="shared" si="145"/>
        <v/>
      </c>
      <c r="BK69" s="769" t="str">
        <f t="shared" si="145"/>
        <v/>
      </c>
      <c r="BL69" s="769" t="str">
        <f t="shared" si="145"/>
        <v/>
      </c>
      <c r="BM69" s="769" t="str">
        <f t="shared" si="145"/>
        <v/>
      </c>
      <c r="BN69" s="769" t="str">
        <f t="shared" si="145"/>
        <v/>
      </c>
      <c r="BO69" s="769" t="str">
        <f t="shared" si="145"/>
        <v/>
      </c>
      <c r="BP69" s="769" t="str">
        <f t="shared" si="145"/>
        <v/>
      </c>
      <c r="BQ69" s="769" t="str">
        <f t="shared" si="145"/>
        <v/>
      </c>
      <c r="BR69" s="769" t="str">
        <f t="shared" si="145"/>
        <v/>
      </c>
      <c r="BS69" s="769" t="str">
        <f t="shared" si="145"/>
        <v/>
      </c>
      <c r="BT69" s="769" t="str">
        <f t="shared" si="145"/>
        <v/>
      </c>
      <c r="BU69" s="982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3" t="str">
        <f t="shared" si="85"/>
        <v/>
      </c>
      <c r="CA69" s="983" t="str">
        <f t="shared" si="86"/>
        <v/>
      </c>
      <c r="CB69" s="983" t="str">
        <f t="shared" si="87"/>
        <v/>
      </c>
      <c r="CC69" s="984" t="str">
        <f t="shared" si="88"/>
        <v/>
      </c>
      <c r="CD69" s="626" t="str">
        <f t="shared" si="137"/>
        <v/>
      </c>
      <c r="CE69" s="541" t="str">
        <f t="shared" si="137"/>
        <v/>
      </c>
      <c r="CF69" s="542" t="str">
        <f t="shared" si="137"/>
        <v/>
      </c>
      <c r="CG69" s="542" t="str">
        <f t="shared" si="137"/>
        <v/>
      </c>
      <c r="CH69" s="542" t="str">
        <f t="shared" si="137"/>
        <v/>
      </c>
      <c r="CI69" s="542" t="str">
        <f t="shared" si="137"/>
        <v/>
      </c>
      <c r="CJ69" s="542" t="str">
        <f t="shared" si="137"/>
        <v/>
      </c>
      <c r="CK69" s="543" t="str">
        <f t="shared" si="137"/>
        <v/>
      </c>
      <c r="CL69" s="543" t="str">
        <f t="shared" si="137"/>
        <v/>
      </c>
      <c r="CM69" s="543" t="str">
        <f t="shared" si="137"/>
        <v/>
      </c>
      <c r="CN69" s="542" t="str">
        <f t="shared" si="137"/>
        <v/>
      </c>
      <c r="CO69" s="542" t="str">
        <f t="shared" si="137"/>
        <v/>
      </c>
      <c r="CP69" s="542" t="str">
        <f t="shared" si="137"/>
        <v/>
      </c>
      <c r="CQ69" s="542" t="str">
        <f t="shared" si="137"/>
        <v/>
      </c>
      <c r="CR69" s="542" t="str">
        <f t="shared" si="137"/>
        <v/>
      </c>
      <c r="CS69" s="541" t="str">
        <f t="shared" si="137"/>
        <v/>
      </c>
      <c r="CT69" s="627" t="str">
        <f t="shared" si="137"/>
        <v/>
      </c>
      <c r="CU69" s="540" t="str">
        <f t="shared" si="91"/>
        <v/>
      </c>
      <c r="CV69" s="541" t="str">
        <f t="shared" si="92"/>
        <v/>
      </c>
      <c r="CW69" s="542" t="str">
        <f t="shared" si="93"/>
        <v/>
      </c>
      <c r="CX69" s="542" t="str">
        <f t="shared" si="94"/>
        <v/>
      </c>
      <c r="CY69" s="542" t="str">
        <f t="shared" si="95"/>
        <v/>
      </c>
      <c r="CZ69" s="542" t="str">
        <f t="shared" si="96"/>
        <v/>
      </c>
      <c r="DA69" s="542" t="str">
        <f t="shared" si="97"/>
        <v/>
      </c>
      <c r="DB69" s="543" t="str">
        <f t="shared" si="98"/>
        <v/>
      </c>
      <c r="DC69" s="543" t="str">
        <f t="shared" si="99"/>
        <v/>
      </c>
      <c r="DD69" s="543" t="str">
        <f t="shared" si="100"/>
        <v/>
      </c>
      <c r="DE69" s="542" t="str">
        <f t="shared" si="101"/>
        <v/>
      </c>
      <c r="DF69" s="542" t="str">
        <f t="shared" si="102"/>
        <v/>
      </c>
      <c r="DG69" s="542" t="str">
        <f t="shared" si="103"/>
        <v/>
      </c>
      <c r="DH69" s="542" t="str">
        <f t="shared" si="104"/>
        <v/>
      </c>
      <c r="DI69" s="542" t="str">
        <f t="shared" si="105"/>
        <v/>
      </c>
      <c r="DJ69" s="541" t="str">
        <f t="shared" si="106"/>
        <v/>
      </c>
      <c r="DK69" s="540" t="str">
        <f t="shared" si="107"/>
        <v/>
      </c>
      <c r="DL69" s="896">
        <f t="shared" si="108"/>
        <v>0</v>
      </c>
      <c r="DM69" s="851">
        <f t="shared" si="109"/>
        <v>0</v>
      </c>
      <c r="DN69" s="851">
        <f t="shared" si="110"/>
        <v>0</v>
      </c>
      <c r="DO69" s="851">
        <f t="shared" si="111"/>
        <v>0</v>
      </c>
      <c r="DP69" s="985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6" t="str">
        <f>IF(DS63="","",(DS63+SUM(BY63)*(DS63="")-SUM(DS65)-DS68-SUM(BY68)*(DS68=""))*BY64/DS$7/365/$G$1)</f>
        <v/>
      </c>
      <c r="DT69" s="971"/>
      <c r="DU69" s="60"/>
    </row>
    <row r="70" spans="1:125" ht="12.75" customHeight="1">
      <c r="A70" s="892" t="s">
        <v>477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62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62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62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62"/>
      <c r="BV70" s="961"/>
      <c r="BW70" s="961"/>
      <c r="BX70" s="961"/>
      <c r="BY70" s="961"/>
      <c r="BZ70" s="894" t="str">
        <f t="shared" si="85"/>
        <v/>
      </c>
      <c r="CA70" s="894" t="str">
        <f t="shared" si="86"/>
        <v/>
      </c>
      <c r="CB70" s="894" t="str">
        <f t="shared" si="87"/>
        <v/>
      </c>
      <c r="CC70" s="895" t="str">
        <f t="shared" si="88"/>
        <v/>
      </c>
      <c r="CD70" s="523" t="str">
        <f t="shared" si="137"/>
        <v/>
      </c>
      <c r="CE70" s="89" t="str">
        <f t="shared" si="137"/>
        <v/>
      </c>
      <c r="CF70" s="90" t="str">
        <f t="shared" si="137"/>
        <v/>
      </c>
      <c r="CG70" s="90" t="str">
        <f t="shared" si="137"/>
        <v/>
      </c>
      <c r="CH70" s="90" t="str">
        <f t="shared" si="137"/>
        <v/>
      </c>
      <c r="CI70" s="90" t="str">
        <f t="shared" si="137"/>
        <v/>
      </c>
      <c r="CJ70" s="90" t="str">
        <f t="shared" si="137"/>
        <v/>
      </c>
      <c r="CK70" s="156" t="str">
        <f t="shared" si="137"/>
        <v/>
      </c>
      <c r="CL70" s="156" t="str">
        <f t="shared" si="137"/>
        <v/>
      </c>
      <c r="CM70" s="156" t="str">
        <f t="shared" si="137"/>
        <v/>
      </c>
      <c r="CN70" s="90" t="str">
        <f t="shared" si="137"/>
        <v/>
      </c>
      <c r="CO70" s="90" t="str">
        <f t="shared" si="137"/>
        <v/>
      </c>
      <c r="CP70" s="90" t="str">
        <f t="shared" si="137"/>
        <v/>
      </c>
      <c r="CQ70" s="90" t="str">
        <f t="shared" si="137"/>
        <v/>
      </c>
      <c r="CR70" s="90" t="str">
        <f t="shared" si="137"/>
        <v/>
      </c>
      <c r="CS70" s="89" t="str">
        <f t="shared" si="137"/>
        <v/>
      </c>
      <c r="CT70" s="524" t="str">
        <f t="shared" si="137"/>
        <v/>
      </c>
      <c r="CU70" s="552" t="str">
        <f t="shared" si="91"/>
        <v/>
      </c>
      <c r="CV70" s="553" t="str">
        <f t="shared" si="92"/>
        <v/>
      </c>
      <c r="CW70" s="554" t="str">
        <f t="shared" si="93"/>
        <v/>
      </c>
      <c r="CX70" s="554" t="str">
        <f t="shared" si="94"/>
        <v/>
      </c>
      <c r="CY70" s="554" t="str">
        <f t="shared" si="95"/>
        <v/>
      </c>
      <c r="CZ70" s="554" t="str">
        <f t="shared" si="96"/>
        <v/>
      </c>
      <c r="DA70" s="554" t="str">
        <f t="shared" si="97"/>
        <v/>
      </c>
      <c r="DB70" s="555" t="str">
        <f t="shared" si="98"/>
        <v/>
      </c>
      <c r="DC70" s="555" t="str">
        <f t="shared" si="99"/>
        <v/>
      </c>
      <c r="DD70" s="555" t="str">
        <f t="shared" si="100"/>
        <v/>
      </c>
      <c r="DE70" s="554" t="str">
        <f t="shared" si="101"/>
        <v/>
      </c>
      <c r="DF70" s="554" t="str">
        <f t="shared" si="102"/>
        <v/>
      </c>
      <c r="DG70" s="554" t="str">
        <f t="shared" si="103"/>
        <v/>
      </c>
      <c r="DH70" s="554" t="str">
        <f t="shared" si="104"/>
        <v/>
      </c>
      <c r="DI70" s="554" t="str">
        <f t="shared" si="105"/>
        <v/>
      </c>
      <c r="DJ70" s="553" t="str">
        <f t="shared" si="106"/>
        <v/>
      </c>
      <c r="DK70" s="552" t="str">
        <f t="shared" si="107"/>
        <v/>
      </c>
      <c r="DL70" s="896">
        <f t="shared" si="108"/>
        <v>0</v>
      </c>
      <c r="DM70" s="851">
        <f t="shared" si="109"/>
        <v>0</v>
      </c>
      <c r="DN70" s="851">
        <f t="shared" si="110"/>
        <v>0</v>
      </c>
      <c r="DO70" s="851">
        <f t="shared" si="111"/>
        <v>0</v>
      </c>
      <c r="DP70" s="987" t="str">
        <f>IF(SUM(BV70)&gt;0,BV70*'Exp factors'!C$21,"")</f>
        <v/>
      </c>
      <c r="DQ70" s="988" t="str">
        <f>IF(SUM(BW70)&gt;0,BW70*'Exp factors'!D$21,"")</f>
        <v/>
      </c>
      <c r="DR70" s="988" t="str">
        <f>IF(SUM(BX70)&gt;0,BX70*'Exp factors'!E$21,"")</f>
        <v/>
      </c>
      <c r="DS70" s="989" t="str">
        <f>IF(SUM(BY70)&gt;0,BY70*'Exp factors'!F$21,"")</f>
        <v/>
      </c>
      <c r="DT70" s="971"/>
      <c r="DU70" s="60"/>
    </row>
    <row r="71" spans="1:125" ht="12.75" customHeight="1">
      <c r="A71" s="966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7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7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7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7"/>
      <c r="BV71" s="287"/>
      <c r="BW71" s="287"/>
      <c r="BX71" s="287"/>
      <c r="BY71" s="287"/>
      <c r="BZ71" s="894" t="str">
        <f t="shared" si="85"/>
        <v/>
      </c>
      <c r="CA71" s="894" t="str">
        <f t="shared" si="86"/>
        <v/>
      </c>
      <c r="CB71" s="894" t="str">
        <f t="shared" si="87"/>
        <v/>
      </c>
      <c r="CC71" s="895" t="str">
        <f t="shared" si="88"/>
        <v/>
      </c>
      <c r="CD71" s="523" t="str">
        <f t="shared" si="137"/>
        <v/>
      </c>
      <c r="CE71" s="89" t="str">
        <f t="shared" si="137"/>
        <v/>
      </c>
      <c r="CF71" s="90" t="str">
        <f t="shared" si="137"/>
        <v/>
      </c>
      <c r="CG71" s="90" t="str">
        <f t="shared" si="137"/>
        <v/>
      </c>
      <c r="CH71" s="90" t="str">
        <f t="shared" si="137"/>
        <v/>
      </c>
      <c r="CI71" s="90" t="str">
        <f t="shared" si="137"/>
        <v/>
      </c>
      <c r="CJ71" s="90" t="str">
        <f t="shared" si="137"/>
        <v/>
      </c>
      <c r="CK71" s="156" t="str">
        <f t="shared" si="137"/>
        <v/>
      </c>
      <c r="CL71" s="156" t="str">
        <f t="shared" si="137"/>
        <v/>
      </c>
      <c r="CM71" s="156" t="str">
        <f t="shared" si="137"/>
        <v/>
      </c>
      <c r="CN71" s="90" t="str">
        <f t="shared" si="137"/>
        <v/>
      </c>
      <c r="CO71" s="90" t="str">
        <f t="shared" si="137"/>
        <v/>
      </c>
      <c r="CP71" s="90" t="str">
        <f t="shared" si="137"/>
        <v/>
      </c>
      <c r="CQ71" s="90" t="str">
        <f t="shared" si="137"/>
        <v/>
      </c>
      <c r="CR71" s="90" t="str">
        <f t="shared" si="137"/>
        <v/>
      </c>
      <c r="CS71" s="89" t="str">
        <f t="shared" si="137"/>
        <v/>
      </c>
      <c r="CT71" s="524" t="str">
        <f t="shared" si="137"/>
        <v/>
      </c>
      <c r="CU71" s="552" t="str">
        <f t="shared" si="91"/>
        <v/>
      </c>
      <c r="CV71" s="553" t="str">
        <f t="shared" si="92"/>
        <v/>
      </c>
      <c r="CW71" s="554" t="str">
        <f t="shared" si="93"/>
        <v/>
      </c>
      <c r="CX71" s="554" t="str">
        <f t="shared" si="94"/>
        <v/>
      </c>
      <c r="CY71" s="554" t="str">
        <f t="shared" si="95"/>
        <v/>
      </c>
      <c r="CZ71" s="554" t="str">
        <f t="shared" si="96"/>
        <v/>
      </c>
      <c r="DA71" s="554" t="str">
        <f t="shared" si="97"/>
        <v/>
      </c>
      <c r="DB71" s="555" t="str">
        <f t="shared" si="98"/>
        <v/>
      </c>
      <c r="DC71" s="555" t="str">
        <f t="shared" si="99"/>
        <v/>
      </c>
      <c r="DD71" s="555" t="str">
        <f t="shared" si="100"/>
        <v/>
      </c>
      <c r="DE71" s="554" t="str">
        <f t="shared" si="101"/>
        <v/>
      </c>
      <c r="DF71" s="554" t="str">
        <f t="shared" si="102"/>
        <v/>
      </c>
      <c r="DG71" s="554" t="str">
        <f t="shared" si="103"/>
        <v/>
      </c>
      <c r="DH71" s="554" t="str">
        <f t="shared" si="104"/>
        <v/>
      </c>
      <c r="DI71" s="554" t="str">
        <f t="shared" si="105"/>
        <v/>
      </c>
      <c r="DJ71" s="553" t="str">
        <f t="shared" si="106"/>
        <v/>
      </c>
      <c r="DK71" s="552" t="str">
        <f t="shared" si="107"/>
        <v/>
      </c>
      <c r="DL71" s="896">
        <f t="shared" si="108"/>
        <v>0</v>
      </c>
      <c r="DM71" s="851">
        <f t="shared" si="109"/>
        <v>0</v>
      </c>
      <c r="DN71" s="851">
        <f t="shared" si="110"/>
        <v>0</v>
      </c>
      <c r="DO71" s="851">
        <f t="shared" si="111"/>
        <v>0</v>
      </c>
      <c r="DP71" s="968"/>
      <c r="DQ71" s="969"/>
      <c r="DR71" s="969"/>
      <c r="DS71" s="970"/>
      <c r="DT71" s="971"/>
      <c r="DU71" s="60"/>
    </row>
    <row r="72" spans="1:125" ht="12.75" customHeight="1">
      <c r="A72" s="972" t="s">
        <v>245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7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7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7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7"/>
      <c r="BV72" s="687"/>
      <c r="BW72" s="687"/>
      <c r="BX72" s="687"/>
      <c r="BY72" s="687"/>
      <c r="BZ72" s="894" t="str">
        <f t="shared" si="85"/>
        <v/>
      </c>
      <c r="CA72" s="894" t="str">
        <f t="shared" si="86"/>
        <v/>
      </c>
      <c r="CB72" s="894" t="str">
        <f t="shared" si="87"/>
        <v/>
      </c>
      <c r="CC72" s="895" t="str">
        <f t="shared" si="88"/>
        <v/>
      </c>
      <c r="CD72" s="523" t="str">
        <f t="shared" si="137"/>
        <v/>
      </c>
      <c r="CE72" s="89" t="str">
        <f t="shared" si="137"/>
        <v/>
      </c>
      <c r="CF72" s="90" t="str">
        <f t="shared" si="137"/>
        <v/>
      </c>
      <c r="CG72" s="90" t="str">
        <f t="shared" si="137"/>
        <v/>
      </c>
      <c r="CH72" s="90" t="str">
        <f t="shared" si="137"/>
        <v/>
      </c>
      <c r="CI72" s="90" t="str">
        <f t="shared" si="137"/>
        <v/>
      </c>
      <c r="CJ72" s="90" t="str">
        <f t="shared" si="137"/>
        <v/>
      </c>
      <c r="CK72" s="156" t="str">
        <f t="shared" si="137"/>
        <v/>
      </c>
      <c r="CL72" s="156" t="str">
        <f t="shared" si="137"/>
        <v/>
      </c>
      <c r="CM72" s="156" t="str">
        <f t="shared" si="137"/>
        <v/>
      </c>
      <c r="CN72" s="90" t="str">
        <f t="shared" si="137"/>
        <v/>
      </c>
      <c r="CO72" s="90" t="str">
        <f t="shared" si="137"/>
        <v/>
      </c>
      <c r="CP72" s="90" t="str">
        <f t="shared" si="137"/>
        <v/>
      </c>
      <c r="CQ72" s="90" t="str">
        <f t="shared" si="137"/>
        <v/>
      </c>
      <c r="CR72" s="90" t="str">
        <f t="shared" si="137"/>
        <v/>
      </c>
      <c r="CS72" s="89" t="str">
        <f t="shared" si="137"/>
        <v/>
      </c>
      <c r="CT72" s="524" t="str">
        <f t="shared" si="137"/>
        <v/>
      </c>
      <c r="CU72" s="552" t="str">
        <f t="shared" si="91"/>
        <v/>
      </c>
      <c r="CV72" s="553" t="str">
        <f t="shared" si="92"/>
        <v/>
      </c>
      <c r="CW72" s="554" t="str">
        <f t="shared" si="93"/>
        <v/>
      </c>
      <c r="CX72" s="554" t="str">
        <f t="shared" si="94"/>
        <v/>
      </c>
      <c r="CY72" s="554" t="str">
        <f t="shared" si="95"/>
        <v/>
      </c>
      <c r="CZ72" s="554" t="str">
        <f t="shared" si="96"/>
        <v/>
      </c>
      <c r="DA72" s="554" t="str">
        <f t="shared" si="97"/>
        <v/>
      </c>
      <c r="DB72" s="555" t="str">
        <f t="shared" si="98"/>
        <v/>
      </c>
      <c r="DC72" s="555" t="str">
        <f t="shared" si="99"/>
        <v/>
      </c>
      <c r="DD72" s="555" t="str">
        <f t="shared" si="100"/>
        <v/>
      </c>
      <c r="DE72" s="554" t="str">
        <f t="shared" si="101"/>
        <v/>
      </c>
      <c r="DF72" s="554" t="str">
        <f t="shared" si="102"/>
        <v/>
      </c>
      <c r="DG72" s="554" t="str">
        <f t="shared" si="103"/>
        <v/>
      </c>
      <c r="DH72" s="554" t="str">
        <f t="shared" si="104"/>
        <v/>
      </c>
      <c r="DI72" s="554" t="str">
        <f t="shared" si="105"/>
        <v/>
      </c>
      <c r="DJ72" s="553" t="str">
        <f t="shared" si="106"/>
        <v/>
      </c>
      <c r="DK72" s="552" t="str">
        <f t="shared" si="107"/>
        <v/>
      </c>
      <c r="DL72" s="896">
        <f t="shared" si="108"/>
        <v>0</v>
      </c>
      <c r="DM72" s="851">
        <f t="shared" si="109"/>
        <v>0</v>
      </c>
      <c r="DN72" s="851">
        <f t="shared" si="110"/>
        <v>0</v>
      </c>
      <c r="DO72" s="851">
        <f t="shared" si="111"/>
        <v>0</v>
      </c>
      <c r="DP72" s="973" t="str">
        <f>IF(SUM(BV72)&gt;0,(BV70-DP75-SUM(BV75)*(DP75=""))*'Exp factors'!C$24,"")</f>
        <v/>
      </c>
      <c r="DQ72" s="974" t="str">
        <f>IF(SUM(BW72)&gt;0,(BW70-DQ75-SUM(BW75)*(DQ75=""))*'Exp factors'!D$24,"")</f>
        <v/>
      </c>
      <c r="DR72" s="974" t="str">
        <f>IF(SUM(BX72)&gt;0,(BX70-DR75-SUM(BX75)*(DR75=""))*'Exp factors'!E$24,"")</f>
        <v/>
      </c>
      <c r="DS72" s="975" t="str">
        <f>IF(SUM(BY72)&gt;0,(BY70-DS75-SUM(BY75)*(DS75=""))*'Exp factors'!F$24,"")</f>
        <v/>
      </c>
      <c r="DT72" s="971"/>
      <c r="DU72" s="60"/>
    </row>
    <row r="73" spans="1:125" ht="12.75" customHeight="1">
      <c r="A73" s="976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7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7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7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7"/>
      <c r="BV73" s="710"/>
      <c r="BW73" s="710"/>
      <c r="BX73" s="710"/>
      <c r="BY73" s="710"/>
      <c r="BZ73" s="894" t="str">
        <f t="shared" si="85"/>
        <v/>
      </c>
      <c r="CA73" s="894" t="str">
        <f t="shared" si="86"/>
        <v/>
      </c>
      <c r="CB73" s="894" t="str">
        <f t="shared" si="87"/>
        <v/>
      </c>
      <c r="CC73" s="895" t="str">
        <f t="shared" si="88"/>
        <v/>
      </c>
      <c r="CD73" s="523" t="str">
        <f t="shared" si="137"/>
        <v/>
      </c>
      <c r="CE73" s="89" t="str">
        <f t="shared" si="137"/>
        <v/>
      </c>
      <c r="CF73" s="90" t="str">
        <f t="shared" si="137"/>
        <v/>
      </c>
      <c r="CG73" s="90" t="str">
        <f t="shared" si="137"/>
        <v/>
      </c>
      <c r="CH73" s="90" t="str">
        <f t="shared" si="137"/>
        <v/>
      </c>
      <c r="CI73" s="90" t="str">
        <f t="shared" si="137"/>
        <v/>
      </c>
      <c r="CJ73" s="90" t="str">
        <f t="shared" si="137"/>
        <v/>
      </c>
      <c r="CK73" s="156" t="str">
        <f t="shared" si="137"/>
        <v/>
      </c>
      <c r="CL73" s="156" t="str">
        <f t="shared" si="137"/>
        <v/>
      </c>
      <c r="CM73" s="156" t="str">
        <f t="shared" si="137"/>
        <v/>
      </c>
      <c r="CN73" s="90" t="str">
        <f t="shared" si="137"/>
        <v/>
      </c>
      <c r="CO73" s="90" t="str">
        <f t="shared" si="137"/>
        <v/>
      </c>
      <c r="CP73" s="90" t="str">
        <f t="shared" si="137"/>
        <v/>
      </c>
      <c r="CQ73" s="90" t="str">
        <f t="shared" si="137"/>
        <v/>
      </c>
      <c r="CR73" s="90" t="str">
        <f t="shared" si="137"/>
        <v/>
      </c>
      <c r="CS73" s="89" t="str">
        <f t="shared" si="137"/>
        <v/>
      </c>
      <c r="CT73" s="524" t="str">
        <f t="shared" si="137"/>
        <v/>
      </c>
      <c r="CU73" s="552" t="str">
        <f t="shared" si="91"/>
        <v/>
      </c>
      <c r="CV73" s="553" t="str">
        <f t="shared" si="92"/>
        <v/>
      </c>
      <c r="CW73" s="554" t="str">
        <f t="shared" si="93"/>
        <v/>
      </c>
      <c r="CX73" s="554" t="str">
        <f t="shared" si="94"/>
        <v/>
      </c>
      <c r="CY73" s="554" t="str">
        <f t="shared" si="95"/>
        <v/>
      </c>
      <c r="CZ73" s="554" t="str">
        <f t="shared" si="96"/>
        <v/>
      </c>
      <c r="DA73" s="554" t="str">
        <f t="shared" si="97"/>
        <v/>
      </c>
      <c r="DB73" s="555" t="str">
        <f t="shared" si="98"/>
        <v/>
      </c>
      <c r="DC73" s="555" t="str">
        <f t="shared" si="99"/>
        <v/>
      </c>
      <c r="DD73" s="555" t="str">
        <f t="shared" si="100"/>
        <v/>
      </c>
      <c r="DE73" s="554" t="str">
        <f t="shared" si="101"/>
        <v/>
      </c>
      <c r="DF73" s="554" t="str">
        <f t="shared" si="102"/>
        <v/>
      </c>
      <c r="DG73" s="554" t="str">
        <f t="shared" si="103"/>
        <v/>
      </c>
      <c r="DH73" s="554" t="str">
        <f t="shared" si="104"/>
        <v/>
      </c>
      <c r="DI73" s="554" t="str">
        <f t="shared" si="105"/>
        <v/>
      </c>
      <c r="DJ73" s="553" t="str">
        <f t="shared" si="106"/>
        <v/>
      </c>
      <c r="DK73" s="552" t="str">
        <f t="shared" si="107"/>
        <v/>
      </c>
      <c r="DL73" s="896">
        <f t="shared" si="108"/>
        <v>0</v>
      </c>
      <c r="DM73" s="851">
        <f t="shared" si="109"/>
        <v>0</v>
      </c>
      <c r="DN73" s="851">
        <f t="shared" si="110"/>
        <v>0</v>
      </c>
      <c r="DO73" s="851">
        <f t="shared" si="111"/>
        <v>0</v>
      </c>
      <c r="DP73" s="968"/>
      <c r="DQ73" s="969"/>
      <c r="DR73" s="969"/>
      <c r="DS73" s="970"/>
      <c r="DT73" s="971"/>
      <c r="DU73" s="60"/>
    </row>
    <row r="74" spans="1:125" ht="12.75" customHeight="1">
      <c r="A74" s="976" t="s">
        <v>182</v>
      </c>
      <c r="B74" s="764" t="str">
        <f t="shared" ref="B74:R74" si="146">IF(B72="","",B72*B73)</f>
        <v/>
      </c>
      <c r="C74" s="764" t="str">
        <f t="shared" si="146"/>
        <v/>
      </c>
      <c r="D74" s="764" t="str">
        <f t="shared" si="146"/>
        <v/>
      </c>
      <c r="E74" s="764" t="str">
        <f t="shared" si="146"/>
        <v/>
      </c>
      <c r="F74" s="764" t="str">
        <f t="shared" si="146"/>
        <v/>
      </c>
      <c r="G74" s="764" t="str">
        <f t="shared" si="146"/>
        <v/>
      </c>
      <c r="H74" s="764" t="str">
        <f t="shared" si="146"/>
        <v/>
      </c>
      <c r="I74" s="764" t="str">
        <f t="shared" si="146"/>
        <v/>
      </c>
      <c r="J74" s="764" t="str">
        <f t="shared" si="146"/>
        <v/>
      </c>
      <c r="K74" s="764" t="str">
        <f t="shared" si="146"/>
        <v/>
      </c>
      <c r="L74" s="764" t="str">
        <f t="shared" si="146"/>
        <v/>
      </c>
      <c r="M74" s="764" t="str">
        <f t="shared" si="146"/>
        <v/>
      </c>
      <c r="N74" s="764" t="str">
        <f t="shared" si="146"/>
        <v/>
      </c>
      <c r="O74" s="764" t="str">
        <f t="shared" si="146"/>
        <v/>
      </c>
      <c r="P74" s="764" t="str">
        <f t="shared" si="146"/>
        <v/>
      </c>
      <c r="Q74" s="764" t="str">
        <f t="shared" si="146"/>
        <v/>
      </c>
      <c r="R74" s="764" t="str">
        <f t="shared" si="146"/>
        <v/>
      </c>
      <c r="S74" s="770"/>
      <c r="T74" s="764" t="str">
        <f t="shared" ref="T74:AJ74" si="147">IF(T72="","",T72*T73)</f>
        <v/>
      </c>
      <c r="U74" s="764" t="str">
        <f t="shared" si="147"/>
        <v/>
      </c>
      <c r="V74" s="764" t="str">
        <f t="shared" si="147"/>
        <v/>
      </c>
      <c r="W74" s="764" t="str">
        <f t="shared" si="147"/>
        <v/>
      </c>
      <c r="X74" s="764" t="str">
        <f t="shared" si="147"/>
        <v/>
      </c>
      <c r="Y74" s="764" t="str">
        <f t="shared" si="147"/>
        <v/>
      </c>
      <c r="Z74" s="764" t="str">
        <f t="shared" si="147"/>
        <v/>
      </c>
      <c r="AA74" s="764" t="str">
        <f t="shared" si="147"/>
        <v/>
      </c>
      <c r="AB74" s="764" t="str">
        <f t="shared" si="147"/>
        <v/>
      </c>
      <c r="AC74" s="764" t="str">
        <f t="shared" si="147"/>
        <v/>
      </c>
      <c r="AD74" s="764" t="str">
        <f t="shared" si="147"/>
        <v/>
      </c>
      <c r="AE74" s="764" t="str">
        <f t="shared" si="147"/>
        <v/>
      </c>
      <c r="AF74" s="764" t="str">
        <f t="shared" si="147"/>
        <v/>
      </c>
      <c r="AG74" s="764" t="str">
        <f t="shared" si="147"/>
        <v/>
      </c>
      <c r="AH74" s="764" t="str">
        <f t="shared" si="147"/>
        <v/>
      </c>
      <c r="AI74" s="764" t="str">
        <f t="shared" si="147"/>
        <v/>
      </c>
      <c r="AJ74" s="764" t="str">
        <f t="shared" si="147"/>
        <v/>
      </c>
      <c r="AK74" s="770"/>
      <c r="AL74" s="764" t="str">
        <f t="shared" ref="AL74:BB74" si="148">IF(AL72="","",AL72*AL73)</f>
        <v/>
      </c>
      <c r="AM74" s="764" t="str">
        <f t="shared" si="148"/>
        <v/>
      </c>
      <c r="AN74" s="764" t="str">
        <f t="shared" si="148"/>
        <v/>
      </c>
      <c r="AO74" s="764" t="str">
        <f t="shared" si="148"/>
        <v/>
      </c>
      <c r="AP74" s="764" t="str">
        <f t="shared" si="148"/>
        <v/>
      </c>
      <c r="AQ74" s="764" t="str">
        <f t="shared" si="148"/>
        <v/>
      </c>
      <c r="AR74" s="764" t="str">
        <f t="shared" si="148"/>
        <v/>
      </c>
      <c r="AS74" s="764" t="str">
        <f t="shared" si="148"/>
        <v/>
      </c>
      <c r="AT74" s="764" t="str">
        <f t="shared" si="148"/>
        <v/>
      </c>
      <c r="AU74" s="764" t="str">
        <f t="shared" si="148"/>
        <v/>
      </c>
      <c r="AV74" s="764" t="str">
        <f t="shared" si="148"/>
        <v/>
      </c>
      <c r="AW74" s="764" t="str">
        <f t="shared" si="148"/>
        <v/>
      </c>
      <c r="AX74" s="764" t="str">
        <f t="shared" si="148"/>
        <v/>
      </c>
      <c r="AY74" s="764" t="str">
        <f t="shared" si="148"/>
        <v/>
      </c>
      <c r="AZ74" s="764" t="str">
        <f t="shared" si="148"/>
        <v/>
      </c>
      <c r="BA74" s="764" t="str">
        <f t="shared" si="148"/>
        <v/>
      </c>
      <c r="BB74" s="764" t="str">
        <f t="shared" si="148"/>
        <v/>
      </c>
      <c r="BC74" s="770"/>
      <c r="BD74" s="764" t="str">
        <f t="shared" ref="BD74:BT74" si="149">IF(BD72="","",BD72*BD73)</f>
        <v/>
      </c>
      <c r="BE74" s="764" t="str">
        <f t="shared" si="149"/>
        <v/>
      </c>
      <c r="BF74" s="764" t="str">
        <f t="shared" si="149"/>
        <v/>
      </c>
      <c r="BG74" s="764" t="str">
        <f t="shared" si="149"/>
        <v/>
      </c>
      <c r="BH74" s="764" t="str">
        <f t="shared" si="149"/>
        <v/>
      </c>
      <c r="BI74" s="764" t="str">
        <f t="shared" si="149"/>
        <v/>
      </c>
      <c r="BJ74" s="764" t="str">
        <f t="shared" si="149"/>
        <v/>
      </c>
      <c r="BK74" s="764" t="str">
        <f t="shared" si="149"/>
        <v/>
      </c>
      <c r="BL74" s="764" t="str">
        <f t="shared" si="149"/>
        <v/>
      </c>
      <c r="BM74" s="764" t="str">
        <f t="shared" si="149"/>
        <v/>
      </c>
      <c r="BN74" s="764" t="str">
        <f t="shared" si="149"/>
        <v/>
      </c>
      <c r="BO74" s="764" t="str">
        <f t="shared" si="149"/>
        <v/>
      </c>
      <c r="BP74" s="764" t="str">
        <f t="shared" si="149"/>
        <v/>
      </c>
      <c r="BQ74" s="764" t="str">
        <f t="shared" si="149"/>
        <v/>
      </c>
      <c r="BR74" s="764" t="str">
        <f t="shared" si="149"/>
        <v/>
      </c>
      <c r="BS74" s="764" t="str">
        <f t="shared" si="149"/>
        <v/>
      </c>
      <c r="BT74" s="764" t="str">
        <f t="shared" si="149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5"/>
        <v/>
      </c>
      <c r="CA74" s="894" t="str">
        <f t="shared" si="86"/>
        <v/>
      </c>
      <c r="CB74" s="894" t="str">
        <f t="shared" si="87"/>
        <v/>
      </c>
      <c r="CC74" s="895" t="str">
        <f t="shared" si="88"/>
        <v/>
      </c>
      <c r="CD74" s="523" t="str">
        <f t="shared" si="137"/>
        <v/>
      </c>
      <c r="CE74" s="89" t="str">
        <f t="shared" si="137"/>
        <v/>
      </c>
      <c r="CF74" s="90" t="str">
        <f t="shared" si="137"/>
        <v/>
      </c>
      <c r="CG74" s="90" t="str">
        <f t="shared" si="137"/>
        <v/>
      </c>
      <c r="CH74" s="90" t="str">
        <f t="shared" si="137"/>
        <v/>
      </c>
      <c r="CI74" s="90" t="str">
        <f t="shared" si="137"/>
        <v/>
      </c>
      <c r="CJ74" s="90" t="str">
        <f t="shared" si="137"/>
        <v/>
      </c>
      <c r="CK74" s="156" t="str">
        <f t="shared" si="137"/>
        <v/>
      </c>
      <c r="CL74" s="156" t="str">
        <f t="shared" si="137"/>
        <v/>
      </c>
      <c r="CM74" s="156" t="str">
        <f t="shared" si="137"/>
        <v/>
      </c>
      <c r="CN74" s="90" t="str">
        <f t="shared" si="137"/>
        <v/>
      </c>
      <c r="CO74" s="90" t="str">
        <f t="shared" si="137"/>
        <v/>
      </c>
      <c r="CP74" s="90" t="str">
        <f t="shared" si="137"/>
        <v/>
      </c>
      <c r="CQ74" s="90" t="str">
        <f t="shared" si="137"/>
        <v/>
      </c>
      <c r="CR74" s="90" t="str">
        <f t="shared" si="137"/>
        <v/>
      </c>
      <c r="CS74" s="89" t="str">
        <f t="shared" si="137"/>
        <v/>
      </c>
      <c r="CT74" s="524" t="str">
        <f t="shared" si="137"/>
        <v/>
      </c>
      <c r="CU74" s="552" t="str">
        <f t="shared" si="91"/>
        <v/>
      </c>
      <c r="CV74" s="553" t="str">
        <f t="shared" si="92"/>
        <v/>
      </c>
      <c r="CW74" s="554" t="str">
        <f t="shared" si="93"/>
        <v/>
      </c>
      <c r="CX74" s="554" t="str">
        <f t="shared" si="94"/>
        <v/>
      </c>
      <c r="CY74" s="554" t="str">
        <f t="shared" si="95"/>
        <v/>
      </c>
      <c r="CZ74" s="554" t="str">
        <f t="shared" si="96"/>
        <v/>
      </c>
      <c r="DA74" s="554" t="str">
        <f t="shared" si="97"/>
        <v/>
      </c>
      <c r="DB74" s="555" t="str">
        <f t="shared" si="98"/>
        <v/>
      </c>
      <c r="DC74" s="555" t="str">
        <f t="shared" si="99"/>
        <v/>
      </c>
      <c r="DD74" s="555" t="str">
        <f t="shared" si="100"/>
        <v/>
      </c>
      <c r="DE74" s="554" t="str">
        <f t="shared" si="101"/>
        <v/>
      </c>
      <c r="DF74" s="554" t="str">
        <f t="shared" si="102"/>
        <v/>
      </c>
      <c r="DG74" s="554" t="str">
        <f t="shared" si="103"/>
        <v/>
      </c>
      <c r="DH74" s="554" t="str">
        <f t="shared" si="104"/>
        <v/>
      </c>
      <c r="DI74" s="554" t="str">
        <f t="shared" si="105"/>
        <v/>
      </c>
      <c r="DJ74" s="553" t="str">
        <f t="shared" si="106"/>
        <v/>
      </c>
      <c r="DK74" s="552" t="str">
        <f t="shared" si="107"/>
        <v/>
      </c>
      <c r="DL74" s="896">
        <f t="shared" si="108"/>
        <v>0</v>
      </c>
      <c r="DM74" s="851">
        <f t="shared" si="109"/>
        <v>0</v>
      </c>
      <c r="DN74" s="851">
        <f t="shared" si="110"/>
        <v>0</v>
      </c>
      <c r="DO74" s="851">
        <f t="shared" si="111"/>
        <v>0</v>
      </c>
      <c r="DP74" s="977" t="str">
        <f>IF(DP72="","",DP72*BV73)</f>
        <v/>
      </c>
      <c r="DQ74" s="978" t="str">
        <f>IF(DQ72="","",DQ72*BW73)</f>
        <v/>
      </c>
      <c r="DR74" s="978" t="str">
        <f>IF(DR72="","",DR72*BX73)</f>
        <v/>
      </c>
      <c r="DS74" s="979" t="str">
        <f>IF(DS72="","",DS72*BY73)</f>
        <v/>
      </c>
      <c r="DT74" s="971"/>
      <c r="DU74" s="60"/>
    </row>
    <row r="75" spans="1:125" ht="12.75" customHeight="1">
      <c r="A75" s="976" t="s">
        <v>246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2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2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2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2"/>
      <c r="BV75" s="646"/>
      <c r="BW75" s="646"/>
      <c r="BX75" s="646"/>
      <c r="BY75" s="646"/>
      <c r="BZ75" s="894" t="str">
        <f t="shared" si="85"/>
        <v/>
      </c>
      <c r="CA75" s="894" t="str">
        <f t="shared" si="86"/>
        <v/>
      </c>
      <c r="CB75" s="894" t="str">
        <f t="shared" si="87"/>
        <v/>
      </c>
      <c r="CC75" s="895" t="str">
        <f t="shared" si="88"/>
        <v/>
      </c>
      <c r="CD75" s="523" t="str">
        <f t="shared" si="137"/>
        <v/>
      </c>
      <c r="CE75" s="89" t="str">
        <f t="shared" si="137"/>
        <v/>
      </c>
      <c r="CF75" s="90" t="str">
        <f t="shared" si="137"/>
        <v/>
      </c>
      <c r="CG75" s="90" t="str">
        <f t="shared" si="137"/>
        <v/>
      </c>
      <c r="CH75" s="90" t="str">
        <f t="shared" si="137"/>
        <v/>
      </c>
      <c r="CI75" s="90" t="str">
        <f t="shared" si="137"/>
        <v/>
      </c>
      <c r="CJ75" s="90" t="str">
        <f t="shared" si="137"/>
        <v/>
      </c>
      <c r="CK75" s="156" t="str">
        <f t="shared" si="137"/>
        <v/>
      </c>
      <c r="CL75" s="156" t="str">
        <f t="shared" si="137"/>
        <v/>
      </c>
      <c r="CM75" s="156" t="str">
        <f t="shared" si="137"/>
        <v/>
      </c>
      <c r="CN75" s="90" t="str">
        <f t="shared" si="137"/>
        <v/>
      </c>
      <c r="CO75" s="90" t="str">
        <f t="shared" si="137"/>
        <v/>
      </c>
      <c r="CP75" s="90" t="str">
        <f t="shared" si="137"/>
        <v/>
      </c>
      <c r="CQ75" s="90" t="str">
        <f t="shared" si="137"/>
        <v/>
      </c>
      <c r="CR75" s="90" t="str">
        <f t="shared" si="137"/>
        <v/>
      </c>
      <c r="CS75" s="89" t="str">
        <f t="shared" si="137"/>
        <v/>
      </c>
      <c r="CT75" s="524" t="str">
        <f t="shared" si="137"/>
        <v/>
      </c>
      <c r="CU75" s="552" t="str">
        <f t="shared" si="91"/>
        <v/>
      </c>
      <c r="CV75" s="553" t="str">
        <f t="shared" si="92"/>
        <v/>
      </c>
      <c r="CW75" s="554" t="str">
        <f t="shared" si="93"/>
        <v/>
      </c>
      <c r="CX75" s="554" t="str">
        <f t="shared" si="94"/>
        <v/>
      </c>
      <c r="CY75" s="554" t="str">
        <f t="shared" si="95"/>
        <v/>
      </c>
      <c r="CZ75" s="554" t="str">
        <f t="shared" si="96"/>
        <v/>
      </c>
      <c r="DA75" s="554" t="str">
        <f t="shared" si="97"/>
        <v/>
      </c>
      <c r="DB75" s="555" t="str">
        <f t="shared" si="98"/>
        <v/>
      </c>
      <c r="DC75" s="555" t="str">
        <f t="shared" si="99"/>
        <v/>
      </c>
      <c r="DD75" s="555" t="str">
        <f t="shared" si="100"/>
        <v/>
      </c>
      <c r="DE75" s="554" t="str">
        <f t="shared" si="101"/>
        <v/>
      </c>
      <c r="DF75" s="554" t="str">
        <f t="shared" si="102"/>
        <v/>
      </c>
      <c r="DG75" s="554" t="str">
        <f t="shared" si="103"/>
        <v/>
      </c>
      <c r="DH75" s="554" t="str">
        <f t="shared" si="104"/>
        <v/>
      </c>
      <c r="DI75" s="554" t="str">
        <f t="shared" si="105"/>
        <v/>
      </c>
      <c r="DJ75" s="553" t="str">
        <f t="shared" si="106"/>
        <v/>
      </c>
      <c r="DK75" s="552" t="str">
        <f t="shared" si="107"/>
        <v/>
      </c>
      <c r="DL75" s="896">
        <f t="shared" si="108"/>
        <v>0</v>
      </c>
      <c r="DM75" s="851">
        <f t="shared" si="109"/>
        <v>0</v>
      </c>
      <c r="DN75" s="851">
        <f t="shared" si="110"/>
        <v>0</v>
      </c>
      <c r="DO75" s="851">
        <f t="shared" si="111"/>
        <v>0</v>
      </c>
      <c r="DP75" s="980"/>
      <c r="DQ75" s="299"/>
      <c r="DR75" s="299"/>
      <c r="DS75" s="981"/>
      <c r="DT75" s="971"/>
      <c r="DU75" s="60"/>
    </row>
    <row r="76" spans="1:125" ht="12.75" customHeight="1">
      <c r="A76" s="893" t="str">
        <f>$H$1 &amp; " (%)"</f>
        <v>kcal (%)</v>
      </c>
      <c r="B76" s="769" t="str">
        <f t="shared" ref="B76:R76" si="150">IF(B70="","",(B70-B72-B75)*B71/B$7/365/$G$1)</f>
        <v/>
      </c>
      <c r="C76" s="769" t="str">
        <f t="shared" si="150"/>
        <v/>
      </c>
      <c r="D76" s="769" t="str">
        <f t="shared" si="150"/>
        <v/>
      </c>
      <c r="E76" s="769" t="str">
        <f t="shared" si="150"/>
        <v/>
      </c>
      <c r="F76" s="769" t="str">
        <f t="shared" si="150"/>
        <v/>
      </c>
      <c r="G76" s="769" t="str">
        <f t="shared" si="150"/>
        <v/>
      </c>
      <c r="H76" s="769" t="str">
        <f t="shared" si="150"/>
        <v/>
      </c>
      <c r="I76" s="769" t="str">
        <f t="shared" si="150"/>
        <v/>
      </c>
      <c r="J76" s="769" t="str">
        <f t="shared" si="150"/>
        <v/>
      </c>
      <c r="K76" s="769" t="str">
        <f t="shared" si="150"/>
        <v/>
      </c>
      <c r="L76" s="769" t="str">
        <f t="shared" si="150"/>
        <v/>
      </c>
      <c r="M76" s="769" t="str">
        <f t="shared" si="150"/>
        <v/>
      </c>
      <c r="N76" s="769" t="str">
        <f t="shared" si="150"/>
        <v/>
      </c>
      <c r="O76" s="769" t="str">
        <f t="shared" si="150"/>
        <v/>
      </c>
      <c r="P76" s="769" t="str">
        <f t="shared" si="150"/>
        <v/>
      </c>
      <c r="Q76" s="769" t="str">
        <f t="shared" si="150"/>
        <v/>
      </c>
      <c r="R76" s="769" t="str">
        <f t="shared" si="150"/>
        <v/>
      </c>
      <c r="S76" s="982"/>
      <c r="T76" s="769" t="str">
        <f t="shared" ref="T76:AJ76" si="151">IF(T70="","",(T70-T72-T75)*T71/T$7/365/$G$1)</f>
        <v/>
      </c>
      <c r="U76" s="769" t="str">
        <f t="shared" si="151"/>
        <v/>
      </c>
      <c r="V76" s="769" t="str">
        <f t="shared" si="151"/>
        <v/>
      </c>
      <c r="W76" s="769" t="str">
        <f t="shared" si="151"/>
        <v/>
      </c>
      <c r="X76" s="769" t="str">
        <f t="shared" si="151"/>
        <v/>
      </c>
      <c r="Y76" s="769" t="str">
        <f t="shared" si="151"/>
        <v/>
      </c>
      <c r="Z76" s="769" t="str">
        <f t="shared" si="151"/>
        <v/>
      </c>
      <c r="AA76" s="769" t="str">
        <f t="shared" si="151"/>
        <v/>
      </c>
      <c r="AB76" s="769" t="str">
        <f t="shared" si="151"/>
        <v/>
      </c>
      <c r="AC76" s="769" t="str">
        <f t="shared" si="151"/>
        <v/>
      </c>
      <c r="AD76" s="769" t="str">
        <f t="shared" si="151"/>
        <v/>
      </c>
      <c r="AE76" s="769" t="str">
        <f t="shared" si="151"/>
        <v/>
      </c>
      <c r="AF76" s="769" t="str">
        <f t="shared" si="151"/>
        <v/>
      </c>
      <c r="AG76" s="769" t="str">
        <f t="shared" si="151"/>
        <v/>
      </c>
      <c r="AH76" s="769" t="str">
        <f t="shared" si="151"/>
        <v/>
      </c>
      <c r="AI76" s="769" t="str">
        <f t="shared" si="151"/>
        <v/>
      </c>
      <c r="AJ76" s="769" t="str">
        <f t="shared" si="151"/>
        <v/>
      </c>
      <c r="AK76" s="982"/>
      <c r="AL76" s="769" t="str">
        <f t="shared" ref="AL76:BB76" si="152">IF(AL70="","",(AL70-AL72-AL75)*AL71/AL$7/365/$G$1)</f>
        <v/>
      </c>
      <c r="AM76" s="769" t="str">
        <f t="shared" si="152"/>
        <v/>
      </c>
      <c r="AN76" s="769" t="str">
        <f t="shared" si="152"/>
        <v/>
      </c>
      <c r="AO76" s="769" t="str">
        <f t="shared" si="152"/>
        <v/>
      </c>
      <c r="AP76" s="769" t="str">
        <f t="shared" si="152"/>
        <v/>
      </c>
      <c r="AQ76" s="769" t="str">
        <f t="shared" si="152"/>
        <v/>
      </c>
      <c r="AR76" s="769" t="str">
        <f t="shared" si="152"/>
        <v/>
      </c>
      <c r="AS76" s="769" t="str">
        <f t="shared" si="152"/>
        <v/>
      </c>
      <c r="AT76" s="769" t="str">
        <f t="shared" si="152"/>
        <v/>
      </c>
      <c r="AU76" s="769" t="str">
        <f t="shared" si="152"/>
        <v/>
      </c>
      <c r="AV76" s="769" t="str">
        <f t="shared" si="152"/>
        <v/>
      </c>
      <c r="AW76" s="769" t="str">
        <f t="shared" si="152"/>
        <v/>
      </c>
      <c r="AX76" s="769" t="str">
        <f t="shared" si="152"/>
        <v/>
      </c>
      <c r="AY76" s="769" t="str">
        <f t="shared" si="152"/>
        <v/>
      </c>
      <c r="AZ76" s="769" t="str">
        <f t="shared" si="152"/>
        <v/>
      </c>
      <c r="BA76" s="769" t="str">
        <f t="shared" si="152"/>
        <v/>
      </c>
      <c r="BB76" s="769" t="str">
        <f t="shared" si="152"/>
        <v/>
      </c>
      <c r="BC76" s="982"/>
      <c r="BD76" s="769" t="str">
        <f t="shared" ref="BD76:BT76" si="153">IF(BD70="","",(BD70-BD72-BD75)*BD71/BD$7/365/$G$1)</f>
        <v/>
      </c>
      <c r="BE76" s="769" t="str">
        <f t="shared" si="153"/>
        <v/>
      </c>
      <c r="BF76" s="769" t="str">
        <f t="shared" si="153"/>
        <v/>
      </c>
      <c r="BG76" s="769" t="str">
        <f t="shared" si="153"/>
        <v/>
      </c>
      <c r="BH76" s="769" t="str">
        <f t="shared" si="153"/>
        <v/>
      </c>
      <c r="BI76" s="769" t="str">
        <f t="shared" si="153"/>
        <v/>
      </c>
      <c r="BJ76" s="769" t="str">
        <f t="shared" si="153"/>
        <v/>
      </c>
      <c r="BK76" s="769" t="str">
        <f t="shared" si="153"/>
        <v/>
      </c>
      <c r="BL76" s="769" t="str">
        <f t="shared" si="153"/>
        <v/>
      </c>
      <c r="BM76" s="769" t="str">
        <f t="shared" si="153"/>
        <v/>
      </c>
      <c r="BN76" s="769" t="str">
        <f t="shared" si="153"/>
        <v/>
      </c>
      <c r="BO76" s="769" t="str">
        <f t="shared" si="153"/>
        <v/>
      </c>
      <c r="BP76" s="769" t="str">
        <f t="shared" si="153"/>
        <v/>
      </c>
      <c r="BQ76" s="769" t="str">
        <f t="shared" si="153"/>
        <v/>
      </c>
      <c r="BR76" s="769" t="str">
        <f t="shared" si="153"/>
        <v/>
      </c>
      <c r="BS76" s="769" t="str">
        <f t="shared" si="153"/>
        <v/>
      </c>
      <c r="BT76" s="769" t="str">
        <f t="shared" si="153"/>
        <v/>
      </c>
      <c r="BU76" s="982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3" t="str">
        <f t="shared" si="85"/>
        <v/>
      </c>
      <c r="CA76" s="983" t="str">
        <f t="shared" si="86"/>
        <v/>
      </c>
      <c r="CB76" s="983" t="str">
        <f t="shared" si="87"/>
        <v/>
      </c>
      <c r="CC76" s="984" t="str">
        <f t="shared" si="88"/>
        <v/>
      </c>
      <c r="CD76" s="626" t="str">
        <f t="shared" si="137"/>
        <v/>
      </c>
      <c r="CE76" s="541" t="str">
        <f t="shared" si="137"/>
        <v/>
      </c>
      <c r="CF76" s="542" t="str">
        <f t="shared" si="137"/>
        <v/>
      </c>
      <c r="CG76" s="542" t="str">
        <f t="shared" si="137"/>
        <v/>
      </c>
      <c r="CH76" s="542" t="str">
        <f t="shared" si="137"/>
        <v/>
      </c>
      <c r="CI76" s="542" t="str">
        <f t="shared" si="137"/>
        <v/>
      </c>
      <c r="CJ76" s="542" t="str">
        <f t="shared" si="137"/>
        <v/>
      </c>
      <c r="CK76" s="543" t="str">
        <f t="shared" si="137"/>
        <v/>
      </c>
      <c r="CL76" s="543" t="str">
        <f t="shared" si="137"/>
        <v/>
      </c>
      <c r="CM76" s="543" t="str">
        <f t="shared" si="137"/>
        <v/>
      </c>
      <c r="CN76" s="542" t="str">
        <f t="shared" si="137"/>
        <v/>
      </c>
      <c r="CO76" s="542" t="str">
        <f t="shared" si="137"/>
        <v/>
      </c>
      <c r="CP76" s="542" t="str">
        <f t="shared" si="137"/>
        <v/>
      </c>
      <c r="CQ76" s="542" t="str">
        <f t="shared" si="137"/>
        <v/>
      </c>
      <c r="CR76" s="542" t="str">
        <f t="shared" si="137"/>
        <v/>
      </c>
      <c r="CS76" s="541" t="str">
        <f t="shared" si="137"/>
        <v/>
      </c>
      <c r="CT76" s="627" t="str">
        <f t="shared" si="137"/>
        <v/>
      </c>
      <c r="CU76" s="540" t="str">
        <f t="shared" si="91"/>
        <v/>
      </c>
      <c r="CV76" s="541" t="str">
        <f t="shared" si="92"/>
        <v/>
      </c>
      <c r="CW76" s="542" t="str">
        <f t="shared" si="93"/>
        <v/>
      </c>
      <c r="CX76" s="542" t="str">
        <f t="shared" si="94"/>
        <v/>
      </c>
      <c r="CY76" s="542" t="str">
        <f t="shared" si="95"/>
        <v/>
      </c>
      <c r="CZ76" s="542" t="str">
        <f t="shared" si="96"/>
        <v/>
      </c>
      <c r="DA76" s="542" t="str">
        <f t="shared" si="97"/>
        <v/>
      </c>
      <c r="DB76" s="543" t="str">
        <f t="shared" si="98"/>
        <v/>
      </c>
      <c r="DC76" s="543" t="str">
        <f t="shared" si="99"/>
        <v/>
      </c>
      <c r="DD76" s="543" t="str">
        <f t="shared" si="100"/>
        <v/>
      </c>
      <c r="DE76" s="542" t="str">
        <f t="shared" si="101"/>
        <v/>
      </c>
      <c r="DF76" s="542" t="str">
        <f t="shared" si="102"/>
        <v/>
      </c>
      <c r="DG76" s="542" t="str">
        <f t="shared" si="103"/>
        <v/>
      </c>
      <c r="DH76" s="542" t="str">
        <f t="shared" si="104"/>
        <v/>
      </c>
      <c r="DI76" s="542" t="str">
        <f t="shared" si="105"/>
        <v/>
      </c>
      <c r="DJ76" s="541" t="str">
        <f t="shared" si="106"/>
        <v/>
      </c>
      <c r="DK76" s="540" t="str">
        <f t="shared" si="107"/>
        <v/>
      </c>
      <c r="DL76" s="896">
        <f t="shared" si="108"/>
        <v>0</v>
      </c>
      <c r="DM76" s="851">
        <f t="shared" si="109"/>
        <v>0</v>
      </c>
      <c r="DN76" s="851">
        <f t="shared" si="110"/>
        <v>0</v>
      </c>
      <c r="DO76" s="851">
        <f t="shared" si="111"/>
        <v>0</v>
      </c>
      <c r="DP76" s="985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6" t="str">
        <f>IF(DS70="","",(DS70+SUM(BY70)*(DS70="")-SUM(DS72)-DS75-SUM(BY75)*(DS75=""))*BY71/DS$7/365/$G$1)</f>
        <v/>
      </c>
      <c r="DT76" s="971"/>
      <c r="DU76" s="60"/>
    </row>
    <row r="77" spans="1:125" ht="12.75" customHeight="1">
      <c r="A77" s="892" t="s">
        <v>478</v>
      </c>
      <c r="B77" s="961"/>
      <c r="C77" s="961"/>
      <c r="D77" s="961"/>
      <c r="E77" s="961"/>
      <c r="F77" s="961"/>
      <c r="G77" s="961"/>
      <c r="H77" s="961"/>
      <c r="I77" s="961"/>
      <c r="J77" s="961"/>
      <c r="K77" s="961"/>
      <c r="L77" s="961"/>
      <c r="M77" s="961"/>
      <c r="N77" s="961"/>
      <c r="O77" s="961"/>
      <c r="P77" s="961"/>
      <c r="Q77" s="961"/>
      <c r="R77" s="961"/>
      <c r="S77" s="962"/>
      <c r="T77" s="961"/>
      <c r="U77" s="961"/>
      <c r="V77" s="961"/>
      <c r="W77" s="961"/>
      <c r="X77" s="961"/>
      <c r="Y77" s="961"/>
      <c r="Z77" s="961"/>
      <c r="AA77" s="961"/>
      <c r="AB77" s="961"/>
      <c r="AC77" s="961"/>
      <c r="AD77" s="961"/>
      <c r="AE77" s="961"/>
      <c r="AF77" s="961"/>
      <c r="AG77" s="961"/>
      <c r="AH77" s="961"/>
      <c r="AI77" s="961"/>
      <c r="AJ77" s="961"/>
      <c r="AK77" s="962"/>
      <c r="AL77" s="961"/>
      <c r="AM77" s="961"/>
      <c r="AN77" s="961"/>
      <c r="AO77" s="961"/>
      <c r="AP77" s="961"/>
      <c r="AQ77" s="961"/>
      <c r="AR77" s="961"/>
      <c r="AS77" s="961"/>
      <c r="AT77" s="961"/>
      <c r="AU77" s="961"/>
      <c r="AV77" s="961"/>
      <c r="AW77" s="961"/>
      <c r="AX77" s="961"/>
      <c r="AY77" s="961"/>
      <c r="AZ77" s="961"/>
      <c r="BA77" s="961"/>
      <c r="BB77" s="961"/>
      <c r="BC77" s="962"/>
      <c r="BD77" s="961"/>
      <c r="BE77" s="961"/>
      <c r="BF77" s="961"/>
      <c r="BG77" s="961"/>
      <c r="BH77" s="961"/>
      <c r="BI77" s="961"/>
      <c r="BJ77" s="961"/>
      <c r="BK77" s="961"/>
      <c r="BL77" s="961"/>
      <c r="BM77" s="961"/>
      <c r="BN77" s="961"/>
      <c r="BO77" s="961"/>
      <c r="BP77" s="961"/>
      <c r="BQ77" s="961"/>
      <c r="BR77" s="961"/>
      <c r="BS77" s="961"/>
      <c r="BT77" s="961"/>
      <c r="BU77" s="962"/>
      <c r="BV77" s="961"/>
      <c r="BW77" s="961"/>
      <c r="BX77" s="961"/>
      <c r="BY77" s="961"/>
      <c r="BZ77" s="894" t="str">
        <f t="shared" si="85"/>
        <v/>
      </c>
      <c r="CA77" s="894" t="str">
        <f t="shared" si="86"/>
        <v/>
      </c>
      <c r="CB77" s="894" t="str">
        <f t="shared" si="87"/>
        <v/>
      </c>
      <c r="CC77" s="895" t="str">
        <f t="shared" si="88"/>
        <v/>
      </c>
      <c r="CD77" s="523" t="str">
        <f t="shared" si="137"/>
        <v/>
      </c>
      <c r="CE77" s="89" t="str">
        <f t="shared" si="137"/>
        <v/>
      </c>
      <c r="CF77" s="90" t="str">
        <f t="shared" si="137"/>
        <v/>
      </c>
      <c r="CG77" s="90" t="str">
        <f t="shared" si="137"/>
        <v/>
      </c>
      <c r="CH77" s="90" t="str">
        <f t="shared" si="137"/>
        <v/>
      </c>
      <c r="CI77" s="90" t="str">
        <f t="shared" si="137"/>
        <v/>
      </c>
      <c r="CJ77" s="90" t="str">
        <f t="shared" si="137"/>
        <v/>
      </c>
      <c r="CK77" s="156" t="str">
        <f t="shared" si="137"/>
        <v/>
      </c>
      <c r="CL77" s="156" t="str">
        <f t="shared" si="137"/>
        <v/>
      </c>
      <c r="CM77" s="156" t="str">
        <f t="shared" si="137"/>
        <v/>
      </c>
      <c r="CN77" s="90" t="str">
        <f t="shared" si="137"/>
        <v/>
      </c>
      <c r="CO77" s="90" t="str">
        <f t="shared" si="137"/>
        <v/>
      </c>
      <c r="CP77" s="90" t="str">
        <f t="shared" si="137"/>
        <v/>
      </c>
      <c r="CQ77" s="90" t="str">
        <f t="shared" si="137"/>
        <v/>
      </c>
      <c r="CR77" s="90" t="str">
        <f t="shared" si="137"/>
        <v/>
      </c>
      <c r="CS77" s="89" t="str">
        <f t="shared" si="137"/>
        <v/>
      </c>
      <c r="CT77" s="524" t="str">
        <f t="shared" si="137"/>
        <v/>
      </c>
      <c r="CU77" s="552" t="str">
        <f t="shared" si="91"/>
        <v/>
      </c>
      <c r="CV77" s="553" t="str">
        <f t="shared" si="92"/>
        <v/>
      </c>
      <c r="CW77" s="554" t="str">
        <f t="shared" si="93"/>
        <v/>
      </c>
      <c r="CX77" s="554" t="str">
        <f t="shared" si="94"/>
        <v/>
      </c>
      <c r="CY77" s="554" t="str">
        <f t="shared" si="95"/>
        <v/>
      </c>
      <c r="CZ77" s="554" t="str">
        <f t="shared" si="96"/>
        <v/>
      </c>
      <c r="DA77" s="554" t="str">
        <f t="shared" si="97"/>
        <v/>
      </c>
      <c r="DB77" s="555" t="str">
        <f t="shared" si="98"/>
        <v/>
      </c>
      <c r="DC77" s="555" t="str">
        <f t="shared" si="99"/>
        <v/>
      </c>
      <c r="DD77" s="555" t="str">
        <f t="shared" si="100"/>
        <v/>
      </c>
      <c r="DE77" s="554" t="str">
        <f t="shared" si="101"/>
        <v/>
      </c>
      <c r="DF77" s="554" t="str">
        <f t="shared" si="102"/>
        <v/>
      </c>
      <c r="DG77" s="554" t="str">
        <f t="shared" si="103"/>
        <v/>
      </c>
      <c r="DH77" s="554" t="str">
        <f t="shared" si="104"/>
        <v/>
      </c>
      <c r="DI77" s="554" t="str">
        <f t="shared" si="105"/>
        <v/>
      </c>
      <c r="DJ77" s="553" t="str">
        <f t="shared" si="106"/>
        <v/>
      </c>
      <c r="DK77" s="552" t="str">
        <f t="shared" si="107"/>
        <v/>
      </c>
      <c r="DL77" s="896">
        <f t="shared" si="108"/>
        <v>0</v>
      </c>
      <c r="DM77" s="851">
        <f t="shared" si="109"/>
        <v>0</v>
      </c>
      <c r="DN77" s="851">
        <f t="shared" si="110"/>
        <v>0</v>
      </c>
      <c r="DO77" s="851">
        <f t="shared" si="111"/>
        <v>0</v>
      </c>
      <c r="DP77" s="987" t="str">
        <f>IF(SUM(BV77)&gt;0,BV77*'Exp factors'!C$21,"")</f>
        <v/>
      </c>
      <c r="DQ77" s="988" t="str">
        <f>IF(SUM(BW77)&gt;0,BW77*'Exp factors'!D$21,"")</f>
        <v/>
      </c>
      <c r="DR77" s="988" t="str">
        <f>IF(SUM(BX77)&gt;0,BX77*'Exp factors'!E$21,"")</f>
        <v/>
      </c>
      <c r="DS77" s="989" t="str">
        <f>IF(SUM(BY77)&gt;0,BY77*'Exp factors'!F$21,"")</f>
        <v/>
      </c>
      <c r="DT77" s="971"/>
      <c r="DU77" s="60"/>
    </row>
    <row r="78" spans="1:125" ht="12.75" customHeight="1">
      <c r="A78" s="966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7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7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7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7"/>
      <c r="BV78" s="287"/>
      <c r="BW78" s="287"/>
      <c r="BX78" s="287"/>
      <c r="BY78" s="287"/>
      <c r="BZ78" s="894" t="str">
        <f t="shared" si="85"/>
        <v/>
      </c>
      <c r="CA78" s="894" t="str">
        <f t="shared" si="86"/>
        <v/>
      </c>
      <c r="CB78" s="894" t="str">
        <f t="shared" si="87"/>
        <v/>
      </c>
      <c r="CC78" s="895" t="str">
        <f t="shared" si="88"/>
        <v/>
      </c>
      <c r="CD78" s="523" t="str">
        <f t="shared" si="137"/>
        <v/>
      </c>
      <c r="CE78" s="89" t="str">
        <f t="shared" si="137"/>
        <v/>
      </c>
      <c r="CF78" s="90" t="str">
        <f t="shared" si="137"/>
        <v/>
      </c>
      <c r="CG78" s="90" t="str">
        <f t="shared" si="137"/>
        <v/>
      </c>
      <c r="CH78" s="90" t="str">
        <f t="shared" si="137"/>
        <v/>
      </c>
      <c r="CI78" s="90" t="str">
        <f t="shared" si="137"/>
        <v/>
      </c>
      <c r="CJ78" s="90" t="str">
        <f t="shared" si="137"/>
        <v/>
      </c>
      <c r="CK78" s="156" t="str">
        <f t="shared" si="137"/>
        <v/>
      </c>
      <c r="CL78" s="156" t="str">
        <f t="shared" si="137"/>
        <v/>
      </c>
      <c r="CM78" s="156" t="str">
        <f t="shared" si="137"/>
        <v/>
      </c>
      <c r="CN78" s="90" t="str">
        <f t="shared" si="137"/>
        <v/>
      </c>
      <c r="CO78" s="90" t="str">
        <f t="shared" si="137"/>
        <v/>
      </c>
      <c r="CP78" s="90" t="str">
        <f t="shared" si="137"/>
        <v/>
      </c>
      <c r="CQ78" s="90" t="str">
        <f t="shared" si="137"/>
        <v/>
      </c>
      <c r="CR78" s="90" t="str">
        <f t="shared" si="137"/>
        <v/>
      </c>
      <c r="CS78" s="89" t="str">
        <f t="shared" si="137"/>
        <v/>
      </c>
      <c r="CT78" s="524" t="str">
        <f t="shared" ref="CD78:CT84" si="15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2" t="str">
        <f t="shared" si="91"/>
        <v/>
      </c>
      <c r="CV78" s="553" t="str">
        <f t="shared" si="92"/>
        <v/>
      </c>
      <c r="CW78" s="554" t="str">
        <f t="shared" si="93"/>
        <v/>
      </c>
      <c r="CX78" s="554" t="str">
        <f t="shared" si="94"/>
        <v/>
      </c>
      <c r="CY78" s="554" t="str">
        <f t="shared" si="95"/>
        <v/>
      </c>
      <c r="CZ78" s="554" t="str">
        <f t="shared" si="96"/>
        <v/>
      </c>
      <c r="DA78" s="554" t="str">
        <f t="shared" si="97"/>
        <v/>
      </c>
      <c r="DB78" s="555" t="str">
        <f t="shared" si="98"/>
        <v/>
      </c>
      <c r="DC78" s="555" t="str">
        <f t="shared" si="99"/>
        <v/>
      </c>
      <c r="DD78" s="555" t="str">
        <f t="shared" si="100"/>
        <v/>
      </c>
      <c r="DE78" s="554" t="str">
        <f t="shared" si="101"/>
        <v/>
      </c>
      <c r="DF78" s="554" t="str">
        <f t="shared" si="102"/>
        <v/>
      </c>
      <c r="DG78" s="554" t="str">
        <f t="shared" si="103"/>
        <v/>
      </c>
      <c r="DH78" s="554" t="str">
        <f t="shared" si="104"/>
        <v/>
      </c>
      <c r="DI78" s="554" t="str">
        <f t="shared" si="105"/>
        <v/>
      </c>
      <c r="DJ78" s="553" t="str">
        <f t="shared" si="106"/>
        <v/>
      </c>
      <c r="DK78" s="552" t="str">
        <f t="shared" si="107"/>
        <v/>
      </c>
      <c r="DL78" s="896">
        <f t="shared" si="108"/>
        <v>0</v>
      </c>
      <c r="DM78" s="851">
        <f t="shared" si="109"/>
        <v>0</v>
      </c>
      <c r="DN78" s="851">
        <f t="shared" si="110"/>
        <v>0</v>
      </c>
      <c r="DO78" s="851">
        <f t="shared" si="111"/>
        <v>0</v>
      </c>
      <c r="DP78" s="968"/>
      <c r="DQ78" s="969"/>
      <c r="DR78" s="969"/>
      <c r="DS78" s="970"/>
      <c r="DT78" s="971"/>
      <c r="DU78" s="60"/>
    </row>
    <row r="79" spans="1:125" ht="12.75" customHeight="1">
      <c r="A79" s="972" t="s">
        <v>245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7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7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7"/>
      <c r="BV79" s="687"/>
      <c r="BW79" s="687"/>
      <c r="BX79" s="687"/>
      <c r="BY79" s="687"/>
      <c r="BZ79" s="894" t="str">
        <f t="shared" si="85"/>
        <v/>
      </c>
      <c r="CA79" s="894" t="str">
        <f t="shared" si="86"/>
        <v/>
      </c>
      <c r="CB79" s="894" t="str">
        <f t="shared" si="87"/>
        <v/>
      </c>
      <c r="CC79" s="895" t="str">
        <f t="shared" si="88"/>
        <v/>
      </c>
      <c r="CD79" s="523" t="str">
        <f t="shared" si="154"/>
        <v/>
      </c>
      <c r="CE79" s="89" t="str">
        <f t="shared" si="154"/>
        <v/>
      </c>
      <c r="CF79" s="90" t="str">
        <f t="shared" si="154"/>
        <v/>
      </c>
      <c r="CG79" s="90" t="str">
        <f t="shared" si="154"/>
        <v/>
      </c>
      <c r="CH79" s="90" t="str">
        <f t="shared" si="154"/>
        <v/>
      </c>
      <c r="CI79" s="90" t="str">
        <f t="shared" si="154"/>
        <v/>
      </c>
      <c r="CJ79" s="90" t="str">
        <f t="shared" si="154"/>
        <v/>
      </c>
      <c r="CK79" s="156" t="str">
        <f t="shared" si="154"/>
        <v/>
      </c>
      <c r="CL79" s="156" t="str">
        <f t="shared" si="154"/>
        <v/>
      </c>
      <c r="CM79" s="156" t="str">
        <f t="shared" si="154"/>
        <v/>
      </c>
      <c r="CN79" s="90" t="str">
        <f t="shared" si="154"/>
        <v/>
      </c>
      <c r="CO79" s="90" t="str">
        <f t="shared" si="154"/>
        <v/>
      </c>
      <c r="CP79" s="90" t="str">
        <f t="shared" si="154"/>
        <v/>
      </c>
      <c r="CQ79" s="90" t="str">
        <f t="shared" si="154"/>
        <v/>
      </c>
      <c r="CR79" s="90" t="str">
        <f t="shared" si="154"/>
        <v/>
      </c>
      <c r="CS79" s="89" t="str">
        <f t="shared" si="154"/>
        <v/>
      </c>
      <c r="CT79" s="524" t="str">
        <f t="shared" si="154"/>
        <v/>
      </c>
      <c r="CU79" s="552" t="str">
        <f t="shared" si="91"/>
        <v/>
      </c>
      <c r="CV79" s="553" t="str">
        <f t="shared" si="92"/>
        <v/>
      </c>
      <c r="CW79" s="554" t="str">
        <f t="shared" si="93"/>
        <v/>
      </c>
      <c r="CX79" s="554" t="str">
        <f t="shared" si="94"/>
        <v/>
      </c>
      <c r="CY79" s="554" t="str">
        <f t="shared" si="95"/>
        <v/>
      </c>
      <c r="CZ79" s="554" t="str">
        <f t="shared" si="96"/>
        <v/>
      </c>
      <c r="DA79" s="554" t="str">
        <f t="shared" si="97"/>
        <v/>
      </c>
      <c r="DB79" s="555" t="str">
        <f t="shared" si="98"/>
        <v/>
      </c>
      <c r="DC79" s="555" t="str">
        <f t="shared" si="99"/>
        <v/>
      </c>
      <c r="DD79" s="555" t="str">
        <f t="shared" si="100"/>
        <v/>
      </c>
      <c r="DE79" s="554" t="str">
        <f t="shared" si="101"/>
        <v/>
      </c>
      <c r="DF79" s="554" t="str">
        <f t="shared" si="102"/>
        <v/>
      </c>
      <c r="DG79" s="554" t="str">
        <f t="shared" si="103"/>
        <v/>
      </c>
      <c r="DH79" s="554" t="str">
        <f t="shared" si="104"/>
        <v/>
      </c>
      <c r="DI79" s="554" t="str">
        <f t="shared" si="105"/>
        <v/>
      </c>
      <c r="DJ79" s="553" t="str">
        <f t="shared" si="106"/>
        <v/>
      </c>
      <c r="DK79" s="552" t="str">
        <f t="shared" si="107"/>
        <v/>
      </c>
      <c r="DL79" s="896">
        <f t="shared" si="108"/>
        <v>0</v>
      </c>
      <c r="DM79" s="851">
        <f t="shared" si="109"/>
        <v>0</v>
      </c>
      <c r="DN79" s="851">
        <f t="shared" si="110"/>
        <v>0</v>
      </c>
      <c r="DO79" s="851">
        <f t="shared" si="111"/>
        <v>0</v>
      </c>
      <c r="DP79" s="973" t="str">
        <f>IF(SUM(BV79)&gt;0,(BV77-DP82-SUM(BV82)*(DP82=""))*'Exp factors'!C$24,"")</f>
        <v/>
      </c>
      <c r="DQ79" s="974" t="str">
        <f>IF(SUM(BW79)&gt;0,(BW77-DQ82-SUM(BW82)*(DQ82=""))*'Exp factors'!D$24,"")</f>
        <v/>
      </c>
      <c r="DR79" s="974" t="str">
        <f>IF(SUM(BX79)&gt;0,(BX77-DR82-SUM(BX82)*(DR82=""))*'Exp factors'!E$24,"")</f>
        <v/>
      </c>
      <c r="DS79" s="975" t="str">
        <f>IF(SUM(BY79)&gt;0,(BY77-DS82-SUM(BY82)*(DS82=""))*'Exp factors'!F$24,"")</f>
        <v/>
      </c>
      <c r="DT79" s="971"/>
      <c r="DU79" s="60"/>
    </row>
    <row r="80" spans="1:125" ht="12.75" customHeight="1">
      <c r="A80" s="976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7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7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7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7"/>
      <c r="BV80" s="710"/>
      <c r="BW80" s="710"/>
      <c r="BX80" s="710"/>
      <c r="BY80" s="710"/>
      <c r="BZ80" s="894" t="str">
        <f t="shared" si="85"/>
        <v/>
      </c>
      <c r="CA80" s="894" t="str">
        <f t="shared" si="86"/>
        <v/>
      </c>
      <c r="CB80" s="894" t="str">
        <f t="shared" si="87"/>
        <v/>
      </c>
      <c r="CC80" s="895" t="str">
        <f t="shared" si="88"/>
        <v/>
      </c>
      <c r="CD80" s="523" t="str">
        <f t="shared" si="154"/>
        <v/>
      </c>
      <c r="CE80" s="89" t="str">
        <f t="shared" si="154"/>
        <v/>
      </c>
      <c r="CF80" s="90" t="str">
        <f t="shared" si="154"/>
        <v/>
      </c>
      <c r="CG80" s="90" t="str">
        <f t="shared" si="154"/>
        <v/>
      </c>
      <c r="CH80" s="90" t="str">
        <f t="shared" si="154"/>
        <v/>
      </c>
      <c r="CI80" s="90" t="str">
        <f t="shared" si="154"/>
        <v/>
      </c>
      <c r="CJ80" s="90" t="str">
        <f t="shared" si="154"/>
        <v/>
      </c>
      <c r="CK80" s="156" t="str">
        <f t="shared" si="154"/>
        <v/>
      </c>
      <c r="CL80" s="156" t="str">
        <f t="shared" si="154"/>
        <v/>
      </c>
      <c r="CM80" s="156" t="str">
        <f t="shared" si="154"/>
        <v/>
      </c>
      <c r="CN80" s="90" t="str">
        <f t="shared" si="154"/>
        <v/>
      </c>
      <c r="CO80" s="90" t="str">
        <f t="shared" si="154"/>
        <v/>
      </c>
      <c r="CP80" s="90" t="str">
        <f t="shared" si="154"/>
        <v/>
      </c>
      <c r="CQ80" s="90" t="str">
        <f t="shared" si="154"/>
        <v/>
      </c>
      <c r="CR80" s="90" t="str">
        <f t="shared" si="154"/>
        <v/>
      </c>
      <c r="CS80" s="89" t="str">
        <f t="shared" si="154"/>
        <v/>
      </c>
      <c r="CT80" s="524" t="str">
        <f t="shared" si="154"/>
        <v/>
      </c>
      <c r="CU80" s="552" t="str">
        <f t="shared" si="91"/>
        <v/>
      </c>
      <c r="CV80" s="553" t="str">
        <f t="shared" si="92"/>
        <v/>
      </c>
      <c r="CW80" s="554" t="str">
        <f t="shared" si="93"/>
        <v/>
      </c>
      <c r="CX80" s="554" t="str">
        <f t="shared" si="94"/>
        <v/>
      </c>
      <c r="CY80" s="554" t="str">
        <f t="shared" si="95"/>
        <v/>
      </c>
      <c r="CZ80" s="554" t="str">
        <f t="shared" si="96"/>
        <v/>
      </c>
      <c r="DA80" s="554" t="str">
        <f t="shared" si="97"/>
        <v/>
      </c>
      <c r="DB80" s="555" t="str">
        <f t="shared" si="98"/>
        <v/>
      </c>
      <c r="DC80" s="555" t="str">
        <f t="shared" si="99"/>
        <v/>
      </c>
      <c r="DD80" s="555" t="str">
        <f t="shared" si="100"/>
        <v/>
      </c>
      <c r="DE80" s="554" t="str">
        <f t="shared" si="101"/>
        <v/>
      </c>
      <c r="DF80" s="554" t="str">
        <f t="shared" si="102"/>
        <v/>
      </c>
      <c r="DG80" s="554" t="str">
        <f t="shared" si="103"/>
        <v/>
      </c>
      <c r="DH80" s="554" t="str">
        <f t="shared" si="104"/>
        <v/>
      </c>
      <c r="DI80" s="554" t="str">
        <f t="shared" si="105"/>
        <v/>
      </c>
      <c r="DJ80" s="553" t="str">
        <f t="shared" si="106"/>
        <v/>
      </c>
      <c r="DK80" s="552" t="str">
        <f t="shared" si="107"/>
        <v/>
      </c>
      <c r="DL80" s="896">
        <f t="shared" si="108"/>
        <v>0</v>
      </c>
      <c r="DM80" s="851">
        <f t="shared" si="109"/>
        <v>0</v>
      </c>
      <c r="DN80" s="851">
        <f t="shared" si="110"/>
        <v>0</v>
      </c>
      <c r="DO80" s="851">
        <f t="shared" si="111"/>
        <v>0</v>
      </c>
      <c r="DP80" s="968"/>
      <c r="DQ80" s="969"/>
      <c r="DR80" s="969"/>
      <c r="DS80" s="970"/>
      <c r="DT80" s="971"/>
      <c r="DU80" s="60"/>
    </row>
    <row r="81" spans="1:125" ht="12.75" customHeight="1">
      <c r="A81" s="976" t="s">
        <v>182</v>
      </c>
      <c r="B81" s="764" t="str">
        <f t="shared" ref="B81:R81" si="155">IF(B79="","",B79*B80)</f>
        <v/>
      </c>
      <c r="C81" s="764" t="str">
        <f t="shared" si="155"/>
        <v/>
      </c>
      <c r="D81" s="764" t="str">
        <f t="shared" si="155"/>
        <v/>
      </c>
      <c r="E81" s="764" t="str">
        <f t="shared" si="155"/>
        <v/>
      </c>
      <c r="F81" s="764" t="str">
        <f t="shared" si="155"/>
        <v/>
      </c>
      <c r="G81" s="764" t="str">
        <f t="shared" si="155"/>
        <v/>
      </c>
      <c r="H81" s="764" t="str">
        <f t="shared" si="155"/>
        <v/>
      </c>
      <c r="I81" s="764" t="str">
        <f t="shared" si="155"/>
        <v/>
      </c>
      <c r="J81" s="764" t="str">
        <f t="shared" si="155"/>
        <v/>
      </c>
      <c r="K81" s="764" t="str">
        <f t="shared" si="155"/>
        <v/>
      </c>
      <c r="L81" s="764" t="str">
        <f t="shared" si="155"/>
        <v/>
      </c>
      <c r="M81" s="764" t="str">
        <f t="shared" si="155"/>
        <v/>
      </c>
      <c r="N81" s="764" t="str">
        <f t="shared" si="155"/>
        <v/>
      </c>
      <c r="O81" s="764" t="str">
        <f t="shared" si="155"/>
        <v/>
      </c>
      <c r="P81" s="764" t="str">
        <f t="shared" si="155"/>
        <v/>
      </c>
      <c r="Q81" s="764" t="str">
        <f t="shared" si="155"/>
        <v/>
      </c>
      <c r="R81" s="764" t="str">
        <f t="shared" si="155"/>
        <v/>
      </c>
      <c r="S81" s="770"/>
      <c r="T81" s="764" t="str">
        <f t="shared" ref="T81:AJ81" si="156">IF(T79="","",T79*T80)</f>
        <v/>
      </c>
      <c r="U81" s="764" t="str">
        <f t="shared" si="156"/>
        <v/>
      </c>
      <c r="V81" s="764" t="str">
        <f t="shared" si="156"/>
        <v/>
      </c>
      <c r="W81" s="764" t="str">
        <f t="shared" si="156"/>
        <v/>
      </c>
      <c r="X81" s="764" t="str">
        <f t="shared" si="156"/>
        <v/>
      </c>
      <c r="Y81" s="764" t="str">
        <f t="shared" si="156"/>
        <v/>
      </c>
      <c r="Z81" s="764" t="str">
        <f t="shared" si="156"/>
        <v/>
      </c>
      <c r="AA81" s="764" t="str">
        <f t="shared" si="156"/>
        <v/>
      </c>
      <c r="AB81" s="764" t="str">
        <f t="shared" si="156"/>
        <v/>
      </c>
      <c r="AC81" s="764" t="str">
        <f t="shared" si="156"/>
        <v/>
      </c>
      <c r="AD81" s="764" t="str">
        <f t="shared" si="156"/>
        <v/>
      </c>
      <c r="AE81" s="764" t="str">
        <f t="shared" si="156"/>
        <v/>
      </c>
      <c r="AF81" s="764" t="str">
        <f t="shared" si="156"/>
        <v/>
      </c>
      <c r="AG81" s="764" t="str">
        <f t="shared" si="156"/>
        <v/>
      </c>
      <c r="AH81" s="764" t="str">
        <f t="shared" si="156"/>
        <v/>
      </c>
      <c r="AI81" s="764" t="str">
        <f t="shared" si="156"/>
        <v/>
      </c>
      <c r="AJ81" s="764" t="str">
        <f t="shared" si="156"/>
        <v/>
      </c>
      <c r="AK81" s="770"/>
      <c r="AL81" s="764" t="str">
        <f t="shared" ref="AL81:BB81" si="157">IF(AL79="","",AL79*AL80)</f>
        <v/>
      </c>
      <c r="AM81" s="764" t="str">
        <f t="shared" si="157"/>
        <v/>
      </c>
      <c r="AN81" s="764" t="str">
        <f t="shared" si="157"/>
        <v/>
      </c>
      <c r="AO81" s="764" t="str">
        <f t="shared" si="157"/>
        <v/>
      </c>
      <c r="AP81" s="764" t="str">
        <f t="shared" si="157"/>
        <v/>
      </c>
      <c r="AQ81" s="764" t="str">
        <f t="shared" si="157"/>
        <v/>
      </c>
      <c r="AR81" s="764" t="str">
        <f t="shared" si="157"/>
        <v/>
      </c>
      <c r="AS81" s="764" t="str">
        <f t="shared" si="157"/>
        <v/>
      </c>
      <c r="AT81" s="764" t="str">
        <f t="shared" si="157"/>
        <v/>
      </c>
      <c r="AU81" s="764" t="str">
        <f t="shared" si="157"/>
        <v/>
      </c>
      <c r="AV81" s="764" t="str">
        <f t="shared" si="157"/>
        <v/>
      </c>
      <c r="AW81" s="764" t="str">
        <f t="shared" si="157"/>
        <v/>
      </c>
      <c r="AX81" s="764" t="str">
        <f t="shared" si="157"/>
        <v/>
      </c>
      <c r="AY81" s="764" t="str">
        <f t="shared" si="157"/>
        <v/>
      </c>
      <c r="AZ81" s="764" t="str">
        <f t="shared" si="157"/>
        <v/>
      </c>
      <c r="BA81" s="764" t="str">
        <f t="shared" si="157"/>
        <v/>
      </c>
      <c r="BB81" s="764" t="str">
        <f t="shared" si="157"/>
        <v/>
      </c>
      <c r="BC81" s="770"/>
      <c r="BD81" s="764" t="str">
        <f t="shared" ref="BD81:BT81" si="158">IF(BD79="","",BD79*BD80)</f>
        <v/>
      </c>
      <c r="BE81" s="764" t="str">
        <f t="shared" si="158"/>
        <v/>
      </c>
      <c r="BF81" s="764" t="str">
        <f t="shared" si="158"/>
        <v/>
      </c>
      <c r="BG81" s="764" t="str">
        <f t="shared" si="158"/>
        <v/>
      </c>
      <c r="BH81" s="764" t="str">
        <f t="shared" si="158"/>
        <v/>
      </c>
      <c r="BI81" s="764" t="str">
        <f t="shared" si="158"/>
        <v/>
      </c>
      <c r="BJ81" s="764" t="str">
        <f t="shared" si="158"/>
        <v/>
      </c>
      <c r="BK81" s="764" t="str">
        <f t="shared" si="158"/>
        <v/>
      </c>
      <c r="BL81" s="764" t="str">
        <f t="shared" si="158"/>
        <v/>
      </c>
      <c r="BM81" s="764" t="str">
        <f t="shared" si="158"/>
        <v/>
      </c>
      <c r="BN81" s="764" t="str">
        <f t="shared" si="158"/>
        <v/>
      </c>
      <c r="BO81" s="764" t="str">
        <f t="shared" si="158"/>
        <v/>
      </c>
      <c r="BP81" s="764" t="str">
        <f t="shared" si="158"/>
        <v/>
      </c>
      <c r="BQ81" s="764" t="str">
        <f t="shared" si="158"/>
        <v/>
      </c>
      <c r="BR81" s="764" t="str">
        <f t="shared" si="158"/>
        <v/>
      </c>
      <c r="BS81" s="764" t="str">
        <f t="shared" si="158"/>
        <v/>
      </c>
      <c r="BT81" s="764" t="str">
        <f t="shared" si="158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5"/>
        <v/>
      </c>
      <c r="CA81" s="894" t="str">
        <f t="shared" si="86"/>
        <v/>
      </c>
      <c r="CB81" s="894" t="str">
        <f t="shared" si="87"/>
        <v/>
      </c>
      <c r="CC81" s="895" t="str">
        <f t="shared" si="88"/>
        <v/>
      </c>
      <c r="CD81" s="523" t="str">
        <f t="shared" si="154"/>
        <v/>
      </c>
      <c r="CE81" s="89" t="str">
        <f t="shared" si="154"/>
        <v/>
      </c>
      <c r="CF81" s="90" t="str">
        <f t="shared" si="154"/>
        <v/>
      </c>
      <c r="CG81" s="90" t="str">
        <f t="shared" si="154"/>
        <v/>
      </c>
      <c r="CH81" s="90" t="str">
        <f t="shared" si="154"/>
        <v/>
      </c>
      <c r="CI81" s="90" t="str">
        <f t="shared" si="154"/>
        <v/>
      </c>
      <c r="CJ81" s="90" t="str">
        <f t="shared" si="154"/>
        <v/>
      </c>
      <c r="CK81" s="156" t="str">
        <f t="shared" si="154"/>
        <v/>
      </c>
      <c r="CL81" s="156" t="str">
        <f t="shared" si="154"/>
        <v/>
      </c>
      <c r="CM81" s="156" t="str">
        <f t="shared" si="154"/>
        <v/>
      </c>
      <c r="CN81" s="90" t="str">
        <f t="shared" si="154"/>
        <v/>
      </c>
      <c r="CO81" s="90" t="str">
        <f t="shared" si="154"/>
        <v/>
      </c>
      <c r="CP81" s="90" t="str">
        <f t="shared" si="154"/>
        <v/>
      </c>
      <c r="CQ81" s="90" t="str">
        <f t="shared" si="154"/>
        <v/>
      </c>
      <c r="CR81" s="90" t="str">
        <f t="shared" si="154"/>
        <v/>
      </c>
      <c r="CS81" s="89" t="str">
        <f t="shared" si="154"/>
        <v/>
      </c>
      <c r="CT81" s="524" t="str">
        <f t="shared" si="154"/>
        <v/>
      </c>
      <c r="CU81" s="552" t="str">
        <f t="shared" si="91"/>
        <v/>
      </c>
      <c r="CV81" s="553" t="str">
        <f t="shared" si="92"/>
        <v/>
      </c>
      <c r="CW81" s="554" t="str">
        <f t="shared" si="93"/>
        <v/>
      </c>
      <c r="CX81" s="554" t="str">
        <f t="shared" si="94"/>
        <v/>
      </c>
      <c r="CY81" s="554" t="str">
        <f t="shared" si="95"/>
        <v/>
      </c>
      <c r="CZ81" s="554" t="str">
        <f t="shared" si="96"/>
        <v/>
      </c>
      <c r="DA81" s="554" t="str">
        <f t="shared" si="97"/>
        <v/>
      </c>
      <c r="DB81" s="555" t="str">
        <f t="shared" si="98"/>
        <v/>
      </c>
      <c r="DC81" s="555" t="str">
        <f t="shared" si="99"/>
        <v/>
      </c>
      <c r="DD81" s="555" t="str">
        <f t="shared" si="100"/>
        <v/>
      </c>
      <c r="DE81" s="554" t="str">
        <f t="shared" si="101"/>
        <v/>
      </c>
      <c r="DF81" s="554" t="str">
        <f t="shared" si="102"/>
        <v/>
      </c>
      <c r="DG81" s="554" t="str">
        <f t="shared" si="103"/>
        <v/>
      </c>
      <c r="DH81" s="554" t="str">
        <f t="shared" si="104"/>
        <v/>
      </c>
      <c r="DI81" s="554" t="str">
        <f t="shared" si="105"/>
        <v/>
      </c>
      <c r="DJ81" s="553" t="str">
        <f t="shared" si="106"/>
        <v/>
      </c>
      <c r="DK81" s="552" t="str">
        <f t="shared" si="107"/>
        <v/>
      </c>
      <c r="DL81" s="896">
        <f t="shared" si="108"/>
        <v>0</v>
      </c>
      <c r="DM81" s="851">
        <f t="shared" si="109"/>
        <v>0</v>
      </c>
      <c r="DN81" s="851">
        <f t="shared" si="110"/>
        <v>0</v>
      </c>
      <c r="DO81" s="851">
        <f t="shared" si="111"/>
        <v>0</v>
      </c>
      <c r="DP81" s="977" t="str">
        <f>IF(DP79="","",DP79*BV80)</f>
        <v/>
      </c>
      <c r="DQ81" s="978" t="str">
        <f>IF(DQ79="","",DQ79*BW80)</f>
        <v/>
      </c>
      <c r="DR81" s="978" t="str">
        <f>IF(DR79="","",DR79*BX80)</f>
        <v/>
      </c>
      <c r="DS81" s="979" t="str">
        <f>IF(DS79="","",DS79*BY80)</f>
        <v/>
      </c>
      <c r="DT81" s="971"/>
      <c r="DU81" s="60"/>
    </row>
    <row r="82" spans="1:125" ht="12.75" customHeight="1">
      <c r="A82" s="976" t="s">
        <v>246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2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2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2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2"/>
      <c r="BV82" s="646"/>
      <c r="BW82" s="646"/>
      <c r="BX82" s="646"/>
      <c r="BY82" s="646"/>
      <c r="BZ82" s="894" t="str">
        <f t="shared" si="85"/>
        <v/>
      </c>
      <c r="CA82" s="894" t="str">
        <f t="shared" si="86"/>
        <v/>
      </c>
      <c r="CB82" s="894" t="str">
        <f t="shared" si="87"/>
        <v/>
      </c>
      <c r="CC82" s="895" t="str">
        <f t="shared" si="88"/>
        <v/>
      </c>
      <c r="CD82" s="523" t="str">
        <f t="shared" si="154"/>
        <v/>
      </c>
      <c r="CE82" s="89" t="str">
        <f t="shared" si="154"/>
        <v/>
      </c>
      <c r="CF82" s="90" t="str">
        <f t="shared" si="154"/>
        <v/>
      </c>
      <c r="CG82" s="90" t="str">
        <f t="shared" si="154"/>
        <v/>
      </c>
      <c r="CH82" s="90" t="str">
        <f t="shared" si="154"/>
        <v/>
      </c>
      <c r="CI82" s="90" t="str">
        <f t="shared" si="154"/>
        <v/>
      </c>
      <c r="CJ82" s="90" t="str">
        <f t="shared" si="154"/>
        <v/>
      </c>
      <c r="CK82" s="156" t="str">
        <f t="shared" si="154"/>
        <v/>
      </c>
      <c r="CL82" s="156" t="str">
        <f t="shared" si="154"/>
        <v/>
      </c>
      <c r="CM82" s="156" t="str">
        <f t="shared" si="154"/>
        <v/>
      </c>
      <c r="CN82" s="90" t="str">
        <f t="shared" si="154"/>
        <v/>
      </c>
      <c r="CO82" s="90" t="str">
        <f t="shared" si="154"/>
        <v/>
      </c>
      <c r="CP82" s="90" t="str">
        <f t="shared" si="154"/>
        <v/>
      </c>
      <c r="CQ82" s="90" t="str">
        <f t="shared" si="154"/>
        <v/>
      </c>
      <c r="CR82" s="90" t="str">
        <f t="shared" si="154"/>
        <v/>
      </c>
      <c r="CS82" s="89" t="str">
        <f t="shared" si="154"/>
        <v/>
      </c>
      <c r="CT82" s="524" t="str">
        <f t="shared" si="154"/>
        <v/>
      </c>
      <c r="CU82" s="552" t="str">
        <f t="shared" si="91"/>
        <v/>
      </c>
      <c r="CV82" s="553" t="str">
        <f t="shared" si="92"/>
        <v/>
      </c>
      <c r="CW82" s="554" t="str">
        <f t="shared" si="93"/>
        <v/>
      </c>
      <c r="CX82" s="554" t="str">
        <f t="shared" si="94"/>
        <v/>
      </c>
      <c r="CY82" s="554" t="str">
        <f t="shared" si="95"/>
        <v/>
      </c>
      <c r="CZ82" s="554" t="str">
        <f t="shared" si="96"/>
        <v/>
      </c>
      <c r="DA82" s="554" t="str">
        <f t="shared" si="97"/>
        <v/>
      </c>
      <c r="DB82" s="555" t="str">
        <f t="shared" si="98"/>
        <v/>
      </c>
      <c r="DC82" s="555" t="str">
        <f t="shared" si="99"/>
        <v/>
      </c>
      <c r="DD82" s="555" t="str">
        <f t="shared" si="100"/>
        <v/>
      </c>
      <c r="DE82" s="554" t="str">
        <f t="shared" si="101"/>
        <v/>
      </c>
      <c r="DF82" s="554" t="str">
        <f t="shared" si="102"/>
        <v/>
      </c>
      <c r="DG82" s="554" t="str">
        <f t="shared" si="103"/>
        <v/>
      </c>
      <c r="DH82" s="554" t="str">
        <f t="shared" si="104"/>
        <v/>
      </c>
      <c r="DI82" s="554" t="str">
        <f t="shared" si="105"/>
        <v/>
      </c>
      <c r="DJ82" s="553" t="str">
        <f t="shared" si="106"/>
        <v/>
      </c>
      <c r="DK82" s="552" t="str">
        <f t="shared" si="107"/>
        <v/>
      </c>
      <c r="DL82" s="896">
        <f t="shared" si="108"/>
        <v>0</v>
      </c>
      <c r="DM82" s="851">
        <f t="shared" si="109"/>
        <v>0</v>
      </c>
      <c r="DN82" s="851">
        <f t="shared" si="110"/>
        <v>0</v>
      </c>
      <c r="DO82" s="851">
        <f t="shared" si="111"/>
        <v>0</v>
      </c>
      <c r="DP82" s="980"/>
      <c r="DQ82" s="299"/>
      <c r="DR82" s="299"/>
      <c r="DS82" s="981"/>
      <c r="DT82" s="971"/>
      <c r="DU82" s="60"/>
    </row>
    <row r="83" spans="1:125" ht="14" customHeight="1">
      <c r="A83" s="893" t="str">
        <f>$H$1 &amp; " (%)"</f>
        <v>kcal (%)</v>
      </c>
      <c r="B83" s="769" t="str">
        <f t="shared" ref="B83:R83" si="159">IF(B77="","",(B77-B79-B82)*B78/B$7/365/$G$1)</f>
        <v/>
      </c>
      <c r="C83" s="769" t="str">
        <f t="shared" si="159"/>
        <v/>
      </c>
      <c r="D83" s="769" t="str">
        <f t="shared" si="159"/>
        <v/>
      </c>
      <c r="E83" s="769" t="str">
        <f t="shared" si="159"/>
        <v/>
      </c>
      <c r="F83" s="769" t="str">
        <f t="shared" si="159"/>
        <v/>
      </c>
      <c r="G83" s="769" t="str">
        <f t="shared" si="159"/>
        <v/>
      </c>
      <c r="H83" s="769" t="str">
        <f t="shared" si="159"/>
        <v/>
      </c>
      <c r="I83" s="769" t="str">
        <f t="shared" si="159"/>
        <v/>
      </c>
      <c r="J83" s="769" t="str">
        <f t="shared" si="159"/>
        <v/>
      </c>
      <c r="K83" s="769" t="str">
        <f t="shared" si="159"/>
        <v/>
      </c>
      <c r="L83" s="769" t="str">
        <f t="shared" si="159"/>
        <v/>
      </c>
      <c r="M83" s="769" t="str">
        <f t="shared" si="159"/>
        <v/>
      </c>
      <c r="N83" s="769" t="str">
        <f t="shared" si="159"/>
        <v/>
      </c>
      <c r="O83" s="769" t="str">
        <f t="shared" si="159"/>
        <v/>
      </c>
      <c r="P83" s="769" t="str">
        <f t="shared" si="159"/>
        <v/>
      </c>
      <c r="Q83" s="769" t="str">
        <f t="shared" si="159"/>
        <v/>
      </c>
      <c r="R83" s="769" t="str">
        <f t="shared" si="159"/>
        <v/>
      </c>
      <c r="S83" s="982"/>
      <c r="T83" s="769" t="str">
        <f t="shared" ref="T83:AJ83" si="160">IF(T77="","",(T77-T79-T82)*T78/T$7/365/$G$1)</f>
        <v/>
      </c>
      <c r="U83" s="769" t="str">
        <f t="shared" si="160"/>
        <v/>
      </c>
      <c r="V83" s="769" t="str">
        <f t="shared" si="160"/>
        <v/>
      </c>
      <c r="W83" s="769" t="str">
        <f t="shared" si="160"/>
        <v/>
      </c>
      <c r="X83" s="769" t="str">
        <f t="shared" si="160"/>
        <v/>
      </c>
      <c r="Y83" s="769" t="str">
        <f t="shared" si="160"/>
        <v/>
      </c>
      <c r="Z83" s="769" t="str">
        <f t="shared" si="160"/>
        <v/>
      </c>
      <c r="AA83" s="769" t="str">
        <f t="shared" si="160"/>
        <v/>
      </c>
      <c r="AB83" s="769" t="str">
        <f t="shared" si="160"/>
        <v/>
      </c>
      <c r="AC83" s="769" t="str">
        <f t="shared" si="160"/>
        <v/>
      </c>
      <c r="AD83" s="769" t="str">
        <f t="shared" si="160"/>
        <v/>
      </c>
      <c r="AE83" s="769" t="str">
        <f t="shared" si="160"/>
        <v/>
      </c>
      <c r="AF83" s="769" t="str">
        <f t="shared" si="160"/>
        <v/>
      </c>
      <c r="AG83" s="769" t="str">
        <f t="shared" si="160"/>
        <v/>
      </c>
      <c r="AH83" s="769" t="str">
        <f t="shared" si="160"/>
        <v/>
      </c>
      <c r="AI83" s="769" t="str">
        <f t="shared" si="160"/>
        <v/>
      </c>
      <c r="AJ83" s="769" t="str">
        <f t="shared" si="160"/>
        <v/>
      </c>
      <c r="AK83" s="982"/>
      <c r="AL83" s="769" t="str">
        <f t="shared" ref="AL83:BB83" si="161">IF(AL77="","",(AL77-AL79-AL82)*AL78/AL$7/365/$G$1)</f>
        <v/>
      </c>
      <c r="AM83" s="769" t="str">
        <f t="shared" si="161"/>
        <v/>
      </c>
      <c r="AN83" s="769" t="str">
        <f t="shared" si="161"/>
        <v/>
      </c>
      <c r="AO83" s="769" t="str">
        <f t="shared" si="161"/>
        <v/>
      </c>
      <c r="AP83" s="769" t="str">
        <f t="shared" si="161"/>
        <v/>
      </c>
      <c r="AQ83" s="769" t="str">
        <f t="shared" si="161"/>
        <v/>
      </c>
      <c r="AR83" s="769" t="str">
        <f t="shared" si="161"/>
        <v/>
      </c>
      <c r="AS83" s="769" t="str">
        <f t="shared" si="161"/>
        <v/>
      </c>
      <c r="AT83" s="769" t="str">
        <f t="shared" si="161"/>
        <v/>
      </c>
      <c r="AU83" s="769" t="str">
        <f t="shared" si="161"/>
        <v/>
      </c>
      <c r="AV83" s="769" t="str">
        <f t="shared" si="161"/>
        <v/>
      </c>
      <c r="AW83" s="769" t="str">
        <f t="shared" si="161"/>
        <v/>
      </c>
      <c r="AX83" s="769" t="str">
        <f t="shared" si="161"/>
        <v/>
      </c>
      <c r="AY83" s="769" t="str">
        <f t="shared" si="161"/>
        <v/>
      </c>
      <c r="AZ83" s="769" t="str">
        <f t="shared" si="161"/>
        <v/>
      </c>
      <c r="BA83" s="769" t="str">
        <f t="shared" si="161"/>
        <v/>
      </c>
      <c r="BB83" s="769" t="str">
        <f t="shared" si="161"/>
        <v/>
      </c>
      <c r="BC83" s="982"/>
      <c r="BD83" s="769" t="str">
        <f t="shared" ref="BD83:BT83" si="162">IF(BD77="","",(BD77-BD79-BD82)*BD78/BD$7/365/$G$1)</f>
        <v/>
      </c>
      <c r="BE83" s="769" t="str">
        <f t="shared" si="162"/>
        <v/>
      </c>
      <c r="BF83" s="769" t="str">
        <f t="shared" si="162"/>
        <v/>
      </c>
      <c r="BG83" s="769" t="str">
        <f t="shared" si="162"/>
        <v/>
      </c>
      <c r="BH83" s="769" t="str">
        <f t="shared" si="162"/>
        <v/>
      </c>
      <c r="BI83" s="769" t="str">
        <f t="shared" si="162"/>
        <v/>
      </c>
      <c r="BJ83" s="769" t="str">
        <f t="shared" si="162"/>
        <v/>
      </c>
      <c r="BK83" s="769" t="str">
        <f t="shared" si="162"/>
        <v/>
      </c>
      <c r="BL83" s="769" t="str">
        <f t="shared" si="162"/>
        <v/>
      </c>
      <c r="BM83" s="769" t="str">
        <f t="shared" si="162"/>
        <v/>
      </c>
      <c r="BN83" s="769" t="str">
        <f t="shared" si="162"/>
        <v/>
      </c>
      <c r="BO83" s="769" t="str">
        <f t="shared" si="162"/>
        <v/>
      </c>
      <c r="BP83" s="769" t="str">
        <f t="shared" si="162"/>
        <v/>
      </c>
      <c r="BQ83" s="769" t="str">
        <f t="shared" si="162"/>
        <v/>
      </c>
      <c r="BR83" s="769" t="str">
        <f t="shared" si="162"/>
        <v/>
      </c>
      <c r="BS83" s="769" t="str">
        <f t="shared" si="162"/>
        <v/>
      </c>
      <c r="BT83" s="769" t="str">
        <f t="shared" si="162"/>
        <v/>
      </c>
      <c r="BU83" s="982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3" t="str">
        <f t="shared" si="85"/>
        <v/>
      </c>
      <c r="CA83" s="983" t="str">
        <f t="shared" si="86"/>
        <v/>
      </c>
      <c r="CB83" s="983" t="str">
        <f t="shared" si="87"/>
        <v/>
      </c>
      <c r="CC83" s="984" t="str">
        <f t="shared" si="88"/>
        <v/>
      </c>
      <c r="CD83" s="626" t="str">
        <f t="shared" si="154"/>
        <v/>
      </c>
      <c r="CE83" s="541" t="str">
        <f t="shared" si="154"/>
        <v/>
      </c>
      <c r="CF83" s="542" t="str">
        <f t="shared" si="154"/>
        <v/>
      </c>
      <c r="CG83" s="542" t="str">
        <f t="shared" si="154"/>
        <v/>
      </c>
      <c r="CH83" s="542" t="str">
        <f t="shared" si="154"/>
        <v/>
      </c>
      <c r="CI83" s="542" t="str">
        <f t="shared" si="154"/>
        <v/>
      </c>
      <c r="CJ83" s="542" t="str">
        <f t="shared" si="154"/>
        <v/>
      </c>
      <c r="CK83" s="543" t="str">
        <f t="shared" si="154"/>
        <v/>
      </c>
      <c r="CL83" s="543" t="str">
        <f t="shared" si="154"/>
        <v/>
      </c>
      <c r="CM83" s="543" t="str">
        <f t="shared" si="154"/>
        <v/>
      </c>
      <c r="CN83" s="542" t="str">
        <f t="shared" si="154"/>
        <v/>
      </c>
      <c r="CO83" s="542" t="str">
        <f t="shared" si="154"/>
        <v/>
      </c>
      <c r="CP83" s="542" t="str">
        <f t="shared" si="154"/>
        <v/>
      </c>
      <c r="CQ83" s="542" t="str">
        <f t="shared" si="154"/>
        <v/>
      </c>
      <c r="CR83" s="542" t="str">
        <f t="shared" si="154"/>
        <v/>
      </c>
      <c r="CS83" s="541" t="str">
        <f t="shared" si="154"/>
        <v/>
      </c>
      <c r="CT83" s="627" t="str">
        <f t="shared" si="154"/>
        <v/>
      </c>
      <c r="CU83" s="540" t="str">
        <f t="shared" si="91"/>
        <v/>
      </c>
      <c r="CV83" s="541" t="str">
        <f t="shared" si="92"/>
        <v/>
      </c>
      <c r="CW83" s="542" t="str">
        <f t="shared" si="93"/>
        <v/>
      </c>
      <c r="CX83" s="542" t="str">
        <f t="shared" si="94"/>
        <v/>
      </c>
      <c r="CY83" s="542" t="str">
        <f t="shared" si="95"/>
        <v/>
      </c>
      <c r="CZ83" s="542" t="str">
        <f t="shared" si="96"/>
        <v/>
      </c>
      <c r="DA83" s="542" t="str">
        <f t="shared" si="97"/>
        <v/>
      </c>
      <c r="DB83" s="543" t="str">
        <f t="shared" si="98"/>
        <v/>
      </c>
      <c r="DC83" s="543" t="str">
        <f t="shared" si="99"/>
        <v/>
      </c>
      <c r="DD83" s="543" t="str">
        <f t="shared" si="100"/>
        <v/>
      </c>
      <c r="DE83" s="542" t="str">
        <f t="shared" si="101"/>
        <v/>
      </c>
      <c r="DF83" s="542" t="str">
        <f t="shared" si="102"/>
        <v/>
      </c>
      <c r="DG83" s="542" t="str">
        <f t="shared" si="103"/>
        <v/>
      </c>
      <c r="DH83" s="542" t="str">
        <f t="shared" si="104"/>
        <v/>
      </c>
      <c r="DI83" s="542" t="str">
        <f t="shared" si="105"/>
        <v/>
      </c>
      <c r="DJ83" s="541" t="str">
        <f t="shared" si="106"/>
        <v/>
      </c>
      <c r="DK83" s="540" t="str">
        <f t="shared" si="107"/>
        <v/>
      </c>
      <c r="DL83" s="896">
        <f t="shared" si="108"/>
        <v>0</v>
      </c>
      <c r="DM83" s="851">
        <f t="shared" si="109"/>
        <v>0</v>
      </c>
      <c r="DN83" s="851">
        <f t="shared" si="110"/>
        <v>0</v>
      </c>
      <c r="DO83" s="851">
        <f t="shared" si="111"/>
        <v>0</v>
      </c>
      <c r="DP83" s="985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6" t="str">
        <f>IF(DS77="","",(DS77+SUM(BY77)*(DS77="")-SUM(DS79)-DS82-SUM(BY82)*(DS82=""))*BY78/DS$7/365/$G$1)</f>
        <v/>
      </c>
      <c r="DT83" s="971"/>
      <c r="DU83" s="60"/>
    </row>
    <row r="84" spans="1:125" ht="14" customHeight="1">
      <c r="A84" s="906" t="s">
        <v>479</v>
      </c>
      <c r="B84" s="907">
        <f t="shared" ref="B84:R84" si="163">SUM(B53,B60,B67,B74,B81)</f>
        <v>0</v>
      </c>
      <c r="C84" s="907">
        <f t="shared" si="163"/>
        <v>0</v>
      </c>
      <c r="D84" s="907">
        <f t="shared" si="163"/>
        <v>0</v>
      </c>
      <c r="E84" s="907">
        <f t="shared" si="163"/>
        <v>0</v>
      </c>
      <c r="F84" s="907">
        <f t="shared" si="163"/>
        <v>0</v>
      </c>
      <c r="G84" s="907">
        <f t="shared" si="163"/>
        <v>0</v>
      </c>
      <c r="H84" s="907">
        <f t="shared" si="163"/>
        <v>0</v>
      </c>
      <c r="I84" s="907">
        <f t="shared" si="163"/>
        <v>0</v>
      </c>
      <c r="J84" s="907">
        <f t="shared" si="163"/>
        <v>0</v>
      </c>
      <c r="K84" s="907">
        <f t="shared" si="163"/>
        <v>0</v>
      </c>
      <c r="L84" s="907">
        <f t="shared" si="163"/>
        <v>0</v>
      </c>
      <c r="M84" s="907">
        <f t="shared" si="163"/>
        <v>0</v>
      </c>
      <c r="N84" s="907">
        <f t="shared" si="163"/>
        <v>0</v>
      </c>
      <c r="O84" s="907">
        <f t="shared" si="163"/>
        <v>0</v>
      </c>
      <c r="P84" s="907">
        <f t="shared" si="163"/>
        <v>0</v>
      </c>
      <c r="Q84" s="907">
        <f t="shared" si="163"/>
        <v>0</v>
      </c>
      <c r="R84" s="907">
        <f t="shared" si="163"/>
        <v>0</v>
      </c>
      <c r="S84" s="990"/>
      <c r="T84" s="907">
        <f t="shared" ref="T84:AJ84" si="164">SUM(T53,T60,T67,T74,T81)</f>
        <v>0</v>
      </c>
      <c r="U84" s="907">
        <f t="shared" si="164"/>
        <v>0</v>
      </c>
      <c r="V84" s="907">
        <f t="shared" si="164"/>
        <v>0</v>
      </c>
      <c r="W84" s="907">
        <f t="shared" si="164"/>
        <v>0</v>
      </c>
      <c r="X84" s="907">
        <f t="shared" si="164"/>
        <v>0</v>
      </c>
      <c r="Y84" s="907">
        <f t="shared" si="164"/>
        <v>0</v>
      </c>
      <c r="Z84" s="907">
        <f t="shared" si="164"/>
        <v>0</v>
      </c>
      <c r="AA84" s="907">
        <f t="shared" si="164"/>
        <v>0</v>
      </c>
      <c r="AB84" s="907">
        <f t="shared" si="164"/>
        <v>0</v>
      </c>
      <c r="AC84" s="907">
        <f t="shared" si="164"/>
        <v>0</v>
      </c>
      <c r="AD84" s="907">
        <f t="shared" si="164"/>
        <v>0</v>
      </c>
      <c r="AE84" s="907">
        <f t="shared" si="164"/>
        <v>0</v>
      </c>
      <c r="AF84" s="907">
        <f t="shared" si="164"/>
        <v>0</v>
      </c>
      <c r="AG84" s="907">
        <f t="shared" si="164"/>
        <v>0</v>
      </c>
      <c r="AH84" s="907">
        <f t="shared" si="164"/>
        <v>0</v>
      </c>
      <c r="AI84" s="907">
        <f t="shared" si="164"/>
        <v>0</v>
      </c>
      <c r="AJ84" s="907">
        <f t="shared" si="164"/>
        <v>0</v>
      </c>
      <c r="AK84" s="990"/>
      <c r="AL84" s="907">
        <f t="shared" ref="AL84:BB84" si="165">SUM(AL53,AL60,AL67,AL74,AL81)</f>
        <v>0</v>
      </c>
      <c r="AM84" s="907">
        <f t="shared" si="165"/>
        <v>0</v>
      </c>
      <c r="AN84" s="907">
        <f t="shared" si="165"/>
        <v>0</v>
      </c>
      <c r="AO84" s="907">
        <f t="shared" si="165"/>
        <v>0</v>
      </c>
      <c r="AP84" s="907">
        <f t="shared" si="165"/>
        <v>0</v>
      </c>
      <c r="AQ84" s="907">
        <f t="shared" si="165"/>
        <v>0</v>
      </c>
      <c r="AR84" s="907">
        <f t="shared" si="165"/>
        <v>0</v>
      </c>
      <c r="AS84" s="907">
        <f t="shared" si="165"/>
        <v>0</v>
      </c>
      <c r="AT84" s="907">
        <f t="shared" si="165"/>
        <v>0</v>
      </c>
      <c r="AU84" s="907">
        <f t="shared" si="165"/>
        <v>0</v>
      </c>
      <c r="AV84" s="907">
        <f t="shared" si="165"/>
        <v>0</v>
      </c>
      <c r="AW84" s="907">
        <f t="shared" si="165"/>
        <v>0</v>
      </c>
      <c r="AX84" s="907">
        <f t="shared" si="165"/>
        <v>0</v>
      </c>
      <c r="AY84" s="907">
        <f t="shared" si="165"/>
        <v>0</v>
      </c>
      <c r="AZ84" s="907">
        <f t="shared" si="165"/>
        <v>0</v>
      </c>
      <c r="BA84" s="907">
        <f t="shared" si="165"/>
        <v>0</v>
      </c>
      <c r="BB84" s="907">
        <f t="shared" si="165"/>
        <v>0</v>
      </c>
      <c r="BC84" s="990"/>
      <c r="BD84" s="907">
        <f t="shared" ref="BD84:BT84" si="166">SUM(BD53,BD60,BD67,BD74,BD81)</f>
        <v>0</v>
      </c>
      <c r="BE84" s="907">
        <f t="shared" si="166"/>
        <v>0</v>
      </c>
      <c r="BF84" s="907">
        <f t="shared" si="166"/>
        <v>0</v>
      </c>
      <c r="BG84" s="907">
        <f t="shared" si="166"/>
        <v>0</v>
      </c>
      <c r="BH84" s="907">
        <f t="shared" si="166"/>
        <v>0</v>
      </c>
      <c r="BI84" s="907">
        <f t="shared" si="166"/>
        <v>0</v>
      </c>
      <c r="BJ84" s="907">
        <f t="shared" si="166"/>
        <v>0</v>
      </c>
      <c r="BK84" s="907">
        <f t="shared" si="166"/>
        <v>0</v>
      </c>
      <c r="BL84" s="907">
        <f t="shared" si="166"/>
        <v>0</v>
      </c>
      <c r="BM84" s="907">
        <f t="shared" si="166"/>
        <v>0</v>
      </c>
      <c r="BN84" s="907">
        <f t="shared" si="166"/>
        <v>0</v>
      </c>
      <c r="BO84" s="907">
        <f t="shared" si="166"/>
        <v>0</v>
      </c>
      <c r="BP84" s="907">
        <f t="shared" si="166"/>
        <v>0</v>
      </c>
      <c r="BQ84" s="907">
        <f t="shared" si="166"/>
        <v>0</v>
      </c>
      <c r="BR84" s="907">
        <f t="shared" si="166"/>
        <v>0</v>
      </c>
      <c r="BS84" s="907">
        <f t="shared" si="166"/>
        <v>0</v>
      </c>
      <c r="BT84" s="907">
        <f t="shared" si="166"/>
        <v>0</v>
      </c>
      <c r="BU84" s="990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85"/>
        <v>0</v>
      </c>
      <c r="CA84" s="894">
        <f t="shared" si="86"/>
        <v>0</v>
      </c>
      <c r="CB84" s="894">
        <f t="shared" si="87"/>
        <v>0</v>
      </c>
      <c r="CC84" s="895">
        <f t="shared" si="88"/>
        <v>0</v>
      </c>
      <c r="CD84" s="523">
        <f t="shared" si="154"/>
        <v>0</v>
      </c>
      <c r="CE84" s="89">
        <f t="shared" si="154"/>
        <v>0</v>
      </c>
      <c r="CF84" s="90">
        <f t="shared" si="154"/>
        <v>0</v>
      </c>
      <c r="CG84" s="90">
        <f t="shared" si="154"/>
        <v>0</v>
      </c>
      <c r="CH84" s="90">
        <f t="shared" si="154"/>
        <v>0</v>
      </c>
      <c r="CI84" s="90">
        <f t="shared" si="154"/>
        <v>0</v>
      </c>
      <c r="CJ84" s="90">
        <f t="shared" si="154"/>
        <v>0</v>
      </c>
      <c r="CK84" s="156">
        <f t="shared" si="154"/>
        <v>0</v>
      </c>
      <c r="CL84" s="156">
        <f t="shared" si="154"/>
        <v>0</v>
      </c>
      <c r="CM84" s="156">
        <f t="shared" si="154"/>
        <v>0</v>
      </c>
      <c r="CN84" s="90">
        <f t="shared" si="154"/>
        <v>0</v>
      </c>
      <c r="CO84" s="90">
        <f t="shared" si="154"/>
        <v>0</v>
      </c>
      <c r="CP84" s="90">
        <f t="shared" si="154"/>
        <v>0</v>
      </c>
      <c r="CQ84" s="90">
        <f t="shared" si="154"/>
        <v>0</v>
      </c>
      <c r="CR84" s="90">
        <f t="shared" si="154"/>
        <v>0</v>
      </c>
      <c r="CS84" s="89">
        <f t="shared" si="154"/>
        <v>0</v>
      </c>
      <c r="CT84" s="524">
        <f t="shared" si="154"/>
        <v>0</v>
      </c>
      <c r="CU84" s="552">
        <f t="shared" si="91"/>
        <v>0</v>
      </c>
      <c r="CV84" s="553">
        <f t="shared" si="92"/>
        <v>0</v>
      </c>
      <c r="CW84" s="554">
        <f t="shared" si="93"/>
        <v>0</v>
      </c>
      <c r="CX84" s="554">
        <f t="shared" si="94"/>
        <v>0</v>
      </c>
      <c r="CY84" s="554">
        <f t="shared" si="95"/>
        <v>0</v>
      </c>
      <c r="CZ84" s="554">
        <f t="shared" si="96"/>
        <v>0</v>
      </c>
      <c r="DA84" s="554">
        <f t="shared" si="97"/>
        <v>0</v>
      </c>
      <c r="DB84" s="555">
        <f t="shared" si="98"/>
        <v>0</v>
      </c>
      <c r="DC84" s="555">
        <f t="shared" si="99"/>
        <v>0</v>
      </c>
      <c r="DD84" s="555">
        <f t="shared" si="100"/>
        <v>0</v>
      </c>
      <c r="DE84" s="554">
        <f t="shared" si="101"/>
        <v>0</v>
      </c>
      <c r="DF84" s="554">
        <f t="shared" si="102"/>
        <v>0</v>
      </c>
      <c r="DG84" s="554">
        <f t="shared" si="103"/>
        <v>0</v>
      </c>
      <c r="DH84" s="554">
        <f t="shared" si="104"/>
        <v>0</v>
      </c>
      <c r="DI84" s="554">
        <f t="shared" si="105"/>
        <v>0</v>
      </c>
      <c r="DJ84" s="553">
        <f t="shared" si="106"/>
        <v>0</v>
      </c>
      <c r="DK84" s="552">
        <f t="shared" si="107"/>
        <v>0</v>
      </c>
      <c r="DL84" s="896">
        <f t="shared" si="108"/>
        <v>17</v>
      </c>
      <c r="DM84" s="851">
        <f t="shared" si="109"/>
        <v>17</v>
      </c>
      <c r="DN84" s="851">
        <f t="shared" si="110"/>
        <v>17</v>
      </c>
      <c r="DO84" s="851">
        <f t="shared" si="111"/>
        <v>17</v>
      </c>
      <c r="DP84" s="991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2">
        <f>SUM(DS53,DS60,DS67,DS74,DS81)</f>
        <v>0</v>
      </c>
      <c r="DT84" s="971"/>
      <c r="DU84" s="60"/>
    </row>
    <row r="85" spans="1:125" ht="14" customHeight="1">
      <c r="A85" s="906" t="str">
        <f>"TOTAL FISHING " &amp; $H$1 &amp; " (%)"</f>
        <v>TOTAL FISHING kcal (%)</v>
      </c>
      <c r="B85" s="993">
        <f t="shared" ref="B85:R85" si="167">SUM(B55,B62,B69,B76,B83)</f>
        <v>0</v>
      </c>
      <c r="C85" s="993">
        <f t="shared" si="167"/>
        <v>0</v>
      </c>
      <c r="D85" s="993">
        <f t="shared" si="167"/>
        <v>0</v>
      </c>
      <c r="E85" s="993">
        <f t="shared" si="167"/>
        <v>0</v>
      </c>
      <c r="F85" s="993">
        <f t="shared" si="167"/>
        <v>0</v>
      </c>
      <c r="G85" s="993">
        <f t="shared" si="167"/>
        <v>0</v>
      </c>
      <c r="H85" s="993">
        <f t="shared" si="167"/>
        <v>0</v>
      </c>
      <c r="I85" s="993">
        <f t="shared" si="167"/>
        <v>0</v>
      </c>
      <c r="J85" s="993">
        <f t="shared" si="167"/>
        <v>0</v>
      </c>
      <c r="K85" s="993">
        <f t="shared" si="167"/>
        <v>0</v>
      </c>
      <c r="L85" s="993">
        <f t="shared" si="167"/>
        <v>0</v>
      </c>
      <c r="M85" s="993">
        <f t="shared" si="167"/>
        <v>0</v>
      </c>
      <c r="N85" s="993">
        <f t="shared" si="167"/>
        <v>0</v>
      </c>
      <c r="O85" s="993">
        <f t="shared" si="167"/>
        <v>0</v>
      </c>
      <c r="P85" s="993">
        <f t="shared" si="167"/>
        <v>0</v>
      </c>
      <c r="Q85" s="993">
        <f t="shared" si="167"/>
        <v>0</v>
      </c>
      <c r="R85" s="993">
        <f t="shared" si="167"/>
        <v>0</v>
      </c>
      <c r="S85" s="994"/>
      <c r="T85" s="993">
        <f t="shared" ref="T85:AJ85" si="168">SUM(T55,T62,T69,T76,T83)</f>
        <v>0</v>
      </c>
      <c r="U85" s="993">
        <f t="shared" si="168"/>
        <v>0</v>
      </c>
      <c r="V85" s="993">
        <f t="shared" si="168"/>
        <v>0</v>
      </c>
      <c r="W85" s="993">
        <f t="shared" si="168"/>
        <v>0</v>
      </c>
      <c r="X85" s="993">
        <f t="shared" si="168"/>
        <v>0</v>
      </c>
      <c r="Y85" s="993">
        <f t="shared" si="168"/>
        <v>0</v>
      </c>
      <c r="Z85" s="993">
        <f t="shared" si="168"/>
        <v>0</v>
      </c>
      <c r="AA85" s="993">
        <f t="shared" si="168"/>
        <v>0</v>
      </c>
      <c r="AB85" s="993">
        <f t="shared" si="168"/>
        <v>0</v>
      </c>
      <c r="AC85" s="993">
        <f t="shared" si="168"/>
        <v>0</v>
      </c>
      <c r="AD85" s="993">
        <f t="shared" si="168"/>
        <v>0</v>
      </c>
      <c r="AE85" s="993">
        <f t="shared" si="168"/>
        <v>0</v>
      </c>
      <c r="AF85" s="993">
        <f t="shared" si="168"/>
        <v>0</v>
      </c>
      <c r="AG85" s="993">
        <f t="shared" si="168"/>
        <v>0</v>
      </c>
      <c r="AH85" s="993">
        <f t="shared" si="168"/>
        <v>0</v>
      </c>
      <c r="AI85" s="993">
        <f t="shared" si="168"/>
        <v>0</v>
      </c>
      <c r="AJ85" s="993">
        <f t="shared" si="168"/>
        <v>0</v>
      </c>
      <c r="AK85" s="994"/>
      <c r="AL85" s="993">
        <f t="shared" ref="AL85:BB85" si="169">SUM(AL55,AL62,AL69,AL76,AL83)</f>
        <v>0</v>
      </c>
      <c r="AM85" s="993">
        <f t="shared" si="169"/>
        <v>0</v>
      </c>
      <c r="AN85" s="993">
        <f t="shared" si="169"/>
        <v>0</v>
      </c>
      <c r="AO85" s="993">
        <f t="shared" si="169"/>
        <v>0</v>
      </c>
      <c r="AP85" s="993">
        <f t="shared" si="169"/>
        <v>0</v>
      </c>
      <c r="AQ85" s="993">
        <f t="shared" si="169"/>
        <v>0</v>
      </c>
      <c r="AR85" s="993">
        <f t="shared" si="169"/>
        <v>0</v>
      </c>
      <c r="AS85" s="993">
        <f t="shared" si="169"/>
        <v>0</v>
      </c>
      <c r="AT85" s="993">
        <f t="shared" si="169"/>
        <v>0</v>
      </c>
      <c r="AU85" s="993">
        <f t="shared" si="169"/>
        <v>0</v>
      </c>
      <c r="AV85" s="993">
        <f t="shared" si="169"/>
        <v>0</v>
      </c>
      <c r="AW85" s="993">
        <f t="shared" si="169"/>
        <v>0</v>
      </c>
      <c r="AX85" s="993">
        <f t="shared" si="169"/>
        <v>0</v>
      </c>
      <c r="AY85" s="993">
        <f t="shared" si="169"/>
        <v>0</v>
      </c>
      <c r="AZ85" s="993">
        <f t="shared" si="169"/>
        <v>0</v>
      </c>
      <c r="BA85" s="993">
        <f t="shared" si="169"/>
        <v>0</v>
      </c>
      <c r="BB85" s="993">
        <f t="shared" si="169"/>
        <v>0</v>
      </c>
      <c r="BC85" s="994"/>
      <c r="BD85" s="993">
        <f t="shared" ref="BD85:BT85" si="170">SUM(BD55,BD62,BD69,BD76,BD83)</f>
        <v>0</v>
      </c>
      <c r="BE85" s="993">
        <f t="shared" si="170"/>
        <v>0</v>
      </c>
      <c r="BF85" s="993">
        <f t="shared" si="170"/>
        <v>0</v>
      </c>
      <c r="BG85" s="993">
        <f t="shared" si="170"/>
        <v>0</v>
      </c>
      <c r="BH85" s="993">
        <f t="shared" si="170"/>
        <v>0</v>
      </c>
      <c r="BI85" s="993">
        <f t="shared" si="170"/>
        <v>0</v>
      </c>
      <c r="BJ85" s="993">
        <f t="shared" si="170"/>
        <v>0</v>
      </c>
      <c r="BK85" s="993">
        <f t="shared" si="170"/>
        <v>0</v>
      </c>
      <c r="BL85" s="993">
        <f t="shared" si="170"/>
        <v>0</v>
      </c>
      <c r="BM85" s="993">
        <f t="shared" si="170"/>
        <v>0</v>
      </c>
      <c r="BN85" s="993">
        <f t="shared" si="170"/>
        <v>0</v>
      </c>
      <c r="BO85" s="993">
        <f t="shared" si="170"/>
        <v>0</v>
      </c>
      <c r="BP85" s="993">
        <f t="shared" si="170"/>
        <v>0</v>
      </c>
      <c r="BQ85" s="993">
        <f t="shared" si="170"/>
        <v>0</v>
      </c>
      <c r="BR85" s="993">
        <f t="shared" si="170"/>
        <v>0</v>
      </c>
      <c r="BS85" s="993">
        <f t="shared" si="170"/>
        <v>0</v>
      </c>
      <c r="BT85" s="993">
        <f t="shared" si="170"/>
        <v>0</v>
      </c>
      <c r="BU85" s="994"/>
      <c r="BV85" s="993">
        <f>SUM(BV55,BV62,BV69,BV76,BV83)</f>
        <v>0</v>
      </c>
      <c r="BW85" s="993">
        <f>SUM(BW55,BW62,BW69,BW76,BW83)</f>
        <v>0</v>
      </c>
      <c r="BX85" s="993">
        <f>SUM(BX55,BX62,BX69,BX76,BX83)</f>
        <v>0</v>
      </c>
      <c r="BY85" s="993">
        <f>SUM(BY55,BY62,BY69,BY76,BY83)</f>
        <v>0</v>
      </c>
      <c r="BZ85" s="983">
        <f t="shared" si="85"/>
        <v>0</v>
      </c>
      <c r="CA85" s="983">
        <f t="shared" si="86"/>
        <v>0</v>
      </c>
      <c r="CB85" s="983">
        <f t="shared" si="87"/>
        <v>0</v>
      </c>
      <c r="CC85" s="984">
        <f t="shared" si="88"/>
        <v>0</v>
      </c>
      <c r="CD85" s="626">
        <f t="shared" ref="CD85:CT85" si="17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1">
        <f t="shared" si="171"/>
        <v>0</v>
      </c>
      <c r="CF85" s="542">
        <f t="shared" si="171"/>
        <v>0</v>
      </c>
      <c r="CG85" s="542">
        <f t="shared" si="171"/>
        <v>0</v>
      </c>
      <c r="CH85" s="542">
        <f t="shared" si="171"/>
        <v>0</v>
      </c>
      <c r="CI85" s="542">
        <f t="shared" si="171"/>
        <v>0</v>
      </c>
      <c r="CJ85" s="542">
        <f t="shared" si="171"/>
        <v>0</v>
      </c>
      <c r="CK85" s="543">
        <f t="shared" si="171"/>
        <v>0</v>
      </c>
      <c r="CL85" s="543">
        <f t="shared" si="171"/>
        <v>0</v>
      </c>
      <c r="CM85" s="543">
        <f t="shared" si="171"/>
        <v>0</v>
      </c>
      <c r="CN85" s="542">
        <f t="shared" si="171"/>
        <v>0</v>
      </c>
      <c r="CO85" s="542">
        <f t="shared" si="171"/>
        <v>0</v>
      </c>
      <c r="CP85" s="542">
        <f t="shared" si="171"/>
        <v>0</v>
      </c>
      <c r="CQ85" s="542">
        <f t="shared" si="171"/>
        <v>0</v>
      </c>
      <c r="CR85" s="542">
        <f t="shared" si="171"/>
        <v>0</v>
      </c>
      <c r="CS85" s="541">
        <f t="shared" si="171"/>
        <v>0</v>
      </c>
      <c r="CT85" s="627">
        <f t="shared" si="171"/>
        <v>0</v>
      </c>
      <c r="CU85" s="540">
        <f t="shared" si="91"/>
        <v>0</v>
      </c>
      <c r="CV85" s="541">
        <f t="shared" si="92"/>
        <v>0</v>
      </c>
      <c r="CW85" s="542">
        <f t="shared" si="93"/>
        <v>0</v>
      </c>
      <c r="CX85" s="542">
        <f t="shared" si="94"/>
        <v>0</v>
      </c>
      <c r="CY85" s="542">
        <f t="shared" si="95"/>
        <v>0</v>
      </c>
      <c r="CZ85" s="542">
        <f t="shared" si="96"/>
        <v>0</v>
      </c>
      <c r="DA85" s="542">
        <f t="shared" si="97"/>
        <v>0</v>
      </c>
      <c r="DB85" s="543">
        <f t="shared" si="98"/>
        <v>0</v>
      </c>
      <c r="DC85" s="543">
        <f t="shared" si="99"/>
        <v>0</v>
      </c>
      <c r="DD85" s="543">
        <f t="shared" si="100"/>
        <v>0</v>
      </c>
      <c r="DE85" s="542">
        <f t="shared" si="101"/>
        <v>0</v>
      </c>
      <c r="DF85" s="542">
        <f t="shared" si="102"/>
        <v>0</v>
      </c>
      <c r="DG85" s="542">
        <f t="shared" si="103"/>
        <v>0</v>
      </c>
      <c r="DH85" s="542">
        <f t="shared" si="104"/>
        <v>0</v>
      </c>
      <c r="DI85" s="542">
        <f t="shared" si="105"/>
        <v>0</v>
      </c>
      <c r="DJ85" s="541">
        <f t="shared" si="106"/>
        <v>0</v>
      </c>
      <c r="DK85" s="540">
        <f t="shared" si="107"/>
        <v>0</v>
      </c>
      <c r="DL85" s="896">
        <f t="shared" si="108"/>
        <v>17</v>
      </c>
      <c r="DM85" s="851">
        <f t="shared" si="109"/>
        <v>17</v>
      </c>
      <c r="DN85" s="851">
        <f t="shared" si="110"/>
        <v>17</v>
      </c>
      <c r="DO85" s="851">
        <f t="shared" si="111"/>
        <v>17</v>
      </c>
      <c r="DP85" s="995">
        <f>SUM(DP55,DP62,DP69,DP76,DP83)</f>
        <v>0</v>
      </c>
      <c r="DQ85" s="993">
        <f>SUM(DQ55,DQ62,DQ69,DQ76,DQ83)</f>
        <v>0</v>
      </c>
      <c r="DR85" s="993">
        <f>SUM(DR55,DR62,DR69,DR76,DR83)</f>
        <v>0</v>
      </c>
      <c r="DS85" s="996">
        <f>SUM(DS55,DS62,DS69,DS76,DS83)</f>
        <v>0</v>
      </c>
      <c r="DT85" s="971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N8" activePane="bottomRight" state="frozen"/>
      <selection pane="topRight" activeCell="AK1" sqref="AK1"/>
      <selection pane="bottomLeft" activeCell="A24" sqref="A24"/>
      <selection pane="bottomRight" activeCell="BY53" sqref="BY5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5" width="9.5" style="1463" customWidth="1"/>
    <col min="26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480</v>
      </c>
      <c r="B1" s="60"/>
      <c r="C1" s="60"/>
      <c r="D1" s="1427" t="s">
        <v>704</v>
      </c>
      <c r="E1" s="1428"/>
      <c r="F1" s="1428"/>
      <c r="G1" s="1425">
        <f>Data!$F$1</f>
        <v>2100</v>
      </c>
      <c r="H1" s="1426" t="str">
        <f>Data!$G$1</f>
        <v>kcal</v>
      </c>
      <c r="I1" s="458"/>
      <c r="J1" s="1443" t="s">
        <v>708</v>
      </c>
      <c r="K1" s="1444">
        <f>Data!$K$1</f>
        <v>1</v>
      </c>
      <c r="L1" s="60"/>
      <c r="M1" s="60"/>
      <c r="N1" s="60"/>
      <c r="O1" s="60"/>
      <c r="P1" s="60"/>
      <c r="Q1" s="60"/>
      <c r="R1" s="60"/>
      <c r="S1" s="60"/>
      <c r="T1" s="1462"/>
      <c r="U1" s="1462"/>
      <c r="V1" s="1462"/>
      <c r="W1" s="1462"/>
      <c r="X1" s="1462"/>
      <c r="Y1" s="146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6"/>
      <c r="DQ1" s="461"/>
      <c r="DR1" s="461"/>
      <c r="DS1" s="927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62"/>
      <c r="U2" s="1462"/>
      <c r="V2" s="1462"/>
      <c r="W2" s="1462"/>
      <c r="X2" s="1462"/>
      <c r="Y2" s="146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73" t="s">
        <v>110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74"/>
      <c r="CU2" s="43" t="s">
        <v>111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928" t="s">
        <v>469</v>
      </c>
      <c r="DQ2" s="472"/>
      <c r="DR2" s="472"/>
      <c r="DS2" s="929"/>
      <c r="DT2" s="45"/>
      <c r="DU2" s="45"/>
      <c r="DV2" s="46"/>
      <c r="DW2" s="46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112</v>
      </c>
      <c r="BW3" s="858"/>
      <c r="BX3" s="858"/>
      <c r="BY3" s="859"/>
      <c r="BZ3" s="860" t="s">
        <v>113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30" t="s">
        <v>470</v>
      </c>
      <c r="DQ3" s="931"/>
      <c r="DR3" s="483"/>
      <c r="DS3" s="932"/>
      <c r="DT3" s="45"/>
      <c r="DU3" s="45"/>
      <c r="DV3" s="46"/>
      <c r="DW3" s="46"/>
    </row>
    <row r="4" spans="1:127" s="873" customFormat="1" ht="39" customHeight="1">
      <c r="A4" s="1004" t="s">
        <v>114</v>
      </c>
      <c r="B4" s="1005" t="str">
        <f>IF(WB!T4="","",WB!T4)</f>
        <v>Choma</v>
      </c>
      <c r="C4" s="876" t="str">
        <f>IF(WB!U4="","",WB!U4)</f>
        <v>Choma</v>
      </c>
      <c r="D4" s="876" t="str">
        <f>IF(WB!V4="","",WB!V4)</f>
        <v>Choma</v>
      </c>
      <c r="E4" s="876" t="str">
        <f>IF(WB!W4="","",WB!W4)</f>
        <v>Choma</v>
      </c>
      <c r="F4" s="876" t="str">
        <f>IF(WB!X4="","",WB!X4)</f>
        <v>Choma</v>
      </c>
      <c r="G4" s="876" t="str">
        <f>IF(WB!Y4="","",WB!Y4)</f>
        <v>Choma</v>
      </c>
      <c r="H4" s="876" t="str">
        <f>IF(WB!Z4="","",WB!Z4)</f>
        <v>Kalomo</v>
      </c>
      <c r="I4" s="876" t="str">
        <f>IF(WB!AA4="","",WB!AA4)</f>
        <v>Kalomo</v>
      </c>
      <c r="J4" s="876" t="str">
        <f>IF(WB!AB4="","",WB!AB4)</f>
        <v>Kalomo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Choma</v>
      </c>
      <c r="U4" s="876" t="str">
        <f>IF(WB!AL4="","",WB!AL4)</f>
        <v>Choma</v>
      </c>
      <c r="V4" s="876" t="str">
        <f>IF(WB!AM4="","",WB!AM4)</f>
        <v>Choma</v>
      </c>
      <c r="W4" s="876" t="str">
        <f>IF(WB!AN4="","",WB!AN4)</f>
        <v>Choma</v>
      </c>
      <c r="X4" s="876" t="str">
        <f>IF(WB!AO4="","",WB!AO4)</f>
        <v>Choma</v>
      </c>
      <c r="Y4" s="876" t="str">
        <f>IF(WB!AP4="","",WB!AP4)</f>
        <v>Choma</v>
      </c>
      <c r="Z4" s="876" t="str">
        <f>IF(WB!AQ4="","",WB!AQ4)</f>
        <v>Kalomo</v>
      </c>
      <c r="AA4" s="876" t="str">
        <f>IF(WB!AR4="","",WB!AR4)</f>
        <v>Kalomo</v>
      </c>
      <c r="AB4" s="876" t="str">
        <f>IF(WB!AS4="","",WB!AS4)</f>
        <v>Kalomo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Choma</v>
      </c>
      <c r="AM4" s="876" t="str">
        <f>IF(WB!BC4="","",WB!BC4)</f>
        <v>Choma</v>
      </c>
      <c r="AN4" s="876" t="str">
        <f>IF(WB!BD4="","",WB!BD4)</f>
        <v>Choma</v>
      </c>
      <c r="AO4" s="876" t="str">
        <f>IF(WB!BE4="","",WB!BE4)</f>
        <v>Choma</v>
      </c>
      <c r="AP4" s="876" t="str">
        <f>IF(WB!BF4="","",WB!BF4)</f>
        <v>Choma</v>
      </c>
      <c r="AQ4" s="876" t="str">
        <f>IF(WB!BG4="","",WB!BG4)</f>
        <v>Choma</v>
      </c>
      <c r="AR4" s="876" t="str">
        <f>IF(WB!BH4="","",WB!BH4)</f>
        <v>Kalomo</v>
      </c>
      <c r="AS4" s="876" t="str">
        <f>IF(WB!BI4="","",WB!BI4)</f>
        <v>Kalomo</v>
      </c>
      <c r="AT4" s="876" t="str">
        <f>IF(WB!BJ4="","",WB!BJ4)</f>
        <v>Kalomo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Choma</v>
      </c>
      <c r="BE4" s="876" t="str">
        <f>IF(WB!BT4="","",WB!BT4)</f>
        <v>Choma</v>
      </c>
      <c r="BF4" s="876" t="str">
        <f>IF(WB!BU4="","",WB!BU4)</f>
        <v>Choma</v>
      </c>
      <c r="BG4" s="876" t="str">
        <f>IF(WB!BV4="","",WB!BV4)</f>
        <v>Choma</v>
      </c>
      <c r="BH4" s="876" t="str">
        <f>IF(WB!BW4="","",WB!BW4)</f>
        <v>Choma</v>
      </c>
      <c r="BI4" s="876" t="str">
        <f>IF(WB!BX4="","",WB!BX4)</f>
        <v>Choma</v>
      </c>
      <c r="BJ4" s="876" t="str">
        <f>IF(WB!BY4="","",WB!BY4)</f>
        <v>Kalomo</v>
      </c>
      <c r="BK4" s="876" t="str">
        <f>IF(WB!BZ4="","",WB!BZ4)</f>
        <v>Kalomo</v>
      </c>
      <c r="BL4" s="876" t="str">
        <f>IF(WB!CA4="","",WB!CA4)</f>
        <v>Kalomo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6" t="s">
        <v>798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5" t="str">
        <f>DL4</f>
        <v>VP</v>
      </c>
      <c r="DQ4" s="936" t="str">
        <f>DM4</f>
        <v>P</v>
      </c>
      <c r="DR4" s="937" t="str">
        <f>DN4</f>
        <v>M</v>
      </c>
      <c r="DS4" s="938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6" t="s">
        <v>119</v>
      </c>
      <c r="B5" s="1007" t="str">
        <f>IF(WB!T5="","",WB!T5)</f>
        <v>Mang'unza</v>
      </c>
      <c r="C5" s="875" t="str">
        <f>IF(WB!U5="","",WB!U5)</f>
        <v>Kadombo</v>
      </c>
      <c r="D5" s="875" t="str">
        <f>IF(WB!V5="","",WB!V5)</f>
        <v>Sihubwa</v>
      </c>
      <c r="E5" s="875" t="str">
        <f>IF(WB!W5="","",WB!W5)</f>
        <v>Munamalambo</v>
      </c>
      <c r="F5" s="875" t="str">
        <f>IF(WB!X5="","",WB!X5)</f>
        <v>Nalituba</v>
      </c>
      <c r="G5" s="875" t="str">
        <f>IF(WB!Y5="","",WB!Y5)</f>
        <v>Sibbili</v>
      </c>
      <c r="H5" s="875" t="str">
        <f>IF(WB!Z5="","",WB!Z5)</f>
        <v>Chawila</v>
      </c>
      <c r="I5" s="875" t="str">
        <f>IF(WB!AA5="","",WB!AA5)</f>
        <v>Lugobo</v>
      </c>
      <c r="J5" s="875" t="str">
        <f>IF(WB!AB5="","",WB!AB5)</f>
        <v>Dabali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5"/>
      <c r="T5" s="875" t="str">
        <f>IF(WB!AK5="","",WB!AK5)</f>
        <v>Mang'unza</v>
      </c>
      <c r="U5" s="875" t="str">
        <f>IF(WB!AL5="","",WB!AL5)</f>
        <v>Kadombo</v>
      </c>
      <c r="V5" s="875" t="str">
        <f>IF(WB!AM5="","",WB!AM5)</f>
        <v>Sihubwa</v>
      </c>
      <c r="W5" s="875" t="str">
        <f>IF(WB!AN5="","",WB!AN5)</f>
        <v>Munamalambo</v>
      </c>
      <c r="X5" s="875" t="str">
        <f>IF(WB!AO5="","",WB!AO5)</f>
        <v>Nalituba</v>
      </c>
      <c r="Y5" s="875" t="str">
        <f>IF(WB!AP5="","",WB!AP5)</f>
        <v>Sibbili</v>
      </c>
      <c r="Z5" s="875" t="str">
        <f>IF(WB!AQ5="","",WB!AQ5)</f>
        <v>Chawila</v>
      </c>
      <c r="AA5" s="875" t="str">
        <f>IF(WB!AR5="","",WB!AR5)</f>
        <v>Lugobo</v>
      </c>
      <c r="AB5" s="875" t="str">
        <f>IF(WB!AS5="","",WB!AS5)</f>
        <v>Dabali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5"/>
      <c r="AL5" s="875" t="str">
        <f>IF(WB!BB5="","",WB!BB5)</f>
        <v>Mang'unza</v>
      </c>
      <c r="AM5" s="875" t="str">
        <f>IF(WB!BC5="","",WB!BC5)</f>
        <v>Kadombo</v>
      </c>
      <c r="AN5" s="875" t="str">
        <f>IF(WB!BD5="","",WB!BD5)</f>
        <v>Sihubwa</v>
      </c>
      <c r="AO5" s="875" t="str">
        <f>IF(WB!BE5="","",WB!BE5)</f>
        <v>Munamalambo</v>
      </c>
      <c r="AP5" s="875" t="str">
        <f>IF(WB!BF5="","",WB!BF5)</f>
        <v>Nalituba</v>
      </c>
      <c r="AQ5" s="875" t="str">
        <f>IF(WB!BG5="","",WB!BG5)</f>
        <v>Sibbili</v>
      </c>
      <c r="AR5" s="875" t="str">
        <f>IF(WB!BH5="","",WB!BH5)</f>
        <v>Chawila</v>
      </c>
      <c r="AS5" s="875" t="str">
        <f>IF(WB!BI5="","",WB!BI5)</f>
        <v>Lugobo</v>
      </c>
      <c r="AT5" s="875" t="str">
        <f>IF(WB!BJ5="","",WB!BJ5)</f>
        <v>Dabali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5"/>
      <c r="BD5" s="875" t="str">
        <f>IF(WB!BS5="","",WB!BS5)</f>
        <v>Mang'unza</v>
      </c>
      <c r="BE5" s="875" t="str">
        <f>IF(WB!BT5="","",WB!BT5)</f>
        <v>Kadombo</v>
      </c>
      <c r="BF5" s="875" t="str">
        <f>IF(WB!BU5="","",WB!BU5)</f>
        <v>Sihubwa</v>
      </c>
      <c r="BG5" s="875" t="str">
        <f>IF(WB!BV5="","",WB!BV5)</f>
        <v>Munamalambo</v>
      </c>
      <c r="BH5" s="875" t="str">
        <f>IF(WB!BW5="","",WB!BW5)</f>
        <v>Nalituba</v>
      </c>
      <c r="BI5" s="875" t="str">
        <f>IF(WB!BX5="","",WB!BX5)</f>
        <v>Sibbili</v>
      </c>
      <c r="BJ5" s="875" t="str">
        <f>IF(WB!BY5="","",WB!BY5)</f>
        <v>Chawila</v>
      </c>
      <c r="BK5" s="875" t="str">
        <f>IF(WB!BZ5="","",WB!BZ5)</f>
        <v>Lugobo</v>
      </c>
      <c r="BL5" s="875" t="str">
        <f>IF(WB!CA5="","",WB!CA5)</f>
        <v>Dabali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5"/>
      <c r="BV5" s="79"/>
      <c r="BW5" s="878"/>
      <c r="BX5" s="878"/>
      <c r="BY5" s="878"/>
      <c r="BZ5" s="879"/>
      <c r="CA5" s="879"/>
      <c r="CB5" s="879"/>
      <c r="CC5" s="880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1"/>
      <c r="DM5" s="70"/>
      <c r="DN5" s="70"/>
      <c r="DO5" s="70"/>
      <c r="DP5" s="940"/>
      <c r="DQ5" s="941"/>
      <c r="DR5" s="878"/>
      <c r="DS5" s="942"/>
      <c r="DT5" s="70"/>
      <c r="DU5" s="70"/>
      <c r="DV5" s="73"/>
      <c r="DW5" s="73"/>
    </row>
    <row r="6" spans="1:127" ht="12.75" customHeight="1">
      <c r="A6" s="1006" t="s">
        <v>120</v>
      </c>
      <c r="B6" s="933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03" t="s">
        <v>47</v>
      </c>
      <c r="CE6" s="150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04" t="s">
        <v>48</v>
      </c>
      <c r="CT6" s="1504"/>
      <c r="CU6" s="1500" t="s">
        <v>47</v>
      </c>
      <c r="CV6" s="150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01" t="s">
        <v>48</v>
      </c>
      <c r="DK6" s="1501"/>
      <c r="DL6" s="863"/>
      <c r="DM6" s="851"/>
      <c r="DN6" s="851"/>
      <c r="DO6" s="851"/>
      <c r="DP6" s="944"/>
      <c r="DQ6" s="945"/>
      <c r="DR6" s="883"/>
      <c r="DS6" s="946"/>
      <c r="DT6" s="851"/>
      <c r="DU6" s="851"/>
      <c r="DV6" s="887"/>
      <c r="DW6" s="887"/>
    </row>
    <row r="7" spans="1:127" ht="14" customHeight="1">
      <c r="A7" s="1008" t="s">
        <v>64</v>
      </c>
      <c r="B7" s="933">
        <f>IF(WB!T14="","",WB!T14)</f>
        <v>4</v>
      </c>
      <c r="C7" s="881">
        <f>IF(WB!U14="","",WB!U14)</f>
        <v>10</v>
      </c>
      <c r="D7" s="881">
        <f>IF(WB!V14="","",WB!V14)</f>
        <v>8</v>
      </c>
      <c r="E7" s="881">
        <f>IF(WB!W14="","",WB!W14)</f>
        <v>9</v>
      </c>
      <c r="F7" s="881">
        <f>IF(WB!X14="","",WB!X14)</f>
        <v>10</v>
      </c>
      <c r="G7" s="881">
        <f>IF(WB!Y14="","",WB!Y14)</f>
        <v>10</v>
      </c>
      <c r="H7" s="881">
        <f>IF(WB!Z14="","",WB!Z14)</f>
        <v>6</v>
      </c>
      <c r="I7" s="881">
        <f>IF(WB!AA14="","",WB!AA14)</f>
        <v>11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8"/>
      <c r="T7" s="881">
        <f>IF(WB!AK15="","",WB!AK15)</f>
        <v>10</v>
      </c>
      <c r="U7" s="881">
        <f>IF(WB!AL15="","",WB!AL15)</f>
        <v>6</v>
      </c>
      <c r="V7" s="881">
        <f>IF(WB!AM15="","",WB!AM15)</f>
        <v>11</v>
      </c>
      <c r="W7" s="881">
        <f>IF(WB!AN15="","",WB!AN15)</f>
        <v>10</v>
      </c>
      <c r="X7" s="881">
        <f>IF(WB!AO15="","",WB!AO15)</f>
        <v>10</v>
      </c>
      <c r="Y7" s="881">
        <f>IF(WB!AP15="","",WB!AP15)</f>
        <v>10</v>
      </c>
      <c r="Z7" s="881">
        <f>IF(WB!AQ15="","",WB!AQ15)</f>
        <v>10</v>
      </c>
      <c r="AA7" s="881">
        <f>IF(WB!AR15="","",WB!AR15)</f>
        <v>8</v>
      </c>
      <c r="AB7" s="881">
        <f>IF(WB!AS15="","",WB!AS15)</f>
        <v>7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8"/>
      <c r="AL7" s="881">
        <f>IF(WB!BB16="","",WB!BB16)</f>
        <v>12</v>
      </c>
      <c r="AM7" s="881">
        <f>IF(WB!BC16="","",WB!BC16)</f>
        <v>10</v>
      </c>
      <c r="AN7" s="881">
        <f>IF(WB!BD16="","",WB!BD16)</f>
        <v>9</v>
      </c>
      <c r="AO7" s="881">
        <f>IF(WB!BE16="","",WB!BE16)</f>
        <v>15</v>
      </c>
      <c r="AP7" s="881">
        <f>IF(WB!BF16="","",WB!BF16)</f>
        <v>10</v>
      </c>
      <c r="AQ7" s="881">
        <f>IF(WB!BG16="","",WB!BG16)</f>
        <v>8</v>
      </c>
      <c r="AR7" s="881">
        <f>IF(WB!BH16="","",WB!BH16)</f>
        <v>20</v>
      </c>
      <c r="AS7" s="881">
        <f>IF(WB!BI16="","",WB!BI16)</f>
        <v>12</v>
      </c>
      <c r="AT7" s="881">
        <f>IF(WB!BJ16="","",WB!BJ16)</f>
        <v>10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8"/>
      <c r="BD7" s="881">
        <f>IF(WB!BS17="","",WB!BS17)</f>
        <v>10</v>
      </c>
      <c r="BE7" s="881">
        <f>IF(WB!BT17="","",WB!BT17)</f>
        <v>40</v>
      </c>
      <c r="BF7" s="881">
        <f>IF(WB!BU17="","",WB!BU17)</f>
        <v>20</v>
      </c>
      <c r="BG7" s="881">
        <f>IF(WB!BV17="","",WB!BV17)</f>
        <v>18</v>
      </c>
      <c r="BH7" s="881">
        <f>IF(WB!BW17="","",WB!BW17)</f>
        <v>22</v>
      </c>
      <c r="BI7" s="881">
        <f>IF(WB!BX17="","",WB!BX17)</f>
        <v>16</v>
      </c>
      <c r="BJ7" s="881">
        <f>IF(WB!BY17="","",WB!BY17)</f>
        <v>10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8"/>
      <c r="BV7" s="881">
        <f>IF(WB!CK14="","",WB!CK14)</f>
        <v>7</v>
      </c>
      <c r="BW7" s="881">
        <f>IF(WB!CK15="","",WB!CK15)</f>
        <v>9</v>
      </c>
      <c r="BX7" s="881">
        <f>IF(WB!CK16="","",WB!CK16)</f>
        <v>10</v>
      </c>
      <c r="BY7" s="881">
        <f>IF(WB!CK17="","",WB!CK17)</f>
        <v>10</v>
      </c>
      <c r="BZ7" s="884"/>
      <c r="CA7" s="884"/>
      <c r="CB7" s="884"/>
      <c r="CC7" s="885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9</v>
      </c>
      <c r="DR7" s="881">
        <f>IF(WB!CK16="","",WB!CK16)</f>
        <v>10</v>
      </c>
      <c r="DS7" s="881">
        <f>IF(WB!CK17="","",WB!CK17)</f>
        <v>10</v>
      </c>
      <c r="DT7" s="851"/>
      <c r="DU7" s="851"/>
      <c r="DV7" s="887"/>
      <c r="DW7" s="887"/>
    </row>
    <row r="8" spans="1:127" ht="12.75" customHeight="1">
      <c r="A8" s="1009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50"/>
      <c r="T8" s="916"/>
      <c r="U8" s="916"/>
      <c r="V8" s="916"/>
      <c r="W8" s="916"/>
      <c r="X8" s="916"/>
      <c r="Y8" s="916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50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50"/>
      <c r="BV8" s="450"/>
      <c r="BW8" s="450"/>
      <c r="BX8" s="450"/>
      <c r="BY8" s="450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1"/>
      <c r="DQ8" s="952"/>
      <c r="DR8" s="953"/>
      <c r="DS8" s="954"/>
      <c r="DT8" s="851"/>
      <c r="DU8" s="851"/>
      <c r="DV8" s="887"/>
      <c r="DW8" s="887"/>
    </row>
    <row r="9" spans="1:127" ht="14" customHeight="1">
      <c r="A9" s="890" t="s">
        <v>481</v>
      </c>
      <c r="B9" s="1010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1"/>
      <c r="P9" s="101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7"/>
      <c r="DQ9" s="958"/>
      <c r="DR9" s="959"/>
      <c r="DS9" s="960"/>
      <c r="DT9" s="851"/>
      <c r="DU9" s="851"/>
      <c r="DV9" s="887"/>
      <c r="DW9" s="887"/>
    </row>
    <row r="10" spans="1:127" ht="12.75" customHeight="1">
      <c r="A10" s="1446" t="s">
        <v>733</v>
      </c>
      <c r="B10" s="681" t="s">
        <v>734</v>
      </c>
      <c r="C10" s="681" t="s">
        <v>734</v>
      </c>
      <c r="D10" s="681" t="s">
        <v>734</v>
      </c>
      <c r="E10" s="681" t="s">
        <v>734</v>
      </c>
      <c r="F10" s="681" t="s">
        <v>734</v>
      </c>
      <c r="G10" s="681" t="s">
        <v>734</v>
      </c>
      <c r="H10" s="681" t="s">
        <v>734</v>
      </c>
      <c r="I10" s="681" t="s">
        <v>734</v>
      </c>
      <c r="J10" s="681" t="s">
        <v>734</v>
      </c>
      <c r="K10" s="681" t="s">
        <v>734</v>
      </c>
      <c r="L10" s="681" t="s">
        <v>734</v>
      </c>
      <c r="M10" s="681" t="s">
        <v>734</v>
      </c>
      <c r="N10" s="681" t="s">
        <v>734</v>
      </c>
      <c r="O10" s="681" t="s">
        <v>734</v>
      </c>
      <c r="P10" s="681" t="s">
        <v>734</v>
      </c>
      <c r="Q10" s="681" t="s">
        <v>734</v>
      </c>
      <c r="R10" s="681" t="s">
        <v>734</v>
      </c>
      <c r="S10" s="1013"/>
      <c r="T10" s="681" t="s">
        <v>734</v>
      </c>
      <c r="U10" s="681" t="s">
        <v>734</v>
      </c>
      <c r="V10" s="681" t="s">
        <v>734</v>
      </c>
      <c r="W10" s="681" t="s">
        <v>734</v>
      </c>
      <c r="X10" s="681" t="s">
        <v>734</v>
      </c>
      <c r="Y10" s="681" t="s">
        <v>734</v>
      </c>
      <c r="Z10" s="681" t="s">
        <v>734</v>
      </c>
      <c r="AA10" s="681" t="s">
        <v>734</v>
      </c>
      <c r="AB10" s="681" t="s">
        <v>734</v>
      </c>
      <c r="AC10" s="681" t="s">
        <v>734</v>
      </c>
      <c r="AD10" s="681" t="s">
        <v>734</v>
      </c>
      <c r="AE10" s="681" t="s">
        <v>734</v>
      </c>
      <c r="AF10" s="681" t="s">
        <v>734</v>
      </c>
      <c r="AG10" s="681" t="s">
        <v>734</v>
      </c>
      <c r="AH10" s="681" t="s">
        <v>734</v>
      </c>
      <c r="AI10" s="681" t="s">
        <v>734</v>
      </c>
      <c r="AJ10" s="681" t="s">
        <v>734</v>
      </c>
      <c r="AK10" s="1013"/>
      <c r="AL10" s="681" t="s">
        <v>734</v>
      </c>
      <c r="AM10" s="681" t="s">
        <v>734</v>
      </c>
      <c r="AN10" s="681" t="s">
        <v>734</v>
      </c>
      <c r="AO10" s="681" t="s">
        <v>734</v>
      </c>
      <c r="AP10" s="681" t="s">
        <v>734</v>
      </c>
      <c r="AQ10" s="681" t="s">
        <v>734</v>
      </c>
      <c r="AR10" s="681" t="s">
        <v>734</v>
      </c>
      <c r="AS10" s="681" t="s">
        <v>734</v>
      </c>
      <c r="AT10" s="681" t="s">
        <v>734</v>
      </c>
      <c r="AU10" s="681" t="s">
        <v>734</v>
      </c>
      <c r="AV10" s="681" t="s">
        <v>734</v>
      </c>
      <c r="AW10" s="681" t="s">
        <v>734</v>
      </c>
      <c r="AX10" s="681" t="s">
        <v>734</v>
      </c>
      <c r="AY10" s="681" t="s">
        <v>734</v>
      </c>
      <c r="AZ10" s="681" t="s">
        <v>734</v>
      </c>
      <c r="BA10" s="681" t="s">
        <v>734</v>
      </c>
      <c r="BB10" s="681" t="s">
        <v>734</v>
      </c>
      <c r="BC10" s="1013"/>
      <c r="BD10" s="681" t="s">
        <v>734</v>
      </c>
      <c r="BE10" s="681" t="s">
        <v>734</v>
      </c>
      <c r="BF10" s="681" t="s">
        <v>734</v>
      </c>
      <c r="BG10" s="681" t="s">
        <v>734</v>
      </c>
      <c r="BH10" s="681" t="s">
        <v>734</v>
      </c>
      <c r="BI10" s="681" t="s">
        <v>734</v>
      </c>
      <c r="BJ10" s="681" t="s">
        <v>734</v>
      </c>
      <c r="BK10" s="681" t="s">
        <v>734</v>
      </c>
      <c r="BL10" s="681" t="s">
        <v>734</v>
      </c>
      <c r="BM10" s="681" t="s">
        <v>734</v>
      </c>
      <c r="BN10" s="681" t="s">
        <v>734</v>
      </c>
      <c r="BO10" s="681" t="s">
        <v>734</v>
      </c>
      <c r="BP10" s="681" t="s">
        <v>734</v>
      </c>
      <c r="BQ10" s="681" t="s">
        <v>734</v>
      </c>
      <c r="BR10" s="681" t="s">
        <v>734</v>
      </c>
      <c r="BS10" s="681" t="s">
        <v>734</v>
      </c>
      <c r="BT10" s="681" t="s">
        <v>734</v>
      </c>
      <c r="BU10" s="1013"/>
      <c r="BV10" s="681" t="s">
        <v>734</v>
      </c>
      <c r="BW10" s="681" t="s">
        <v>734</v>
      </c>
      <c r="BX10" s="681" t="s">
        <v>734</v>
      </c>
      <c r="BY10" s="681" t="s">
        <v>734</v>
      </c>
      <c r="BZ10" s="1014"/>
      <c r="CA10" s="1014"/>
      <c r="CB10" s="1014"/>
      <c r="CC10" s="1015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3" t="str">
        <f>IF(SUM(BV10)&gt;0,BV10*'Exp factors'!C$21,"")</f>
        <v/>
      </c>
      <c r="DQ10" s="964" t="str">
        <f>IF(SUM(BW10)&gt;0,BW10*'Exp factors'!D$21,"")</f>
        <v/>
      </c>
      <c r="DR10" s="964" t="str">
        <f>IF(SUM(BX10)&gt;0,BX10*'Exp factors'!E$21,"")</f>
        <v/>
      </c>
      <c r="DS10" s="965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6" t="s">
        <v>256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3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3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3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3"/>
      <c r="BV11" s="299"/>
      <c r="BW11" s="299"/>
      <c r="BX11" s="299"/>
      <c r="BY11" s="299"/>
      <c r="BZ11" s="894" t="str">
        <f t="shared" ref="BZ11:BZ18" si="0">IF(DL11&lt;3,"",(SUM(B11:R11)-MIN(B11:R11)-MAX(B11:R11))/(DL11-2))</f>
        <v/>
      </c>
      <c r="CA11" s="894" t="str">
        <f t="shared" ref="CA11:CA18" si="1">IF(DM11&lt;3,"",(SUM(T11:AJ11)-MIN(T11:AJ11)-MAX(T11:AJ11))/(DM11-2))</f>
        <v/>
      </c>
      <c r="CB11" s="894" t="str">
        <f t="shared" ref="CB11:CB18" si="2">IF(DN11&lt;3,"",(SUM(AL11:BB11)-MIN(AL11:BB11)-MAX(AL11:BB11))/(DN11-2))</f>
        <v/>
      </c>
      <c r="CC11" s="895" t="str">
        <f t="shared" ref="CC11:CC18" si="3">IF(DO11&lt;3,"",(SUM(BD11:BT11)-MIN(BD11:BT11)-MAX(BD11:BT11))/(DO11-2))</f>
        <v/>
      </c>
      <c r="CD11" s="523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6" t="str">
        <f t="shared" si="4"/>
        <v/>
      </c>
      <c r="CL11" s="156" t="str">
        <f t="shared" si="4"/>
        <v/>
      </c>
      <c r="CM11" s="156" t="str">
        <f t="shared" si="4"/>
        <v/>
      </c>
      <c r="CN11" s="90" t="str">
        <f t="shared" si="4"/>
        <v/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4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2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4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4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4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4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5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5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5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4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4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4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4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4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3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2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23">COUNT(B11:R11)</f>
        <v>0</v>
      </c>
      <c r="DM11" s="851">
        <f t="shared" ref="DM11:DM18" si="24">COUNT(T11:AJ11)</f>
        <v>0</v>
      </c>
      <c r="DN11" s="851">
        <f t="shared" ref="DN11:DN18" si="25">COUNT(AL11:BB11)</f>
        <v>0</v>
      </c>
      <c r="DO11" s="851">
        <f t="shared" ref="DO11:DO18" si="26">COUNT(BD11:BT11)</f>
        <v>0</v>
      </c>
      <c r="DP11" s="968"/>
      <c r="DQ11" s="969"/>
      <c r="DR11" s="969"/>
      <c r="DS11" s="970"/>
      <c r="DU11" s="60"/>
    </row>
    <row r="12" spans="1:127" ht="12.75" customHeight="1">
      <c r="A12" s="966" t="s">
        <v>276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6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6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6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6"/>
      <c r="BV12" s="687"/>
      <c r="BW12" s="672"/>
      <c r="BX12" s="687"/>
      <c r="BY12" s="672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2" t="str">
        <f t="shared" si="6"/>
        <v/>
      </c>
      <c r="CV12" s="553" t="str">
        <f t="shared" si="7"/>
        <v/>
      </c>
      <c r="CW12" s="554" t="str">
        <f t="shared" si="8"/>
        <v/>
      </c>
      <c r="CX12" s="554" t="str">
        <f t="shared" si="9"/>
        <v/>
      </c>
      <c r="CY12" s="554" t="str">
        <f t="shared" si="10"/>
        <v/>
      </c>
      <c r="CZ12" s="554" t="str">
        <f t="shared" si="11"/>
        <v/>
      </c>
      <c r="DA12" s="554" t="str">
        <f t="shared" si="12"/>
        <v/>
      </c>
      <c r="DB12" s="555" t="str">
        <f t="shared" si="13"/>
        <v/>
      </c>
      <c r="DC12" s="555" t="str">
        <f t="shared" si="14"/>
        <v/>
      </c>
      <c r="DD12" s="555" t="str">
        <f t="shared" si="15"/>
        <v/>
      </c>
      <c r="DE12" s="554" t="str">
        <f t="shared" si="16"/>
        <v/>
      </c>
      <c r="DF12" s="554" t="str">
        <f t="shared" si="17"/>
        <v/>
      </c>
      <c r="DG12" s="554" t="str">
        <f t="shared" si="18"/>
        <v/>
      </c>
      <c r="DH12" s="554" t="str">
        <f t="shared" si="19"/>
        <v/>
      </c>
      <c r="DI12" s="554" t="str">
        <f t="shared" si="20"/>
        <v/>
      </c>
      <c r="DJ12" s="553" t="str">
        <f t="shared" si="21"/>
        <v/>
      </c>
      <c r="DK12" s="552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0</v>
      </c>
      <c r="DO12" s="851">
        <f t="shared" si="26"/>
        <v>0</v>
      </c>
      <c r="DP12" s="968"/>
      <c r="DQ12" s="969"/>
      <c r="DR12" s="969"/>
      <c r="DS12" s="970"/>
      <c r="DU12" s="60"/>
    </row>
    <row r="13" spans="1:127" ht="12.75" customHeight="1">
      <c r="A13" s="893" t="s">
        <v>277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3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3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3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3"/>
      <c r="BV13" s="687"/>
      <c r="BW13" s="299"/>
      <c r="BX13" s="687"/>
      <c r="BY13" s="29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23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2" t="str">
        <f t="shared" si="6"/>
        <v/>
      </c>
      <c r="CV13" s="553" t="str">
        <f t="shared" si="7"/>
        <v/>
      </c>
      <c r="CW13" s="554" t="str">
        <f t="shared" si="8"/>
        <v/>
      </c>
      <c r="CX13" s="554" t="str">
        <f t="shared" si="9"/>
        <v/>
      </c>
      <c r="CY13" s="554" t="str">
        <f t="shared" si="10"/>
        <v/>
      </c>
      <c r="CZ13" s="554" t="str">
        <f t="shared" si="11"/>
        <v/>
      </c>
      <c r="DA13" s="554" t="str">
        <f t="shared" si="12"/>
        <v/>
      </c>
      <c r="DB13" s="555" t="str">
        <f t="shared" si="13"/>
        <v/>
      </c>
      <c r="DC13" s="555" t="str">
        <f t="shared" si="14"/>
        <v/>
      </c>
      <c r="DD13" s="555" t="str">
        <f t="shared" si="15"/>
        <v/>
      </c>
      <c r="DE13" s="554" t="str">
        <f t="shared" si="16"/>
        <v/>
      </c>
      <c r="DF13" s="554" t="str">
        <f t="shared" si="17"/>
        <v/>
      </c>
      <c r="DG13" s="554" t="str">
        <f t="shared" si="18"/>
        <v/>
      </c>
      <c r="DH13" s="554" t="str">
        <f t="shared" si="19"/>
        <v/>
      </c>
      <c r="DI13" s="554" t="str">
        <f t="shared" si="20"/>
        <v/>
      </c>
      <c r="DJ13" s="553" t="str">
        <f t="shared" si="21"/>
        <v/>
      </c>
      <c r="DK13" s="552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0</v>
      </c>
      <c r="DO13" s="851">
        <f t="shared" si="26"/>
        <v>0</v>
      </c>
      <c r="DP13" s="968"/>
      <c r="DQ13" s="969"/>
      <c r="DR13" s="969"/>
      <c r="DS13" s="970"/>
      <c r="DU13" s="60"/>
    </row>
    <row r="14" spans="1:127" ht="12.75" customHeight="1">
      <c r="A14" s="1017" t="s">
        <v>257</v>
      </c>
      <c r="B14" s="1018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23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2" t="str">
        <f t="shared" si="6"/>
        <v/>
      </c>
      <c r="CV14" s="553" t="str">
        <f t="shared" si="7"/>
        <v/>
      </c>
      <c r="CW14" s="554" t="str">
        <f t="shared" si="8"/>
        <v/>
      </c>
      <c r="CX14" s="554" t="str">
        <f t="shared" si="9"/>
        <v/>
      </c>
      <c r="CY14" s="554" t="str">
        <f t="shared" si="10"/>
        <v/>
      </c>
      <c r="CZ14" s="554" t="str">
        <f t="shared" si="11"/>
        <v/>
      </c>
      <c r="DA14" s="554" t="str">
        <f t="shared" si="12"/>
        <v/>
      </c>
      <c r="DB14" s="555" t="str">
        <f t="shared" si="13"/>
        <v/>
      </c>
      <c r="DC14" s="555" t="str">
        <f t="shared" si="14"/>
        <v/>
      </c>
      <c r="DD14" s="555" t="str">
        <f t="shared" si="15"/>
        <v/>
      </c>
      <c r="DE14" s="554" t="str">
        <f t="shared" si="16"/>
        <v/>
      </c>
      <c r="DF14" s="554" t="str">
        <f t="shared" si="17"/>
        <v/>
      </c>
      <c r="DG14" s="554" t="str">
        <f t="shared" si="18"/>
        <v/>
      </c>
      <c r="DH14" s="554" t="str">
        <f t="shared" si="19"/>
        <v/>
      </c>
      <c r="DI14" s="554" t="str">
        <f t="shared" si="20"/>
        <v/>
      </c>
      <c r="DJ14" s="553" t="str">
        <f t="shared" si="21"/>
        <v/>
      </c>
      <c r="DK14" s="552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0</v>
      </c>
      <c r="DO14" s="851">
        <f t="shared" si="26"/>
        <v>0</v>
      </c>
      <c r="DP14" s="973" t="str">
        <f>IF(SUM(BV14)&gt;0,(BV10-DP17-SUM(BV17)*(DP17=""))*'Exp factors'!C$23,"")</f>
        <v/>
      </c>
      <c r="DQ14" s="974" t="str">
        <f>IF(SUM(BW14)&gt;0,(BW10-DQ17-SUM(BW17)*(DQ17=""))*'Exp factors'!D$23,"")</f>
        <v/>
      </c>
      <c r="DR14" s="974" t="str">
        <f>IF(SUM(BX14)&gt;0,(BX10-DR17-SUM(BX17)*(DR17=""))*'Exp factors'!E$23,"")</f>
        <v/>
      </c>
      <c r="DS14" s="975" t="str">
        <f>IF(SUM(BY14)&gt;0,(BY10-DS17-SUM(BY17)*(DS17=""))*'Exp factors'!F$23,"")</f>
        <v/>
      </c>
      <c r="DU14" s="60"/>
    </row>
    <row r="15" spans="1:127" ht="12.75" customHeight="1">
      <c r="A15" s="1017" t="str">
        <f>$H$1 &amp; "/kg"</f>
        <v>kcal/kg</v>
      </c>
      <c r="B15" s="1019">
        <f>4440*$K$1</f>
        <v>4440</v>
      </c>
      <c r="C15" s="1019">
        <f t="shared" ref="C15:R15" si="32">4440*$K$1</f>
        <v>4440</v>
      </c>
      <c r="D15" s="1019">
        <f t="shared" si="32"/>
        <v>4440</v>
      </c>
      <c r="E15" s="1019">
        <f t="shared" si="32"/>
        <v>4440</v>
      </c>
      <c r="F15" s="1019">
        <f t="shared" si="32"/>
        <v>4440</v>
      </c>
      <c r="G15" s="1019">
        <f t="shared" si="32"/>
        <v>4440</v>
      </c>
      <c r="H15" s="1019">
        <f t="shared" si="32"/>
        <v>4440</v>
      </c>
      <c r="I15" s="1019">
        <f t="shared" si="32"/>
        <v>4440</v>
      </c>
      <c r="J15" s="1019">
        <f t="shared" si="32"/>
        <v>4440</v>
      </c>
      <c r="K15" s="1019">
        <f t="shared" si="32"/>
        <v>4440</v>
      </c>
      <c r="L15" s="1019">
        <f t="shared" si="32"/>
        <v>4440</v>
      </c>
      <c r="M15" s="1019">
        <f t="shared" si="32"/>
        <v>4440</v>
      </c>
      <c r="N15" s="1019">
        <f t="shared" si="32"/>
        <v>4440</v>
      </c>
      <c r="O15" s="1019">
        <f t="shared" si="32"/>
        <v>4440</v>
      </c>
      <c r="P15" s="1019">
        <f t="shared" si="32"/>
        <v>4440</v>
      </c>
      <c r="Q15" s="1019">
        <f t="shared" si="32"/>
        <v>4440</v>
      </c>
      <c r="R15" s="1019">
        <f t="shared" si="32"/>
        <v>4440</v>
      </c>
      <c r="S15" s="1016"/>
      <c r="T15" s="1019">
        <f>4440*$K$1</f>
        <v>4440</v>
      </c>
      <c r="U15" s="1019">
        <f t="shared" ref="U15:AJ15" si="33">4440*$K$1</f>
        <v>4440</v>
      </c>
      <c r="V15" s="1019">
        <f t="shared" si="33"/>
        <v>4440</v>
      </c>
      <c r="W15" s="1019">
        <f t="shared" si="33"/>
        <v>4440</v>
      </c>
      <c r="X15" s="1019">
        <f t="shared" si="33"/>
        <v>4440</v>
      </c>
      <c r="Y15" s="1019">
        <f t="shared" si="33"/>
        <v>4440</v>
      </c>
      <c r="Z15" s="1019">
        <f t="shared" si="33"/>
        <v>4440</v>
      </c>
      <c r="AA15" s="1019">
        <f t="shared" si="33"/>
        <v>4440</v>
      </c>
      <c r="AB15" s="1019">
        <f t="shared" si="33"/>
        <v>4440</v>
      </c>
      <c r="AC15" s="1019">
        <f t="shared" si="33"/>
        <v>4440</v>
      </c>
      <c r="AD15" s="1019">
        <f t="shared" si="33"/>
        <v>4440</v>
      </c>
      <c r="AE15" s="1019">
        <f t="shared" si="33"/>
        <v>4440</v>
      </c>
      <c r="AF15" s="1019">
        <f t="shared" si="33"/>
        <v>4440</v>
      </c>
      <c r="AG15" s="1019">
        <f t="shared" si="33"/>
        <v>4440</v>
      </c>
      <c r="AH15" s="1019">
        <f t="shared" si="33"/>
        <v>4440</v>
      </c>
      <c r="AI15" s="1019">
        <f t="shared" si="33"/>
        <v>4440</v>
      </c>
      <c r="AJ15" s="1019">
        <f t="shared" si="33"/>
        <v>4440</v>
      </c>
      <c r="AK15" s="1016"/>
      <c r="AL15" s="1019">
        <f>4440*$K$1</f>
        <v>4440</v>
      </c>
      <c r="AM15" s="1019">
        <f t="shared" ref="AM15:BB15" si="34">4440*$K$1</f>
        <v>4440</v>
      </c>
      <c r="AN15" s="1019">
        <f t="shared" si="34"/>
        <v>4440</v>
      </c>
      <c r="AO15" s="1019">
        <f t="shared" si="34"/>
        <v>4440</v>
      </c>
      <c r="AP15" s="1019">
        <f t="shared" si="34"/>
        <v>4440</v>
      </c>
      <c r="AQ15" s="1019">
        <f t="shared" si="34"/>
        <v>4440</v>
      </c>
      <c r="AR15" s="1019">
        <f t="shared" si="34"/>
        <v>4440</v>
      </c>
      <c r="AS15" s="1019">
        <f t="shared" si="34"/>
        <v>4440</v>
      </c>
      <c r="AT15" s="1019">
        <f t="shared" si="34"/>
        <v>4440</v>
      </c>
      <c r="AU15" s="1019">
        <f t="shared" si="34"/>
        <v>4440</v>
      </c>
      <c r="AV15" s="1019">
        <f t="shared" si="34"/>
        <v>4440</v>
      </c>
      <c r="AW15" s="1019">
        <f t="shared" si="34"/>
        <v>4440</v>
      </c>
      <c r="AX15" s="1019">
        <f t="shared" si="34"/>
        <v>4440</v>
      </c>
      <c r="AY15" s="1019">
        <f t="shared" si="34"/>
        <v>4440</v>
      </c>
      <c r="AZ15" s="1019">
        <f t="shared" si="34"/>
        <v>4440</v>
      </c>
      <c r="BA15" s="1019">
        <f t="shared" si="34"/>
        <v>4440</v>
      </c>
      <c r="BB15" s="1019">
        <f t="shared" si="34"/>
        <v>4440</v>
      </c>
      <c r="BC15" s="1016"/>
      <c r="BD15" s="1019">
        <f>4440*$K$1</f>
        <v>4440</v>
      </c>
      <c r="BE15" s="1019">
        <f t="shared" ref="BE15:BY15" si="35">4440*$K$1</f>
        <v>4440</v>
      </c>
      <c r="BF15" s="1019">
        <f t="shared" si="35"/>
        <v>4440</v>
      </c>
      <c r="BG15" s="1019">
        <f t="shared" si="35"/>
        <v>4440</v>
      </c>
      <c r="BH15" s="1019">
        <f t="shared" si="35"/>
        <v>4440</v>
      </c>
      <c r="BI15" s="1019">
        <f t="shared" si="35"/>
        <v>4440</v>
      </c>
      <c r="BJ15" s="1019">
        <f t="shared" si="35"/>
        <v>4440</v>
      </c>
      <c r="BK15" s="1019">
        <f t="shared" si="35"/>
        <v>4440</v>
      </c>
      <c r="BL15" s="1019">
        <f t="shared" si="35"/>
        <v>4440</v>
      </c>
      <c r="BM15" s="1019">
        <f t="shared" si="35"/>
        <v>4440</v>
      </c>
      <c r="BN15" s="1019">
        <f t="shared" si="35"/>
        <v>4440</v>
      </c>
      <c r="BO15" s="1019">
        <f t="shared" si="35"/>
        <v>4440</v>
      </c>
      <c r="BP15" s="1019">
        <f t="shared" si="35"/>
        <v>4440</v>
      </c>
      <c r="BQ15" s="1019">
        <f t="shared" si="35"/>
        <v>4440</v>
      </c>
      <c r="BR15" s="1019">
        <f t="shared" si="35"/>
        <v>4440</v>
      </c>
      <c r="BS15" s="1019">
        <f t="shared" si="35"/>
        <v>4440</v>
      </c>
      <c r="BT15" s="1019">
        <f t="shared" si="35"/>
        <v>4440</v>
      </c>
      <c r="BU15" s="1016"/>
      <c r="BV15" s="1019">
        <f t="shared" si="35"/>
        <v>4440</v>
      </c>
      <c r="BW15" s="1019">
        <f t="shared" si="35"/>
        <v>4440</v>
      </c>
      <c r="BX15" s="1019">
        <f t="shared" si="35"/>
        <v>4440</v>
      </c>
      <c r="BY15" s="1019">
        <f t="shared" si="35"/>
        <v>4440</v>
      </c>
      <c r="BZ15" s="894">
        <f t="shared" si="0"/>
        <v>4440</v>
      </c>
      <c r="CA15" s="894">
        <f t="shared" si="1"/>
        <v>4440</v>
      </c>
      <c r="CB15" s="894">
        <f t="shared" si="2"/>
        <v>4440</v>
      </c>
      <c r="CC15" s="895">
        <f t="shared" si="3"/>
        <v>4440</v>
      </c>
      <c r="CD15" s="523">
        <f t="shared" si="27"/>
        <v>4440</v>
      </c>
      <c r="CE15" s="89">
        <f t="shared" si="5"/>
        <v>4440</v>
      </c>
      <c r="CF15" s="90">
        <f t="shared" si="5"/>
        <v>4440</v>
      </c>
      <c r="CG15" s="90">
        <f t="shared" si="5"/>
        <v>4440</v>
      </c>
      <c r="CH15" s="90">
        <f t="shared" si="5"/>
        <v>4440</v>
      </c>
      <c r="CI15" s="90">
        <f t="shared" si="5"/>
        <v>4440</v>
      </c>
      <c r="CJ15" s="90">
        <f t="shared" si="5"/>
        <v>4440</v>
      </c>
      <c r="CK15" s="156">
        <f t="shared" si="5"/>
        <v>4440</v>
      </c>
      <c r="CL15" s="156">
        <f t="shared" si="5"/>
        <v>4440</v>
      </c>
      <c r="CM15" s="156">
        <f t="shared" si="5"/>
        <v>4440</v>
      </c>
      <c r="CN15" s="90">
        <f t="shared" si="5"/>
        <v>4440</v>
      </c>
      <c r="CO15" s="90">
        <f t="shared" si="5"/>
        <v>4440</v>
      </c>
      <c r="CP15" s="90">
        <f t="shared" si="5"/>
        <v>4440</v>
      </c>
      <c r="CQ15" s="90">
        <f t="shared" si="5"/>
        <v>4440</v>
      </c>
      <c r="CR15" s="90">
        <f t="shared" si="5"/>
        <v>4440</v>
      </c>
      <c r="CS15" s="89">
        <f t="shared" si="5"/>
        <v>4440</v>
      </c>
      <c r="CT15" s="524">
        <f t="shared" si="5"/>
        <v>4440</v>
      </c>
      <c r="CU15" s="552">
        <f t="shared" si="6"/>
        <v>4440</v>
      </c>
      <c r="CV15" s="553">
        <f t="shared" si="7"/>
        <v>4440</v>
      </c>
      <c r="CW15" s="554">
        <f t="shared" si="8"/>
        <v>4440</v>
      </c>
      <c r="CX15" s="554">
        <f t="shared" si="9"/>
        <v>4440</v>
      </c>
      <c r="CY15" s="554">
        <f t="shared" si="10"/>
        <v>4440</v>
      </c>
      <c r="CZ15" s="554">
        <f t="shared" si="11"/>
        <v>4440</v>
      </c>
      <c r="DA15" s="554">
        <f t="shared" si="12"/>
        <v>4440</v>
      </c>
      <c r="DB15" s="555">
        <f t="shared" si="13"/>
        <v>4440</v>
      </c>
      <c r="DC15" s="555">
        <f t="shared" si="14"/>
        <v>4440</v>
      </c>
      <c r="DD15" s="555">
        <f t="shared" si="15"/>
        <v>4440</v>
      </c>
      <c r="DE15" s="554">
        <f t="shared" si="16"/>
        <v>4440</v>
      </c>
      <c r="DF15" s="554">
        <f t="shared" si="17"/>
        <v>4440</v>
      </c>
      <c r="DG15" s="554">
        <f t="shared" si="18"/>
        <v>4440</v>
      </c>
      <c r="DH15" s="554">
        <f t="shared" si="19"/>
        <v>4440</v>
      </c>
      <c r="DI15" s="554">
        <f t="shared" si="20"/>
        <v>4440</v>
      </c>
      <c r="DJ15" s="553">
        <f t="shared" si="21"/>
        <v>4440</v>
      </c>
      <c r="DK15" s="552">
        <f t="shared" si="22"/>
        <v>4440</v>
      </c>
      <c r="DL15" s="896">
        <f t="shared" si="23"/>
        <v>17</v>
      </c>
      <c r="DM15" s="851">
        <f t="shared" si="24"/>
        <v>17</v>
      </c>
      <c r="DN15" s="851">
        <f t="shared" si="25"/>
        <v>17</v>
      </c>
      <c r="DO15" s="851">
        <f t="shared" si="26"/>
        <v>17</v>
      </c>
      <c r="DP15" s="968"/>
      <c r="DQ15" s="969"/>
      <c r="DR15" s="969"/>
      <c r="DS15" s="970"/>
      <c r="DU15" s="60"/>
    </row>
    <row r="16" spans="1:127" ht="12.75" customHeight="1">
      <c r="A16" s="893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2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2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2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2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 t="shared" si="0"/>
        <v/>
      </c>
      <c r="CA16" s="894" t="str">
        <f t="shared" si="1"/>
        <v/>
      </c>
      <c r="CB16" s="894" t="str">
        <f t="shared" si="2"/>
        <v/>
      </c>
      <c r="CC16" s="895" t="str">
        <f t="shared" si="3"/>
        <v/>
      </c>
      <c r="CD16" s="536" t="str">
        <f t="shared" si="27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 t="str">
        <f t="shared" si="5"/>
        <v/>
      </c>
      <c r="CI16" s="538" t="str">
        <f t="shared" si="5"/>
        <v/>
      </c>
      <c r="CJ16" s="538" t="str">
        <f t="shared" si="5"/>
        <v/>
      </c>
      <c r="CK16" s="539" t="str">
        <f t="shared" si="5"/>
        <v/>
      </c>
      <c r="CL16" s="539" t="str">
        <f t="shared" si="5"/>
        <v/>
      </c>
      <c r="CM16" s="539" t="str">
        <f t="shared" si="5"/>
        <v/>
      </c>
      <c r="CN16" s="538" t="str">
        <f t="shared" si="5"/>
        <v/>
      </c>
      <c r="CO16" s="538" t="str">
        <f t="shared" si="5"/>
        <v/>
      </c>
      <c r="CP16" s="538" t="str">
        <f t="shared" si="5"/>
        <v/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1313" t="str">
        <f t="shared" si="5"/>
        <v/>
      </c>
      <c r="CU16" s="540" t="str">
        <f t="shared" si="6"/>
        <v/>
      </c>
      <c r="CV16" s="541" t="str">
        <f t="shared" si="7"/>
        <v/>
      </c>
      <c r="CW16" s="542" t="str">
        <f t="shared" si="8"/>
        <v/>
      </c>
      <c r="CX16" s="542" t="str">
        <f t="shared" si="9"/>
        <v/>
      </c>
      <c r="CY16" s="542" t="str">
        <f t="shared" si="10"/>
        <v/>
      </c>
      <c r="CZ16" s="542" t="str">
        <f t="shared" si="11"/>
        <v/>
      </c>
      <c r="DA16" s="542" t="str">
        <f t="shared" si="12"/>
        <v/>
      </c>
      <c r="DB16" s="543" t="str">
        <f t="shared" si="13"/>
        <v/>
      </c>
      <c r="DC16" s="543" t="str">
        <f t="shared" si="14"/>
        <v/>
      </c>
      <c r="DD16" s="543" t="str">
        <f t="shared" si="15"/>
        <v/>
      </c>
      <c r="DE16" s="542" t="str">
        <f t="shared" si="16"/>
        <v/>
      </c>
      <c r="DF16" s="542" t="str">
        <f t="shared" si="17"/>
        <v/>
      </c>
      <c r="DG16" s="542" t="str">
        <f t="shared" si="18"/>
        <v/>
      </c>
      <c r="DH16" s="542" t="str">
        <f t="shared" si="19"/>
        <v/>
      </c>
      <c r="DI16" s="542" t="str">
        <f t="shared" si="20"/>
        <v/>
      </c>
      <c r="DJ16" s="541" t="str">
        <f t="shared" si="21"/>
        <v/>
      </c>
      <c r="DK16" s="540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0</v>
      </c>
      <c r="DO16" s="851">
        <f t="shared" si="26"/>
        <v>0</v>
      </c>
      <c r="DP16" s="977" t="str">
        <f>IF(DP14="","",DP14*BV15)</f>
        <v/>
      </c>
      <c r="DQ16" s="978" t="str">
        <f>IF(DQ14="","",DQ14*BW15)</f>
        <v/>
      </c>
      <c r="DR16" s="978" t="str">
        <f>IF(DR14="","",DR14*BX15)</f>
        <v/>
      </c>
      <c r="DS16" s="979" t="str">
        <f>IF(DS14="","",DS14*BY15)</f>
        <v/>
      </c>
      <c r="DU16" s="60"/>
    </row>
    <row r="17" spans="1:125" ht="12.75" customHeight="1">
      <c r="A17" s="1020" t="s">
        <v>281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21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21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21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21"/>
      <c r="BV17" s="646"/>
      <c r="BW17" s="681"/>
      <c r="BX17" s="646"/>
      <c r="BY17" s="681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23" t="str">
        <f t="shared" si="27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2" t="str">
        <f t="shared" si="6"/>
        <v/>
      </c>
      <c r="CV17" s="553" t="str">
        <f t="shared" si="7"/>
        <v/>
      </c>
      <c r="CW17" s="554" t="str">
        <f t="shared" si="8"/>
        <v/>
      </c>
      <c r="CX17" s="554" t="str">
        <f t="shared" si="9"/>
        <v/>
      </c>
      <c r="CY17" s="554" t="str">
        <f t="shared" si="10"/>
        <v/>
      </c>
      <c r="CZ17" s="554" t="str">
        <f t="shared" si="11"/>
        <v/>
      </c>
      <c r="DA17" s="554" t="str">
        <f t="shared" si="12"/>
        <v/>
      </c>
      <c r="DB17" s="555" t="str">
        <f t="shared" si="13"/>
        <v/>
      </c>
      <c r="DC17" s="555" t="str">
        <f t="shared" si="14"/>
        <v/>
      </c>
      <c r="DD17" s="555" t="str">
        <f t="shared" si="15"/>
        <v/>
      </c>
      <c r="DE17" s="554" t="str">
        <f t="shared" si="16"/>
        <v/>
      </c>
      <c r="DF17" s="554" t="str">
        <f t="shared" si="17"/>
        <v/>
      </c>
      <c r="DG17" s="554" t="str">
        <f t="shared" si="18"/>
        <v/>
      </c>
      <c r="DH17" s="554" t="str">
        <f t="shared" si="19"/>
        <v/>
      </c>
      <c r="DI17" s="554" t="str">
        <f t="shared" si="20"/>
        <v/>
      </c>
      <c r="DJ17" s="553" t="str">
        <f t="shared" si="21"/>
        <v/>
      </c>
      <c r="DK17" s="552" t="str">
        <f t="shared" si="22"/>
        <v/>
      </c>
      <c r="DL17" s="896">
        <f t="shared" si="23"/>
        <v>0</v>
      </c>
      <c r="DM17" s="851">
        <f t="shared" si="24"/>
        <v>0</v>
      </c>
      <c r="DN17" s="851">
        <f t="shared" si="25"/>
        <v>0</v>
      </c>
      <c r="DO17" s="851">
        <f t="shared" si="26"/>
        <v>0</v>
      </c>
      <c r="DP17" s="980"/>
      <c r="DQ17" s="299"/>
      <c r="DR17" s="299"/>
      <c r="DS17" s="981"/>
      <c r="DU17" s="60"/>
    </row>
    <row r="18" spans="1:125" ht="12.75" customHeight="1">
      <c r="A18" s="893" t="s">
        <v>279</v>
      </c>
      <c r="B18" s="1018" t="str">
        <f t="shared" ref="B18:R18" si="40">IF(B17="","",B14*B17)</f>
        <v/>
      </c>
      <c r="C18" s="764" t="str">
        <f t="shared" si="40"/>
        <v/>
      </c>
      <c r="D18" s="764" t="str">
        <f t="shared" si="40"/>
        <v/>
      </c>
      <c r="E18" s="764" t="str">
        <f t="shared" si="40"/>
        <v/>
      </c>
      <c r="F18" s="764" t="str">
        <f t="shared" si="40"/>
        <v/>
      </c>
      <c r="G18" s="764" t="str">
        <f t="shared" si="40"/>
        <v/>
      </c>
      <c r="H18" s="764" t="str">
        <f t="shared" si="40"/>
        <v/>
      </c>
      <c r="I18" s="764" t="str">
        <f t="shared" si="40"/>
        <v/>
      </c>
      <c r="J18" s="764" t="str">
        <f t="shared" si="40"/>
        <v/>
      </c>
      <c r="K18" s="764" t="str">
        <f t="shared" si="40"/>
        <v/>
      </c>
      <c r="L18" s="764" t="str">
        <f t="shared" si="40"/>
        <v/>
      </c>
      <c r="M18" s="764" t="str">
        <f t="shared" si="40"/>
        <v/>
      </c>
      <c r="N18" s="764" t="str">
        <f t="shared" si="40"/>
        <v/>
      </c>
      <c r="O18" s="764" t="str">
        <f t="shared" si="40"/>
        <v/>
      </c>
      <c r="P18" s="764" t="str">
        <f t="shared" si="40"/>
        <v/>
      </c>
      <c r="Q18" s="764" t="str">
        <f t="shared" si="40"/>
        <v/>
      </c>
      <c r="R18" s="764" t="str">
        <f t="shared" si="40"/>
        <v/>
      </c>
      <c r="S18" s="770"/>
      <c r="T18" s="764" t="str">
        <f t="shared" ref="T18:AJ18" si="41">IF(T17="","",T14*T17)</f>
        <v/>
      </c>
      <c r="U18" s="764" t="str">
        <f t="shared" si="41"/>
        <v/>
      </c>
      <c r="V18" s="764" t="str">
        <f t="shared" si="41"/>
        <v/>
      </c>
      <c r="W18" s="764" t="str">
        <f t="shared" si="41"/>
        <v/>
      </c>
      <c r="X18" s="764" t="str">
        <f t="shared" si="41"/>
        <v/>
      </c>
      <c r="Y18" s="764" t="str">
        <f t="shared" si="41"/>
        <v/>
      </c>
      <c r="Z18" s="764" t="str">
        <f t="shared" si="41"/>
        <v/>
      </c>
      <c r="AA18" s="764" t="str">
        <f t="shared" si="41"/>
        <v/>
      </c>
      <c r="AB18" s="764" t="str">
        <f t="shared" si="41"/>
        <v/>
      </c>
      <c r="AC18" s="764" t="str">
        <f t="shared" si="41"/>
        <v/>
      </c>
      <c r="AD18" s="764" t="str">
        <f t="shared" si="41"/>
        <v/>
      </c>
      <c r="AE18" s="764" t="str">
        <f t="shared" si="41"/>
        <v/>
      </c>
      <c r="AF18" s="764" t="str">
        <f t="shared" si="41"/>
        <v/>
      </c>
      <c r="AG18" s="764" t="str">
        <f t="shared" si="41"/>
        <v/>
      </c>
      <c r="AH18" s="764" t="str">
        <f t="shared" si="41"/>
        <v/>
      </c>
      <c r="AI18" s="764" t="str">
        <f t="shared" si="41"/>
        <v/>
      </c>
      <c r="AJ18" s="764" t="str">
        <f t="shared" si="41"/>
        <v/>
      </c>
      <c r="AK18" s="770"/>
      <c r="AL18" s="764" t="str">
        <f t="shared" ref="AL18:BB18" si="42">IF(AL17="","",AL14*AL17)</f>
        <v/>
      </c>
      <c r="AM18" s="764" t="str">
        <f t="shared" si="42"/>
        <v/>
      </c>
      <c r="AN18" s="764" t="str">
        <f t="shared" si="42"/>
        <v/>
      </c>
      <c r="AO18" s="764" t="str">
        <f t="shared" si="42"/>
        <v/>
      </c>
      <c r="AP18" s="764" t="str">
        <f t="shared" si="42"/>
        <v/>
      </c>
      <c r="AQ18" s="764" t="str">
        <f t="shared" si="42"/>
        <v/>
      </c>
      <c r="AR18" s="764" t="str">
        <f t="shared" si="42"/>
        <v/>
      </c>
      <c r="AS18" s="764" t="str">
        <f t="shared" si="42"/>
        <v/>
      </c>
      <c r="AT18" s="764" t="str">
        <f t="shared" si="42"/>
        <v/>
      </c>
      <c r="AU18" s="764" t="str">
        <f t="shared" si="42"/>
        <v/>
      </c>
      <c r="AV18" s="764" t="str">
        <f t="shared" si="42"/>
        <v/>
      </c>
      <c r="AW18" s="764" t="str">
        <f t="shared" si="42"/>
        <v/>
      </c>
      <c r="AX18" s="764" t="str">
        <f t="shared" si="42"/>
        <v/>
      </c>
      <c r="AY18" s="764" t="str">
        <f t="shared" si="42"/>
        <v/>
      </c>
      <c r="AZ18" s="764" t="str">
        <f t="shared" si="42"/>
        <v/>
      </c>
      <c r="BA18" s="764" t="str">
        <f t="shared" si="42"/>
        <v/>
      </c>
      <c r="BB18" s="764" t="str">
        <f t="shared" si="42"/>
        <v/>
      </c>
      <c r="BC18" s="770"/>
      <c r="BD18" s="764" t="str">
        <f t="shared" ref="BD18:BT18" si="43">IF(BD17="","",BD14*BD17)</f>
        <v/>
      </c>
      <c r="BE18" s="764" t="str">
        <f t="shared" si="43"/>
        <v/>
      </c>
      <c r="BF18" s="764" t="str">
        <f t="shared" si="43"/>
        <v/>
      </c>
      <c r="BG18" s="764" t="str">
        <f t="shared" si="43"/>
        <v/>
      </c>
      <c r="BH18" s="764" t="str">
        <f t="shared" si="43"/>
        <v/>
      </c>
      <c r="BI18" s="764" t="str">
        <f t="shared" si="43"/>
        <v/>
      </c>
      <c r="BJ18" s="764" t="str">
        <f t="shared" si="43"/>
        <v/>
      </c>
      <c r="BK18" s="764" t="str">
        <f t="shared" si="43"/>
        <v/>
      </c>
      <c r="BL18" s="764" t="str">
        <f t="shared" si="43"/>
        <v/>
      </c>
      <c r="BM18" s="764" t="str">
        <f t="shared" si="43"/>
        <v/>
      </c>
      <c r="BN18" s="764" t="str">
        <f t="shared" si="43"/>
        <v/>
      </c>
      <c r="BO18" s="764" t="str">
        <f t="shared" si="43"/>
        <v/>
      </c>
      <c r="BP18" s="764" t="str">
        <f t="shared" si="43"/>
        <v/>
      </c>
      <c r="BQ18" s="764" t="str">
        <f t="shared" si="43"/>
        <v/>
      </c>
      <c r="BR18" s="764" t="str">
        <f t="shared" si="43"/>
        <v/>
      </c>
      <c r="BS18" s="764" t="str">
        <f t="shared" si="43"/>
        <v/>
      </c>
      <c r="BT18" s="764" t="str">
        <f t="shared" si="43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3" t="str">
        <f t="shared" si="0"/>
        <v/>
      </c>
      <c r="CA18" s="983" t="str">
        <f t="shared" si="1"/>
        <v/>
      </c>
      <c r="CB18" s="983" t="str">
        <f t="shared" si="2"/>
        <v/>
      </c>
      <c r="CC18" s="984" t="str">
        <f t="shared" si="3"/>
        <v/>
      </c>
      <c r="CD18" s="523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2" t="str">
        <f t="shared" si="6"/>
        <v/>
      </c>
      <c r="CV18" s="553" t="str">
        <f t="shared" si="7"/>
        <v/>
      </c>
      <c r="CW18" s="554" t="str">
        <f t="shared" si="8"/>
        <v/>
      </c>
      <c r="CX18" s="554" t="str">
        <f t="shared" si="9"/>
        <v/>
      </c>
      <c r="CY18" s="554" t="str">
        <f t="shared" si="10"/>
        <v/>
      </c>
      <c r="CZ18" s="554" t="str">
        <f t="shared" si="11"/>
        <v/>
      </c>
      <c r="DA18" s="554" t="str">
        <f t="shared" si="12"/>
        <v/>
      </c>
      <c r="DB18" s="555" t="str">
        <f t="shared" si="13"/>
        <v/>
      </c>
      <c r="DC18" s="555" t="str">
        <f t="shared" si="14"/>
        <v/>
      </c>
      <c r="DD18" s="555" t="str">
        <f t="shared" si="15"/>
        <v/>
      </c>
      <c r="DE18" s="554" t="str">
        <f t="shared" si="16"/>
        <v/>
      </c>
      <c r="DF18" s="554" t="str">
        <f t="shared" si="17"/>
        <v/>
      </c>
      <c r="DG18" s="554" t="str">
        <f t="shared" si="18"/>
        <v/>
      </c>
      <c r="DH18" s="554" t="str">
        <f t="shared" si="19"/>
        <v/>
      </c>
      <c r="DI18" s="554" t="str">
        <f t="shared" si="20"/>
        <v/>
      </c>
      <c r="DJ18" s="553" t="str">
        <f t="shared" si="21"/>
        <v/>
      </c>
      <c r="DK18" s="552" t="str">
        <f t="shared" si="22"/>
        <v/>
      </c>
      <c r="DL18" s="896">
        <f t="shared" si="23"/>
        <v>0</v>
      </c>
      <c r="DM18" s="851">
        <f t="shared" si="24"/>
        <v>0</v>
      </c>
      <c r="DN18" s="851">
        <f t="shared" si="25"/>
        <v>0</v>
      </c>
      <c r="DO18" s="851">
        <f t="shared" si="26"/>
        <v>0</v>
      </c>
      <c r="DP18" s="985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6" t="str">
        <f>IF(DS10="","",(DS10+SUM(BY10)*(DS10="")-SUM(DS14)-DS17-SUM(BY17)*(DS17=""))*BY11/DS$7/365/$G$1)</f>
        <v/>
      </c>
      <c r="DU18" s="60"/>
    </row>
    <row r="19" spans="1:125" ht="12.75" customHeight="1">
      <c r="A19" s="1445" t="s">
        <v>808</v>
      </c>
      <c r="B19" s="277"/>
      <c r="C19" s="277"/>
      <c r="D19" s="277"/>
      <c r="E19" s="277"/>
      <c r="F19" s="277"/>
      <c r="G19" s="277"/>
      <c r="H19" s="277"/>
      <c r="I19" s="277"/>
      <c r="J19" s="277"/>
      <c r="K19" s="277"/>
      <c r="L19" s="277"/>
      <c r="M19" s="277"/>
      <c r="N19" s="277"/>
      <c r="O19" s="277"/>
      <c r="P19" s="277"/>
      <c r="Q19" s="277"/>
      <c r="R19" s="277"/>
      <c r="S19" s="605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605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605"/>
      <c r="BD19" s="277"/>
      <c r="BE19" s="277"/>
      <c r="BF19" s="277"/>
      <c r="BG19" s="277"/>
      <c r="BH19" s="277"/>
      <c r="BI19" s="277"/>
      <c r="BJ19" s="277"/>
      <c r="BK19" s="961" t="s">
        <v>776</v>
      </c>
      <c r="BL19" s="299" t="s">
        <v>257</v>
      </c>
      <c r="BM19" s="277"/>
      <c r="BN19" s="277"/>
      <c r="BO19" s="277"/>
      <c r="BP19" s="277"/>
      <c r="BQ19" s="277"/>
      <c r="BR19" s="277"/>
      <c r="BS19" s="277"/>
      <c r="BT19" s="277"/>
      <c r="BU19" s="605"/>
      <c r="BV19" s="277"/>
      <c r="BW19" s="277"/>
      <c r="BX19" s="277"/>
      <c r="BY19" s="277"/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7" t="str">
        <f>IF(SUM(BV19)&gt;0,BV19*'Exp factors'!C$21,"")</f>
        <v/>
      </c>
      <c r="DQ19" s="988" t="str">
        <f>IF(SUM(BW19)&gt;0,BW19*'Exp factors'!D$21,"")</f>
        <v/>
      </c>
      <c r="DR19" s="988" t="str">
        <f>IF(SUM(BX19)&gt;0,BX19*'Exp factors'!E$21,"")</f>
        <v/>
      </c>
      <c r="DS19" s="989" t="str">
        <f>IF(SUM(BY19)&gt;0,BY19*'Exp factors'!F$21,"")</f>
        <v/>
      </c>
      <c r="DU19" s="60"/>
    </row>
    <row r="20" spans="1:125" ht="12.75" customHeight="1">
      <c r="A20" s="712" t="s">
        <v>256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287">
        <v>1</v>
      </c>
      <c r="BL20" s="299">
        <v>0.5</v>
      </c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4" t="str">
        <f t="shared" ref="BZ20:BZ27" si="44">IF(DL20&lt;3,"",(SUM(B20:R20)-MIN(B20:R20)-MAX(B20:R20))/(DL20-2))</f>
        <v/>
      </c>
      <c r="CA20" s="894" t="str">
        <f t="shared" ref="CA20:CA27" si="45">IF(DM20&lt;3,"",(SUM(T20:AJ20)-MIN(T20:AJ20)-MAX(T20:AJ20))/(DM20-2))</f>
        <v/>
      </c>
      <c r="CB20" s="894" t="str">
        <f t="shared" ref="CB20:CB27" si="46">IF(DN20&lt;3,"",(SUM(AL20:BB20)-MIN(AL20:BB20)-MAX(AL20:BB20))/(DN20-2))</f>
        <v/>
      </c>
      <c r="CC20" s="895" t="str">
        <f t="shared" ref="CC20:CC27" si="47">IF(DO20&lt;3,"",(SUM(BD20:BT20)-MIN(BD20:BT20)-MAX(BD20:BT20))/(DO20-2))</f>
        <v/>
      </c>
      <c r="CD20" s="523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6" t="str">
        <f t="shared" si="48"/>
        <v/>
      </c>
      <c r="CL20" s="156" t="str">
        <f t="shared" si="48"/>
        <v/>
      </c>
      <c r="CM20" s="156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4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2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3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4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4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4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4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4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5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5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0.5</v>
      </c>
      <c r="DD20" s="555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54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4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4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4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4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3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2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67">COUNT(B20:R20)</f>
        <v>0</v>
      </c>
      <c r="DM20" s="851">
        <f t="shared" ref="DM20:DM27" si="68">COUNT(T20:AJ20)</f>
        <v>0</v>
      </c>
      <c r="DN20" s="851">
        <f t="shared" ref="DN20:DN27" si="69">COUNT(AL20:BB20)</f>
        <v>0</v>
      </c>
      <c r="DO20" s="851">
        <f t="shared" ref="DO20:DO27" si="70">COUNT(BD20:BT20)</f>
        <v>2</v>
      </c>
      <c r="DP20" s="968"/>
      <c r="DQ20" s="969"/>
      <c r="DR20" s="969"/>
      <c r="DS20" s="970"/>
      <c r="DU20" s="60"/>
    </row>
    <row r="21" spans="1:125" ht="12.75" customHeight="1">
      <c r="A21" s="712" t="s">
        <v>276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87">
        <v>3</v>
      </c>
      <c r="BL21" s="299">
        <v>1</v>
      </c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4" t="str">
        <f t="shared" si="44"/>
        <v/>
      </c>
      <c r="CA21" s="894" t="str">
        <f t="shared" si="45"/>
        <v/>
      </c>
      <c r="CB21" s="894" t="str">
        <f t="shared" si="46"/>
        <v/>
      </c>
      <c r="CC21" s="895" t="str">
        <f t="shared" si="47"/>
        <v/>
      </c>
      <c r="CD21" s="52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6" t="str">
        <f t="shared" si="49"/>
        <v/>
      </c>
      <c r="CL21" s="156" t="str">
        <f t="shared" si="49"/>
        <v/>
      </c>
      <c r="CM21" s="156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4" t="str">
        <f t="shared" si="49"/>
        <v/>
      </c>
      <c r="CU21" s="552" t="str">
        <f t="shared" si="50"/>
        <v/>
      </c>
      <c r="CV21" s="553" t="str">
        <f t="shared" si="51"/>
        <v/>
      </c>
      <c r="CW21" s="554" t="str">
        <f t="shared" si="52"/>
        <v/>
      </c>
      <c r="CX21" s="554" t="str">
        <f t="shared" si="53"/>
        <v/>
      </c>
      <c r="CY21" s="554" t="str">
        <f t="shared" si="54"/>
        <v/>
      </c>
      <c r="CZ21" s="554" t="str">
        <f t="shared" si="55"/>
        <v/>
      </c>
      <c r="DA21" s="554" t="str">
        <f t="shared" si="56"/>
        <v/>
      </c>
      <c r="DB21" s="555" t="str">
        <f t="shared" si="57"/>
        <v/>
      </c>
      <c r="DC21" s="555">
        <f t="shared" si="58"/>
        <v>1</v>
      </c>
      <c r="DD21" s="555">
        <f t="shared" si="59"/>
        <v>3</v>
      </c>
      <c r="DE21" s="554" t="str">
        <f t="shared" si="60"/>
        <v/>
      </c>
      <c r="DF21" s="554" t="str">
        <f t="shared" si="61"/>
        <v/>
      </c>
      <c r="DG21" s="554" t="str">
        <f t="shared" si="62"/>
        <v/>
      </c>
      <c r="DH21" s="554" t="str">
        <f t="shared" si="63"/>
        <v/>
      </c>
      <c r="DI21" s="554" t="str">
        <f t="shared" si="64"/>
        <v/>
      </c>
      <c r="DJ21" s="553" t="str">
        <f t="shared" si="65"/>
        <v/>
      </c>
      <c r="DK21" s="552" t="str">
        <f t="shared" si="66"/>
        <v/>
      </c>
      <c r="DL21" s="896">
        <f t="shared" si="67"/>
        <v>0</v>
      </c>
      <c r="DM21" s="851">
        <f t="shared" si="68"/>
        <v>0</v>
      </c>
      <c r="DN21" s="851">
        <f t="shared" si="69"/>
        <v>0</v>
      </c>
      <c r="DO21" s="851">
        <f t="shared" si="70"/>
        <v>2</v>
      </c>
      <c r="DP21" s="968"/>
      <c r="DQ21" s="969"/>
      <c r="DR21" s="969"/>
      <c r="DS21" s="970"/>
      <c r="DU21" s="60"/>
    </row>
    <row r="22" spans="1:125" ht="12.75" customHeight="1">
      <c r="A22" s="651" t="s">
        <v>277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687">
        <v>12</v>
      </c>
      <c r="BL22" s="299">
        <v>12</v>
      </c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4" t="str">
        <f t="shared" si="44"/>
        <v/>
      </c>
      <c r="CA22" s="894" t="str">
        <f t="shared" si="45"/>
        <v/>
      </c>
      <c r="CB22" s="894" t="str">
        <f t="shared" si="46"/>
        <v/>
      </c>
      <c r="CC22" s="895" t="str">
        <f t="shared" si="47"/>
        <v/>
      </c>
      <c r="CD22" s="523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6" t="str">
        <f t="shared" si="49"/>
        <v/>
      </c>
      <c r="CL22" s="156" t="str">
        <f t="shared" si="49"/>
        <v/>
      </c>
      <c r="CM22" s="156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4" t="str">
        <f t="shared" si="49"/>
        <v/>
      </c>
      <c r="CU22" s="552" t="str">
        <f t="shared" si="50"/>
        <v/>
      </c>
      <c r="CV22" s="553" t="str">
        <f t="shared" si="51"/>
        <v/>
      </c>
      <c r="CW22" s="554" t="str">
        <f t="shared" si="52"/>
        <v/>
      </c>
      <c r="CX22" s="554" t="str">
        <f t="shared" si="53"/>
        <v/>
      </c>
      <c r="CY22" s="554" t="str">
        <f t="shared" si="54"/>
        <v/>
      </c>
      <c r="CZ22" s="554" t="str">
        <f t="shared" si="55"/>
        <v/>
      </c>
      <c r="DA22" s="554" t="str">
        <f t="shared" si="56"/>
        <v/>
      </c>
      <c r="DB22" s="555" t="str">
        <f t="shared" si="57"/>
        <v/>
      </c>
      <c r="DC22" s="555">
        <f t="shared" si="58"/>
        <v>12</v>
      </c>
      <c r="DD22" s="555">
        <f t="shared" si="59"/>
        <v>12</v>
      </c>
      <c r="DE22" s="554" t="str">
        <f t="shared" si="60"/>
        <v/>
      </c>
      <c r="DF22" s="554" t="str">
        <f t="shared" si="61"/>
        <v/>
      </c>
      <c r="DG22" s="554" t="str">
        <f t="shared" si="62"/>
        <v/>
      </c>
      <c r="DH22" s="554" t="str">
        <f t="shared" si="63"/>
        <v/>
      </c>
      <c r="DI22" s="554" t="str">
        <f t="shared" si="64"/>
        <v/>
      </c>
      <c r="DJ22" s="553" t="str">
        <f t="shared" si="65"/>
        <v/>
      </c>
      <c r="DK22" s="552" t="str">
        <f t="shared" si="66"/>
        <v/>
      </c>
      <c r="DL22" s="896">
        <f t="shared" si="67"/>
        <v>0</v>
      </c>
      <c r="DM22" s="851">
        <f t="shared" si="68"/>
        <v>0</v>
      </c>
      <c r="DN22" s="851">
        <f t="shared" si="69"/>
        <v>0</v>
      </c>
      <c r="DO22" s="851">
        <f t="shared" si="70"/>
        <v>2</v>
      </c>
      <c r="DP22" s="968"/>
      <c r="DQ22" s="969"/>
      <c r="DR22" s="969"/>
      <c r="DS22" s="970"/>
      <c r="DU22" s="60"/>
    </row>
    <row r="23" spans="1:125" ht="12.75" customHeight="1">
      <c r="A23" s="704" t="s">
        <v>257</v>
      </c>
      <c r="B23" s="632" t="str">
        <f t="shared" ref="B23:R23" si="72">IF(B21="","",B20*B21*B22)</f>
        <v/>
      </c>
      <c r="C23" s="632" t="str">
        <f t="shared" si="72"/>
        <v/>
      </c>
      <c r="D23" s="632" t="str">
        <f t="shared" si="72"/>
        <v/>
      </c>
      <c r="E23" s="632" t="str">
        <f t="shared" si="72"/>
        <v/>
      </c>
      <c r="F23" s="632" t="str">
        <f t="shared" si="72"/>
        <v/>
      </c>
      <c r="G23" s="632" t="str">
        <f t="shared" si="72"/>
        <v/>
      </c>
      <c r="H23" s="632" t="str">
        <f t="shared" si="72"/>
        <v/>
      </c>
      <c r="I23" s="632" t="str">
        <f t="shared" si="72"/>
        <v/>
      </c>
      <c r="J23" s="632" t="str">
        <f t="shared" si="72"/>
        <v/>
      </c>
      <c r="K23" s="632" t="str">
        <f t="shared" si="72"/>
        <v/>
      </c>
      <c r="L23" s="632" t="str">
        <f t="shared" si="72"/>
        <v/>
      </c>
      <c r="M23" s="632" t="str">
        <f t="shared" si="72"/>
        <v/>
      </c>
      <c r="N23" s="632" t="str">
        <f t="shared" si="72"/>
        <v/>
      </c>
      <c r="O23" s="632" t="str">
        <f t="shared" si="72"/>
        <v/>
      </c>
      <c r="P23" s="632" t="str">
        <f t="shared" si="72"/>
        <v/>
      </c>
      <c r="Q23" s="632" t="str">
        <f t="shared" si="72"/>
        <v/>
      </c>
      <c r="R23" s="632" t="str">
        <f t="shared" si="72"/>
        <v/>
      </c>
      <c r="S23" s="665"/>
      <c r="T23" s="632" t="str">
        <f t="shared" ref="T23:AJ23" si="73">IF(T21="","",T20*T21*T22)</f>
        <v/>
      </c>
      <c r="U23" s="632" t="str">
        <f t="shared" si="73"/>
        <v/>
      </c>
      <c r="V23" s="632" t="str">
        <f t="shared" si="73"/>
        <v/>
      </c>
      <c r="W23" s="632" t="str">
        <f t="shared" si="73"/>
        <v/>
      </c>
      <c r="X23" s="632" t="str">
        <f t="shared" si="73"/>
        <v/>
      </c>
      <c r="Y23" s="632" t="str">
        <f t="shared" si="73"/>
        <v/>
      </c>
      <c r="Z23" s="632" t="str">
        <f t="shared" si="73"/>
        <v/>
      </c>
      <c r="AA23" s="632" t="str">
        <f t="shared" si="73"/>
        <v/>
      </c>
      <c r="AB23" s="632" t="str">
        <f t="shared" si="73"/>
        <v/>
      </c>
      <c r="AC23" s="632" t="str">
        <f t="shared" si="73"/>
        <v/>
      </c>
      <c r="AD23" s="632" t="str">
        <f t="shared" si="73"/>
        <v/>
      </c>
      <c r="AE23" s="632" t="str">
        <f t="shared" si="73"/>
        <v/>
      </c>
      <c r="AF23" s="632" t="str">
        <f t="shared" si="73"/>
        <v/>
      </c>
      <c r="AG23" s="632" t="str">
        <f t="shared" si="73"/>
        <v/>
      </c>
      <c r="AH23" s="632" t="str">
        <f t="shared" si="73"/>
        <v/>
      </c>
      <c r="AI23" s="632" t="str">
        <f t="shared" si="73"/>
        <v/>
      </c>
      <c r="AJ23" s="632" t="str">
        <f t="shared" si="73"/>
        <v/>
      </c>
      <c r="AK23" s="665"/>
      <c r="AL23" s="632" t="str">
        <f t="shared" ref="AL23:BB23" si="74">IF(AL21="","",AL20*AL21*AL22)</f>
        <v/>
      </c>
      <c r="AM23" s="632" t="str">
        <f t="shared" si="74"/>
        <v/>
      </c>
      <c r="AN23" s="632" t="str">
        <f t="shared" si="74"/>
        <v/>
      </c>
      <c r="AO23" s="632" t="str">
        <f t="shared" si="74"/>
        <v/>
      </c>
      <c r="AP23" s="632" t="str">
        <f t="shared" si="74"/>
        <v/>
      </c>
      <c r="AQ23" s="632" t="str">
        <f t="shared" si="74"/>
        <v/>
      </c>
      <c r="AR23" s="632" t="str">
        <f t="shared" si="74"/>
        <v/>
      </c>
      <c r="AS23" s="632" t="str">
        <f t="shared" si="74"/>
        <v/>
      </c>
      <c r="AT23" s="632" t="str">
        <f t="shared" si="74"/>
        <v/>
      </c>
      <c r="AU23" s="632" t="str">
        <f t="shared" si="74"/>
        <v/>
      </c>
      <c r="AV23" s="632" t="str">
        <f t="shared" si="74"/>
        <v/>
      </c>
      <c r="AW23" s="632" t="str">
        <f t="shared" si="74"/>
        <v/>
      </c>
      <c r="AX23" s="632" t="str">
        <f t="shared" si="74"/>
        <v/>
      </c>
      <c r="AY23" s="632" t="str">
        <f t="shared" si="74"/>
        <v/>
      </c>
      <c r="AZ23" s="632" t="str">
        <f t="shared" si="74"/>
        <v/>
      </c>
      <c r="BA23" s="632" t="str">
        <f t="shared" si="74"/>
        <v/>
      </c>
      <c r="BB23" s="632" t="str">
        <f t="shared" si="74"/>
        <v/>
      </c>
      <c r="BC23" s="665"/>
      <c r="BD23" s="632" t="str">
        <f t="shared" ref="BD23:BT23" si="75">IF(BD21="","",BD20*BD21*BD22)</f>
        <v/>
      </c>
      <c r="BE23" s="632" t="str">
        <f t="shared" si="75"/>
        <v/>
      </c>
      <c r="BF23" s="632" t="str">
        <f t="shared" si="75"/>
        <v/>
      </c>
      <c r="BG23" s="632" t="str">
        <f t="shared" si="75"/>
        <v/>
      </c>
      <c r="BH23" s="632" t="str">
        <f t="shared" si="75"/>
        <v/>
      </c>
      <c r="BI23" s="632" t="str">
        <f t="shared" si="75"/>
        <v/>
      </c>
      <c r="BJ23" s="632" t="str">
        <f t="shared" si="75"/>
        <v/>
      </c>
      <c r="BK23" s="632">
        <f t="shared" si="75"/>
        <v>36</v>
      </c>
      <c r="BL23" s="632">
        <f t="shared" si="75"/>
        <v>6</v>
      </c>
      <c r="BM23" s="632" t="str">
        <f t="shared" si="75"/>
        <v/>
      </c>
      <c r="BN23" s="632" t="str">
        <f t="shared" si="75"/>
        <v/>
      </c>
      <c r="BO23" s="632" t="str">
        <f t="shared" si="75"/>
        <v/>
      </c>
      <c r="BP23" s="632" t="str">
        <f t="shared" si="75"/>
        <v/>
      </c>
      <c r="BQ23" s="632" t="str">
        <f t="shared" si="75"/>
        <v/>
      </c>
      <c r="BR23" s="632" t="str">
        <f t="shared" si="75"/>
        <v/>
      </c>
      <c r="BS23" s="632" t="str">
        <f t="shared" si="75"/>
        <v/>
      </c>
      <c r="BT23" s="632" t="str">
        <f t="shared" si="75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4" t="str">
        <f t="shared" si="44"/>
        <v/>
      </c>
      <c r="CA23" s="894" t="str">
        <f t="shared" si="45"/>
        <v/>
      </c>
      <c r="CB23" s="894" t="str">
        <f t="shared" si="46"/>
        <v/>
      </c>
      <c r="CC23" s="895" t="str">
        <f t="shared" si="47"/>
        <v/>
      </c>
      <c r="CD23" s="523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6" t="str">
        <f t="shared" si="49"/>
        <v/>
      </c>
      <c r="CL23" s="156" t="str">
        <f t="shared" si="49"/>
        <v/>
      </c>
      <c r="CM23" s="156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4" t="str">
        <f t="shared" si="49"/>
        <v/>
      </c>
      <c r="CU23" s="552" t="str">
        <f t="shared" si="50"/>
        <v/>
      </c>
      <c r="CV23" s="553" t="str">
        <f t="shared" si="51"/>
        <v/>
      </c>
      <c r="CW23" s="554" t="str">
        <f t="shared" si="52"/>
        <v/>
      </c>
      <c r="CX23" s="554" t="str">
        <f t="shared" si="53"/>
        <v/>
      </c>
      <c r="CY23" s="554" t="str">
        <f t="shared" si="54"/>
        <v/>
      </c>
      <c r="CZ23" s="554" t="str">
        <f t="shared" si="55"/>
        <v/>
      </c>
      <c r="DA23" s="554" t="str">
        <f t="shared" si="56"/>
        <v/>
      </c>
      <c r="DB23" s="555" t="str">
        <f t="shared" si="57"/>
        <v/>
      </c>
      <c r="DC23" s="555">
        <f t="shared" si="58"/>
        <v>6</v>
      </c>
      <c r="DD23" s="555">
        <f t="shared" si="59"/>
        <v>36</v>
      </c>
      <c r="DE23" s="554" t="str">
        <f t="shared" si="60"/>
        <v/>
      </c>
      <c r="DF23" s="554" t="str">
        <f t="shared" si="61"/>
        <v/>
      </c>
      <c r="DG23" s="554" t="str">
        <f t="shared" si="62"/>
        <v/>
      </c>
      <c r="DH23" s="554" t="str">
        <f t="shared" si="63"/>
        <v/>
      </c>
      <c r="DI23" s="554" t="str">
        <f t="shared" si="64"/>
        <v/>
      </c>
      <c r="DJ23" s="553" t="str">
        <f t="shared" si="65"/>
        <v/>
      </c>
      <c r="DK23" s="552" t="str">
        <f t="shared" si="66"/>
        <v/>
      </c>
      <c r="DL23" s="896">
        <f t="shared" si="67"/>
        <v>0</v>
      </c>
      <c r="DM23" s="851">
        <f t="shared" si="68"/>
        <v>0</v>
      </c>
      <c r="DN23" s="851">
        <f t="shared" si="69"/>
        <v>0</v>
      </c>
      <c r="DO23" s="851">
        <f t="shared" si="70"/>
        <v>2</v>
      </c>
      <c r="DP23" s="973" t="str">
        <f>IF(SUM(BV23)&gt;0,(BV19-DP26-SUM(BV26)*(DP26=""))*'Exp factors'!C$23,"")</f>
        <v/>
      </c>
      <c r="DQ23" s="974" t="str">
        <f>IF(SUM(BW23)&gt;0,(BW19-DQ26-SUM(BW26)*(DQ26=""))*'Exp factors'!D$23,"")</f>
        <v/>
      </c>
      <c r="DR23" s="974" t="str">
        <f>IF(SUM(BX23)&gt;0,(BX19-DR26-SUM(BX26)*(DR26=""))*'Exp factors'!E$23,"")</f>
        <v/>
      </c>
      <c r="DS23" s="975" t="str">
        <f>IF(SUM(BY23)&gt;0,(BY19-DS26-SUM(BY26)*(DS26=""))*'Exp factors'!F$23,"")</f>
        <v/>
      </c>
      <c r="DU23" s="60"/>
    </row>
    <row r="24" spans="1:125" ht="12.75" customHeight="1">
      <c r="A24" s="704" t="str">
        <f>$H$1 &amp; "/kg"</f>
        <v>kcal/kg</v>
      </c>
      <c r="B24" s="765">
        <f t="shared" ref="B24:H24" si="76">9670*$K$1</f>
        <v>9670</v>
      </c>
      <c r="C24" s="765">
        <f t="shared" si="76"/>
        <v>9670</v>
      </c>
      <c r="D24" s="765">
        <f t="shared" si="76"/>
        <v>9670</v>
      </c>
      <c r="E24" s="765">
        <f t="shared" si="76"/>
        <v>9670</v>
      </c>
      <c r="F24" s="765">
        <f t="shared" si="76"/>
        <v>9670</v>
      </c>
      <c r="G24" s="765">
        <f t="shared" si="76"/>
        <v>9670</v>
      </c>
      <c r="H24" s="765">
        <f t="shared" si="76"/>
        <v>9670</v>
      </c>
      <c r="I24" s="765">
        <f>9670*$K$1</f>
        <v>9670</v>
      </c>
      <c r="J24" s="765">
        <f t="shared" ref="J24:R24" si="77">9670*$K$1</f>
        <v>9670</v>
      </c>
      <c r="K24" s="765">
        <f t="shared" si="77"/>
        <v>9670</v>
      </c>
      <c r="L24" s="765">
        <f t="shared" si="77"/>
        <v>9670</v>
      </c>
      <c r="M24" s="765">
        <f t="shared" si="77"/>
        <v>9670</v>
      </c>
      <c r="N24" s="765">
        <f t="shared" si="77"/>
        <v>9670</v>
      </c>
      <c r="O24" s="765">
        <f t="shared" si="77"/>
        <v>9670</v>
      </c>
      <c r="P24" s="765">
        <f t="shared" si="77"/>
        <v>9670</v>
      </c>
      <c r="Q24" s="765">
        <f t="shared" si="77"/>
        <v>9670</v>
      </c>
      <c r="R24" s="765">
        <f t="shared" si="77"/>
        <v>9670</v>
      </c>
      <c r="S24" s="759"/>
      <c r="T24" s="765">
        <f t="shared" ref="T24:Z24" si="78">9670*$K$1</f>
        <v>9670</v>
      </c>
      <c r="U24" s="765">
        <f t="shared" si="78"/>
        <v>9670</v>
      </c>
      <c r="V24" s="765">
        <f t="shared" si="78"/>
        <v>9670</v>
      </c>
      <c r="W24" s="765">
        <f t="shared" si="78"/>
        <v>9670</v>
      </c>
      <c r="X24" s="765">
        <f t="shared" si="78"/>
        <v>9670</v>
      </c>
      <c r="Y24" s="765">
        <f t="shared" si="78"/>
        <v>9670</v>
      </c>
      <c r="Z24" s="765">
        <f t="shared" si="78"/>
        <v>9670</v>
      </c>
      <c r="AA24" s="765">
        <f>9670*$K$1</f>
        <v>9670</v>
      </c>
      <c r="AB24" s="765">
        <f t="shared" ref="AB24:AJ24" si="79">9670*$K$1</f>
        <v>9670</v>
      </c>
      <c r="AC24" s="765">
        <f t="shared" si="79"/>
        <v>9670</v>
      </c>
      <c r="AD24" s="765">
        <f t="shared" si="79"/>
        <v>9670</v>
      </c>
      <c r="AE24" s="765">
        <f t="shared" si="79"/>
        <v>9670</v>
      </c>
      <c r="AF24" s="765">
        <f t="shared" si="79"/>
        <v>9670</v>
      </c>
      <c r="AG24" s="765">
        <f t="shared" si="79"/>
        <v>9670</v>
      </c>
      <c r="AH24" s="765">
        <f t="shared" si="79"/>
        <v>9670</v>
      </c>
      <c r="AI24" s="765">
        <f t="shared" si="79"/>
        <v>9670</v>
      </c>
      <c r="AJ24" s="765">
        <f t="shared" si="79"/>
        <v>9670</v>
      </c>
      <c r="AK24" s="759"/>
      <c r="AL24" s="765">
        <f t="shared" ref="AL24:AR24" si="80">9670*$K$1</f>
        <v>9670</v>
      </c>
      <c r="AM24" s="765">
        <f t="shared" si="80"/>
        <v>9670</v>
      </c>
      <c r="AN24" s="765">
        <f t="shared" si="80"/>
        <v>9670</v>
      </c>
      <c r="AO24" s="765">
        <f t="shared" si="80"/>
        <v>9670</v>
      </c>
      <c r="AP24" s="765">
        <f t="shared" si="80"/>
        <v>9670</v>
      </c>
      <c r="AQ24" s="765">
        <f t="shared" si="80"/>
        <v>9670</v>
      </c>
      <c r="AR24" s="765">
        <f t="shared" si="80"/>
        <v>9670</v>
      </c>
      <c r="AS24" s="765">
        <f>9670*$K$1</f>
        <v>9670</v>
      </c>
      <c r="AT24" s="765">
        <f t="shared" ref="AT24:BB24" si="81">9670*$K$1</f>
        <v>9670</v>
      </c>
      <c r="AU24" s="765">
        <f t="shared" si="81"/>
        <v>9670</v>
      </c>
      <c r="AV24" s="765">
        <f t="shared" si="81"/>
        <v>9670</v>
      </c>
      <c r="AW24" s="765">
        <f t="shared" si="81"/>
        <v>9670</v>
      </c>
      <c r="AX24" s="765">
        <f t="shared" si="81"/>
        <v>9670</v>
      </c>
      <c r="AY24" s="765">
        <f t="shared" si="81"/>
        <v>9670</v>
      </c>
      <c r="AZ24" s="765">
        <f t="shared" si="81"/>
        <v>9670</v>
      </c>
      <c r="BA24" s="765">
        <f t="shared" si="81"/>
        <v>9670</v>
      </c>
      <c r="BB24" s="765">
        <f t="shared" si="81"/>
        <v>9670</v>
      </c>
      <c r="BC24" s="759"/>
      <c r="BD24" s="765">
        <f t="shared" ref="BD24:BJ24" si="82">9670*$K$1</f>
        <v>9670</v>
      </c>
      <c r="BE24" s="765">
        <f t="shared" si="82"/>
        <v>9670</v>
      </c>
      <c r="BF24" s="765">
        <f t="shared" si="82"/>
        <v>9670</v>
      </c>
      <c r="BG24" s="765">
        <f t="shared" si="82"/>
        <v>9670</v>
      </c>
      <c r="BH24" s="765">
        <f t="shared" si="82"/>
        <v>9670</v>
      </c>
      <c r="BI24" s="765">
        <f t="shared" si="82"/>
        <v>9670</v>
      </c>
      <c r="BJ24" s="765">
        <f t="shared" si="82"/>
        <v>9670</v>
      </c>
      <c r="BK24" s="765">
        <f>9670*$K$1</f>
        <v>9670</v>
      </c>
      <c r="BL24" s="765">
        <f t="shared" ref="BL24:BY24" si="83">9670*$K$1</f>
        <v>9670</v>
      </c>
      <c r="BM24" s="765">
        <f t="shared" si="83"/>
        <v>9670</v>
      </c>
      <c r="BN24" s="765">
        <f t="shared" si="83"/>
        <v>9670</v>
      </c>
      <c r="BO24" s="765">
        <f t="shared" si="83"/>
        <v>9670</v>
      </c>
      <c r="BP24" s="765">
        <f t="shared" si="83"/>
        <v>9670</v>
      </c>
      <c r="BQ24" s="765">
        <f t="shared" si="83"/>
        <v>9670</v>
      </c>
      <c r="BR24" s="765">
        <f t="shared" si="83"/>
        <v>9670</v>
      </c>
      <c r="BS24" s="765">
        <f t="shared" si="83"/>
        <v>9670</v>
      </c>
      <c r="BT24" s="765">
        <f t="shared" si="83"/>
        <v>9670</v>
      </c>
      <c r="BU24" s="759"/>
      <c r="BV24" s="765">
        <f t="shared" si="83"/>
        <v>9670</v>
      </c>
      <c r="BW24" s="765">
        <f t="shared" si="83"/>
        <v>9670</v>
      </c>
      <c r="BX24" s="765">
        <f t="shared" si="83"/>
        <v>9670</v>
      </c>
      <c r="BY24" s="765">
        <f t="shared" si="83"/>
        <v>9670</v>
      </c>
      <c r="BZ24" s="894">
        <f t="shared" si="44"/>
        <v>9670</v>
      </c>
      <c r="CA24" s="894">
        <f t="shared" si="45"/>
        <v>9670</v>
      </c>
      <c r="CB24" s="894">
        <f t="shared" si="46"/>
        <v>9670</v>
      </c>
      <c r="CC24" s="895">
        <f t="shared" si="47"/>
        <v>9670</v>
      </c>
      <c r="CD24" s="523">
        <f t="shared" si="71"/>
        <v>9670</v>
      </c>
      <c r="CE24" s="89">
        <f t="shared" si="49"/>
        <v>9670</v>
      </c>
      <c r="CF24" s="90">
        <f t="shared" si="49"/>
        <v>9670</v>
      </c>
      <c r="CG24" s="90">
        <f t="shared" si="49"/>
        <v>9670</v>
      </c>
      <c r="CH24" s="90">
        <f t="shared" si="49"/>
        <v>9670</v>
      </c>
      <c r="CI24" s="90">
        <f t="shared" si="49"/>
        <v>9670</v>
      </c>
      <c r="CJ24" s="90">
        <f t="shared" si="49"/>
        <v>9670</v>
      </c>
      <c r="CK24" s="156">
        <f t="shared" si="49"/>
        <v>9670</v>
      </c>
      <c r="CL24" s="156">
        <f t="shared" si="49"/>
        <v>9670</v>
      </c>
      <c r="CM24" s="156">
        <f t="shared" si="49"/>
        <v>9670</v>
      </c>
      <c r="CN24" s="90">
        <f t="shared" si="49"/>
        <v>9670</v>
      </c>
      <c r="CO24" s="90">
        <f t="shared" si="49"/>
        <v>9670</v>
      </c>
      <c r="CP24" s="90">
        <f t="shared" si="49"/>
        <v>9670</v>
      </c>
      <c r="CQ24" s="90">
        <f t="shared" si="49"/>
        <v>9670</v>
      </c>
      <c r="CR24" s="90">
        <f t="shared" si="49"/>
        <v>9670</v>
      </c>
      <c r="CS24" s="89">
        <f t="shared" si="49"/>
        <v>9670</v>
      </c>
      <c r="CT24" s="524">
        <f t="shared" si="49"/>
        <v>9670</v>
      </c>
      <c r="CU24" s="552">
        <f t="shared" si="50"/>
        <v>9670</v>
      </c>
      <c r="CV24" s="553">
        <f t="shared" si="51"/>
        <v>9670</v>
      </c>
      <c r="CW24" s="554">
        <f t="shared" si="52"/>
        <v>9670</v>
      </c>
      <c r="CX24" s="554">
        <f t="shared" si="53"/>
        <v>9670</v>
      </c>
      <c r="CY24" s="554">
        <f t="shared" si="54"/>
        <v>9670</v>
      </c>
      <c r="CZ24" s="554">
        <f t="shared" si="55"/>
        <v>9670</v>
      </c>
      <c r="DA24" s="554">
        <f t="shared" si="56"/>
        <v>9670</v>
      </c>
      <c r="DB24" s="555">
        <f t="shared" si="57"/>
        <v>9670</v>
      </c>
      <c r="DC24" s="555">
        <f t="shared" si="58"/>
        <v>9670</v>
      </c>
      <c r="DD24" s="555">
        <f t="shared" si="59"/>
        <v>9670</v>
      </c>
      <c r="DE24" s="554">
        <f t="shared" si="60"/>
        <v>9670</v>
      </c>
      <c r="DF24" s="554">
        <f t="shared" si="61"/>
        <v>9670</v>
      </c>
      <c r="DG24" s="554">
        <f t="shared" si="62"/>
        <v>9670</v>
      </c>
      <c r="DH24" s="554">
        <f t="shared" si="63"/>
        <v>9670</v>
      </c>
      <c r="DI24" s="554">
        <f t="shared" si="64"/>
        <v>9670</v>
      </c>
      <c r="DJ24" s="553">
        <f t="shared" si="65"/>
        <v>9670</v>
      </c>
      <c r="DK24" s="552">
        <f t="shared" si="66"/>
        <v>9670</v>
      </c>
      <c r="DL24" s="896">
        <f t="shared" si="67"/>
        <v>17</v>
      </c>
      <c r="DM24" s="851">
        <f t="shared" si="68"/>
        <v>17</v>
      </c>
      <c r="DN24" s="851">
        <f t="shared" si="69"/>
        <v>17</v>
      </c>
      <c r="DO24" s="851">
        <f t="shared" si="70"/>
        <v>17</v>
      </c>
      <c r="DP24" s="968"/>
      <c r="DQ24" s="969"/>
      <c r="DR24" s="969"/>
      <c r="DS24" s="970"/>
      <c r="DU24" s="60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4">IF(C23="","",C23*C24/C$7/365/$G$1)</f>
        <v/>
      </c>
      <c r="D25" s="635" t="str">
        <f t="shared" si="84"/>
        <v/>
      </c>
      <c r="E25" s="635" t="str">
        <f t="shared" si="84"/>
        <v/>
      </c>
      <c r="F25" s="635" t="str">
        <f t="shared" si="84"/>
        <v/>
      </c>
      <c r="G25" s="635" t="str">
        <f t="shared" si="84"/>
        <v/>
      </c>
      <c r="H25" s="635" t="str">
        <f t="shared" si="84"/>
        <v/>
      </c>
      <c r="I25" s="635" t="str">
        <f t="shared" si="84"/>
        <v/>
      </c>
      <c r="J25" s="635" t="str">
        <f t="shared" si="84"/>
        <v/>
      </c>
      <c r="K25" s="635" t="str">
        <f t="shared" si="84"/>
        <v/>
      </c>
      <c r="L25" s="635" t="str">
        <f t="shared" si="84"/>
        <v/>
      </c>
      <c r="M25" s="635" t="str">
        <f t="shared" si="84"/>
        <v/>
      </c>
      <c r="N25" s="635" t="str">
        <f t="shared" si="84"/>
        <v/>
      </c>
      <c r="O25" s="635" t="str">
        <f t="shared" si="84"/>
        <v/>
      </c>
      <c r="P25" s="635" t="str">
        <f t="shared" si="84"/>
        <v/>
      </c>
      <c r="Q25" s="635" t="str">
        <f t="shared" si="84"/>
        <v/>
      </c>
      <c r="R25" s="635" t="str">
        <f t="shared" si="84"/>
        <v/>
      </c>
      <c r="S25" s="655"/>
      <c r="T25" s="635" t="str">
        <f t="shared" ref="T25:AJ25" si="85">IF(T23="","",T23*T24/T$7/365/$G$1)</f>
        <v/>
      </c>
      <c r="U25" s="635" t="str">
        <f t="shared" si="85"/>
        <v/>
      </c>
      <c r="V25" s="635" t="str">
        <f t="shared" si="85"/>
        <v/>
      </c>
      <c r="W25" s="635" t="str">
        <f t="shared" si="85"/>
        <v/>
      </c>
      <c r="X25" s="635" t="str">
        <f t="shared" si="85"/>
        <v/>
      </c>
      <c r="Y25" s="635" t="str">
        <f t="shared" si="85"/>
        <v/>
      </c>
      <c r="Z25" s="635" t="str">
        <f t="shared" si="85"/>
        <v/>
      </c>
      <c r="AA25" s="635" t="str">
        <f t="shared" si="85"/>
        <v/>
      </c>
      <c r="AB25" s="635" t="str">
        <f t="shared" si="85"/>
        <v/>
      </c>
      <c r="AC25" s="635" t="str">
        <f t="shared" si="85"/>
        <v/>
      </c>
      <c r="AD25" s="635" t="str">
        <f t="shared" si="85"/>
        <v/>
      </c>
      <c r="AE25" s="635" t="str">
        <f t="shared" si="85"/>
        <v/>
      </c>
      <c r="AF25" s="635" t="str">
        <f t="shared" si="85"/>
        <v/>
      </c>
      <c r="AG25" s="635" t="str">
        <f t="shared" si="85"/>
        <v/>
      </c>
      <c r="AH25" s="635" t="str">
        <f t="shared" si="85"/>
        <v/>
      </c>
      <c r="AI25" s="635" t="str">
        <f t="shared" si="85"/>
        <v/>
      </c>
      <c r="AJ25" s="635" t="str">
        <f t="shared" si="85"/>
        <v/>
      </c>
      <c r="AK25" s="655"/>
      <c r="AL25" s="635" t="str">
        <f t="shared" ref="AL25:BB25" si="86">IF(AL23="","",AL23*AL24/AL$7/365/$G$1)</f>
        <v/>
      </c>
      <c r="AM25" s="635" t="str">
        <f t="shared" si="86"/>
        <v/>
      </c>
      <c r="AN25" s="635" t="str">
        <f t="shared" si="86"/>
        <v/>
      </c>
      <c r="AO25" s="635" t="str">
        <f t="shared" si="86"/>
        <v/>
      </c>
      <c r="AP25" s="635" t="str">
        <f t="shared" si="86"/>
        <v/>
      </c>
      <c r="AQ25" s="635" t="str">
        <f t="shared" si="86"/>
        <v/>
      </c>
      <c r="AR25" s="635" t="str">
        <f t="shared" si="86"/>
        <v/>
      </c>
      <c r="AS25" s="635" t="str">
        <f t="shared" si="86"/>
        <v/>
      </c>
      <c r="AT25" s="635" t="str">
        <f t="shared" si="86"/>
        <v/>
      </c>
      <c r="AU25" s="635" t="str">
        <f t="shared" si="86"/>
        <v/>
      </c>
      <c r="AV25" s="635" t="str">
        <f t="shared" si="86"/>
        <v/>
      </c>
      <c r="AW25" s="635" t="str">
        <f t="shared" si="86"/>
        <v/>
      </c>
      <c r="AX25" s="635" t="str">
        <f t="shared" si="86"/>
        <v/>
      </c>
      <c r="AY25" s="635" t="str">
        <f t="shared" si="86"/>
        <v/>
      </c>
      <c r="AZ25" s="635" t="str">
        <f t="shared" si="86"/>
        <v/>
      </c>
      <c r="BA25" s="635" t="str">
        <f t="shared" si="86"/>
        <v/>
      </c>
      <c r="BB25" s="635" t="str">
        <f t="shared" si="86"/>
        <v/>
      </c>
      <c r="BC25" s="655"/>
      <c r="BD25" s="635" t="str">
        <f t="shared" ref="BD25:BT25" si="87">IF(BD23="","",BD23*BD24/BD$7/365/$G$1)</f>
        <v/>
      </c>
      <c r="BE25" s="635" t="str">
        <f t="shared" si="87"/>
        <v/>
      </c>
      <c r="BF25" s="635" t="str">
        <f t="shared" si="87"/>
        <v/>
      </c>
      <c r="BG25" s="635" t="str">
        <f t="shared" si="87"/>
        <v/>
      </c>
      <c r="BH25" s="635" t="str">
        <f t="shared" si="87"/>
        <v/>
      </c>
      <c r="BI25" s="635" t="str">
        <f t="shared" si="87"/>
        <v/>
      </c>
      <c r="BJ25" s="635" t="str">
        <f t="shared" si="87"/>
        <v/>
      </c>
      <c r="BK25" s="635">
        <f t="shared" si="87"/>
        <v>3.7847358121330728E-2</v>
      </c>
      <c r="BL25" s="635">
        <f t="shared" si="87"/>
        <v>7.5694716242661443E-3</v>
      </c>
      <c r="BM25" s="635" t="str">
        <f t="shared" si="87"/>
        <v/>
      </c>
      <c r="BN25" s="635" t="str">
        <f t="shared" si="87"/>
        <v/>
      </c>
      <c r="BO25" s="635" t="str">
        <f t="shared" si="87"/>
        <v/>
      </c>
      <c r="BP25" s="635" t="str">
        <f t="shared" si="87"/>
        <v/>
      </c>
      <c r="BQ25" s="635" t="str">
        <f t="shared" si="87"/>
        <v/>
      </c>
      <c r="BR25" s="635" t="str">
        <f t="shared" si="87"/>
        <v/>
      </c>
      <c r="BS25" s="635" t="str">
        <f t="shared" si="87"/>
        <v/>
      </c>
      <c r="BT25" s="635" t="str">
        <f t="shared" si="87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4" t="str">
        <f t="shared" si="44"/>
        <v/>
      </c>
      <c r="CA25" s="894" t="str">
        <f t="shared" si="45"/>
        <v/>
      </c>
      <c r="CB25" s="894" t="str">
        <f t="shared" si="46"/>
        <v/>
      </c>
      <c r="CC25" s="895" t="str">
        <f t="shared" si="47"/>
        <v/>
      </c>
      <c r="CD25" s="536" t="str">
        <f t="shared" si="71"/>
        <v/>
      </c>
      <c r="CE25" s="537" t="str">
        <f t="shared" si="49"/>
        <v/>
      </c>
      <c r="CF25" s="538" t="str">
        <f t="shared" si="49"/>
        <v/>
      </c>
      <c r="CG25" s="538" t="str">
        <f t="shared" si="49"/>
        <v/>
      </c>
      <c r="CH25" s="538" t="str">
        <f t="shared" si="49"/>
        <v/>
      </c>
      <c r="CI25" s="538" t="str">
        <f t="shared" si="49"/>
        <v/>
      </c>
      <c r="CJ25" s="538" t="str">
        <f t="shared" si="49"/>
        <v/>
      </c>
      <c r="CK25" s="539" t="str">
        <f t="shared" si="49"/>
        <v/>
      </c>
      <c r="CL25" s="539" t="str">
        <f t="shared" si="49"/>
        <v/>
      </c>
      <c r="CM25" s="539" t="str">
        <f t="shared" si="49"/>
        <v/>
      </c>
      <c r="CN25" s="538" t="str">
        <f t="shared" si="49"/>
        <v/>
      </c>
      <c r="CO25" s="538" t="str">
        <f t="shared" si="49"/>
        <v/>
      </c>
      <c r="CP25" s="538" t="str">
        <f t="shared" si="49"/>
        <v/>
      </c>
      <c r="CQ25" s="538" t="str">
        <f t="shared" si="49"/>
        <v/>
      </c>
      <c r="CR25" s="538" t="str">
        <f t="shared" si="49"/>
        <v/>
      </c>
      <c r="CS25" s="537" t="str">
        <f t="shared" si="49"/>
        <v/>
      </c>
      <c r="CT25" s="1313" t="str">
        <f t="shared" si="49"/>
        <v/>
      </c>
      <c r="CU25" s="540" t="str">
        <f t="shared" si="50"/>
        <v/>
      </c>
      <c r="CV25" s="541" t="str">
        <f t="shared" si="51"/>
        <v/>
      </c>
      <c r="CW25" s="542" t="str">
        <f t="shared" si="52"/>
        <v/>
      </c>
      <c r="CX25" s="542" t="str">
        <f t="shared" si="53"/>
        <v/>
      </c>
      <c r="CY25" s="542" t="str">
        <f t="shared" si="54"/>
        <v/>
      </c>
      <c r="CZ25" s="542" t="str">
        <f t="shared" si="55"/>
        <v/>
      </c>
      <c r="DA25" s="542" t="str">
        <f t="shared" si="56"/>
        <v/>
      </c>
      <c r="DB25" s="543" t="str">
        <f t="shared" si="57"/>
        <v/>
      </c>
      <c r="DC25" s="543">
        <f t="shared" si="58"/>
        <v>7.5694716242661443E-3</v>
      </c>
      <c r="DD25" s="543">
        <f t="shared" si="59"/>
        <v>3.7847358121330728E-2</v>
      </c>
      <c r="DE25" s="542" t="str">
        <f t="shared" si="60"/>
        <v/>
      </c>
      <c r="DF25" s="542" t="str">
        <f t="shared" si="61"/>
        <v/>
      </c>
      <c r="DG25" s="542" t="str">
        <f t="shared" si="62"/>
        <v/>
      </c>
      <c r="DH25" s="542" t="str">
        <f t="shared" si="63"/>
        <v/>
      </c>
      <c r="DI25" s="542" t="str">
        <f t="shared" si="64"/>
        <v/>
      </c>
      <c r="DJ25" s="541" t="str">
        <f t="shared" si="65"/>
        <v/>
      </c>
      <c r="DK25" s="540" t="str">
        <f t="shared" si="66"/>
        <v/>
      </c>
      <c r="DL25" s="896">
        <f t="shared" si="67"/>
        <v>0</v>
      </c>
      <c r="DM25" s="851">
        <f t="shared" si="68"/>
        <v>0</v>
      </c>
      <c r="DN25" s="851">
        <f t="shared" si="69"/>
        <v>0</v>
      </c>
      <c r="DO25" s="851">
        <f t="shared" si="70"/>
        <v>2</v>
      </c>
      <c r="DP25" s="977" t="str">
        <f>IF(DP23="","",DP23*BV24)</f>
        <v/>
      </c>
      <c r="DQ25" s="978" t="str">
        <f>IF(DQ23="","",DQ23*BW24)</f>
        <v/>
      </c>
      <c r="DR25" s="978" t="str">
        <f>IF(DR23="","",DR23*BX24)</f>
        <v/>
      </c>
      <c r="DS25" s="979" t="str">
        <f>IF(DS23="","",DS23*BY24)</f>
        <v/>
      </c>
      <c r="DU25" s="60"/>
    </row>
    <row r="26" spans="1:125" ht="12.75" customHeight="1">
      <c r="A26" s="766" t="s">
        <v>278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646">
        <v>7.5</v>
      </c>
      <c r="BL26" s="681">
        <v>8</v>
      </c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4" t="str">
        <f t="shared" si="44"/>
        <v/>
      </c>
      <c r="CA26" s="894" t="str">
        <f t="shared" si="45"/>
        <v/>
      </c>
      <c r="CB26" s="894" t="str">
        <f t="shared" si="46"/>
        <v/>
      </c>
      <c r="CC26" s="895" t="str">
        <f t="shared" si="47"/>
        <v/>
      </c>
      <c r="CD26" s="523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6" t="str">
        <f t="shared" si="49"/>
        <v/>
      </c>
      <c r="CL26" s="156" t="str">
        <f t="shared" si="49"/>
        <v/>
      </c>
      <c r="CM26" s="156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4" t="str">
        <f t="shared" si="49"/>
        <v/>
      </c>
      <c r="CU26" s="552" t="str">
        <f t="shared" si="50"/>
        <v/>
      </c>
      <c r="CV26" s="553" t="str">
        <f t="shared" si="51"/>
        <v/>
      </c>
      <c r="CW26" s="554" t="str">
        <f t="shared" si="52"/>
        <v/>
      </c>
      <c r="CX26" s="554" t="str">
        <f t="shared" si="53"/>
        <v/>
      </c>
      <c r="CY26" s="554" t="str">
        <f t="shared" si="54"/>
        <v/>
      </c>
      <c r="CZ26" s="554" t="str">
        <f t="shared" si="55"/>
        <v/>
      </c>
      <c r="DA26" s="554" t="str">
        <f t="shared" si="56"/>
        <v/>
      </c>
      <c r="DB26" s="555" t="str">
        <f t="shared" si="57"/>
        <v/>
      </c>
      <c r="DC26" s="555">
        <f t="shared" si="58"/>
        <v>7.5</v>
      </c>
      <c r="DD26" s="555">
        <f t="shared" si="59"/>
        <v>8</v>
      </c>
      <c r="DE26" s="554" t="str">
        <f t="shared" si="60"/>
        <v/>
      </c>
      <c r="DF26" s="554" t="str">
        <f t="shared" si="61"/>
        <v/>
      </c>
      <c r="DG26" s="554" t="str">
        <f t="shared" si="62"/>
        <v/>
      </c>
      <c r="DH26" s="554" t="str">
        <f t="shared" si="63"/>
        <v/>
      </c>
      <c r="DI26" s="554" t="str">
        <f t="shared" si="64"/>
        <v/>
      </c>
      <c r="DJ26" s="553" t="str">
        <f t="shared" si="65"/>
        <v/>
      </c>
      <c r="DK26" s="552" t="str">
        <f t="shared" si="66"/>
        <v/>
      </c>
      <c r="DL26" s="896">
        <f t="shared" si="67"/>
        <v>0</v>
      </c>
      <c r="DM26" s="851">
        <f t="shared" si="68"/>
        <v>0</v>
      </c>
      <c r="DN26" s="851">
        <f t="shared" si="69"/>
        <v>0</v>
      </c>
      <c r="DO26" s="851">
        <f t="shared" si="70"/>
        <v>2</v>
      </c>
      <c r="DP26" s="980"/>
      <c r="DQ26" s="299"/>
      <c r="DR26" s="299"/>
      <c r="DS26" s="981"/>
      <c r="DU26" s="60"/>
    </row>
    <row r="27" spans="1:125" ht="12.75" customHeight="1">
      <c r="A27" s="651" t="s">
        <v>279</v>
      </c>
      <c r="B27" s="632" t="str">
        <f t="shared" ref="B27:R27" si="88">IF(B26="","",B21*B26*B22)</f>
        <v/>
      </c>
      <c r="C27" s="632" t="str">
        <f t="shared" si="88"/>
        <v/>
      </c>
      <c r="D27" s="632" t="str">
        <f t="shared" si="88"/>
        <v/>
      </c>
      <c r="E27" s="632" t="str">
        <f t="shared" si="88"/>
        <v/>
      </c>
      <c r="F27" s="632" t="str">
        <f t="shared" si="88"/>
        <v/>
      </c>
      <c r="G27" s="632" t="str">
        <f t="shared" si="88"/>
        <v/>
      </c>
      <c r="H27" s="632" t="str">
        <f t="shared" si="88"/>
        <v/>
      </c>
      <c r="I27" s="632" t="str">
        <f t="shared" si="88"/>
        <v/>
      </c>
      <c r="J27" s="632" t="str">
        <f t="shared" si="88"/>
        <v/>
      </c>
      <c r="K27" s="632" t="str">
        <f t="shared" si="88"/>
        <v/>
      </c>
      <c r="L27" s="632" t="str">
        <f t="shared" si="88"/>
        <v/>
      </c>
      <c r="M27" s="632" t="str">
        <f t="shared" si="88"/>
        <v/>
      </c>
      <c r="N27" s="632" t="str">
        <f t="shared" si="88"/>
        <v/>
      </c>
      <c r="O27" s="632" t="str">
        <f t="shared" si="88"/>
        <v/>
      </c>
      <c r="P27" s="632" t="str">
        <f t="shared" si="88"/>
        <v/>
      </c>
      <c r="Q27" s="632" t="str">
        <f t="shared" si="88"/>
        <v/>
      </c>
      <c r="R27" s="632" t="str">
        <f t="shared" si="88"/>
        <v/>
      </c>
      <c r="S27" s="665"/>
      <c r="T27" s="632" t="str">
        <f t="shared" ref="T27:AJ27" si="89">IF(T26="","",T21*T26*T22)</f>
        <v/>
      </c>
      <c r="U27" s="632" t="str">
        <f t="shared" si="89"/>
        <v/>
      </c>
      <c r="V27" s="632" t="str">
        <f t="shared" si="89"/>
        <v/>
      </c>
      <c r="W27" s="632" t="str">
        <f t="shared" si="89"/>
        <v/>
      </c>
      <c r="X27" s="632" t="str">
        <f t="shared" si="89"/>
        <v/>
      </c>
      <c r="Y27" s="632" t="str">
        <f t="shared" si="89"/>
        <v/>
      </c>
      <c r="Z27" s="632" t="str">
        <f t="shared" si="89"/>
        <v/>
      </c>
      <c r="AA27" s="632" t="str">
        <f t="shared" si="89"/>
        <v/>
      </c>
      <c r="AB27" s="632" t="str">
        <f t="shared" si="89"/>
        <v/>
      </c>
      <c r="AC27" s="632" t="str">
        <f t="shared" si="89"/>
        <v/>
      </c>
      <c r="AD27" s="632" t="str">
        <f t="shared" si="89"/>
        <v/>
      </c>
      <c r="AE27" s="632" t="str">
        <f t="shared" si="89"/>
        <v/>
      </c>
      <c r="AF27" s="632" t="str">
        <f t="shared" si="89"/>
        <v/>
      </c>
      <c r="AG27" s="632" t="str">
        <f t="shared" si="89"/>
        <v/>
      </c>
      <c r="AH27" s="632" t="str">
        <f t="shared" si="89"/>
        <v/>
      </c>
      <c r="AI27" s="632" t="str">
        <f t="shared" si="89"/>
        <v/>
      </c>
      <c r="AJ27" s="632" t="str">
        <f t="shared" si="89"/>
        <v/>
      </c>
      <c r="AK27" s="665"/>
      <c r="AL27" s="632" t="str">
        <f t="shared" ref="AL27:BB27" si="90">IF(AL26="","",AL21*AL26*AL22)</f>
        <v/>
      </c>
      <c r="AM27" s="632" t="str">
        <f t="shared" si="90"/>
        <v/>
      </c>
      <c r="AN27" s="632" t="str">
        <f t="shared" si="90"/>
        <v/>
      </c>
      <c r="AO27" s="632" t="str">
        <f t="shared" si="90"/>
        <v/>
      </c>
      <c r="AP27" s="632" t="str">
        <f t="shared" si="90"/>
        <v/>
      </c>
      <c r="AQ27" s="632" t="str">
        <f t="shared" si="90"/>
        <v/>
      </c>
      <c r="AR27" s="632" t="str">
        <f t="shared" si="90"/>
        <v/>
      </c>
      <c r="AS27" s="632" t="str">
        <f t="shared" si="90"/>
        <v/>
      </c>
      <c r="AT27" s="632" t="str">
        <f t="shared" si="90"/>
        <v/>
      </c>
      <c r="AU27" s="632" t="str">
        <f t="shared" si="90"/>
        <v/>
      </c>
      <c r="AV27" s="632" t="str">
        <f t="shared" si="90"/>
        <v/>
      </c>
      <c r="AW27" s="632" t="str">
        <f t="shared" si="90"/>
        <v/>
      </c>
      <c r="AX27" s="632" t="str">
        <f t="shared" si="90"/>
        <v/>
      </c>
      <c r="AY27" s="632" t="str">
        <f t="shared" si="90"/>
        <v/>
      </c>
      <c r="AZ27" s="632" t="str">
        <f t="shared" si="90"/>
        <v/>
      </c>
      <c r="BA27" s="632" t="str">
        <f t="shared" si="90"/>
        <v/>
      </c>
      <c r="BB27" s="632" t="str">
        <f t="shared" si="90"/>
        <v/>
      </c>
      <c r="BC27" s="665"/>
      <c r="BD27" s="632" t="str">
        <f t="shared" ref="BD27:BT27" si="91">IF(BD26="","",BD21*BD26*BD22)</f>
        <v/>
      </c>
      <c r="BE27" s="632" t="str">
        <f t="shared" si="91"/>
        <v/>
      </c>
      <c r="BF27" s="632" t="str">
        <f t="shared" si="91"/>
        <v/>
      </c>
      <c r="BG27" s="632" t="str">
        <f t="shared" si="91"/>
        <v/>
      </c>
      <c r="BH27" s="632" t="str">
        <f t="shared" si="91"/>
        <v/>
      </c>
      <c r="BI27" s="632" t="str">
        <f t="shared" si="91"/>
        <v/>
      </c>
      <c r="BJ27" s="632" t="str">
        <f t="shared" si="91"/>
        <v/>
      </c>
      <c r="BK27" s="632">
        <f t="shared" si="91"/>
        <v>270</v>
      </c>
      <c r="BL27" s="632">
        <f t="shared" si="91"/>
        <v>96</v>
      </c>
      <c r="BM27" s="632" t="str">
        <f t="shared" si="91"/>
        <v/>
      </c>
      <c r="BN27" s="632" t="str">
        <f t="shared" si="91"/>
        <v/>
      </c>
      <c r="BO27" s="632" t="str">
        <f t="shared" si="91"/>
        <v/>
      </c>
      <c r="BP27" s="632" t="str">
        <f t="shared" si="91"/>
        <v/>
      </c>
      <c r="BQ27" s="632" t="str">
        <f t="shared" si="91"/>
        <v/>
      </c>
      <c r="BR27" s="632" t="str">
        <f t="shared" si="91"/>
        <v/>
      </c>
      <c r="BS27" s="632" t="str">
        <f t="shared" si="91"/>
        <v/>
      </c>
      <c r="BT27" s="632" t="str">
        <f t="shared" si="91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3" t="str">
        <f t="shared" si="44"/>
        <v/>
      </c>
      <c r="CA27" s="983" t="str">
        <f t="shared" si="45"/>
        <v/>
      </c>
      <c r="CB27" s="983" t="str">
        <f t="shared" si="46"/>
        <v/>
      </c>
      <c r="CC27" s="984" t="str">
        <f t="shared" si="47"/>
        <v/>
      </c>
      <c r="CD27" s="523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6" t="str">
        <f t="shared" si="49"/>
        <v/>
      </c>
      <c r="CL27" s="156" t="str">
        <f t="shared" si="49"/>
        <v/>
      </c>
      <c r="CM27" s="156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4" t="str">
        <f t="shared" si="49"/>
        <v/>
      </c>
      <c r="CU27" s="552" t="str">
        <f t="shared" si="50"/>
        <v/>
      </c>
      <c r="CV27" s="553" t="str">
        <f t="shared" si="51"/>
        <v/>
      </c>
      <c r="CW27" s="554" t="str">
        <f t="shared" si="52"/>
        <v/>
      </c>
      <c r="CX27" s="554" t="str">
        <f t="shared" si="53"/>
        <v/>
      </c>
      <c r="CY27" s="554" t="str">
        <f t="shared" si="54"/>
        <v/>
      </c>
      <c r="CZ27" s="554" t="str">
        <f t="shared" si="55"/>
        <v/>
      </c>
      <c r="DA27" s="554" t="str">
        <f t="shared" si="56"/>
        <v/>
      </c>
      <c r="DB27" s="555" t="str">
        <f t="shared" si="57"/>
        <v/>
      </c>
      <c r="DC27" s="555">
        <f t="shared" si="58"/>
        <v>96</v>
      </c>
      <c r="DD27" s="555">
        <f t="shared" si="59"/>
        <v>270</v>
      </c>
      <c r="DE27" s="554" t="str">
        <f t="shared" si="60"/>
        <v/>
      </c>
      <c r="DF27" s="554" t="str">
        <f t="shared" si="61"/>
        <v/>
      </c>
      <c r="DG27" s="554" t="str">
        <f t="shared" si="62"/>
        <v/>
      </c>
      <c r="DH27" s="554" t="str">
        <f t="shared" si="63"/>
        <v/>
      </c>
      <c r="DI27" s="554" t="str">
        <f t="shared" si="64"/>
        <v/>
      </c>
      <c r="DJ27" s="553" t="str">
        <f t="shared" si="65"/>
        <v/>
      </c>
      <c r="DK27" s="552" t="str">
        <f t="shared" si="66"/>
        <v/>
      </c>
      <c r="DL27" s="896">
        <f t="shared" si="67"/>
        <v>0</v>
      </c>
      <c r="DM27" s="851">
        <f t="shared" si="68"/>
        <v>0</v>
      </c>
      <c r="DN27" s="851">
        <f t="shared" si="69"/>
        <v>0</v>
      </c>
      <c r="DO27" s="851">
        <f t="shared" si="70"/>
        <v>2</v>
      </c>
      <c r="DP27" s="985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6" t="str">
        <f>IF(DS19="","",(DS19+SUM(BY19)*(DS19="")-SUM(DS23)-DS26-SUM(BY26)*(DS26=""))*BY20/DS$7/365/$G$1)</f>
        <v/>
      </c>
      <c r="DU27" s="60"/>
    </row>
    <row r="28" spans="1:125" ht="12.75" customHeight="1">
      <c r="A28" s="1445" t="s">
        <v>807</v>
      </c>
      <c r="B28" s="277" t="s">
        <v>259</v>
      </c>
      <c r="C28" s="277" t="s">
        <v>259</v>
      </c>
      <c r="D28" s="277" t="s">
        <v>259</v>
      </c>
      <c r="E28" s="277" t="s">
        <v>259</v>
      </c>
      <c r="F28" s="277" t="s">
        <v>259</v>
      </c>
      <c r="G28" s="277" t="s">
        <v>259</v>
      </c>
      <c r="H28" s="277" t="s">
        <v>259</v>
      </c>
      <c r="I28" s="277" t="s">
        <v>259</v>
      </c>
      <c r="J28" s="277" t="s">
        <v>259</v>
      </c>
      <c r="K28" s="277" t="s">
        <v>259</v>
      </c>
      <c r="L28" s="277" t="s">
        <v>259</v>
      </c>
      <c r="M28" s="277" t="s">
        <v>259</v>
      </c>
      <c r="N28" s="277" t="s">
        <v>259</v>
      </c>
      <c r="O28" s="277" t="s">
        <v>259</v>
      </c>
      <c r="P28" s="277" t="s">
        <v>259</v>
      </c>
      <c r="Q28" s="277" t="s">
        <v>259</v>
      </c>
      <c r="R28" s="277" t="s">
        <v>259</v>
      </c>
      <c r="S28" s="605"/>
      <c r="T28" s="277" t="s">
        <v>259</v>
      </c>
      <c r="U28" s="277" t="s">
        <v>259</v>
      </c>
      <c r="V28" s="277" t="s">
        <v>259</v>
      </c>
      <c r="W28" s="277" t="s">
        <v>259</v>
      </c>
      <c r="X28" s="277" t="s">
        <v>259</v>
      </c>
      <c r="Y28" s="277" t="s">
        <v>259</v>
      </c>
      <c r="Z28" s="961" t="s">
        <v>257</v>
      </c>
      <c r="AA28" s="277" t="s">
        <v>259</v>
      </c>
      <c r="AB28" s="277" t="s">
        <v>259</v>
      </c>
      <c r="AC28" s="277" t="s">
        <v>259</v>
      </c>
      <c r="AD28" s="277" t="s">
        <v>259</v>
      </c>
      <c r="AE28" s="277" t="s">
        <v>259</v>
      </c>
      <c r="AF28" s="277" t="s">
        <v>259</v>
      </c>
      <c r="AG28" s="277" t="s">
        <v>259</v>
      </c>
      <c r="AH28" s="277" t="s">
        <v>259</v>
      </c>
      <c r="AI28" s="277" t="s">
        <v>259</v>
      </c>
      <c r="AJ28" s="277" t="s">
        <v>259</v>
      </c>
      <c r="AK28" s="605"/>
      <c r="AL28" s="277" t="s">
        <v>259</v>
      </c>
      <c r="AM28" s="277" t="s">
        <v>259</v>
      </c>
      <c r="AN28" s="277" t="s">
        <v>259</v>
      </c>
      <c r="AO28" s="277" t="s">
        <v>259</v>
      </c>
      <c r="AP28" s="277" t="s">
        <v>259</v>
      </c>
      <c r="AQ28" s="277" t="s">
        <v>259</v>
      </c>
      <c r="AR28" s="277" t="s">
        <v>259</v>
      </c>
      <c r="AS28" s="277" t="s">
        <v>259</v>
      </c>
      <c r="AT28" s="277" t="s">
        <v>259</v>
      </c>
      <c r="AU28" s="277" t="s">
        <v>259</v>
      </c>
      <c r="AV28" s="277" t="s">
        <v>259</v>
      </c>
      <c r="AW28" s="277" t="s">
        <v>259</v>
      </c>
      <c r="AX28" s="277" t="s">
        <v>259</v>
      </c>
      <c r="AY28" s="277" t="s">
        <v>259</v>
      </c>
      <c r="AZ28" s="277" t="s">
        <v>259</v>
      </c>
      <c r="BA28" s="277" t="s">
        <v>259</v>
      </c>
      <c r="BB28" s="277" t="s">
        <v>259</v>
      </c>
      <c r="BC28" s="605"/>
      <c r="BD28" s="277" t="s">
        <v>259</v>
      </c>
      <c r="BE28" s="277" t="s">
        <v>259</v>
      </c>
      <c r="BF28" s="277" t="s">
        <v>259</v>
      </c>
      <c r="BG28" s="277" t="s">
        <v>259</v>
      </c>
      <c r="BH28" s="277" t="s">
        <v>259</v>
      </c>
      <c r="BI28" s="277" t="s">
        <v>259</v>
      </c>
      <c r="BJ28" s="277" t="s">
        <v>259</v>
      </c>
      <c r="BK28" s="277" t="s">
        <v>259</v>
      </c>
      <c r="BL28" s="277" t="s">
        <v>259</v>
      </c>
      <c r="BM28" s="277" t="s">
        <v>259</v>
      </c>
      <c r="BN28" s="277" t="s">
        <v>259</v>
      </c>
      <c r="BO28" s="277" t="s">
        <v>259</v>
      </c>
      <c r="BP28" s="277" t="s">
        <v>259</v>
      </c>
      <c r="BQ28" s="277" t="s">
        <v>259</v>
      </c>
      <c r="BR28" s="277" t="s">
        <v>259</v>
      </c>
      <c r="BS28" s="277" t="s">
        <v>259</v>
      </c>
      <c r="BT28" s="277" t="s">
        <v>259</v>
      </c>
      <c r="BU28" s="605"/>
      <c r="BV28" s="277" t="s">
        <v>259</v>
      </c>
      <c r="BW28" s="277" t="s">
        <v>259</v>
      </c>
      <c r="BX28" s="277" t="s">
        <v>259</v>
      </c>
      <c r="BY28" s="277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7" t="str">
        <f>IF(SUM(BV28)&gt;0,BV28*'Exp factors'!C$21,"")</f>
        <v/>
      </c>
      <c r="DQ28" s="988" t="str">
        <f>IF(SUM(BW28)&gt;0,BW28*'Exp factors'!D$21,"")</f>
        <v/>
      </c>
      <c r="DR28" s="988" t="str">
        <f>IF(SUM(BX28)&gt;0,BX28*'Exp factors'!E$21,"")</f>
        <v/>
      </c>
      <c r="DS28" s="989" t="str">
        <f>IF(SUM(BY28)&gt;0,BY28*'Exp factors'!F$21,"")</f>
        <v/>
      </c>
      <c r="DU28" s="60"/>
    </row>
    <row r="29" spans="1:125" ht="12.75" customHeight="1">
      <c r="A29" s="712" t="s">
        <v>256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87">
        <v>2</v>
      </c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4" t="str">
        <f t="shared" ref="BZ29:BZ36" si="92">IF(DL29&lt;3,"",(SUM(B29:R29)-MIN(B29:R29)-MAX(B29:R29))/(DL29-2))</f>
        <v/>
      </c>
      <c r="CA29" s="894" t="str">
        <f t="shared" ref="CA29:CA36" si="93">IF(DM29&lt;3,"",(SUM(T29:AJ29)-MIN(T29:AJ29)-MAX(T29:AJ29))/(DM29-2))</f>
        <v/>
      </c>
      <c r="CB29" s="894" t="str">
        <f t="shared" ref="CB29:CB36" si="94">IF(DN29&lt;3,"",(SUM(AL29:BB29)-MIN(AL29:BB29)-MAX(AL29:BB29))/(DN29-2))</f>
        <v/>
      </c>
      <c r="CC29" s="895" t="str">
        <f t="shared" ref="CC29:CC36" si="95">IF(DO29&lt;3,"",(SUM(BD29:BT29)-MIN(BD29:BT29)-MAX(BD29:BT29))/(DO29-2))</f>
        <v/>
      </c>
      <c r="CD29" s="523" t="str">
        <f t="shared" ref="CD29:CS29" si="9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6"/>
        <v/>
      </c>
      <c r="CF29" s="90" t="str">
        <f t="shared" si="96"/>
        <v/>
      </c>
      <c r="CG29" s="90" t="str">
        <f t="shared" si="96"/>
        <v/>
      </c>
      <c r="CH29" s="90" t="str">
        <f t="shared" si="96"/>
        <v/>
      </c>
      <c r="CI29" s="90" t="str">
        <f t="shared" si="96"/>
        <v/>
      </c>
      <c r="CJ29" s="90" t="str">
        <f t="shared" si="96"/>
        <v/>
      </c>
      <c r="CK29" s="156" t="str">
        <f t="shared" si="96"/>
        <v/>
      </c>
      <c r="CL29" s="1314" t="str">
        <f t="shared" si="96"/>
        <v/>
      </c>
      <c r="CM29" s="156" t="str">
        <f t="shared" si="96"/>
        <v/>
      </c>
      <c r="CN29" s="90" t="str">
        <f t="shared" si="96"/>
        <v/>
      </c>
      <c r="CO29" s="90" t="str">
        <f t="shared" si="96"/>
        <v/>
      </c>
      <c r="CP29" s="90" t="str">
        <f t="shared" si="96"/>
        <v/>
      </c>
      <c r="CQ29" s="90" t="str">
        <f t="shared" si="96"/>
        <v/>
      </c>
      <c r="CR29" s="90" t="str">
        <f t="shared" si="96"/>
        <v/>
      </c>
      <c r="CS29" s="89" t="str">
        <f t="shared" si="96"/>
        <v/>
      </c>
      <c r="CT29" s="524" t="str">
        <f t="shared" ref="CE29:CT36" si="9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2" t="str">
        <f t="shared" ref="CU29:CU36" si="98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3" t="str">
        <f t="shared" ref="CV29:CV36" si="99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4" t="str">
        <f t="shared" ref="CW29:CW36" si="100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4" t="str">
        <f t="shared" ref="CX29:CX36" si="101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4" t="str">
        <f t="shared" ref="CY29:CY36" si="102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4" t="str">
        <f t="shared" ref="CZ29:CZ36" si="103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4" t="str">
        <f t="shared" ref="DA29:DA36" si="104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5" t="str">
        <f t="shared" ref="DB29:DB36" si="105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5" t="str">
        <f t="shared" ref="DC29:DC36" si="106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5" t="str">
        <f t="shared" ref="DD29:DD36" si="107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4" t="str">
        <f t="shared" ref="DE29:DE36" si="108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4" t="str">
        <f t="shared" ref="DF29:DF36" si="109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4" t="str">
        <f t="shared" ref="DG29:DG36" si="110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4" t="str">
        <f t="shared" ref="DH29:DH36" si="111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4" t="str">
        <f t="shared" ref="DI29:DI36" si="112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3" t="str">
        <f t="shared" ref="DJ29:DJ36" si="113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2" t="str">
        <f t="shared" ref="DK29:DK36" si="114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15">COUNT(B29:R29)</f>
        <v>0</v>
      </c>
      <c r="DM29" s="851">
        <f t="shared" ref="DM29:DM36" si="116">COUNT(T29:AJ29)</f>
        <v>1</v>
      </c>
      <c r="DN29" s="851">
        <f t="shared" ref="DN29:DN36" si="117">COUNT(AL29:BB29)</f>
        <v>0</v>
      </c>
      <c r="DO29" s="851">
        <f t="shared" ref="DO29:DO36" si="118">COUNT(BD29:BT29)</f>
        <v>0</v>
      </c>
      <c r="DP29" s="968"/>
      <c r="DQ29" s="969"/>
      <c r="DR29" s="969"/>
      <c r="DS29" s="970"/>
      <c r="DU29" s="60"/>
    </row>
    <row r="30" spans="1:125" ht="12.75" customHeight="1">
      <c r="A30" s="712" t="s">
        <v>276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687">
        <v>1</v>
      </c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4" t="str">
        <f t="shared" si="92"/>
        <v/>
      </c>
      <c r="CA30" s="894" t="str">
        <f t="shared" si="93"/>
        <v/>
      </c>
      <c r="CB30" s="894" t="str">
        <f t="shared" si="94"/>
        <v/>
      </c>
      <c r="CC30" s="895" t="str">
        <f t="shared" si="95"/>
        <v/>
      </c>
      <c r="CD30" s="523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7"/>
        <v/>
      </c>
      <c r="CF30" s="90" t="str">
        <f t="shared" si="97"/>
        <v/>
      </c>
      <c r="CG30" s="90" t="str">
        <f t="shared" si="97"/>
        <v/>
      </c>
      <c r="CH30" s="90" t="str">
        <f t="shared" si="97"/>
        <v/>
      </c>
      <c r="CI30" s="90" t="str">
        <f t="shared" si="97"/>
        <v/>
      </c>
      <c r="CJ30" s="90" t="str">
        <f t="shared" si="97"/>
        <v/>
      </c>
      <c r="CK30" s="156" t="str">
        <f t="shared" si="97"/>
        <v/>
      </c>
      <c r="CL30" s="156" t="str">
        <f t="shared" si="97"/>
        <v/>
      </c>
      <c r="CM30" s="156" t="str">
        <f t="shared" si="97"/>
        <v/>
      </c>
      <c r="CN30" s="90" t="str">
        <f t="shared" si="97"/>
        <v/>
      </c>
      <c r="CO30" s="90" t="str">
        <f t="shared" si="97"/>
        <v/>
      </c>
      <c r="CP30" s="90" t="str">
        <f t="shared" si="97"/>
        <v/>
      </c>
      <c r="CQ30" s="90" t="str">
        <f t="shared" si="97"/>
        <v/>
      </c>
      <c r="CR30" s="90" t="str">
        <f t="shared" si="97"/>
        <v/>
      </c>
      <c r="CS30" s="89" t="str">
        <f t="shared" si="97"/>
        <v/>
      </c>
      <c r="CT30" s="524" t="str">
        <f t="shared" si="97"/>
        <v/>
      </c>
      <c r="CU30" s="552" t="str">
        <f t="shared" si="98"/>
        <v/>
      </c>
      <c r="CV30" s="553" t="str">
        <f t="shared" si="99"/>
        <v/>
      </c>
      <c r="CW30" s="554" t="str">
        <f t="shared" si="100"/>
        <v/>
      </c>
      <c r="CX30" s="554" t="str">
        <f t="shared" si="101"/>
        <v/>
      </c>
      <c r="CY30" s="554" t="str">
        <f t="shared" si="102"/>
        <v/>
      </c>
      <c r="CZ30" s="554" t="str">
        <f t="shared" si="103"/>
        <v/>
      </c>
      <c r="DA30" s="554" t="str">
        <f t="shared" si="104"/>
        <v/>
      </c>
      <c r="DB30" s="555" t="str">
        <f t="shared" si="105"/>
        <v/>
      </c>
      <c r="DC30" s="555" t="str">
        <f t="shared" si="106"/>
        <v/>
      </c>
      <c r="DD30" s="555" t="str">
        <f t="shared" si="107"/>
        <v/>
      </c>
      <c r="DE30" s="554" t="str">
        <f t="shared" si="108"/>
        <v/>
      </c>
      <c r="DF30" s="554" t="str">
        <f t="shared" si="109"/>
        <v/>
      </c>
      <c r="DG30" s="554" t="str">
        <f t="shared" si="110"/>
        <v/>
      </c>
      <c r="DH30" s="554" t="str">
        <f t="shared" si="111"/>
        <v/>
      </c>
      <c r="DI30" s="554" t="str">
        <f t="shared" si="112"/>
        <v/>
      </c>
      <c r="DJ30" s="553" t="str">
        <f t="shared" si="113"/>
        <v/>
      </c>
      <c r="DK30" s="552" t="str">
        <f t="shared" si="114"/>
        <v/>
      </c>
      <c r="DL30" s="896">
        <f t="shared" si="115"/>
        <v>0</v>
      </c>
      <c r="DM30" s="851">
        <f t="shared" si="116"/>
        <v>1</v>
      </c>
      <c r="DN30" s="851">
        <f t="shared" si="117"/>
        <v>0</v>
      </c>
      <c r="DO30" s="851">
        <f t="shared" si="118"/>
        <v>0</v>
      </c>
      <c r="DP30" s="968"/>
      <c r="DQ30" s="969"/>
      <c r="DR30" s="969"/>
      <c r="DS30" s="970"/>
      <c r="DU30" s="60"/>
    </row>
    <row r="31" spans="1:125" ht="12.75" customHeight="1">
      <c r="A31" s="651" t="s">
        <v>277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687">
        <v>6</v>
      </c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4" t="str">
        <f t="shared" si="92"/>
        <v/>
      </c>
      <c r="CA31" s="894" t="str">
        <f t="shared" si="93"/>
        <v/>
      </c>
      <c r="CB31" s="894" t="str">
        <f t="shared" si="94"/>
        <v/>
      </c>
      <c r="CC31" s="895" t="str">
        <f t="shared" si="95"/>
        <v/>
      </c>
      <c r="CD31" s="523" t="str">
        <f t="shared" si="119"/>
        <v/>
      </c>
      <c r="CE31" s="89" t="str">
        <f t="shared" si="97"/>
        <v/>
      </c>
      <c r="CF31" s="90" t="str">
        <f t="shared" si="97"/>
        <v/>
      </c>
      <c r="CG31" s="90" t="str">
        <f t="shared" si="97"/>
        <v/>
      </c>
      <c r="CH31" s="90" t="str">
        <f t="shared" si="97"/>
        <v/>
      </c>
      <c r="CI31" s="90" t="str">
        <f t="shared" si="97"/>
        <v/>
      </c>
      <c r="CJ31" s="90" t="str">
        <f t="shared" si="97"/>
        <v/>
      </c>
      <c r="CK31" s="156" t="str">
        <f t="shared" si="97"/>
        <v/>
      </c>
      <c r="CL31" s="156" t="str">
        <f t="shared" si="97"/>
        <v/>
      </c>
      <c r="CM31" s="156" t="str">
        <f t="shared" si="97"/>
        <v/>
      </c>
      <c r="CN31" s="90" t="str">
        <f t="shared" si="97"/>
        <v/>
      </c>
      <c r="CO31" s="90" t="str">
        <f t="shared" si="97"/>
        <v/>
      </c>
      <c r="CP31" s="90" t="str">
        <f t="shared" si="97"/>
        <v/>
      </c>
      <c r="CQ31" s="90" t="str">
        <f t="shared" si="97"/>
        <v/>
      </c>
      <c r="CR31" s="90" t="str">
        <f t="shared" si="97"/>
        <v/>
      </c>
      <c r="CS31" s="89" t="str">
        <f t="shared" si="97"/>
        <v/>
      </c>
      <c r="CT31" s="524" t="str">
        <f t="shared" si="97"/>
        <v/>
      </c>
      <c r="CU31" s="552" t="str">
        <f t="shared" si="98"/>
        <v/>
      </c>
      <c r="CV31" s="553" t="str">
        <f t="shared" si="99"/>
        <v/>
      </c>
      <c r="CW31" s="554" t="str">
        <f t="shared" si="100"/>
        <v/>
      </c>
      <c r="CX31" s="554" t="str">
        <f t="shared" si="101"/>
        <v/>
      </c>
      <c r="CY31" s="554" t="str">
        <f t="shared" si="102"/>
        <v/>
      </c>
      <c r="CZ31" s="554" t="str">
        <f t="shared" si="103"/>
        <v/>
      </c>
      <c r="DA31" s="554" t="str">
        <f t="shared" si="104"/>
        <v/>
      </c>
      <c r="DB31" s="555" t="str">
        <f t="shared" si="105"/>
        <v/>
      </c>
      <c r="DC31" s="555" t="str">
        <f t="shared" si="106"/>
        <v/>
      </c>
      <c r="DD31" s="555" t="str">
        <f t="shared" si="107"/>
        <v/>
      </c>
      <c r="DE31" s="554" t="str">
        <f t="shared" si="108"/>
        <v/>
      </c>
      <c r="DF31" s="554" t="str">
        <f t="shared" si="109"/>
        <v/>
      </c>
      <c r="DG31" s="554" t="str">
        <f t="shared" si="110"/>
        <v/>
      </c>
      <c r="DH31" s="554" t="str">
        <f t="shared" si="111"/>
        <v/>
      </c>
      <c r="DI31" s="554" t="str">
        <f t="shared" si="112"/>
        <v/>
      </c>
      <c r="DJ31" s="553" t="str">
        <f t="shared" si="113"/>
        <v/>
      </c>
      <c r="DK31" s="552" t="str">
        <f t="shared" si="114"/>
        <v/>
      </c>
      <c r="DL31" s="896">
        <f t="shared" si="115"/>
        <v>0</v>
      </c>
      <c r="DM31" s="851">
        <f t="shared" si="116"/>
        <v>1</v>
      </c>
      <c r="DN31" s="851">
        <f t="shared" si="117"/>
        <v>0</v>
      </c>
      <c r="DO31" s="851">
        <f t="shared" si="118"/>
        <v>0</v>
      </c>
      <c r="DP31" s="968"/>
      <c r="DQ31" s="969"/>
      <c r="DR31" s="969"/>
      <c r="DS31" s="970"/>
      <c r="DU31" s="60"/>
    </row>
    <row r="32" spans="1:125" ht="12.75" customHeight="1">
      <c r="A32" s="704" t="s">
        <v>257</v>
      </c>
      <c r="B32" s="632" t="str">
        <f t="shared" ref="B32:R32" si="120">IF(B30="","",B29*B30*B31)</f>
        <v/>
      </c>
      <c r="C32" s="632" t="str">
        <f t="shared" si="120"/>
        <v/>
      </c>
      <c r="D32" s="632" t="str">
        <f t="shared" si="120"/>
        <v/>
      </c>
      <c r="E32" s="632" t="str">
        <f t="shared" si="120"/>
        <v/>
      </c>
      <c r="F32" s="632" t="str">
        <f t="shared" si="120"/>
        <v/>
      </c>
      <c r="G32" s="632" t="str">
        <f t="shared" si="120"/>
        <v/>
      </c>
      <c r="H32" s="632" t="str">
        <f t="shared" si="120"/>
        <v/>
      </c>
      <c r="I32" s="632" t="str">
        <f t="shared" si="120"/>
        <v/>
      </c>
      <c r="J32" s="632" t="str">
        <f t="shared" si="120"/>
        <v/>
      </c>
      <c r="K32" s="632" t="str">
        <f t="shared" si="120"/>
        <v/>
      </c>
      <c r="L32" s="632" t="str">
        <f t="shared" si="120"/>
        <v/>
      </c>
      <c r="M32" s="632" t="str">
        <f t="shared" si="120"/>
        <v/>
      </c>
      <c r="N32" s="632" t="str">
        <f t="shared" si="120"/>
        <v/>
      </c>
      <c r="O32" s="632" t="str">
        <f t="shared" si="120"/>
        <v/>
      </c>
      <c r="P32" s="632" t="str">
        <f t="shared" si="120"/>
        <v/>
      </c>
      <c r="Q32" s="632" t="str">
        <f t="shared" si="120"/>
        <v/>
      </c>
      <c r="R32" s="632" t="str">
        <f t="shared" si="120"/>
        <v/>
      </c>
      <c r="S32" s="665"/>
      <c r="T32" s="632" t="str">
        <f t="shared" ref="T32:AJ32" si="121">IF(T30="","",T29*T30*T31)</f>
        <v/>
      </c>
      <c r="U32" s="632" t="str">
        <f t="shared" si="121"/>
        <v/>
      </c>
      <c r="V32" s="632" t="str">
        <f t="shared" si="121"/>
        <v/>
      </c>
      <c r="W32" s="632" t="str">
        <f t="shared" si="121"/>
        <v/>
      </c>
      <c r="X32" s="632" t="str">
        <f t="shared" si="121"/>
        <v/>
      </c>
      <c r="Y32" s="632" t="str">
        <f t="shared" si="121"/>
        <v/>
      </c>
      <c r="Z32" s="632">
        <f t="shared" si="121"/>
        <v>12</v>
      </c>
      <c r="AA32" s="632" t="str">
        <f t="shared" si="121"/>
        <v/>
      </c>
      <c r="AB32" s="632" t="str">
        <f t="shared" si="121"/>
        <v/>
      </c>
      <c r="AC32" s="632" t="str">
        <f t="shared" si="121"/>
        <v/>
      </c>
      <c r="AD32" s="632" t="str">
        <f t="shared" si="121"/>
        <v/>
      </c>
      <c r="AE32" s="632" t="str">
        <f t="shared" si="121"/>
        <v/>
      </c>
      <c r="AF32" s="632" t="str">
        <f t="shared" si="121"/>
        <v/>
      </c>
      <c r="AG32" s="632" t="str">
        <f t="shared" si="121"/>
        <v/>
      </c>
      <c r="AH32" s="632" t="str">
        <f t="shared" si="121"/>
        <v/>
      </c>
      <c r="AI32" s="632" t="str">
        <f t="shared" si="121"/>
        <v/>
      </c>
      <c r="AJ32" s="632" t="str">
        <f t="shared" si="121"/>
        <v/>
      </c>
      <c r="AK32" s="665"/>
      <c r="AL32" s="632" t="str">
        <f t="shared" ref="AL32:BB32" si="122">IF(AL30="","",AL29*AL30*AL31)</f>
        <v/>
      </c>
      <c r="AM32" s="632" t="str">
        <f t="shared" si="122"/>
        <v/>
      </c>
      <c r="AN32" s="632" t="str">
        <f t="shared" si="122"/>
        <v/>
      </c>
      <c r="AO32" s="632" t="str">
        <f t="shared" si="122"/>
        <v/>
      </c>
      <c r="AP32" s="632" t="str">
        <f t="shared" si="122"/>
        <v/>
      </c>
      <c r="AQ32" s="632" t="str">
        <f t="shared" si="122"/>
        <v/>
      </c>
      <c r="AR32" s="632" t="str">
        <f t="shared" si="122"/>
        <v/>
      </c>
      <c r="AS32" s="632" t="str">
        <f t="shared" si="122"/>
        <v/>
      </c>
      <c r="AT32" s="632" t="str">
        <f t="shared" si="122"/>
        <v/>
      </c>
      <c r="AU32" s="632" t="str">
        <f t="shared" si="122"/>
        <v/>
      </c>
      <c r="AV32" s="632" t="str">
        <f t="shared" si="122"/>
        <v/>
      </c>
      <c r="AW32" s="632" t="str">
        <f t="shared" si="122"/>
        <v/>
      </c>
      <c r="AX32" s="632" t="str">
        <f t="shared" si="122"/>
        <v/>
      </c>
      <c r="AY32" s="632" t="str">
        <f t="shared" si="122"/>
        <v/>
      </c>
      <c r="AZ32" s="632" t="str">
        <f t="shared" si="122"/>
        <v/>
      </c>
      <c r="BA32" s="632" t="str">
        <f t="shared" si="122"/>
        <v/>
      </c>
      <c r="BB32" s="632" t="str">
        <f t="shared" si="122"/>
        <v/>
      </c>
      <c r="BC32" s="665"/>
      <c r="BD32" s="632" t="str">
        <f t="shared" ref="BD32:BT32" si="123">IF(BD30="","",BD29*BD30*BD31)</f>
        <v/>
      </c>
      <c r="BE32" s="632" t="str">
        <f t="shared" si="123"/>
        <v/>
      </c>
      <c r="BF32" s="632" t="str">
        <f t="shared" si="123"/>
        <v/>
      </c>
      <c r="BG32" s="632" t="str">
        <f t="shared" si="123"/>
        <v/>
      </c>
      <c r="BH32" s="632" t="str">
        <f t="shared" si="123"/>
        <v/>
      </c>
      <c r="BI32" s="632" t="str">
        <f t="shared" si="123"/>
        <v/>
      </c>
      <c r="BJ32" s="632" t="str">
        <f t="shared" si="123"/>
        <v/>
      </c>
      <c r="BK32" s="632" t="str">
        <f t="shared" si="123"/>
        <v/>
      </c>
      <c r="BL32" s="632" t="str">
        <f t="shared" si="123"/>
        <v/>
      </c>
      <c r="BM32" s="632" t="str">
        <f t="shared" si="123"/>
        <v/>
      </c>
      <c r="BN32" s="632" t="str">
        <f t="shared" si="123"/>
        <v/>
      </c>
      <c r="BO32" s="632" t="str">
        <f t="shared" si="123"/>
        <v/>
      </c>
      <c r="BP32" s="632" t="str">
        <f t="shared" si="123"/>
        <v/>
      </c>
      <c r="BQ32" s="632" t="str">
        <f t="shared" si="123"/>
        <v/>
      </c>
      <c r="BR32" s="632" t="str">
        <f t="shared" si="123"/>
        <v/>
      </c>
      <c r="BS32" s="632" t="str">
        <f t="shared" si="123"/>
        <v/>
      </c>
      <c r="BT32" s="632" t="str">
        <f t="shared" si="123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4" t="str">
        <f t="shared" si="92"/>
        <v/>
      </c>
      <c r="CA32" s="894" t="str">
        <f t="shared" si="93"/>
        <v/>
      </c>
      <c r="CB32" s="894" t="str">
        <f t="shared" si="94"/>
        <v/>
      </c>
      <c r="CC32" s="895" t="str">
        <f t="shared" si="95"/>
        <v/>
      </c>
      <c r="CD32" s="523" t="str">
        <f t="shared" si="119"/>
        <v/>
      </c>
      <c r="CE32" s="89" t="str">
        <f t="shared" si="97"/>
        <v/>
      </c>
      <c r="CF32" s="90" t="str">
        <f t="shared" si="97"/>
        <v/>
      </c>
      <c r="CG32" s="90" t="str">
        <f t="shared" si="97"/>
        <v/>
      </c>
      <c r="CH32" s="90" t="str">
        <f t="shared" si="97"/>
        <v/>
      </c>
      <c r="CI32" s="90" t="str">
        <f t="shared" si="97"/>
        <v/>
      </c>
      <c r="CJ32" s="90" t="str">
        <f t="shared" si="97"/>
        <v/>
      </c>
      <c r="CK32" s="156" t="str">
        <f t="shared" si="97"/>
        <v/>
      </c>
      <c r="CL32" s="156" t="str">
        <f t="shared" si="97"/>
        <v/>
      </c>
      <c r="CM32" s="156" t="str">
        <f t="shared" si="97"/>
        <v/>
      </c>
      <c r="CN32" s="90" t="str">
        <f t="shared" si="97"/>
        <v/>
      </c>
      <c r="CO32" s="90" t="str">
        <f t="shared" si="97"/>
        <v/>
      </c>
      <c r="CP32" s="90" t="str">
        <f t="shared" si="97"/>
        <v/>
      </c>
      <c r="CQ32" s="90" t="str">
        <f t="shared" si="97"/>
        <v/>
      </c>
      <c r="CR32" s="90" t="str">
        <f t="shared" si="97"/>
        <v/>
      </c>
      <c r="CS32" s="89" t="str">
        <f t="shared" si="97"/>
        <v/>
      </c>
      <c r="CT32" s="524" t="str">
        <f t="shared" si="97"/>
        <v/>
      </c>
      <c r="CU32" s="552" t="str">
        <f t="shared" si="98"/>
        <v/>
      </c>
      <c r="CV32" s="553" t="str">
        <f t="shared" si="99"/>
        <v/>
      </c>
      <c r="CW32" s="554" t="str">
        <f t="shared" si="100"/>
        <v/>
      </c>
      <c r="CX32" s="554" t="str">
        <f t="shared" si="101"/>
        <v/>
      </c>
      <c r="CY32" s="554" t="str">
        <f t="shared" si="102"/>
        <v/>
      </c>
      <c r="CZ32" s="554" t="str">
        <f t="shared" si="103"/>
        <v/>
      </c>
      <c r="DA32" s="554" t="str">
        <f t="shared" si="104"/>
        <v/>
      </c>
      <c r="DB32" s="555" t="str">
        <f t="shared" si="105"/>
        <v/>
      </c>
      <c r="DC32" s="555" t="str">
        <f t="shared" si="106"/>
        <v/>
      </c>
      <c r="DD32" s="555" t="str">
        <f t="shared" si="107"/>
        <v/>
      </c>
      <c r="DE32" s="554" t="str">
        <f t="shared" si="108"/>
        <v/>
      </c>
      <c r="DF32" s="554" t="str">
        <f t="shared" si="109"/>
        <v/>
      </c>
      <c r="DG32" s="554" t="str">
        <f t="shared" si="110"/>
        <v/>
      </c>
      <c r="DH32" s="554" t="str">
        <f t="shared" si="111"/>
        <v/>
      </c>
      <c r="DI32" s="554" t="str">
        <f t="shared" si="112"/>
        <v/>
      </c>
      <c r="DJ32" s="553" t="str">
        <f t="shared" si="113"/>
        <v/>
      </c>
      <c r="DK32" s="552" t="str">
        <f t="shared" si="114"/>
        <v/>
      </c>
      <c r="DL32" s="896">
        <f t="shared" si="115"/>
        <v>0</v>
      </c>
      <c r="DM32" s="851">
        <f t="shared" si="116"/>
        <v>1</v>
      </c>
      <c r="DN32" s="851">
        <f t="shared" si="117"/>
        <v>0</v>
      </c>
      <c r="DO32" s="851">
        <f t="shared" si="118"/>
        <v>0</v>
      </c>
      <c r="DP32" s="973" t="str">
        <f>IF(SUM(BV32)&gt;0,(BV28-DP35-SUM(BV35)*(DP35=""))*'Exp factors'!C$23,"")</f>
        <v/>
      </c>
      <c r="DQ32" s="974" t="str">
        <f>IF(SUM(BW32)&gt;0,(BW28-DQ35-SUM(BW35)*(DQ35=""))*'Exp factors'!D$23,"")</f>
        <v/>
      </c>
      <c r="DR32" s="974" t="str">
        <f>IF(SUM(BX32)&gt;0,(BX28-DR35-SUM(BX35)*(DR35=""))*'Exp factors'!E$23,"")</f>
        <v/>
      </c>
      <c r="DS32" s="975" t="str">
        <f>IF(SUM(BY32)&gt;0,(BY28-DS35-SUM(BY35)*(DS35=""))*'Exp factors'!F$23,"")</f>
        <v/>
      </c>
      <c r="DU32" s="60"/>
    </row>
    <row r="33" spans="1:125" ht="12.75" customHeight="1">
      <c r="A33" s="704" t="str">
        <f>$H$1 &amp; "/kg"</f>
        <v>kcal/kg</v>
      </c>
      <c r="B33" s="765">
        <f t="shared" ref="B33:G33" si="124">280*$K$1</f>
        <v>280</v>
      </c>
      <c r="C33" s="765">
        <f t="shared" si="124"/>
        <v>280</v>
      </c>
      <c r="D33" s="765">
        <f t="shared" si="124"/>
        <v>280</v>
      </c>
      <c r="E33" s="765">
        <f t="shared" si="124"/>
        <v>280</v>
      </c>
      <c r="F33" s="765">
        <f t="shared" si="124"/>
        <v>280</v>
      </c>
      <c r="G33" s="765">
        <f t="shared" si="124"/>
        <v>280</v>
      </c>
      <c r="H33" s="765">
        <f>280*$K$1</f>
        <v>280</v>
      </c>
      <c r="I33" s="765">
        <f t="shared" ref="I33:R33" si="125">280*$K$1</f>
        <v>280</v>
      </c>
      <c r="J33" s="765">
        <f t="shared" si="125"/>
        <v>280</v>
      </c>
      <c r="K33" s="765">
        <f t="shared" si="125"/>
        <v>280</v>
      </c>
      <c r="L33" s="765">
        <f t="shared" si="125"/>
        <v>280</v>
      </c>
      <c r="M33" s="765">
        <f t="shared" si="125"/>
        <v>280</v>
      </c>
      <c r="N33" s="765">
        <f t="shared" si="125"/>
        <v>280</v>
      </c>
      <c r="O33" s="765">
        <f t="shared" si="125"/>
        <v>280</v>
      </c>
      <c r="P33" s="765">
        <f t="shared" si="125"/>
        <v>280</v>
      </c>
      <c r="Q33" s="765">
        <f t="shared" si="125"/>
        <v>280</v>
      </c>
      <c r="R33" s="765">
        <f t="shared" si="125"/>
        <v>280</v>
      </c>
      <c r="S33" s="759"/>
      <c r="T33" s="765">
        <f t="shared" ref="T33:Y33" si="126">280*$K$1</f>
        <v>280</v>
      </c>
      <c r="U33" s="765">
        <f t="shared" si="126"/>
        <v>280</v>
      </c>
      <c r="V33" s="765">
        <f t="shared" si="126"/>
        <v>280</v>
      </c>
      <c r="W33" s="765">
        <f t="shared" si="126"/>
        <v>280</v>
      </c>
      <c r="X33" s="765">
        <f t="shared" si="126"/>
        <v>280</v>
      </c>
      <c r="Y33" s="765">
        <f t="shared" si="126"/>
        <v>280</v>
      </c>
      <c r="Z33" s="765">
        <f>280*$K$1</f>
        <v>280</v>
      </c>
      <c r="AA33" s="765">
        <f t="shared" ref="AA33:AJ33" si="127">280*$K$1</f>
        <v>280</v>
      </c>
      <c r="AB33" s="765">
        <f t="shared" si="127"/>
        <v>280</v>
      </c>
      <c r="AC33" s="765">
        <f t="shared" si="127"/>
        <v>280</v>
      </c>
      <c r="AD33" s="765">
        <f t="shared" si="127"/>
        <v>280</v>
      </c>
      <c r="AE33" s="765">
        <f t="shared" si="127"/>
        <v>280</v>
      </c>
      <c r="AF33" s="765">
        <f t="shared" si="127"/>
        <v>280</v>
      </c>
      <c r="AG33" s="765">
        <f t="shared" si="127"/>
        <v>280</v>
      </c>
      <c r="AH33" s="765">
        <f t="shared" si="127"/>
        <v>280</v>
      </c>
      <c r="AI33" s="765">
        <f t="shared" si="127"/>
        <v>280</v>
      </c>
      <c r="AJ33" s="765">
        <f t="shared" si="127"/>
        <v>280</v>
      </c>
      <c r="AK33" s="759"/>
      <c r="AL33" s="765">
        <f t="shared" ref="AL33:AQ33" si="128">280*$K$1</f>
        <v>280</v>
      </c>
      <c r="AM33" s="765">
        <f t="shared" si="128"/>
        <v>280</v>
      </c>
      <c r="AN33" s="765">
        <f t="shared" si="128"/>
        <v>280</v>
      </c>
      <c r="AO33" s="765">
        <f t="shared" si="128"/>
        <v>280</v>
      </c>
      <c r="AP33" s="765">
        <f t="shared" si="128"/>
        <v>280</v>
      </c>
      <c r="AQ33" s="765">
        <f t="shared" si="128"/>
        <v>280</v>
      </c>
      <c r="AR33" s="765">
        <f>280*$K$1</f>
        <v>280</v>
      </c>
      <c r="AS33" s="765">
        <f t="shared" ref="AS33:BB33" si="129">280*$K$1</f>
        <v>280</v>
      </c>
      <c r="AT33" s="765">
        <f t="shared" si="129"/>
        <v>280</v>
      </c>
      <c r="AU33" s="765">
        <f t="shared" si="129"/>
        <v>280</v>
      </c>
      <c r="AV33" s="765">
        <f t="shared" si="129"/>
        <v>280</v>
      </c>
      <c r="AW33" s="765">
        <f t="shared" si="129"/>
        <v>280</v>
      </c>
      <c r="AX33" s="765">
        <f t="shared" si="129"/>
        <v>280</v>
      </c>
      <c r="AY33" s="765">
        <f t="shared" si="129"/>
        <v>280</v>
      </c>
      <c r="AZ33" s="765">
        <f t="shared" si="129"/>
        <v>280</v>
      </c>
      <c r="BA33" s="765">
        <f t="shared" si="129"/>
        <v>280</v>
      </c>
      <c r="BB33" s="765">
        <f t="shared" si="129"/>
        <v>280</v>
      </c>
      <c r="BC33" s="759"/>
      <c r="BD33" s="765">
        <f t="shared" ref="BD33:BI33" si="130">280*$K$1</f>
        <v>280</v>
      </c>
      <c r="BE33" s="765">
        <f t="shared" si="130"/>
        <v>280</v>
      </c>
      <c r="BF33" s="765">
        <f t="shared" si="130"/>
        <v>280</v>
      </c>
      <c r="BG33" s="765">
        <f t="shared" si="130"/>
        <v>280</v>
      </c>
      <c r="BH33" s="765">
        <f t="shared" si="130"/>
        <v>280</v>
      </c>
      <c r="BI33" s="765">
        <f t="shared" si="130"/>
        <v>280</v>
      </c>
      <c r="BJ33" s="765">
        <f>280*$K$1</f>
        <v>280</v>
      </c>
      <c r="BK33" s="765">
        <f t="shared" ref="BK33:BY33" si="131">280*$K$1</f>
        <v>280</v>
      </c>
      <c r="BL33" s="765">
        <f t="shared" si="131"/>
        <v>280</v>
      </c>
      <c r="BM33" s="765">
        <f t="shared" si="131"/>
        <v>280</v>
      </c>
      <c r="BN33" s="765">
        <f t="shared" si="131"/>
        <v>280</v>
      </c>
      <c r="BO33" s="765">
        <f t="shared" si="131"/>
        <v>280</v>
      </c>
      <c r="BP33" s="765">
        <f t="shared" si="131"/>
        <v>280</v>
      </c>
      <c r="BQ33" s="765">
        <f t="shared" si="131"/>
        <v>280</v>
      </c>
      <c r="BR33" s="765">
        <f t="shared" si="131"/>
        <v>280</v>
      </c>
      <c r="BS33" s="765">
        <f t="shared" si="131"/>
        <v>280</v>
      </c>
      <c r="BT33" s="765">
        <f t="shared" si="131"/>
        <v>280</v>
      </c>
      <c r="BU33" s="759"/>
      <c r="BV33" s="765">
        <f t="shared" si="131"/>
        <v>280</v>
      </c>
      <c r="BW33" s="765">
        <f t="shared" si="131"/>
        <v>280</v>
      </c>
      <c r="BX33" s="765">
        <f t="shared" si="131"/>
        <v>280</v>
      </c>
      <c r="BY33" s="765">
        <f t="shared" si="131"/>
        <v>280</v>
      </c>
      <c r="BZ33" s="894">
        <f t="shared" si="92"/>
        <v>280</v>
      </c>
      <c r="CA33" s="894">
        <f t="shared" si="93"/>
        <v>280</v>
      </c>
      <c r="CB33" s="894">
        <f t="shared" si="94"/>
        <v>280</v>
      </c>
      <c r="CC33" s="895">
        <f t="shared" si="95"/>
        <v>280</v>
      </c>
      <c r="CD33" s="523">
        <f t="shared" si="119"/>
        <v>280</v>
      </c>
      <c r="CE33" s="89">
        <f t="shared" si="97"/>
        <v>280</v>
      </c>
      <c r="CF33" s="90">
        <f t="shared" si="97"/>
        <v>280</v>
      </c>
      <c r="CG33" s="90">
        <f t="shared" si="97"/>
        <v>280</v>
      </c>
      <c r="CH33" s="90">
        <f t="shared" si="97"/>
        <v>280</v>
      </c>
      <c r="CI33" s="90">
        <f t="shared" si="97"/>
        <v>280</v>
      </c>
      <c r="CJ33" s="90">
        <f t="shared" si="97"/>
        <v>280</v>
      </c>
      <c r="CK33" s="156">
        <f t="shared" si="97"/>
        <v>280</v>
      </c>
      <c r="CL33" s="156">
        <f t="shared" si="97"/>
        <v>280</v>
      </c>
      <c r="CM33" s="156">
        <f t="shared" si="97"/>
        <v>280</v>
      </c>
      <c r="CN33" s="90">
        <f t="shared" si="97"/>
        <v>280</v>
      </c>
      <c r="CO33" s="90">
        <f t="shared" si="97"/>
        <v>280</v>
      </c>
      <c r="CP33" s="90">
        <f t="shared" si="97"/>
        <v>280</v>
      </c>
      <c r="CQ33" s="90">
        <f t="shared" si="97"/>
        <v>280</v>
      </c>
      <c r="CR33" s="90">
        <f t="shared" si="97"/>
        <v>280</v>
      </c>
      <c r="CS33" s="89">
        <f t="shared" si="97"/>
        <v>280</v>
      </c>
      <c r="CT33" s="524">
        <f t="shared" si="97"/>
        <v>280</v>
      </c>
      <c r="CU33" s="552">
        <f t="shared" si="98"/>
        <v>280</v>
      </c>
      <c r="CV33" s="553">
        <f t="shared" si="99"/>
        <v>280</v>
      </c>
      <c r="CW33" s="554">
        <f t="shared" si="100"/>
        <v>280</v>
      </c>
      <c r="CX33" s="554">
        <f t="shared" si="101"/>
        <v>280</v>
      </c>
      <c r="CY33" s="554">
        <f t="shared" si="102"/>
        <v>280</v>
      </c>
      <c r="CZ33" s="554">
        <f t="shared" si="103"/>
        <v>280</v>
      </c>
      <c r="DA33" s="554">
        <f t="shared" si="104"/>
        <v>280</v>
      </c>
      <c r="DB33" s="555">
        <f t="shared" si="105"/>
        <v>280</v>
      </c>
      <c r="DC33" s="555">
        <f t="shared" si="106"/>
        <v>280</v>
      </c>
      <c r="DD33" s="555">
        <f t="shared" si="107"/>
        <v>280</v>
      </c>
      <c r="DE33" s="554">
        <f t="shared" si="108"/>
        <v>280</v>
      </c>
      <c r="DF33" s="554">
        <f t="shared" si="109"/>
        <v>280</v>
      </c>
      <c r="DG33" s="554">
        <f t="shared" si="110"/>
        <v>280</v>
      </c>
      <c r="DH33" s="554">
        <f t="shared" si="111"/>
        <v>280</v>
      </c>
      <c r="DI33" s="554">
        <f t="shared" si="112"/>
        <v>280</v>
      </c>
      <c r="DJ33" s="553">
        <f t="shared" si="113"/>
        <v>280</v>
      </c>
      <c r="DK33" s="552">
        <f t="shared" si="114"/>
        <v>280</v>
      </c>
      <c r="DL33" s="896">
        <f t="shared" si="115"/>
        <v>17</v>
      </c>
      <c r="DM33" s="851">
        <f t="shared" si="116"/>
        <v>17</v>
      </c>
      <c r="DN33" s="851">
        <f t="shared" si="117"/>
        <v>17</v>
      </c>
      <c r="DO33" s="851">
        <f t="shared" si="118"/>
        <v>17</v>
      </c>
      <c r="DP33" s="968"/>
      <c r="DQ33" s="969"/>
      <c r="DR33" s="969"/>
      <c r="DS33" s="970"/>
      <c r="DU33" s="60"/>
    </row>
    <row r="34" spans="1:125" ht="12.75" customHeight="1">
      <c r="A34" s="651" t="str">
        <f>$H$1 &amp; " (%)"</f>
        <v>kcal (%)</v>
      </c>
      <c r="B34" s="635" t="str">
        <f t="shared" ref="B34:R34" si="132">IF(B32="","",B32*B33/B$7/365/$G$1)</f>
        <v/>
      </c>
      <c r="C34" s="635" t="str">
        <f t="shared" si="132"/>
        <v/>
      </c>
      <c r="D34" s="635" t="str">
        <f t="shared" si="132"/>
        <v/>
      </c>
      <c r="E34" s="635" t="str">
        <f t="shared" si="132"/>
        <v/>
      </c>
      <c r="F34" s="635" t="str">
        <f t="shared" si="132"/>
        <v/>
      </c>
      <c r="G34" s="635" t="str">
        <f t="shared" si="132"/>
        <v/>
      </c>
      <c r="H34" s="635" t="str">
        <f t="shared" si="132"/>
        <v/>
      </c>
      <c r="I34" s="635" t="str">
        <f t="shared" si="132"/>
        <v/>
      </c>
      <c r="J34" s="635" t="str">
        <f t="shared" si="132"/>
        <v/>
      </c>
      <c r="K34" s="635" t="str">
        <f t="shared" si="132"/>
        <v/>
      </c>
      <c r="L34" s="635" t="str">
        <f t="shared" si="132"/>
        <v/>
      </c>
      <c r="M34" s="635" t="str">
        <f t="shared" si="132"/>
        <v/>
      </c>
      <c r="N34" s="635" t="str">
        <f t="shared" si="132"/>
        <v/>
      </c>
      <c r="O34" s="635" t="str">
        <f t="shared" si="132"/>
        <v/>
      </c>
      <c r="P34" s="635" t="str">
        <f t="shared" si="132"/>
        <v/>
      </c>
      <c r="Q34" s="635" t="str">
        <f t="shared" si="132"/>
        <v/>
      </c>
      <c r="R34" s="635" t="str">
        <f t="shared" si="132"/>
        <v/>
      </c>
      <c r="S34" s="655"/>
      <c r="T34" s="635" t="str">
        <f t="shared" ref="T34:AJ34" si="133">IF(T32="","",T32*T33/T$7/365/$G$1)</f>
        <v/>
      </c>
      <c r="U34" s="635" t="str">
        <f t="shared" si="133"/>
        <v/>
      </c>
      <c r="V34" s="635" t="str">
        <f t="shared" si="133"/>
        <v/>
      </c>
      <c r="W34" s="635" t="str">
        <f t="shared" si="133"/>
        <v/>
      </c>
      <c r="X34" s="635" t="str">
        <f t="shared" si="133"/>
        <v/>
      </c>
      <c r="Y34" s="635" t="str">
        <f t="shared" si="133"/>
        <v/>
      </c>
      <c r="Z34" s="635">
        <f t="shared" si="133"/>
        <v>4.3835616438356166E-4</v>
      </c>
      <c r="AA34" s="635" t="str">
        <f t="shared" si="133"/>
        <v/>
      </c>
      <c r="AB34" s="635" t="str">
        <f t="shared" si="133"/>
        <v/>
      </c>
      <c r="AC34" s="635" t="str">
        <f t="shared" si="133"/>
        <v/>
      </c>
      <c r="AD34" s="635" t="str">
        <f t="shared" si="133"/>
        <v/>
      </c>
      <c r="AE34" s="635" t="str">
        <f t="shared" si="133"/>
        <v/>
      </c>
      <c r="AF34" s="635" t="str">
        <f t="shared" si="133"/>
        <v/>
      </c>
      <c r="AG34" s="635" t="str">
        <f t="shared" si="133"/>
        <v/>
      </c>
      <c r="AH34" s="635" t="str">
        <f t="shared" si="133"/>
        <v/>
      </c>
      <c r="AI34" s="635" t="str">
        <f t="shared" si="133"/>
        <v/>
      </c>
      <c r="AJ34" s="635" t="str">
        <f t="shared" si="133"/>
        <v/>
      </c>
      <c r="AK34" s="655"/>
      <c r="AL34" s="635" t="str">
        <f t="shared" ref="AL34:BB34" si="134">IF(AL32="","",AL32*AL33/AL$7/365/$G$1)</f>
        <v/>
      </c>
      <c r="AM34" s="635" t="str">
        <f t="shared" si="134"/>
        <v/>
      </c>
      <c r="AN34" s="635" t="str">
        <f t="shared" si="134"/>
        <v/>
      </c>
      <c r="AO34" s="635" t="str">
        <f t="shared" si="134"/>
        <v/>
      </c>
      <c r="AP34" s="635" t="str">
        <f t="shared" si="134"/>
        <v/>
      </c>
      <c r="AQ34" s="635" t="str">
        <f t="shared" si="134"/>
        <v/>
      </c>
      <c r="AR34" s="635" t="str">
        <f t="shared" si="134"/>
        <v/>
      </c>
      <c r="AS34" s="635" t="str">
        <f t="shared" si="134"/>
        <v/>
      </c>
      <c r="AT34" s="635" t="str">
        <f t="shared" si="134"/>
        <v/>
      </c>
      <c r="AU34" s="635" t="str">
        <f t="shared" si="134"/>
        <v/>
      </c>
      <c r="AV34" s="635" t="str">
        <f t="shared" si="134"/>
        <v/>
      </c>
      <c r="AW34" s="635" t="str">
        <f t="shared" si="134"/>
        <v/>
      </c>
      <c r="AX34" s="635" t="str">
        <f t="shared" si="134"/>
        <v/>
      </c>
      <c r="AY34" s="635" t="str">
        <f t="shared" si="134"/>
        <v/>
      </c>
      <c r="AZ34" s="635" t="str">
        <f t="shared" si="134"/>
        <v/>
      </c>
      <c r="BA34" s="635" t="str">
        <f t="shared" si="134"/>
        <v/>
      </c>
      <c r="BB34" s="635" t="str">
        <f t="shared" si="134"/>
        <v/>
      </c>
      <c r="BC34" s="655"/>
      <c r="BD34" s="635" t="str">
        <f t="shared" ref="BD34:BT34" si="135">IF(BD32="","",BD32*BD33/BD$7/365/$G$1)</f>
        <v/>
      </c>
      <c r="BE34" s="635" t="str">
        <f t="shared" si="135"/>
        <v/>
      </c>
      <c r="BF34" s="635" t="str">
        <f t="shared" si="135"/>
        <v/>
      </c>
      <c r="BG34" s="635" t="str">
        <f t="shared" si="135"/>
        <v/>
      </c>
      <c r="BH34" s="635" t="str">
        <f t="shared" si="135"/>
        <v/>
      </c>
      <c r="BI34" s="635" t="str">
        <f t="shared" si="135"/>
        <v/>
      </c>
      <c r="BJ34" s="635" t="str">
        <f t="shared" si="135"/>
        <v/>
      </c>
      <c r="BK34" s="635" t="str">
        <f t="shared" si="135"/>
        <v/>
      </c>
      <c r="BL34" s="635" t="str">
        <f t="shared" si="135"/>
        <v/>
      </c>
      <c r="BM34" s="635" t="str">
        <f t="shared" si="135"/>
        <v/>
      </c>
      <c r="BN34" s="635" t="str">
        <f t="shared" si="135"/>
        <v/>
      </c>
      <c r="BO34" s="635" t="str">
        <f t="shared" si="135"/>
        <v/>
      </c>
      <c r="BP34" s="635" t="str">
        <f t="shared" si="135"/>
        <v/>
      </c>
      <c r="BQ34" s="635" t="str">
        <f t="shared" si="135"/>
        <v/>
      </c>
      <c r="BR34" s="635" t="str">
        <f t="shared" si="135"/>
        <v/>
      </c>
      <c r="BS34" s="635" t="str">
        <f t="shared" si="135"/>
        <v/>
      </c>
      <c r="BT34" s="635" t="str">
        <f t="shared" si="13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4" t="str">
        <f t="shared" si="92"/>
        <v/>
      </c>
      <c r="CA34" s="894" t="str">
        <f t="shared" si="93"/>
        <v/>
      </c>
      <c r="CB34" s="894" t="str">
        <f t="shared" si="94"/>
        <v/>
      </c>
      <c r="CC34" s="895" t="str">
        <f t="shared" si="95"/>
        <v/>
      </c>
      <c r="CD34" s="536" t="str">
        <f t="shared" si="119"/>
        <v/>
      </c>
      <c r="CE34" s="537" t="str">
        <f t="shared" si="97"/>
        <v/>
      </c>
      <c r="CF34" s="538" t="str">
        <f t="shared" si="97"/>
        <v/>
      </c>
      <c r="CG34" s="538" t="str">
        <f t="shared" si="97"/>
        <v/>
      </c>
      <c r="CH34" s="538" t="str">
        <f t="shared" si="97"/>
        <v/>
      </c>
      <c r="CI34" s="538" t="str">
        <f t="shared" si="97"/>
        <v/>
      </c>
      <c r="CJ34" s="538" t="str">
        <f t="shared" si="97"/>
        <v/>
      </c>
      <c r="CK34" s="539" t="str">
        <f t="shared" si="97"/>
        <v/>
      </c>
      <c r="CL34" s="539" t="str">
        <f t="shared" si="97"/>
        <v/>
      </c>
      <c r="CM34" s="539" t="str">
        <f t="shared" si="97"/>
        <v/>
      </c>
      <c r="CN34" s="538" t="str">
        <f t="shared" si="97"/>
        <v/>
      </c>
      <c r="CO34" s="538" t="str">
        <f t="shared" si="97"/>
        <v/>
      </c>
      <c r="CP34" s="538" t="str">
        <f t="shared" si="97"/>
        <v/>
      </c>
      <c r="CQ34" s="538" t="str">
        <f t="shared" si="97"/>
        <v/>
      </c>
      <c r="CR34" s="538" t="str">
        <f t="shared" si="97"/>
        <v/>
      </c>
      <c r="CS34" s="537" t="str">
        <f t="shared" si="97"/>
        <v/>
      </c>
      <c r="CT34" s="1313" t="str">
        <f t="shared" si="97"/>
        <v/>
      </c>
      <c r="CU34" s="540" t="str">
        <f t="shared" si="98"/>
        <v/>
      </c>
      <c r="CV34" s="541" t="str">
        <f t="shared" si="99"/>
        <v/>
      </c>
      <c r="CW34" s="542" t="str">
        <f t="shared" si="100"/>
        <v/>
      </c>
      <c r="CX34" s="542" t="str">
        <f t="shared" si="101"/>
        <v/>
      </c>
      <c r="CY34" s="542" t="str">
        <f t="shared" si="102"/>
        <v/>
      </c>
      <c r="CZ34" s="542" t="str">
        <f t="shared" si="103"/>
        <v/>
      </c>
      <c r="DA34" s="542" t="str">
        <f t="shared" si="104"/>
        <v/>
      </c>
      <c r="DB34" s="543" t="str">
        <f t="shared" si="105"/>
        <v/>
      </c>
      <c r="DC34" s="543" t="str">
        <f t="shared" si="106"/>
        <v/>
      </c>
      <c r="DD34" s="543" t="str">
        <f t="shared" si="107"/>
        <v/>
      </c>
      <c r="DE34" s="542" t="str">
        <f t="shared" si="108"/>
        <v/>
      </c>
      <c r="DF34" s="542" t="str">
        <f t="shared" si="109"/>
        <v/>
      </c>
      <c r="DG34" s="542" t="str">
        <f t="shared" si="110"/>
        <v/>
      </c>
      <c r="DH34" s="542" t="str">
        <f t="shared" si="111"/>
        <v/>
      </c>
      <c r="DI34" s="542" t="str">
        <f t="shared" si="112"/>
        <v/>
      </c>
      <c r="DJ34" s="541" t="str">
        <f t="shared" si="113"/>
        <v/>
      </c>
      <c r="DK34" s="540" t="str">
        <f t="shared" si="114"/>
        <v/>
      </c>
      <c r="DL34" s="896">
        <f t="shared" si="115"/>
        <v>0</v>
      </c>
      <c r="DM34" s="851">
        <f t="shared" si="116"/>
        <v>1</v>
      </c>
      <c r="DN34" s="851">
        <f t="shared" si="117"/>
        <v>0</v>
      </c>
      <c r="DO34" s="851">
        <f t="shared" si="118"/>
        <v>0</v>
      </c>
      <c r="DP34" s="977" t="str">
        <f>IF(DP32="","",DP32*BV33)</f>
        <v/>
      </c>
      <c r="DQ34" s="978" t="str">
        <f>IF(DQ32="","",DQ32*BW33)</f>
        <v/>
      </c>
      <c r="DR34" s="978" t="str">
        <f>IF(DR32="","",DR32*BX33)</f>
        <v/>
      </c>
      <c r="DS34" s="979" t="str">
        <f>IF(DS32="","",DS32*BY33)</f>
        <v/>
      </c>
      <c r="DU34" s="60"/>
    </row>
    <row r="35" spans="1:125" ht="12.75" customHeight="1">
      <c r="A35" s="766" t="s">
        <v>278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>
        <v>6</v>
      </c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4" t="str">
        <f t="shared" si="92"/>
        <v/>
      </c>
      <c r="CA35" s="894" t="str">
        <f t="shared" si="93"/>
        <v/>
      </c>
      <c r="CB35" s="894" t="str">
        <f t="shared" si="94"/>
        <v/>
      </c>
      <c r="CC35" s="895" t="str">
        <f t="shared" si="95"/>
        <v/>
      </c>
      <c r="CD35" s="523" t="str">
        <f t="shared" si="119"/>
        <v/>
      </c>
      <c r="CE35" s="89" t="str">
        <f t="shared" si="97"/>
        <v/>
      </c>
      <c r="CF35" s="90" t="str">
        <f t="shared" si="97"/>
        <v/>
      </c>
      <c r="CG35" s="90" t="str">
        <f t="shared" si="97"/>
        <v/>
      </c>
      <c r="CH35" s="90" t="str">
        <f t="shared" si="97"/>
        <v/>
      </c>
      <c r="CI35" s="90" t="str">
        <f t="shared" si="97"/>
        <v/>
      </c>
      <c r="CJ35" s="90" t="str">
        <f t="shared" si="97"/>
        <v/>
      </c>
      <c r="CK35" s="156" t="str">
        <f t="shared" si="97"/>
        <v/>
      </c>
      <c r="CL35" s="156" t="str">
        <f t="shared" si="97"/>
        <v/>
      </c>
      <c r="CM35" s="156" t="str">
        <f t="shared" si="97"/>
        <v/>
      </c>
      <c r="CN35" s="90" t="str">
        <f t="shared" si="97"/>
        <v/>
      </c>
      <c r="CO35" s="90" t="str">
        <f t="shared" si="97"/>
        <v/>
      </c>
      <c r="CP35" s="90" t="str">
        <f t="shared" si="97"/>
        <v/>
      </c>
      <c r="CQ35" s="90" t="str">
        <f t="shared" si="97"/>
        <v/>
      </c>
      <c r="CR35" s="90" t="str">
        <f t="shared" si="97"/>
        <v/>
      </c>
      <c r="CS35" s="89" t="str">
        <f t="shared" si="97"/>
        <v/>
      </c>
      <c r="CT35" s="524" t="str">
        <f t="shared" si="97"/>
        <v/>
      </c>
      <c r="CU35" s="552" t="str">
        <f t="shared" si="98"/>
        <v/>
      </c>
      <c r="CV35" s="553" t="str">
        <f t="shared" si="99"/>
        <v/>
      </c>
      <c r="CW35" s="554" t="str">
        <f t="shared" si="100"/>
        <v/>
      </c>
      <c r="CX35" s="554" t="str">
        <f t="shared" si="101"/>
        <v/>
      </c>
      <c r="CY35" s="554" t="str">
        <f t="shared" si="102"/>
        <v/>
      </c>
      <c r="CZ35" s="554" t="str">
        <f t="shared" si="103"/>
        <v/>
      </c>
      <c r="DA35" s="554" t="str">
        <f t="shared" si="104"/>
        <v/>
      </c>
      <c r="DB35" s="555" t="str">
        <f t="shared" si="105"/>
        <v/>
      </c>
      <c r="DC35" s="555" t="str">
        <f t="shared" si="106"/>
        <v/>
      </c>
      <c r="DD35" s="555" t="str">
        <f t="shared" si="107"/>
        <v/>
      </c>
      <c r="DE35" s="554" t="str">
        <f t="shared" si="108"/>
        <v/>
      </c>
      <c r="DF35" s="554" t="str">
        <f t="shared" si="109"/>
        <v/>
      </c>
      <c r="DG35" s="554" t="str">
        <f t="shared" si="110"/>
        <v/>
      </c>
      <c r="DH35" s="554" t="str">
        <f t="shared" si="111"/>
        <v/>
      </c>
      <c r="DI35" s="554" t="str">
        <f t="shared" si="112"/>
        <v/>
      </c>
      <c r="DJ35" s="553" t="str">
        <f t="shared" si="113"/>
        <v/>
      </c>
      <c r="DK35" s="552" t="str">
        <f t="shared" si="114"/>
        <v/>
      </c>
      <c r="DL35" s="896">
        <f t="shared" si="115"/>
        <v>0</v>
      </c>
      <c r="DM35" s="851">
        <f t="shared" si="116"/>
        <v>1</v>
      </c>
      <c r="DN35" s="851">
        <f t="shared" si="117"/>
        <v>0</v>
      </c>
      <c r="DO35" s="851">
        <f t="shared" si="118"/>
        <v>0</v>
      </c>
      <c r="DP35" s="980"/>
      <c r="DQ35" s="299"/>
      <c r="DR35" s="299"/>
      <c r="DS35" s="981"/>
      <c r="DU35" s="60"/>
    </row>
    <row r="36" spans="1:125" ht="12.75" customHeight="1">
      <c r="A36" s="651" t="s">
        <v>279</v>
      </c>
      <c r="B36" s="632" t="str">
        <f t="shared" ref="B36:R36" si="136">IF(B35="","",B30*B35*B31)</f>
        <v/>
      </c>
      <c r="C36" s="632" t="str">
        <f t="shared" si="136"/>
        <v/>
      </c>
      <c r="D36" s="632" t="str">
        <f t="shared" si="136"/>
        <v/>
      </c>
      <c r="E36" s="632" t="str">
        <f t="shared" si="136"/>
        <v/>
      </c>
      <c r="F36" s="632" t="str">
        <f t="shared" si="136"/>
        <v/>
      </c>
      <c r="G36" s="632" t="str">
        <f t="shared" si="136"/>
        <v/>
      </c>
      <c r="H36" s="632" t="str">
        <f t="shared" si="136"/>
        <v/>
      </c>
      <c r="I36" s="632" t="str">
        <f t="shared" si="136"/>
        <v/>
      </c>
      <c r="J36" s="632" t="str">
        <f t="shared" si="136"/>
        <v/>
      </c>
      <c r="K36" s="632" t="str">
        <f t="shared" si="136"/>
        <v/>
      </c>
      <c r="L36" s="632" t="str">
        <f t="shared" si="136"/>
        <v/>
      </c>
      <c r="M36" s="632" t="str">
        <f t="shared" si="136"/>
        <v/>
      </c>
      <c r="N36" s="632" t="str">
        <f t="shared" si="136"/>
        <v/>
      </c>
      <c r="O36" s="632" t="str">
        <f t="shared" si="136"/>
        <v/>
      </c>
      <c r="P36" s="632" t="str">
        <f t="shared" si="136"/>
        <v/>
      </c>
      <c r="Q36" s="632" t="str">
        <f t="shared" si="136"/>
        <v/>
      </c>
      <c r="R36" s="632" t="str">
        <f t="shared" si="136"/>
        <v/>
      </c>
      <c r="S36" s="665"/>
      <c r="T36" s="632" t="str">
        <f t="shared" ref="T36:AJ36" si="137">IF(T35="","",T30*T35*T31)</f>
        <v/>
      </c>
      <c r="U36" s="632" t="str">
        <f t="shared" si="137"/>
        <v/>
      </c>
      <c r="V36" s="632" t="str">
        <f t="shared" si="137"/>
        <v/>
      </c>
      <c r="W36" s="632" t="str">
        <f t="shared" si="137"/>
        <v/>
      </c>
      <c r="X36" s="632" t="str">
        <f t="shared" si="137"/>
        <v/>
      </c>
      <c r="Y36" s="632" t="str">
        <f t="shared" si="137"/>
        <v/>
      </c>
      <c r="Z36" s="632">
        <f t="shared" si="137"/>
        <v>36</v>
      </c>
      <c r="AA36" s="632" t="str">
        <f t="shared" si="137"/>
        <v/>
      </c>
      <c r="AB36" s="632" t="str">
        <f t="shared" si="137"/>
        <v/>
      </c>
      <c r="AC36" s="632" t="str">
        <f t="shared" si="137"/>
        <v/>
      </c>
      <c r="AD36" s="632" t="str">
        <f t="shared" si="137"/>
        <v/>
      </c>
      <c r="AE36" s="632" t="str">
        <f t="shared" si="137"/>
        <v/>
      </c>
      <c r="AF36" s="632" t="str">
        <f t="shared" si="137"/>
        <v/>
      </c>
      <c r="AG36" s="632" t="str">
        <f t="shared" si="137"/>
        <v/>
      </c>
      <c r="AH36" s="632" t="str">
        <f t="shared" si="137"/>
        <v/>
      </c>
      <c r="AI36" s="632" t="str">
        <f t="shared" si="137"/>
        <v/>
      </c>
      <c r="AJ36" s="632" t="str">
        <f t="shared" si="137"/>
        <v/>
      </c>
      <c r="AK36" s="665"/>
      <c r="AL36" s="632" t="str">
        <f t="shared" ref="AL36:BB36" si="138">IF(AL35="","",AL30*AL35*AL31)</f>
        <v/>
      </c>
      <c r="AM36" s="632" t="str">
        <f t="shared" si="138"/>
        <v/>
      </c>
      <c r="AN36" s="632" t="str">
        <f t="shared" si="138"/>
        <v/>
      </c>
      <c r="AO36" s="632" t="str">
        <f t="shared" si="138"/>
        <v/>
      </c>
      <c r="AP36" s="632" t="str">
        <f t="shared" si="138"/>
        <v/>
      </c>
      <c r="AQ36" s="632" t="str">
        <f t="shared" si="138"/>
        <v/>
      </c>
      <c r="AR36" s="632" t="str">
        <f t="shared" si="138"/>
        <v/>
      </c>
      <c r="AS36" s="632" t="str">
        <f t="shared" si="138"/>
        <v/>
      </c>
      <c r="AT36" s="632" t="str">
        <f t="shared" si="138"/>
        <v/>
      </c>
      <c r="AU36" s="632" t="str">
        <f t="shared" si="138"/>
        <v/>
      </c>
      <c r="AV36" s="632" t="str">
        <f t="shared" si="138"/>
        <v/>
      </c>
      <c r="AW36" s="632" t="str">
        <f t="shared" si="138"/>
        <v/>
      </c>
      <c r="AX36" s="632" t="str">
        <f t="shared" si="138"/>
        <v/>
      </c>
      <c r="AY36" s="632" t="str">
        <f t="shared" si="138"/>
        <v/>
      </c>
      <c r="AZ36" s="632" t="str">
        <f t="shared" si="138"/>
        <v/>
      </c>
      <c r="BA36" s="632" t="str">
        <f t="shared" si="138"/>
        <v/>
      </c>
      <c r="BB36" s="632" t="str">
        <f t="shared" si="138"/>
        <v/>
      </c>
      <c r="BC36" s="665"/>
      <c r="BD36" s="632" t="str">
        <f t="shared" ref="BD36:BT36" si="139">IF(BD35="","",BD30*BD35*BD31)</f>
        <v/>
      </c>
      <c r="BE36" s="632" t="str">
        <f t="shared" si="139"/>
        <v/>
      </c>
      <c r="BF36" s="632" t="str">
        <f t="shared" si="139"/>
        <v/>
      </c>
      <c r="BG36" s="632" t="str">
        <f t="shared" si="139"/>
        <v/>
      </c>
      <c r="BH36" s="632" t="str">
        <f t="shared" si="139"/>
        <v/>
      </c>
      <c r="BI36" s="632" t="str">
        <f t="shared" si="139"/>
        <v/>
      </c>
      <c r="BJ36" s="632" t="str">
        <f t="shared" si="139"/>
        <v/>
      </c>
      <c r="BK36" s="632" t="str">
        <f t="shared" si="139"/>
        <v/>
      </c>
      <c r="BL36" s="632" t="str">
        <f t="shared" si="139"/>
        <v/>
      </c>
      <c r="BM36" s="632" t="str">
        <f t="shared" si="139"/>
        <v/>
      </c>
      <c r="BN36" s="632" t="str">
        <f t="shared" si="139"/>
        <v/>
      </c>
      <c r="BO36" s="632" t="str">
        <f t="shared" si="139"/>
        <v/>
      </c>
      <c r="BP36" s="632" t="str">
        <f t="shared" si="139"/>
        <v/>
      </c>
      <c r="BQ36" s="632" t="str">
        <f t="shared" si="139"/>
        <v/>
      </c>
      <c r="BR36" s="632" t="str">
        <f t="shared" si="139"/>
        <v/>
      </c>
      <c r="BS36" s="632" t="str">
        <f t="shared" si="139"/>
        <v/>
      </c>
      <c r="BT36" s="632" t="str">
        <f t="shared" si="13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3" t="str">
        <f t="shared" si="92"/>
        <v/>
      </c>
      <c r="CA36" s="983" t="str">
        <f t="shared" si="93"/>
        <v/>
      </c>
      <c r="CB36" s="983" t="str">
        <f t="shared" si="94"/>
        <v/>
      </c>
      <c r="CC36" s="984" t="str">
        <f t="shared" si="95"/>
        <v/>
      </c>
      <c r="CD36" s="523" t="str">
        <f t="shared" si="119"/>
        <v/>
      </c>
      <c r="CE36" s="89" t="str">
        <f t="shared" si="97"/>
        <v/>
      </c>
      <c r="CF36" s="90" t="str">
        <f t="shared" si="97"/>
        <v/>
      </c>
      <c r="CG36" s="90" t="str">
        <f t="shared" si="97"/>
        <v/>
      </c>
      <c r="CH36" s="90" t="str">
        <f t="shared" si="97"/>
        <v/>
      </c>
      <c r="CI36" s="90" t="str">
        <f t="shared" si="97"/>
        <v/>
      </c>
      <c r="CJ36" s="90" t="str">
        <f t="shared" si="97"/>
        <v/>
      </c>
      <c r="CK36" s="156" t="str">
        <f t="shared" si="97"/>
        <v/>
      </c>
      <c r="CL36" s="156" t="str">
        <f t="shared" si="97"/>
        <v/>
      </c>
      <c r="CM36" s="156" t="str">
        <f t="shared" si="97"/>
        <v/>
      </c>
      <c r="CN36" s="90" t="str">
        <f t="shared" si="97"/>
        <v/>
      </c>
      <c r="CO36" s="90" t="str">
        <f t="shared" si="97"/>
        <v/>
      </c>
      <c r="CP36" s="90" t="str">
        <f t="shared" si="97"/>
        <v/>
      </c>
      <c r="CQ36" s="90" t="str">
        <f t="shared" si="97"/>
        <v/>
      </c>
      <c r="CR36" s="90" t="str">
        <f t="shared" si="97"/>
        <v/>
      </c>
      <c r="CS36" s="89" t="str">
        <f t="shared" si="97"/>
        <v/>
      </c>
      <c r="CT36" s="524" t="str">
        <f t="shared" si="97"/>
        <v/>
      </c>
      <c r="CU36" s="552" t="str">
        <f t="shared" si="98"/>
        <v/>
      </c>
      <c r="CV36" s="553" t="str">
        <f t="shared" si="99"/>
        <v/>
      </c>
      <c r="CW36" s="554" t="str">
        <f t="shared" si="100"/>
        <v/>
      </c>
      <c r="CX36" s="554" t="str">
        <f t="shared" si="101"/>
        <v/>
      </c>
      <c r="CY36" s="554" t="str">
        <f t="shared" si="102"/>
        <v/>
      </c>
      <c r="CZ36" s="554" t="str">
        <f t="shared" si="103"/>
        <v/>
      </c>
      <c r="DA36" s="554" t="str">
        <f t="shared" si="104"/>
        <v/>
      </c>
      <c r="DB36" s="555" t="str">
        <f t="shared" si="105"/>
        <v/>
      </c>
      <c r="DC36" s="555" t="str">
        <f t="shared" si="106"/>
        <v/>
      </c>
      <c r="DD36" s="555" t="str">
        <f t="shared" si="107"/>
        <v/>
      </c>
      <c r="DE36" s="554" t="str">
        <f t="shared" si="108"/>
        <v/>
      </c>
      <c r="DF36" s="554" t="str">
        <f t="shared" si="109"/>
        <v/>
      </c>
      <c r="DG36" s="554" t="str">
        <f t="shared" si="110"/>
        <v/>
      </c>
      <c r="DH36" s="554" t="str">
        <f t="shared" si="111"/>
        <v/>
      </c>
      <c r="DI36" s="554" t="str">
        <f t="shared" si="112"/>
        <v/>
      </c>
      <c r="DJ36" s="553" t="str">
        <f t="shared" si="113"/>
        <v/>
      </c>
      <c r="DK36" s="552" t="str">
        <f t="shared" si="114"/>
        <v/>
      </c>
      <c r="DL36" s="896">
        <f t="shared" si="115"/>
        <v>0</v>
      </c>
      <c r="DM36" s="851">
        <f t="shared" si="116"/>
        <v>1</v>
      </c>
      <c r="DN36" s="851">
        <f t="shared" si="117"/>
        <v>0</v>
      </c>
      <c r="DO36" s="851">
        <f t="shared" si="118"/>
        <v>0</v>
      </c>
      <c r="DP36" s="985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6" t="str">
        <f>IF(DS28="","",(DS28+SUM(BY28)*(DS28="")-SUM(DS32)-DS35-SUM(BY35)*(DS35=""))*BY29/DS$7/365/$G$1)</f>
        <v/>
      </c>
      <c r="DU36" s="60"/>
    </row>
    <row r="37" spans="1:125" ht="12.75" customHeight="1">
      <c r="A37" s="1445" t="s">
        <v>805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299" t="s">
        <v>761</v>
      </c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7" t="str">
        <f>IF(SUM(BV37)&gt;0,BV37*'Exp factors'!C$21,"")</f>
        <v/>
      </c>
      <c r="DQ37" s="988" t="str">
        <f>IF(SUM(BW37)&gt;0,BW37*'Exp factors'!D$21,"")</f>
        <v/>
      </c>
      <c r="DR37" s="988" t="str">
        <f>IF(SUM(BX37)&gt;0,BX37*'Exp factors'!E$21,"")</f>
        <v/>
      </c>
      <c r="DS37" s="989" t="str">
        <f>IF(SUM(BY37)&gt;0,BY37*'Exp factors'!F$21,"")</f>
        <v/>
      </c>
      <c r="DU37" s="60"/>
    </row>
    <row r="38" spans="1:125" ht="12.75" customHeight="1">
      <c r="A38" s="712" t="s">
        <v>256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299">
        <v>0.3</v>
      </c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4" t="str">
        <f t="shared" ref="BZ38:BZ45" si="140">IF(DL38&lt;3,"",(SUM(B38:R38)-MIN(B38:R38)-MAX(B38:R38))/(DL38-2))</f>
        <v/>
      </c>
      <c r="CA38" s="894" t="str">
        <f t="shared" ref="CA38:CA45" si="141">IF(DM38&lt;3,"",(SUM(T38:AJ38)-MIN(T38:AJ38)-MAX(T38:AJ38))/(DM38-2))</f>
        <v/>
      </c>
      <c r="CB38" s="894" t="str">
        <f t="shared" ref="CB38:CB45" si="142">IF(DN38&lt;3,"",(SUM(AL38:BB38)-MIN(AL38:BB38)-MAX(AL38:BB38))/(DN38-2))</f>
        <v/>
      </c>
      <c r="CC38" s="895" t="str">
        <f t="shared" ref="CC38:CC45" si="143">IF(DO38&lt;3,"",(SUM(BD38:BT38)-MIN(BD38:BT38)-MAX(BD38:BT38))/(DO38-2))</f>
        <v/>
      </c>
      <c r="CD38" s="523" t="str">
        <f t="shared" ref="CD38:CS38" si="14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44"/>
        <v/>
      </c>
      <c r="CF38" s="90" t="str">
        <f t="shared" si="144"/>
        <v/>
      </c>
      <c r="CG38" s="90" t="str">
        <f t="shared" si="144"/>
        <v/>
      </c>
      <c r="CH38" s="90" t="str">
        <f t="shared" si="144"/>
        <v/>
      </c>
      <c r="CI38" s="90" t="str">
        <f t="shared" si="144"/>
        <v/>
      </c>
      <c r="CJ38" s="90" t="str">
        <f t="shared" si="144"/>
        <v/>
      </c>
      <c r="CK38" s="156" t="str">
        <f t="shared" si="144"/>
        <v/>
      </c>
      <c r="CL38" s="156" t="str">
        <f t="shared" si="144"/>
        <v/>
      </c>
      <c r="CM38" s="156" t="str">
        <f t="shared" si="144"/>
        <v/>
      </c>
      <c r="CN38" s="90" t="str">
        <f t="shared" si="144"/>
        <v/>
      </c>
      <c r="CO38" s="90" t="str">
        <f t="shared" si="144"/>
        <v/>
      </c>
      <c r="CP38" s="90" t="str">
        <f t="shared" si="144"/>
        <v/>
      </c>
      <c r="CQ38" s="90" t="str">
        <f t="shared" si="144"/>
        <v/>
      </c>
      <c r="CR38" s="90" t="str">
        <f t="shared" si="144"/>
        <v/>
      </c>
      <c r="CS38" s="89" t="str">
        <f t="shared" si="144"/>
        <v/>
      </c>
      <c r="CT38" s="524" t="str">
        <f t="shared" ref="CE38:CT45" si="14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2" t="str">
        <f t="shared" ref="CU38:CU45" si="14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3" t="str">
        <f t="shared" ref="CV38:CV45" si="14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4" t="str">
        <f t="shared" ref="CW38:CW45" si="14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4" t="str">
        <f t="shared" ref="CX38:CX45" si="14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4" t="str">
        <f t="shared" ref="CY38:CY45" si="15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4" t="str">
        <f t="shared" ref="CZ38:CZ45" si="15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4" t="str">
        <f t="shared" ref="DA38:DA45" si="15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5" t="str">
        <f t="shared" ref="DB38:DB45" si="15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5" t="str">
        <f t="shared" ref="DC38:DC45" si="15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5" t="str">
        <f t="shared" ref="DD38:DD45" si="15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4" t="str">
        <f t="shared" ref="DE38:DE45" si="15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4" t="str">
        <f t="shared" ref="DF38:DF45" si="15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4" t="str">
        <f t="shared" ref="DG38:DG45" si="15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4" t="str">
        <f t="shared" ref="DH38:DH45" si="15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4" t="str">
        <f t="shared" ref="DI38:DI45" si="16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3" t="str">
        <f t="shared" ref="DJ38:DJ45" si="16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2" t="str">
        <f t="shared" ref="DK38:DK45" si="16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63">COUNT(B38:R38)</f>
        <v>0</v>
      </c>
      <c r="DM38" s="851">
        <f t="shared" ref="DM38:DM45" si="164">COUNT(T38:AJ38)</f>
        <v>1</v>
      </c>
      <c r="DN38" s="851">
        <f t="shared" ref="DN38:DN45" si="165">COUNT(AL38:BB38)</f>
        <v>0</v>
      </c>
      <c r="DO38" s="851">
        <f t="shared" ref="DO38:DO45" si="166">COUNT(BD38:BT38)</f>
        <v>0</v>
      </c>
      <c r="DP38" s="968"/>
      <c r="DQ38" s="969"/>
      <c r="DR38" s="969"/>
      <c r="DS38" s="970"/>
      <c r="DU38" s="60"/>
    </row>
    <row r="39" spans="1:125" ht="12.75" customHeight="1">
      <c r="A39" s="712" t="s">
        <v>276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299">
        <v>4</v>
      </c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4" t="str">
        <f t="shared" si="140"/>
        <v/>
      </c>
      <c r="CA39" s="894" t="str">
        <f t="shared" si="141"/>
        <v/>
      </c>
      <c r="CB39" s="894" t="str">
        <f t="shared" si="142"/>
        <v/>
      </c>
      <c r="CC39" s="895" t="str">
        <f t="shared" si="143"/>
        <v/>
      </c>
      <c r="CD39" s="523" t="str">
        <f t="shared" ref="CD39:CD45" si="16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5"/>
        <v/>
      </c>
      <c r="CF39" s="90" t="str">
        <f t="shared" si="145"/>
        <v/>
      </c>
      <c r="CG39" s="90" t="str">
        <f t="shared" si="145"/>
        <v/>
      </c>
      <c r="CH39" s="90" t="str">
        <f t="shared" si="145"/>
        <v/>
      </c>
      <c r="CI39" s="90" t="str">
        <f t="shared" si="145"/>
        <v/>
      </c>
      <c r="CJ39" s="90" t="str">
        <f t="shared" si="145"/>
        <v/>
      </c>
      <c r="CK39" s="156" t="str">
        <f t="shared" si="145"/>
        <v/>
      </c>
      <c r="CL39" s="156" t="str">
        <f t="shared" si="145"/>
        <v/>
      </c>
      <c r="CM39" s="156" t="str">
        <f t="shared" si="145"/>
        <v/>
      </c>
      <c r="CN39" s="90" t="str">
        <f t="shared" si="145"/>
        <v/>
      </c>
      <c r="CO39" s="90" t="str">
        <f t="shared" si="145"/>
        <v/>
      </c>
      <c r="CP39" s="90" t="str">
        <f t="shared" si="145"/>
        <v/>
      </c>
      <c r="CQ39" s="90" t="str">
        <f t="shared" si="145"/>
        <v/>
      </c>
      <c r="CR39" s="90" t="str">
        <f t="shared" si="145"/>
        <v/>
      </c>
      <c r="CS39" s="89" t="str">
        <f t="shared" si="145"/>
        <v/>
      </c>
      <c r="CT39" s="524" t="str">
        <f t="shared" si="145"/>
        <v/>
      </c>
      <c r="CU39" s="552" t="str">
        <f t="shared" si="146"/>
        <v/>
      </c>
      <c r="CV39" s="553" t="str">
        <f t="shared" si="147"/>
        <v/>
      </c>
      <c r="CW39" s="554" t="str">
        <f t="shared" si="148"/>
        <v/>
      </c>
      <c r="CX39" s="554" t="str">
        <f t="shared" si="149"/>
        <v/>
      </c>
      <c r="CY39" s="554" t="str">
        <f t="shared" si="150"/>
        <v/>
      </c>
      <c r="CZ39" s="554" t="str">
        <f t="shared" si="151"/>
        <v/>
      </c>
      <c r="DA39" s="554" t="str">
        <f t="shared" si="152"/>
        <v/>
      </c>
      <c r="DB39" s="555" t="str">
        <f t="shared" si="153"/>
        <v/>
      </c>
      <c r="DC39" s="555" t="str">
        <f t="shared" si="154"/>
        <v/>
      </c>
      <c r="DD39" s="555" t="str">
        <f t="shared" si="155"/>
        <v/>
      </c>
      <c r="DE39" s="554" t="str">
        <f t="shared" si="156"/>
        <v/>
      </c>
      <c r="DF39" s="554" t="str">
        <f t="shared" si="157"/>
        <v/>
      </c>
      <c r="DG39" s="554" t="str">
        <f t="shared" si="158"/>
        <v/>
      </c>
      <c r="DH39" s="554" t="str">
        <f t="shared" si="159"/>
        <v/>
      </c>
      <c r="DI39" s="554" t="str">
        <f t="shared" si="160"/>
        <v/>
      </c>
      <c r="DJ39" s="553" t="str">
        <f t="shared" si="161"/>
        <v/>
      </c>
      <c r="DK39" s="552" t="str">
        <f t="shared" si="162"/>
        <v/>
      </c>
      <c r="DL39" s="896">
        <f t="shared" si="163"/>
        <v>0</v>
      </c>
      <c r="DM39" s="851">
        <f t="shared" si="164"/>
        <v>1</v>
      </c>
      <c r="DN39" s="851">
        <f t="shared" si="165"/>
        <v>0</v>
      </c>
      <c r="DO39" s="851">
        <f t="shared" si="166"/>
        <v>0</v>
      </c>
      <c r="DP39" s="968"/>
      <c r="DQ39" s="969"/>
      <c r="DR39" s="969"/>
      <c r="DS39" s="970"/>
      <c r="DU39" s="60"/>
    </row>
    <row r="40" spans="1:125" ht="12.75" customHeight="1">
      <c r="A40" s="651" t="s">
        <v>277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299">
        <v>6</v>
      </c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4" t="str">
        <f t="shared" si="140"/>
        <v/>
      </c>
      <c r="CA40" s="894" t="str">
        <f t="shared" si="141"/>
        <v/>
      </c>
      <c r="CB40" s="894" t="str">
        <f t="shared" si="142"/>
        <v/>
      </c>
      <c r="CC40" s="895" t="str">
        <f t="shared" si="143"/>
        <v/>
      </c>
      <c r="CD40" s="523" t="str">
        <f t="shared" si="167"/>
        <v/>
      </c>
      <c r="CE40" s="89" t="str">
        <f t="shared" si="145"/>
        <v/>
      </c>
      <c r="CF40" s="90" t="str">
        <f t="shared" si="145"/>
        <v/>
      </c>
      <c r="CG40" s="90" t="str">
        <f t="shared" si="145"/>
        <v/>
      </c>
      <c r="CH40" s="90" t="str">
        <f t="shared" si="145"/>
        <v/>
      </c>
      <c r="CI40" s="90" t="str">
        <f t="shared" si="145"/>
        <v/>
      </c>
      <c r="CJ40" s="90" t="str">
        <f t="shared" si="145"/>
        <v/>
      </c>
      <c r="CK40" s="156" t="str">
        <f t="shared" si="145"/>
        <v/>
      </c>
      <c r="CL40" s="156" t="str">
        <f t="shared" si="145"/>
        <v/>
      </c>
      <c r="CM40" s="156" t="str">
        <f t="shared" si="145"/>
        <v/>
      </c>
      <c r="CN40" s="90" t="str">
        <f t="shared" si="145"/>
        <v/>
      </c>
      <c r="CO40" s="90" t="str">
        <f t="shared" si="145"/>
        <v/>
      </c>
      <c r="CP40" s="90" t="str">
        <f t="shared" si="145"/>
        <v/>
      </c>
      <c r="CQ40" s="90" t="str">
        <f t="shared" si="145"/>
        <v/>
      </c>
      <c r="CR40" s="90" t="str">
        <f t="shared" si="145"/>
        <v/>
      </c>
      <c r="CS40" s="89" t="str">
        <f t="shared" si="145"/>
        <v/>
      </c>
      <c r="CT40" s="524" t="str">
        <f t="shared" si="145"/>
        <v/>
      </c>
      <c r="CU40" s="552" t="str">
        <f t="shared" si="146"/>
        <v/>
      </c>
      <c r="CV40" s="553" t="str">
        <f t="shared" si="147"/>
        <v/>
      </c>
      <c r="CW40" s="554" t="str">
        <f t="shared" si="148"/>
        <v/>
      </c>
      <c r="CX40" s="554" t="str">
        <f t="shared" si="149"/>
        <v/>
      </c>
      <c r="CY40" s="554" t="str">
        <f t="shared" si="150"/>
        <v/>
      </c>
      <c r="CZ40" s="554" t="str">
        <f t="shared" si="151"/>
        <v/>
      </c>
      <c r="DA40" s="554" t="str">
        <f t="shared" si="152"/>
        <v/>
      </c>
      <c r="DB40" s="555" t="str">
        <f t="shared" si="153"/>
        <v/>
      </c>
      <c r="DC40" s="555" t="str">
        <f t="shared" si="154"/>
        <v/>
      </c>
      <c r="DD40" s="555" t="str">
        <f t="shared" si="155"/>
        <v/>
      </c>
      <c r="DE40" s="554" t="str">
        <f t="shared" si="156"/>
        <v/>
      </c>
      <c r="DF40" s="554" t="str">
        <f t="shared" si="157"/>
        <v/>
      </c>
      <c r="DG40" s="554" t="str">
        <f t="shared" si="158"/>
        <v/>
      </c>
      <c r="DH40" s="554" t="str">
        <f t="shared" si="159"/>
        <v/>
      </c>
      <c r="DI40" s="554" t="str">
        <f t="shared" si="160"/>
        <v/>
      </c>
      <c r="DJ40" s="553" t="str">
        <f t="shared" si="161"/>
        <v/>
      </c>
      <c r="DK40" s="552" t="str">
        <f t="shared" si="162"/>
        <v/>
      </c>
      <c r="DL40" s="896">
        <f t="shared" si="163"/>
        <v>0</v>
      </c>
      <c r="DM40" s="851">
        <f t="shared" si="164"/>
        <v>1</v>
      </c>
      <c r="DN40" s="851">
        <f t="shared" si="165"/>
        <v>0</v>
      </c>
      <c r="DO40" s="851">
        <f t="shared" si="166"/>
        <v>0</v>
      </c>
      <c r="DP40" s="968"/>
      <c r="DQ40" s="969"/>
      <c r="DR40" s="969"/>
      <c r="DS40" s="970"/>
      <c r="DU40" s="60"/>
    </row>
    <row r="41" spans="1:125" ht="12.75" customHeight="1">
      <c r="A41" s="704" t="s">
        <v>257</v>
      </c>
      <c r="B41" s="632" t="str">
        <f t="shared" ref="B41:R41" si="168">IF(B39="","",B38*B39*B40)</f>
        <v/>
      </c>
      <c r="C41" s="632" t="str">
        <f t="shared" si="168"/>
        <v/>
      </c>
      <c r="D41" s="632" t="str">
        <f t="shared" si="168"/>
        <v/>
      </c>
      <c r="E41" s="632" t="str">
        <f t="shared" si="168"/>
        <v/>
      </c>
      <c r="F41" s="632" t="str">
        <f t="shared" si="168"/>
        <v/>
      </c>
      <c r="G41" s="632" t="str">
        <f t="shared" si="168"/>
        <v/>
      </c>
      <c r="H41" s="632" t="str">
        <f t="shared" si="168"/>
        <v/>
      </c>
      <c r="I41" s="632" t="str">
        <f t="shared" si="168"/>
        <v/>
      </c>
      <c r="J41" s="632" t="str">
        <f t="shared" si="168"/>
        <v/>
      </c>
      <c r="K41" s="632" t="str">
        <f t="shared" si="168"/>
        <v/>
      </c>
      <c r="L41" s="632" t="str">
        <f t="shared" si="168"/>
        <v/>
      </c>
      <c r="M41" s="632" t="str">
        <f t="shared" si="168"/>
        <v/>
      </c>
      <c r="N41" s="632" t="str">
        <f t="shared" si="168"/>
        <v/>
      </c>
      <c r="O41" s="632" t="str">
        <f t="shared" si="168"/>
        <v/>
      </c>
      <c r="P41" s="632" t="str">
        <f t="shared" si="168"/>
        <v/>
      </c>
      <c r="Q41" s="632" t="str">
        <f t="shared" si="168"/>
        <v/>
      </c>
      <c r="R41" s="632" t="str">
        <f t="shared" si="168"/>
        <v/>
      </c>
      <c r="S41" s="665"/>
      <c r="T41" s="632" t="str">
        <f t="shared" ref="T41:AJ41" si="169">IF(T39="","",T38*T39*T40)</f>
        <v/>
      </c>
      <c r="U41" s="632" t="str">
        <f t="shared" si="169"/>
        <v/>
      </c>
      <c r="V41" s="632" t="str">
        <f t="shared" si="169"/>
        <v/>
      </c>
      <c r="W41" s="632">
        <f t="shared" si="169"/>
        <v>7.1999999999999993</v>
      </c>
      <c r="X41" s="632" t="str">
        <f t="shared" si="169"/>
        <v/>
      </c>
      <c r="Y41" s="632" t="str">
        <f t="shared" si="169"/>
        <v/>
      </c>
      <c r="Z41" s="632" t="str">
        <f t="shared" si="169"/>
        <v/>
      </c>
      <c r="AA41" s="632" t="str">
        <f t="shared" si="169"/>
        <v/>
      </c>
      <c r="AB41" s="632" t="str">
        <f t="shared" si="169"/>
        <v/>
      </c>
      <c r="AC41" s="632" t="str">
        <f t="shared" si="169"/>
        <v/>
      </c>
      <c r="AD41" s="632" t="str">
        <f t="shared" si="169"/>
        <v/>
      </c>
      <c r="AE41" s="632" t="str">
        <f t="shared" si="169"/>
        <v/>
      </c>
      <c r="AF41" s="632" t="str">
        <f t="shared" si="169"/>
        <v/>
      </c>
      <c r="AG41" s="632" t="str">
        <f t="shared" si="169"/>
        <v/>
      </c>
      <c r="AH41" s="632" t="str">
        <f t="shared" si="169"/>
        <v/>
      </c>
      <c r="AI41" s="632" t="str">
        <f t="shared" si="169"/>
        <v/>
      </c>
      <c r="AJ41" s="632" t="str">
        <f t="shared" si="169"/>
        <v/>
      </c>
      <c r="AK41" s="665"/>
      <c r="AL41" s="632" t="str">
        <f t="shared" ref="AL41:BB41" si="170">IF(AL39="","",AL38*AL39*AL40)</f>
        <v/>
      </c>
      <c r="AM41" s="632" t="str">
        <f t="shared" si="170"/>
        <v/>
      </c>
      <c r="AN41" s="632" t="str">
        <f t="shared" si="170"/>
        <v/>
      </c>
      <c r="AO41" s="632" t="str">
        <f t="shared" si="170"/>
        <v/>
      </c>
      <c r="AP41" s="632" t="str">
        <f t="shared" si="170"/>
        <v/>
      </c>
      <c r="AQ41" s="632" t="str">
        <f t="shared" si="170"/>
        <v/>
      </c>
      <c r="AR41" s="632" t="str">
        <f t="shared" si="170"/>
        <v/>
      </c>
      <c r="AS41" s="632" t="str">
        <f t="shared" si="170"/>
        <v/>
      </c>
      <c r="AT41" s="632" t="str">
        <f t="shared" si="170"/>
        <v/>
      </c>
      <c r="AU41" s="632" t="str">
        <f t="shared" si="170"/>
        <v/>
      </c>
      <c r="AV41" s="632" t="str">
        <f t="shared" si="170"/>
        <v/>
      </c>
      <c r="AW41" s="632" t="str">
        <f t="shared" si="170"/>
        <v/>
      </c>
      <c r="AX41" s="632" t="str">
        <f t="shared" si="170"/>
        <v/>
      </c>
      <c r="AY41" s="632" t="str">
        <f t="shared" si="170"/>
        <v/>
      </c>
      <c r="AZ41" s="632" t="str">
        <f t="shared" si="170"/>
        <v/>
      </c>
      <c r="BA41" s="632" t="str">
        <f t="shared" si="170"/>
        <v/>
      </c>
      <c r="BB41" s="632" t="str">
        <f t="shared" si="170"/>
        <v/>
      </c>
      <c r="BC41" s="665"/>
      <c r="BD41" s="632" t="str">
        <f t="shared" ref="BD41:BT41" si="171">IF(BD39="","",BD38*BD39*BD40)</f>
        <v/>
      </c>
      <c r="BE41" s="632" t="str">
        <f t="shared" si="171"/>
        <v/>
      </c>
      <c r="BF41" s="632" t="str">
        <f t="shared" si="171"/>
        <v/>
      </c>
      <c r="BG41" s="632" t="str">
        <f t="shared" si="171"/>
        <v/>
      </c>
      <c r="BH41" s="632" t="str">
        <f t="shared" si="171"/>
        <v/>
      </c>
      <c r="BI41" s="632" t="str">
        <f t="shared" si="171"/>
        <v/>
      </c>
      <c r="BJ41" s="632" t="str">
        <f t="shared" si="171"/>
        <v/>
      </c>
      <c r="BK41" s="632" t="str">
        <f t="shared" si="171"/>
        <v/>
      </c>
      <c r="BL41" s="632" t="str">
        <f t="shared" si="171"/>
        <v/>
      </c>
      <c r="BM41" s="632" t="str">
        <f t="shared" si="171"/>
        <v/>
      </c>
      <c r="BN41" s="632" t="str">
        <f t="shared" si="171"/>
        <v/>
      </c>
      <c r="BO41" s="632" t="str">
        <f t="shared" si="171"/>
        <v/>
      </c>
      <c r="BP41" s="632" t="str">
        <f t="shared" si="171"/>
        <v/>
      </c>
      <c r="BQ41" s="632" t="str">
        <f t="shared" si="171"/>
        <v/>
      </c>
      <c r="BR41" s="632" t="str">
        <f t="shared" si="171"/>
        <v/>
      </c>
      <c r="BS41" s="632" t="str">
        <f t="shared" si="171"/>
        <v/>
      </c>
      <c r="BT41" s="632" t="str">
        <f t="shared" si="171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4" t="str">
        <f t="shared" si="140"/>
        <v/>
      </c>
      <c r="CA41" s="894" t="str">
        <f t="shared" si="141"/>
        <v/>
      </c>
      <c r="CB41" s="894" t="str">
        <f t="shared" si="142"/>
        <v/>
      </c>
      <c r="CC41" s="895" t="str">
        <f t="shared" si="143"/>
        <v/>
      </c>
      <c r="CD41" s="523" t="str">
        <f t="shared" si="167"/>
        <v/>
      </c>
      <c r="CE41" s="89" t="str">
        <f t="shared" si="145"/>
        <v/>
      </c>
      <c r="CF41" s="90" t="str">
        <f t="shared" si="145"/>
        <v/>
      </c>
      <c r="CG41" s="90" t="str">
        <f t="shared" si="145"/>
        <v/>
      </c>
      <c r="CH41" s="90" t="str">
        <f t="shared" si="145"/>
        <v/>
      </c>
      <c r="CI41" s="90" t="str">
        <f t="shared" si="145"/>
        <v/>
      </c>
      <c r="CJ41" s="90" t="str">
        <f t="shared" si="145"/>
        <v/>
      </c>
      <c r="CK41" s="156" t="str">
        <f t="shared" si="145"/>
        <v/>
      </c>
      <c r="CL41" s="156" t="str">
        <f t="shared" si="145"/>
        <v/>
      </c>
      <c r="CM41" s="156" t="str">
        <f t="shared" si="145"/>
        <v/>
      </c>
      <c r="CN41" s="90" t="str">
        <f t="shared" si="145"/>
        <v/>
      </c>
      <c r="CO41" s="90" t="str">
        <f t="shared" si="145"/>
        <v/>
      </c>
      <c r="CP41" s="90" t="str">
        <f t="shared" si="145"/>
        <v/>
      </c>
      <c r="CQ41" s="90" t="str">
        <f t="shared" si="145"/>
        <v/>
      </c>
      <c r="CR41" s="90" t="str">
        <f t="shared" si="145"/>
        <v/>
      </c>
      <c r="CS41" s="89" t="str">
        <f t="shared" si="145"/>
        <v/>
      </c>
      <c r="CT41" s="524" t="str">
        <f t="shared" si="145"/>
        <v/>
      </c>
      <c r="CU41" s="552" t="str">
        <f t="shared" si="146"/>
        <v/>
      </c>
      <c r="CV41" s="553" t="str">
        <f t="shared" si="147"/>
        <v/>
      </c>
      <c r="CW41" s="554" t="str">
        <f t="shared" si="148"/>
        <v/>
      </c>
      <c r="CX41" s="554" t="str">
        <f t="shared" si="149"/>
        <v/>
      </c>
      <c r="CY41" s="554" t="str">
        <f t="shared" si="150"/>
        <v/>
      </c>
      <c r="CZ41" s="554" t="str">
        <f t="shared" si="151"/>
        <v/>
      </c>
      <c r="DA41" s="554" t="str">
        <f t="shared" si="152"/>
        <v/>
      </c>
      <c r="DB41" s="555" t="str">
        <f t="shared" si="153"/>
        <v/>
      </c>
      <c r="DC41" s="555" t="str">
        <f t="shared" si="154"/>
        <v/>
      </c>
      <c r="DD41" s="555" t="str">
        <f t="shared" si="155"/>
        <v/>
      </c>
      <c r="DE41" s="554" t="str">
        <f t="shared" si="156"/>
        <v/>
      </c>
      <c r="DF41" s="554" t="str">
        <f t="shared" si="157"/>
        <v/>
      </c>
      <c r="DG41" s="554" t="str">
        <f t="shared" si="158"/>
        <v/>
      </c>
      <c r="DH41" s="554" t="str">
        <f t="shared" si="159"/>
        <v/>
      </c>
      <c r="DI41" s="554" t="str">
        <f t="shared" si="160"/>
        <v/>
      </c>
      <c r="DJ41" s="553" t="str">
        <f t="shared" si="161"/>
        <v/>
      </c>
      <c r="DK41" s="552" t="str">
        <f t="shared" si="162"/>
        <v/>
      </c>
      <c r="DL41" s="896">
        <f t="shared" si="163"/>
        <v>0</v>
      </c>
      <c r="DM41" s="851">
        <f t="shared" si="164"/>
        <v>1</v>
      </c>
      <c r="DN41" s="851">
        <f t="shared" si="165"/>
        <v>0</v>
      </c>
      <c r="DO41" s="851">
        <f t="shared" si="166"/>
        <v>0</v>
      </c>
      <c r="DP41" s="973" t="str">
        <f>IF(SUM(BV41)&gt;0,(BV37-DP44-SUM(BV44)*(DP44=""))*'Exp factors'!C$23,"")</f>
        <v/>
      </c>
      <c r="DQ41" s="974" t="str">
        <f>IF(SUM(BW41)&gt;0,(BW37-DQ44-SUM(BW44)*(DQ44=""))*'Exp factors'!D$23,"")</f>
        <v/>
      </c>
      <c r="DR41" s="974" t="str">
        <f>IF(SUM(BX41)&gt;0,(BX37-DR44-SUM(BX44)*(DR44=""))*'Exp factors'!E$23,"")</f>
        <v/>
      </c>
      <c r="DS41" s="975" t="str">
        <f>IF(SUM(BY41)&gt;0,(BY37-DS44-SUM(BY44)*(DS44=""))*'Exp factors'!F$23,"")</f>
        <v/>
      </c>
      <c r="DU41" s="60"/>
    </row>
    <row r="42" spans="1:125" ht="12.75" customHeight="1">
      <c r="A42" s="704" t="str">
        <f>$H$1 &amp; "/kg"</f>
        <v>kcal/kg</v>
      </c>
      <c r="B42" s="765">
        <f>1215*$K$1</f>
        <v>1215</v>
      </c>
      <c r="C42" s="765">
        <f t="shared" ref="C42:R42" si="172">1215*$K$1</f>
        <v>1215</v>
      </c>
      <c r="D42" s="765">
        <f t="shared" si="172"/>
        <v>1215</v>
      </c>
      <c r="E42" s="765">
        <f t="shared" si="172"/>
        <v>1215</v>
      </c>
      <c r="F42" s="765">
        <f t="shared" si="172"/>
        <v>1215</v>
      </c>
      <c r="G42" s="765">
        <f t="shared" si="172"/>
        <v>1215</v>
      </c>
      <c r="H42" s="765">
        <f t="shared" si="172"/>
        <v>1215</v>
      </c>
      <c r="I42" s="765">
        <f t="shared" si="172"/>
        <v>1215</v>
      </c>
      <c r="J42" s="765">
        <f t="shared" si="172"/>
        <v>1215</v>
      </c>
      <c r="K42" s="765">
        <f t="shared" si="172"/>
        <v>1215</v>
      </c>
      <c r="L42" s="765">
        <f t="shared" si="172"/>
        <v>1215</v>
      </c>
      <c r="M42" s="765">
        <f t="shared" si="172"/>
        <v>1215</v>
      </c>
      <c r="N42" s="765">
        <f t="shared" si="172"/>
        <v>1215</v>
      </c>
      <c r="O42" s="765">
        <f t="shared" si="172"/>
        <v>1215</v>
      </c>
      <c r="P42" s="765">
        <f t="shared" si="172"/>
        <v>1215</v>
      </c>
      <c r="Q42" s="765">
        <f t="shared" si="172"/>
        <v>1215</v>
      </c>
      <c r="R42" s="765">
        <f t="shared" si="172"/>
        <v>1215</v>
      </c>
      <c r="S42" s="759"/>
      <c r="T42" s="765">
        <f>1215*$K$1</f>
        <v>1215</v>
      </c>
      <c r="U42" s="765">
        <f t="shared" ref="U42:AJ42" si="173">1215*$K$1</f>
        <v>1215</v>
      </c>
      <c r="V42" s="765">
        <f t="shared" si="173"/>
        <v>1215</v>
      </c>
      <c r="W42" s="765">
        <f t="shared" si="173"/>
        <v>1215</v>
      </c>
      <c r="X42" s="765">
        <f t="shared" si="173"/>
        <v>1215</v>
      </c>
      <c r="Y42" s="765">
        <f t="shared" si="173"/>
        <v>1215</v>
      </c>
      <c r="Z42" s="765">
        <f t="shared" si="173"/>
        <v>1215</v>
      </c>
      <c r="AA42" s="765">
        <f t="shared" si="173"/>
        <v>1215</v>
      </c>
      <c r="AB42" s="765">
        <f t="shared" si="173"/>
        <v>1215</v>
      </c>
      <c r="AC42" s="765">
        <f t="shared" si="173"/>
        <v>1215</v>
      </c>
      <c r="AD42" s="765">
        <f t="shared" si="173"/>
        <v>1215</v>
      </c>
      <c r="AE42" s="765">
        <f t="shared" si="173"/>
        <v>1215</v>
      </c>
      <c r="AF42" s="765">
        <f t="shared" si="173"/>
        <v>1215</v>
      </c>
      <c r="AG42" s="765">
        <f t="shared" si="173"/>
        <v>1215</v>
      </c>
      <c r="AH42" s="765">
        <f t="shared" si="173"/>
        <v>1215</v>
      </c>
      <c r="AI42" s="765">
        <f t="shared" si="173"/>
        <v>1215</v>
      </c>
      <c r="AJ42" s="765">
        <f t="shared" si="173"/>
        <v>1215</v>
      </c>
      <c r="AK42" s="759"/>
      <c r="AL42" s="765">
        <f>1215*$K$1</f>
        <v>1215</v>
      </c>
      <c r="AM42" s="765">
        <f t="shared" ref="AM42:BB42" si="174">1215*$K$1</f>
        <v>1215</v>
      </c>
      <c r="AN42" s="765">
        <f t="shared" si="174"/>
        <v>1215</v>
      </c>
      <c r="AO42" s="765">
        <f t="shared" si="174"/>
        <v>1215</v>
      </c>
      <c r="AP42" s="765">
        <f t="shared" si="174"/>
        <v>1215</v>
      </c>
      <c r="AQ42" s="765">
        <f t="shared" si="174"/>
        <v>1215</v>
      </c>
      <c r="AR42" s="765">
        <f t="shared" si="174"/>
        <v>1215</v>
      </c>
      <c r="AS42" s="765">
        <f t="shared" si="174"/>
        <v>1215</v>
      </c>
      <c r="AT42" s="765">
        <f t="shared" si="174"/>
        <v>1215</v>
      </c>
      <c r="AU42" s="765">
        <f t="shared" si="174"/>
        <v>1215</v>
      </c>
      <c r="AV42" s="765">
        <f t="shared" si="174"/>
        <v>1215</v>
      </c>
      <c r="AW42" s="765">
        <f t="shared" si="174"/>
        <v>1215</v>
      </c>
      <c r="AX42" s="765">
        <f t="shared" si="174"/>
        <v>1215</v>
      </c>
      <c r="AY42" s="765">
        <f t="shared" si="174"/>
        <v>1215</v>
      </c>
      <c r="AZ42" s="765">
        <f t="shared" si="174"/>
        <v>1215</v>
      </c>
      <c r="BA42" s="765">
        <f t="shared" si="174"/>
        <v>1215</v>
      </c>
      <c r="BB42" s="765">
        <f t="shared" si="174"/>
        <v>1215</v>
      </c>
      <c r="BC42" s="759"/>
      <c r="BD42" s="765">
        <f>1215*$K$1</f>
        <v>1215</v>
      </c>
      <c r="BE42" s="765">
        <f t="shared" ref="BE42:BY42" si="175">1215*$K$1</f>
        <v>1215</v>
      </c>
      <c r="BF42" s="765">
        <f t="shared" si="175"/>
        <v>1215</v>
      </c>
      <c r="BG42" s="765">
        <f t="shared" si="175"/>
        <v>1215</v>
      </c>
      <c r="BH42" s="765">
        <f t="shared" si="175"/>
        <v>1215</v>
      </c>
      <c r="BI42" s="765">
        <f t="shared" si="175"/>
        <v>1215</v>
      </c>
      <c r="BJ42" s="765">
        <f t="shared" si="175"/>
        <v>1215</v>
      </c>
      <c r="BK42" s="765">
        <f t="shared" si="175"/>
        <v>1215</v>
      </c>
      <c r="BL42" s="765">
        <f t="shared" si="175"/>
        <v>1215</v>
      </c>
      <c r="BM42" s="765">
        <f t="shared" si="175"/>
        <v>1215</v>
      </c>
      <c r="BN42" s="765">
        <f t="shared" si="175"/>
        <v>1215</v>
      </c>
      <c r="BO42" s="765">
        <f t="shared" si="175"/>
        <v>1215</v>
      </c>
      <c r="BP42" s="765">
        <f t="shared" si="175"/>
        <v>1215</v>
      </c>
      <c r="BQ42" s="765">
        <f t="shared" si="175"/>
        <v>1215</v>
      </c>
      <c r="BR42" s="765">
        <f t="shared" si="175"/>
        <v>1215</v>
      </c>
      <c r="BS42" s="765">
        <f t="shared" si="175"/>
        <v>1215</v>
      </c>
      <c r="BT42" s="765">
        <f t="shared" si="175"/>
        <v>1215</v>
      </c>
      <c r="BU42" s="759"/>
      <c r="BV42" s="765">
        <f t="shared" si="175"/>
        <v>1215</v>
      </c>
      <c r="BW42" s="765">
        <f t="shared" si="175"/>
        <v>1215</v>
      </c>
      <c r="BX42" s="765">
        <f t="shared" si="175"/>
        <v>1215</v>
      </c>
      <c r="BY42" s="765">
        <f t="shared" si="175"/>
        <v>1215</v>
      </c>
      <c r="BZ42" s="894">
        <f t="shared" si="140"/>
        <v>1215</v>
      </c>
      <c r="CA42" s="894">
        <f t="shared" si="141"/>
        <v>1215</v>
      </c>
      <c r="CB42" s="894">
        <f t="shared" si="142"/>
        <v>1215</v>
      </c>
      <c r="CC42" s="895">
        <f t="shared" si="143"/>
        <v>1215</v>
      </c>
      <c r="CD42" s="523">
        <f t="shared" si="167"/>
        <v>1215</v>
      </c>
      <c r="CE42" s="89">
        <f t="shared" si="145"/>
        <v>1215</v>
      </c>
      <c r="CF42" s="90">
        <f t="shared" si="145"/>
        <v>1215</v>
      </c>
      <c r="CG42" s="90">
        <f t="shared" si="145"/>
        <v>1215</v>
      </c>
      <c r="CH42" s="90">
        <f t="shared" si="145"/>
        <v>1215</v>
      </c>
      <c r="CI42" s="90">
        <f t="shared" si="145"/>
        <v>1215</v>
      </c>
      <c r="CJ42" s="90">
        <f t="shared" si="145"/>
        <v>1215</v>
      </c>
      <c r="CK42" s="156">
        <f t="shared" si="145"/>
        <v>1215</v>
      </c>
      <c r="CL42" s="156">
        <f t="shared" si="145"/>
        <v>1215</v>
      </c>
      <c r="CM42" s="156">
        <f t="shared" si="145"/>
        <v>1215</v>
      </c>
      <c r="CN42" s="90">
        <f t="shared" si="145"/>
        <v>1215</v>
      </c>
      <c r="CO42" s="90">
        <f t="shared" si="145"/>
        <v>1215</v>
      </c>
      <c r="CP42" s="90">
        <f t="shared" si="145"/>
        <v>1215</v>
      </c>
      <c r="CQ42" s="90">
        <f t="shared" si="145"/>
        <v>1215</v>
      </c>
      <c r="CR42" s="90">
        <f t="shared" si="145"/>
        <v>1215</v>
      </c>
      <c r="CS42" s="89">
        <f t="shared" si="145"/>
        <v>1215</v>
      </c>
      <c r="CT42" s="524">
        <f t="shared" si="145"/>
        <v>1215</v>
      </c>
      <c r="CU42" s="552">
        <f t="shared" si="146"/>
        <v>1215</v>
      </c>
      <c r="CV42" s="553">
        <f t="shared" si="147"/>
        <v>1215</v>
      </c>
      <c r="CW42" s="554">
        <f t="shared" si="148"/>
        <v>1215</v>
      </c>
      <c r="CX42" s="554">
        <f t="shared" si="149"/>
        <v>1215</v>
      </c>
      <c r="CY42" s="554">
        <f t="shared" si="150"/>
        <v>1215</v>
      </c>
      <c r="CZ42" s="554">
        <f t="shared" si="151"/>
        <v>1215</v>
      </c>
      <c r="DA42" s="554">
        <f t="shared" si="152"/>
        <v>1215</v>
      </c>
      <c r="DB42" s="555">
        <f t="shared" si="153"/>
        <v>1215</v>
      </c>
      <c r="DC42" s="555">
        <f t="shared" si="154"/>
        <v>1215</v>
      </c>
      <c r="DD42" s="555">
        <f t="shared" si="155"/>
        <v>1215</v>
      </c>
      <c r="DE42" s="554">
        <f t="shared" si="156"/>
        <v>1215</v>
      </c>
      <c r="DF42" s="554">
        <f t="shared" si="157"/>
        <v>1215</v>
      </c>
      <c r="DG42" s="554">
        <f t="shared" si="158"/>
        <v>1215</v>
      </c>
      <c r="DH42" s="554">
        <f t="shared" si="159"/>
        <v>1215</v>
      </c>
      <c r="DI42" s="554">
        <f t="shared" si="160"/>
        <v>1215</v>
      </c>
      <c r="DJ42" s="553">
        <f t="shared" si="161"/>
        <v>1215</v>
      </c>
      <c r="DK42" s="552">
        <f t="shared" si="162"/>
        <v>1215</v>
      </c>
      <c r="DL42" s="896">
        <f t="shared" si="163"/>
        <v>17</v>
      </c>
      <c r="DM42" s="851">
        <f t="shared" si="164"/>
        <v>17</v>
      </c>
      <c r="DN42" s="851">
        <f t="shared" si="165"/>
        <v>17</v>
      </c>
      <c r="DO42" s="851">
        <f t="shared" si="166"/>
        <v>17</v>
      </c>
      <c r="DP42" s="968"/>
      <c r="DQ42" s="969"/>
      <c r="DR42" s="969"/>
      <c r="DS42" s="970"/>
      <c r="DU42" s="60"/>
    </row>
    <row r="43" spans="1:125" ht="12.75" customHeight="1">
      <c r="A43" s="651" t="str">
        <f>$H$1 &amp; " (%)"</f>
        <v>kcal (%)</v>
      </c>
      <c r="B43" s="635" t="str">
        <f t="shared" ref="B43:R43" si="176">IF(B41="","",B41*B42/B$7/365/$G$1)</f>
        <v/>
      </c>
      <c r="C43" s="635" t="str">
        <f t="shared" si="176"/>
        <v/>
      </c>
      <c r="D43" s="635" t="str">
        <f t="shared" si="176"/>
        <v/>
      </c>
      <c r="E43" s="635" t="str">
        <f t="shared" si="176"/>
        <v/>
      </c>
      <c r="F43" s="635" t="str">
        <f t="shared" si="176"/>
        <v/>
      </c>
      <c r="G43" s="635" t="str">
        <f t="shared" si="176"/>
        <v/>
      </c>
      <c r="H43" s="635" t="str">
        <f t="shared" si="176"/>
        <v/>
      </c>
      <c r="I43" s="635" t="str">
        <f t="shared" si="176"/>
        <v/>
      </c>
      <c r="J43" s="635" t="str">
        <f t="shared" si="176"/>
        <v/>
      </c>
      <c r="K43" s="635" t="str">
        <f t="shared" si="176"/>
        <v/>
      </c>
      <c r="L43" s="635" t="str">
        <f t="shared" si="176"/>
        <v/>
      </c>
      <c r="M43" s="635" t="str">
        <f t="shared" si="176"/>
        <v/>
      </c>
      <c r="N43" s="635" t="str">
        <f t="shared" si="176"/>
        <v/>
      </c>
      <c r="O43" s="635" t="str">
        <f t="shared" si="176"/>
        <v/>
      </c>
      <c r="P43" s="635" t="str">
        <f t="shared" si="176"/>
        <v/>
      </c>
      <c r="Q43" s="635" t="str">
        <f t="shared" si="176"/>
        <v/>
      </c>
      <c r="R43" s="635" t="str">
        <f t="shared" si="176"/>
        <v/>
      </c>
      <c r="S43" s="655"/>
      <c r="T43" s="635" t="str">
        <f t="shared" ref="T43:AJ43" si="177">IF(T41="","",T41*T42/T$7/365/$G$1)</f>
        <v/>
      </c>
      <c r="U43" s="635" t="str">
        <f t="shared" si="177"/>
        <v/>
      </c>
      <c r="V43" s="635" t="str">
        <f t="shared" si="177"/>
        <v/>
      </c>
      <c r="W43" s="635">
        <f t="shared" si="177"/>
        <v>1.1412915851272015E-3</v>
      </c>
      <c r="X43" s="635" t="str">
        <f t="shared" si="177"/>
        <v/>
      </c>
      <c r="Y43" s="635" t="str">
        <f t="shared" si="177"/>
        <v/>
      </c>
      <c r="Z43" s="635" t="str">
        <f t="shared" si="177"/>
        <v/>
      </c>
      <c r="AA43" s="635" t="str">
        <f t="shared" si="177"/>
        <v/>
      </c>
      <c r="AB43" s="635" t="str">
        <f t="shared" si="177"/>
        <v/>
      </c>
      <c r="AC43" s="635" t="str">
        <f t="shared" si="177"/>
        <v/>
      </c>
      <c r="AD43" s="635" t="str">
        <f t="shared" si="177"/>
        <v/>
      </c>
      <c r="AE43" s="635" t="str">
        <f t="shared" si="177"/>
        <v/>
      </c>
      <c r="AF43" s="635" t="str">
        <f t="shared" si="177"/>
        <v/>
      </c>
      <c r="AG43" s="635" t="str">
        <f t="shared" si="177"/>
        <v/>
      </c>
      <c r="AH43" s="635" t="str">
        <f t="shared" si="177"/>
        <v/>
      </c>
      <c r="AI43" s="635" t="str">
        <f t="shared" si="177"/>
        <v/>
      </c>
      <c r="AJ43" s="635" t="str">
        <f t="shared" si="177"/>
        <v/>
      </c>
      <c r="AK43" s="655"/>
      <c r="AL43" s="635" t="str">
        <f t="shared" ref="AL43:BB43" si="178">IF(AL41="","",AL41*AL42/AL$7/365/$G$1)</f>
        <v/>
      </c>
      <c r="AM43" s="635" t="str">
        <f t="shared" si="178"/>
        <v/>
      </c>
      <c r="AN43" s="635" t="str">
        <f t="shared" si="178"/>
        <v/>
      </c>
      <c r="AO43" s="635" t="str">
        <f t="shared" si="178"/>
        <v/>
      </c>
      <c r="AP43" s="635" t="str">
        <f t="shared" si="178"/>
        <v/>
      </c>
      <c r="AQ43" s="635" t="str">
        <f t="shared" si="178"/>
        <v/>
      </c>
      <c r="AR43" s="635" t="str">
        <f t="shared" si="178"/>
        <v/>
      </c>
      <c r="AS43" s="635" t="str">
        <f t="shared" si="178"/>
        <v/>
      </c>
      <c r="AT43" s="635" t="str">
        <f t="shared" si="178"/>
        <v/>
      </c>
      <c r="AU43" s="635" t="str">
        <f t="shared" si="178"/>
        <v/>
      </c>
      <c r="AV43" s="635" t="str">
        <f t="shared" si="178"/>
        <v/>
      </c>
      <c r="AW43" s="635" t="str">
        <f t="shared" si="178"/>
        <v/>
      </c>
      <c r="AX43" s="635" t="str">
        <f t="shared" si="178"/>
        <v/>
      </c>
      <c r="AY43" s="635" t="str">
        <f t="shared" si="178"/>
        <v/>
      </c>
      <c r="AZ43" s="635" t="str">
        <f t="shared" si="178"/>
        <v/>
      </c>
      <c r="BA43" s="635" t="str">
        <f t="shared" si="178"/>
        <v/>
      </c>
      <c r="BB43" s="635" t="str">
        <f t="shared" si="178"/>
        <v/>
      </c>
      <c r="BC43" s="655"/>
      <c r="BD43" s="635" t="str">
        <f t="shared" ref="BD43:BT43" si="179">IF(BD41="","",BD41*BD42/BD$7/365/$G$1)</f>
        <v/>
      </c>
      <c r="BE43" s="635" t="str">
        <f t="shared" si="179"/>
        <v/>
      </c>
      <c r="BF43" s="635" t="str">
        <f t="shared" si="179"/>
        <v/>
      </c>
      <c r="BG43" s="635" t="str">
        <f t="shared" si="179"/>
        <v/>
      </c>
      <c r="BH43" s="635" t="str">
        <f t="shared" si="179"/>
        <v/>
      </c>
      <c r="BI43" s="635" t="str">
        <f t="shared" si="179"/>
        <v/>
      </c>
      <c r="BJ43" s="635" t="str">
        <f t="shared" si="179"/>
        <v/>
      </c>
      <c r="BK43" s="635" t="str">
        <f t="shared" si="179"/>
        <v/>
      </c>
      <c r="BL43" s="635" t="str">
        <f t="shared" si="179"/>
        <v/>
      </c>
      <c r="BM43" s="635" t="str">
        <f t="shared" si="179"/>
        <v/>
      </c>
      <c r="BN43" s="635" t="str">
        <f t="shared" si="179"/>
        <v/>
      </c>
      <c r="BO43" s="635" t="str">
        <f t="shared" si="179"/>
        <v/>
      </c>
      <c r="BP43" s="635" t="str">
        <f t="shared" si="179"/>
        <v/>
      </c>
      <c r="BQ43" s="635" t="str">
        <f t="shared" si="179"/>
        <v/>
      </c>
      <c r="BR43" s="635" t="str">
        <f t="shared" si="179"/>
        <v/>
      </c>
      <c r="BS43" s="635" t="str">
        <f t="shared" si="179"/>
        <v/>
      </c>
      <c r="BT43" s="635" t="str">
        <f t="shared" si="179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4" t="str">
        <f t="shared" si="140"/>
        <v/>
      </c>
      <c r="CA43" s="894" t="str">
        <f t="shared" si="141"/>
        <v/>
      </c>
      <c r="CB43" s="894" t="str">
        <f t="shared" si="142"/>
        <v/>
      </c>
      <c r="CC43" s="895" t="str">
        <f t="shared" si="143"/>
        <v/>
      </c>
      <c r="CD43" s="536" t="str">
        <f t="shared" si="167"/>
        <v/>
      </c>
      <c r="CE43" s="537" t="str">
        <f t="shared" si="145"/>
        <v/>
      </c>
      <c r="CF43" s="538" t="str">
        <f t="shared" si="145"/>
        <v/>
      </c>
      <c r="CG43" s="538" t="str">
        <f t="shared" si="145"/>
        <v/>
      </c>
      <c r="CH43" s="538" t="str">
        <f t="shared" si="145"/>
        <v/>
      </c>
      <c r="CI43" s="538" t="str">
        <f t="shared" si="145"/>
        <v/>
      </c>
      <c r="CJ43" s="538" t="str">
        <f t="shared" si="145"/>
        <v/>
      </c>
      <c r="CK43" s="539" t="str">
        <f t="shared" si="145"/>
        <v/>
      </c>
      <c r="CL43" s="539" t="str">
        <f t="shared" si="145"/>
        <v/>
      </c>
      <c r="CM43" s="539" t="str">
        <f t="shared" si="145"/>
        <v/>
      </c>
      <c r="CN43" s="538" t="str">
        <f t="shared" si="145"/>
        <v/>
      </c>
      <c r="CO43" s="538" t="str">
        <f t="shared" si="145"/>
        <v/>
      </c>
      <c r="CP43" s="538" t="str">
        <f t="shared" si="145"/>
        <v/>
      </c>
      <c r="CQ43" s="538" t="str">
        <f t="shared" si="145"/>
        <v/>
      </c>
      <c r="CR43" s="538" t="str">
        <f t="shared" si="145"/>
        <v/>
      </c>
      <c r="CS43" s="537" t="str">
        <f t="shared" si="145"/>
        <v/>
      </c>
      <c r="CT43" s="1313" t="str">
        <f t="shared" si="145"/>
        <v/>
      </c>
      <c r="CU43" s="540" t="str">
        <f t="shared" si="146"/>
        <v/>
      </c>
      <c r="CV43" s="541" t="str">
        <f t="shared" si="147"/>
        <v/>
      </c>
      <c r="CW43" s="542" t="str">
        <f t="shared" si="148"/>
        <v/>
      </c>
      <c r="CX43" s="542" t="str">
        <f t="shared" si="149"/>
        <v/>
      </c>
      <c r="CY43" s="542" t="str">
        <f t="shared" si="150"/>
        <v/>
      </c>
      <c r="CZ43" s="542" t="str">
        <f t="shared" si="151"/>
        <v/>
      </c>
      <c r="DA43" s="542" t="str">
        <f t="shared" si="152"/>
        <v/>
      </c>
      <c r="DB43" s="543" t="str">
        <f t="shared" si="153"/>
        <v/>
      </c>
      <c r="DC43" s="543" t="str">
        <f t="shared" si="154"/>
        <v/>
      </c>
      <c r="DD43" s="543" t="str">
        <f t="shared" si="155"/>
        <v/>
      </c>
      <c r="DE43" s="542" t="str">
        <f t="shared" si="156"/>
        <v/>
      </c>
      <c r="DF43" s="542" t="str">
        <f t="shared" si="157"/>
        <v/>
      </c>
      <c r="DG43" s="542" t="str">
        <f t="shared" si="158"/>
        <v/>
      </c>
      <c r="DH43" s="542" t="str">
        <f t="shared" si="159"/>
        <v/>
      </c>
      <c r="DI43" s="542" t="str">
        <f t="shared" si="160"/>
        <v/>
      </c>
      <c r="DJ43" s="541" t="str">
        <f t="shared" si="161"/>
        <v/>
      </c>
      <c r="DK43" s="540" t="str">
        <f t="shared" si="162"/>
        <v/>
      </c>
      <c r="DL43" s="896">
        <f t="shared" si="163"/>
        <v>0</v>
      </c>
      <c r="DM43" s="851">
        <f t="shared" si="164"/>
        <v>1</v>
      </c>
      <c r="DN43" s="851">
        <f t="shared" si="165"/>
        <v>0</v>
      </c>
      <c r="DO43" s="851">
        <f t="shared" si="166"/>
        <v>0</v>
      </c>
      <c r="DP43" s="977" t="str">
        <f>IF(DP41="","",DP41*BV42)</f>
        <v/>
      </c>
      <c r="DQ43" s="978" t="str">
        <f>IF(DQ41="","",DQ41*BW42)</f>
        <v/>
      </c>
      <c r="DR43" s="978" t="str">
        <f>IF(DR41="","",DR41*BX42)</f>
        <v/>
      </c>
      <c r="DS43" s="979" t="str">
        <f>IF(DS41="","",DS41*BY42)</f>
        <v/>
      </c>
      <c r="DU43" s="60"/>
    </row>
    <row r="44" spans="1:125" ht="12.75" customHeight="1">
      <c r="A44" s="763" t="s">
        <v>278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>
        <v>3.33</v>
      </c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4" t="str">
        <f t="shared" si="140"/>
        <v/>
      </c>
      <c r="CA44" s="894" t="str">
        <f t="shared" si="141"/>
        <v/>
      </c>
      <c r="CB44" s="894" t="str">
        <f t="shared" si="142"/>
        <v/>
      </c>
      <c r="CC44" s="895" t="str">
        <f t="shared" si="143"/>
        <v/>
      </c>
      <c r="CD44" s="523" t="str">
        <f t="shared" si="167"/>
        <v/>
      </c>
      <c r="CE44" s="89" t="str">
        <f t="shared" si="145"/>
        <v/>
      </c>
      <c r="CF44" s="90" t="str">
        <f t="shared" si="145"/>
        <v/>
      </c>
      <c r="CG44" s="90" t="str">
        <f t="shared" si="145"/>
        <v/>
      </c>
      <c r="CH44" s="90" t="str">
        <f t="shared" si="145"/>
        <v/>
      </c>
      <c r="CI44" s="90" t="str">
        <f t="shared" si="145"/>
        <v/>
      </c>
      <c r="CJ44" s="90" t="str">
        <f t="shared" si="145"/>
        <v/>
      </c>
      <c r="CK44" s="156" t="str">
        <f t="shared" si="145"/>
        <v/>
      </c>
      <c r="CL44" s="156" t="str">
        <f t="shared" si="145"/>
        <v/>
      </c>
      <c r="CM44" s="156" t="str">
        <f t="shared" si="145"/>
        <v/>
      </c>
      <c r="CN44" s="90" t="str">
        <f t="shared" si="145"/>
        <v/>
      </c>
      <c r="CO44" s="90" t="str">
        <f t="shared" si="145"/>
        <v/>
      </c>
      <c r="CP44" s="90" t="str">
        <f t="shared" si="145"/>
        <v/>
      </c>
      <c r="CQ44" s="90" t="str">
        <f t="shared" si="145"/>
        <v/>
      </c>
      <c r="CR44" s="90" t="str">
        <f t="shared" si="145"/>
        <v/>
      </c>
      <c r="CS44" s="89" t="str">
        <f t="shared" si="145"/>
        <v/>
      </c>
      <c r="CT44" s="524" t="str">
        <f t="shared" si="145"/>
        <v/>
      </c>
      <c r="CU44" s="552" t="str">
        <f t="shared" si="146"/>
        <v/>
      </c>
      <c r="CV44" s="553" t="str">
        <f t="shared" si="147"/>
        <v/>
      </c>
      <c r="CW44" s="554" t="str">
        <f t="shared" si="148"/>
        <v/>
      </c>
      <c r="CX44" s="554" t="str">
        <f t="shared" si="149"/>
        <v/>
      </c>
      <c r="CY44" s="554" t="str">
        <f t="shared" si="150"/>
        <v/>
      </c>
      <c r="CZ44" s="554" t="str">
        <f t="shared" si="151"/>
        <v/>
      </c>
      <c r="DA44" s="554" t="str">
        <f t="shared" si="152"/>
        <v/>
      </c>
      <c r="DB44" s="555" t="str">
        <f t="shared" si="153"/>
        <v/>
      </c>
      <c r="DC44" s="555" t="str">
        <f t="shared" si="154"/>
        <v/>
      </c>
      <c r="DD44" s="555" t="str">
        <f t="shared" si="155"/>
        <v/>
      </c>
      <c r="DE44" s="554" t="str">
        <f t="shared" si="156"/>
        <v/>
      </c>
      <c r="DF44" s="554" t="str">
        <f t="shared" si="157"/>
        <v/>
      </c>
      <c r="DG44" s="554" t="str">
        <f t="shared" si="158"/>
        <v/>
      </c>
      <c r="DH44" s="554" t="str">
        <f t="shared" si="159"/>
        <v/>
      </c>
      <c r="DI44" s="554" t="str">
        <f t="shared" si="160"/>
        <v/>
      </c>
      <c r="DJ44" s="553" t="str">
        <f t="shared" si="161"/>
        <v/>
      </c>
      <c r="DK44" s="552" t="str">
        <f t="shared" si="162"/>
        <v/>
      </c>
      <c r="DL44" s="896">
        <f t="shared" si="163"/>
        <v>0</v>
      </c>
      <c r="DM44" s="851">
        <f t="shared" si="164"/>
        <v>1</v>
      </c>
      <c r="DN44" s="851">
        <f t="shared" si="165"/>
        <v>0</v>
      </c>
      <c r="DO44" s="851">
        <f t="shared" si="166"/>
        <v>0</v>
      </c>
      <c r="DP44" s="980"/>
      <c r="DQ44" s="299"/>
      <c r="DR44" s="299"/>
      <c r="DS44" s="981"/>
      <c r="DU44" s="60"/>
    </row>
    <row r="45" spans="1:125" ht="12.75" customHeight="1">
      <c r="A45" s="651" t="s">
        <v>279</v>
      </c>
      <c r="B45" s="632" t="str">
        <f t="shared" ref="B45:R45" si="180">IF(B44="","",B39*B44*B40)</f>
        <v/>
      </c>
      <c r="C45" s="632" t="str">
        <f t="shared" si="180"/>
        <v/>
      </c>
      <c r="D45" s="632" t="str">
        <f t="shared" si="180"/>
        <v/>
      </c>
      <c r="E45" s="632" t="str">
        <f t="shared" si="180"/>
        <v/>
      </c>
      <c r="F45" s="632" t="str">
        <f t="shared" si="180"/>
        <v/>
      </c>
      <c r="G45" s="632" t="str">
        <f t="shared" si="180"/>
        <v/>
      </c>
      <c r="H45" s="632" t="str">
        <f t="shared" si="180"/>
        <v/>
      </c>
      <c r="I45" s="632" t="str">
        <f t="shared" si="180"/>
        <v/>
      </c>
      <c r="J45" s="632" t="str">
        <f t="shared" si="180"/>
        <v/>
      </c>
      <c r="K45" s="632" t="str">
        <f t="shared" si="180"/>
        <v/>
      </c>
      <c r="L45" s="632" t="str">
        <f t="shared" si="180"/>
        <v/>
      </c>
      <c r="M45" s="632" t="str">
        <f t="shared" si="180"/>
        <v/>
      </c>
      <c r="N45" s="632" t="str">
        <f t="shared" si="180"/>
        <v/>
      </c>
      <c r="O45" s="632" t="str">
        <f t="shared" si="180"/>
        <v/>
      </c>
      <c r="P45" s="632" t="str">
        <f t="shared" si="180"/>
        <v/>
      </c>
      <c r="Q45" s="632" t="str">
        <f t="shared" si="180"/>
        <v/>
      </c>
      <c r="R45" s="632" t="str">
        <f t="shared" si="180"/>
        <v/>
      </c>
      <c r="S45" s="665"/>
      <c r="T45" s="632" t="str">
        <f t="shared" ref="T45:AJ45" si="181">IF(T44="","",T41*T44)</f>
        <v/>
      </c>
      <c r="U45" s="632" t="str">
        <f t="shared" si="181"/>
        <v/>
      </c>
      <c r="V45" s="632" t="str">
        <f t="shared" si="181"/>
        <v/>
      </c>
      <c r="W45" s="632">
        <f t="shared" si="181"/>
        <v>23.975999999999999</v>
      </c>
      <c r="X45" s="632" t="str">
        <f t="shared" si="181"/>
        <v/>
      </c>
      <c r="Y45" s="632" t="str">
        <f t="shared" si="181"/>
        <v/>
      </c>
      <c r="Z45" s="632" t="str">
        <f t="shared" si="181"/>
        <v/>
      </c>
      <c r="AA45" s="632" t="str">
        <f t="shared" si="181"/>
        <v/>
      </c>
      <c r="AB45" s="632" t="str">
        <f t="shared" si="181"/>
        <v/>
      </c>
      <c r="AC45" s="632" t="str">
        <f t="shared" si="181"/>
        <v/>
      </c>
      <c r="AD45" s="632" t="str">
        <f t="shared" si="181"/>
        <v/>
      </c>
      <c r="AE45" s="632" t="str">
        <f t="shared" si="181"/>
        <v/>
      </c>
      <c r="AF45" s="632" t="str">
        <f t="shared" si="181"/>
        <v/>
      </c>
      <c r="AG45" s="632" t="str">
        <f t="shared" si="181"/>
        <v/>
      </c>
      <c r="AH45" s="632" t="str">
        <f t="shared" si="181"/>
        <v/>
      </c>
      <c r="AI45" s="632" t="str">
        <f t="shared" si="181"/>
        <v/>
      </c>
      <c r="AJ45" s="632" t="str">
        <f t="shared" si="181"/>
        <v/>
      </c>
      <c r="AK45" s="665"/>
      <c r="AL45" s="632" t="str">
        <f t="shared" ref="AL45:BB45" si="182">IF(AL44="","",AL41*AL44)</f>
        <v/>
      </c>
      <c r="AM45" s="632" t="str">
        <f t="shared" si="182"/>
        <v/>
      </c>
      <c r="AN45" s="632" t="str">
        <f t="shared" si="182"/>
        <v/>
      </c>
      <c r="AO45" s="632" t="str">
        <f t="shared" si="182"/>
        <v/>
      </c>
      <c r="AP45" s="632" t="str">
        <f t="shared" si="182"/>
        <v/>
      </c>
      <c r="AQ45" s="632" t="str">
        <f t="shared" si="182"/>
        <v/>
      </c>
      <c r="AR45" s="632" t="str">
        <f t="shared" si="182"/>
        <v/>
      </c>
      <c r="AS45" s="632" t="str">
        <f t="shared" si="182"/>
        <v/>
      </c>
      <c r="AT45" s="632" t="str">
        <f t="shared" si="182"/>
        <v/>
      </c>
      <c r="AU45" s="632" t="str">
        <f t="shared" si="182"/>
        <v/>
      </c>
      <c r="AV45" s="632" t="str">
        <f t="shared" si="182"/>
        <v/>
      </c>
      <c r="AW45" s="632" t="str">
        <f t="shared" si="182"/>
        <v/>
      </c>
      <c r="AX45" s="632" t="str">
        <f t="shared" si="182"/>
        <v/>
      </c>
      <c r="AY45" s="632" t="str">
        <f t="shared" si="182"/>
        <v/>
      </c>
      <c r="AZ45" s="632" t="str">
        <f t="shared" si="182"/>
        <v/>
      </c>
      <c r="BA45" s="632" t="str">
        <f t="shared" si="182"/>
        <v/>
      </c>
      <c r="BB45" s="632" t="str">
        <f t="shared" si="182"/>
        <v/>
      </c>
      <c r="BC45" s="665"/>
      <c r="BD45" s="632" t="str">
        <f t="shared" ref="BD45:BT45" si="183">IF(BD44="","",BD41*BD44)</f>
        <v/>
      </c>
      <c r="BE45" s="632" t="str">
        <f t="shared" si="183"/>
        <v/>
      </c>
      <c r="BF45" s="632" t="str">
        <f t="shared" si="183"/>
        <v/>
      </c>
      <c r="BG45" s="632" t="str">
        <f t="shared" si="183"/>
        <v/>
      </c>
      <c r="BH45" s="632" t="str">
        <f t="shared" si="183"/>
        <v/>
      </c>
      <c r="BI45" s="632" t="str">
        <f t="shared" si="183"/>
        <v/>
      </c>
      <c r="BJ45" s="632" t="str">
        <f t="shared" si="183"/>
        <v/>
      </c>
      <c r="BK45" s="632" t="str">
        <f t="shared" si="183"/>
        <v/>
      </c>
      <c r="BL45" s="632" t="str">
        <f t="shared" si="183"/>
        <v/>
      </c>
      <c r="BM45" s="632" t="str">
        <f t="shared" si="183"/>
        <v/>
      </c>
      <c r="BN45" s="632" t="str">
        <f t="shared" si="183"/>
        <v/>
      </c>
      <c r="BO45" s="632" t="str">
        <f t="shared" si="183"/>
        <v/>
      </c>
      <c r="BP45" s="632" t="str">
        <f t="shared" si="183"/>
        <v/>
      </c>
      <c r="BQ45" s="632" t="str">
        <f t="shared" si="183"/>
        <v/>
      </c>
      <c r="BR45" s="632" t="str">
        <f t="shared" si="183"/>
        <v/>
      </c>
      <c r="BS45" s="632" t="str">
        <f t="shared" si="183"/>
        <v/>
      </c>
      <c r="BT45" s="632" t="str">
        <f t="shared" si="183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3" t="str">
        <f t="shared" si="140"/>
        <v/>
      </c>
      <c r="CA45" s="983" t="str">
        <f t="shared" si="141"/>
        <v/>
      </c>
      <c r="CB45" s="983" t="str">
        <f t="shared" si="142"/>
        <v/>
      </c>
      <c r="CC45" s="984" t="str">
        <f t="shared" si="143"/>
        <v/>
      </c>
      <c r="CD45" s="523" t="str">
        <f t="shared" si="167"/>
        <v/>
      </c>
      <c r="CE45" s="89" t="str">
        <f t="shared" si="145"/>
        <v/>
      </c>
      <c r="CF45" s="90" t="str">
        <f t="shared" si="145"/>
        <v/>
      </c>
      <c r="CG45" s="90" t="str">
        <f t="shared" si="145"/>
        <v/>
      </c>
      <c r="CH45" s="90" t="str">
        <f t="shared" si="145"/>
        <v/>
      </c>
      <c r="CI45" s="90" t="str">
        <f t="shared" si="145"/>
        <v/>
      </c>
      <c r="CJ45" s="90" t="str">
        <f t="shared" si="145"/>
        <v/>
      </c>
      <c r="CK45" s="156" t="str">
        <f t="shared" si="145"/>
        <v/>
      </c>
      <c r="CL45" s="156" t="str">
        <f t="shared" si="145"/>
        <v/>
      </c>
      <c r="CM45" s="156" t="str">
        <f t="shared" si="145"/>
        <v/>
      </c>
      <c r="CN45" s="90" t="str">
        <f t="shared" si="145"/>
        <v/>
      </c>
      <c r="CO45" s="90" t="str">
        <f t="shared" si="145"/>
        <v/>
      </c>
      <c r="CP45" s="90" t="str">
        <f t="shared" si="145"/>
        <v/>
      </c>
      <c r="CQ45" s="90" t="str">
        <f t="shared" si="145"/>
        <v/>
      </c>
      <c r="CR45" s="90" t="str">
        <f t="shared" si="145"/>
        <v/>
      </c>
      <c r="CS45" s="89" t="str">
        <f t="shared" si="145"/>
        <v/>
      </c>
      <c r="CT45" s="524" t="str">
        <f t="shared" si="145"/>
        <v/>
      </c>
      <c r="CU45" s="552" t="str">
        <f t="shared" si="146"/>
        <v/>
      </c>
      <c r="CV45" s="553" t="str">
        <f t="shared" si="147"/>
        <v/>
      </c>
      <c r="CW45" s="554" t="str">
        <f t="shared" si="148"/>
        <v/>
      </c>
      <c r="CX45" s="554" t="str">
        <f t="shared" si="149"/>
        <v/>
      </c>
      <c r="CY45" s="554" t="str">
        <f t="shared" si="150"/>
        <v/>
      </c>
      <c r="CZ45" s="554" t="str">
        <f t="shared" si="151"/>
        <v/>
      </c>
      <c r="DA45" s="554" t="str">
        <f t="shared" si="152"/>
        <v/>
      </c>
      <c r="DB45" s="555" t="str">
        <f t="shared" si="153"/>
        <v/>
      </c>
      <c r="DC45" s="555" t="str">
        <f t="shared" si="154"/>
        <v/>
      </c>
      <c r="DD45" s="555" t="str">
        <f t="shared" si="155"/>
        <v/>
      </c>
      <c r="DE45" s="554" t="str">
        <f t="shared" si="156"/>
        <v/>
      </c>
      <c r="DF45" s="554" t="str">
        <f t="shared" si="157"/>
        <v/>
      </c>
      <c r="DG45" s="554" t="str">
        <f t="shared" si="158"/>
        <v/>
      </c>
      <c r="DH45" s="554" t="str">
        <f t="shared" si="159"/>
        <v/>
      </c>
      <c r="DI45" s="554" t="str">
        <f t="shared" si="160"/>
        <v/>
      </c>
      <c r="DJ45" s="553" t="str">
        <f t="shared" si="161"/>
        <v/>
      </c>
      <c r="DK45" s="552" t="str">
        <f t="shared" si="162"/>
        <v/>
      </c>
      <c r="DL45" s="896">
        <f t="shared" si="163"/>
        <v>0</v>
      </c>
      <c r="DM45" s="851">
        <f t="shared" si="164"/>
        <v>1</v>
      </c>
      <c r="DN45" s="851">
        <f t="shared" si="165"/>
        <v>0</v>
      </c>
      <c r="DO45" s="851">
        <f t="shared" si="166"/>
        <v>0</v>
      </c>
      <c r="DP45" s="985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6" t="str">
        <f>IF(DS37="","",(DS37+SUM(BY37)*(DS37="")-SUM(DS41)-DS44-SUM(BY44)*(DS44=""))*BY38/DS$7/365/$G$1)</f>
        <v/>
      </c>
      <c r="DU45" s="60"/>
    </row>
    <row r="46" spans="1:125" ht="12.75" customHeight="1">
      <c r="A46" s="1012" t="s">
        <v>803</v>
      </c>
      <c r="B46" s="299"/>
      <c r="C46" s="961"/>
      <c r="D46" s="299"/>
      <c r="E46" s="961"/>
      <c r="F46" s="299"/>
      <c r="G46" s="961"/>
      <c r="H46" s="299"/>
      <c r="I46" s="961"/>
      <c r="J46" s="299"/>
      <c r="K46" s="961"/>
      <c r="L46" s="299"/>
      <c r="M46" s="961"/>
      <c r="N46" s="299"/>
      <c r="O46" s="961"/>
      <c r="P46" s="299"/>
      <c r="Q46" s="961"/>
      <c r="R46" s="299"/>
      <c r="S46" s="1013"/>
      <c r="T46" s="961"/>
      <c r="U46" s="299"/>
      <c r="V46" s="961"/>
      <c r="W46" s="299"/>
      <c r="X46" s="961"/>
      <c r="Y46" s="299"/>
      <c r="Z46" s="961"/>
      <c r="AA46" s="299"/>
      <c r="AB46" s="961"/>
      <c r="AC46" s="299"/>
      <c r="AD46" s="961"/>
      <c r="AE46" s="299"/>
      <c r="AF46" s="961"/>
      <c r="AG46" s="299"/>
      <c r="AH46" s="961"/>
      <c r="AI46" s="299"/>
      <c r="AJ46" s="961"/>
      <c r="AK46" s="1013"/>
      <c r="AL46" s="961"/>
      <c r="AM46" s="299"/>
      <c r="AN46" s="961"/>
      <c r="AO46" s="299"/>
      <c r="AP46" s="961"/>
      <c r="AQ46" s="299"/>
      <c r="AR46" s="961"/>
      <c r="AS46" s="299"/>
      <c r="AT46" s="961"/>
      <c r="AU46" s="299"/>
      <c r="AV46" s="961"/>
      <c r="AW46" s="299"/>
      <c r="AX46" s="961"/>
      <c r="AY46" s="299"/>
      <c r="AZ46" s="961"/>
      <c r="BA46" s="299"/>
      <c r="BB46" s="961"/>
      <c r="BC46" s="1013"/>
      <c r="BD46" s="961"/>
      <c r="BE46" s="961"/>
      <c r="BF46" s="299"/>
      <c r="BG46" s="961"/>
      <c r="BH46" s="299"/>
      <c r="BI46" s="961" t="s">
        <v>775</v>
      </c>
      <c r="BJ46" s="299"/>
      <c r="BK46" s="961"/>
      <c r="BL46" s="299"/>
      <c r="BM46" s="961"/>
      <c r="BN46" s="299"/>
      <c r="BO46" s="961"/>
      <c r="BP46" s="299"/>
      <c r="BQ46" s="961"/>
      <c r="BR46" s="299"/>
      <c r="BS46" s="961"/>
      <c r="BT46" s="299"/>
      <c r="BU46" s="1013"/>
      <c r="BV46" s="961"/>
      <c r="BW46" s="299"/>
      <c r="BX46" s="961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7" t="str">
        <f>IF(SUM(BV46)&gt;0,BV46*'Exp factors'!C$21,"")</f>
        <v/>
      </c>
      <c r="DQ46" s="988" t="str">
        <f>IF(SUM(BW46)&gt;0,BW46*'Exp factors'!D$21,"")</f>
        <v/>
      </c>
      <c r="DR46" s="988" t="str">
        <f>IF(SUM(BX46)&gt;0,BX46*'Exp factors'!E$21,"")</f>
        <v/>
      </c>
      <c r="DS46" s="989" t="str">
        <f>IF(SUM(BY46)&gt;0,BY46*'Exp factors'!F$21,"")</f>
        <v/>
      </c>
      <c r="DU46" s="60"/>
    </row>
    <row r="47" spans="1:125" ht="12.75" customHeight="1">
      <c r="A47" s="966" t="s">
        <v>256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3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3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3"/>
      <c r="BD47" s="287"/>
      <c r="BE47" s="287"/>
      <c r="BF47" s="299"/>
      <c r="BG47" s="287"/>
      <c r="BH47" s="299"/>
      <c r="BI47" s="287">
        <v>50</v>
      </c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3"/>
      <c r="BV47" s="287"/>
      <c r="BW47" s="299"/>
      <c r="BX47" s="287"/>
      <c r="BY47" s="299"/>
      <c r="BZ47" s="894" t="str">
        <f t="shared" ref="BZ47:BZ54" si="184">IF(DL47&lt;3,"",(SUM(B47:R47)-MIN(B47:R47)-MAX(B47:R47))/(DL47-2))</f>
        <v/>
      </c>
      <c r="CA47" s="894" t="str">
        <f t="shared" ref="CA47:CA54" si="185">IF(DM47&lt;3,"",(SUM(T47:AJ47)-MIN(T47:AJ47)-MAX(T47:AJ47))/(DM47-2))</f>
        <v/>
      </c>
      <c r="CB47" s="894" t="str">
        <f t="shared" ref="CB47:CB54" si="186">IF(DN47&lt;3,"",(SUM(AL47:BB47)-MIN(AL47:BB47)-MAX(AL47:BB47))/(DN47-2))</f>
        <v/>
      </c>
      <c r="CC47" s="895" t="str">
        <f t="shared" ref="CC47:CC54" si="187">IF(DO47&lt;3,"",(SUM(BD47:BT47)-MIN(BD47:BT47)-MAX(BD47:BT47))/(DO47-2))</f>
        <v/>
      </c>
      <c r="CD47" s="523" t="str">
        <f t="shared" ref="CD47:CS47" si="18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8"/>
        <v/>
      </c>
      <c r="CF47" s="90" t="str">
        <f t="shared" si="188"/>
        <v/>
      </c>
      <c r="CG47" s="90" t="str">
        <f t="shared" si="188"/>
        <v/>
      </c>
      <c r="CH47" s="90" t="str">
        <f t="shared" si="188"/>
        <v/>
      </c>
      <c r="CI47" s="90" t="str">
        <f t="shared" si="188"/>
        <v/>
      </c>
      <c r="CJ47" s="90" t="str">
        <f t="shared" si="188"/>
        <v/>
      </c>
      <c r="CK47" s="156" t="str">
        <f t="shared" si="188"/>
        <v/>
      </c>
      <c r="CL47" s="156" t="str">
        <f t="shared" si="188"/>
        <v/>
      </c>
      <c r="CM47" s="156" t="str">
        <f t="shared" si="188"/>
        <v/>
      </c>
      <c r="CN47" s="90" t="str">
        <f t="shared" si="188"/>
        <v/>
      </c>
      <c r="CO47" s="90" t="str">
        <f t="shared" si="188"/>
        <v/>
      </c>
      <c r="CP47" s="90" t="str">
        <f t="shared" si="188"/>
        <v/>
      </c>
      <c r="CQ47" s="90" t="str">
        <f t="shared" si="188"/>
        <v/>
      </c>
      <c r="CR47" s="90" t="str">
        <f t="shared" si="188"/>
        <v/>
      </c>
      <c r="CS47" s="89" t="str">
        <f t="shared" si="188"/>
        <v/>
      </c>
      <c r="CT47" s="524" t="str">
        <f t="shared" ref="CE47:CT54" si="18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2" t="str">
        <f t="shared" ref="CU47:CU54" si="19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3" t="str">
        <f t="shared" ref="CV47:CV54" si="19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4" t="str">
        <f t="shared" ref="CW47:CW54" si="19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4" t="str">
        <f t="shared" ref="CX47:CX54" si="19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4" t="str">
        <f t="shared" ref="CY47:CY54" si="19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4" t="str">
        <f t="shared" ref="CZ47:CZ54" si="19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4" t="str">
        <f t="shared" ref="DA47:DA54" si="19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5" t="str">
        <f t="shared" ref="DB47:DB54" si="19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5">
        <f t="shared" ref="DC47:DC54" si="19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50</v>
      </c>
      <c r="DD47" s="555" t="str">
        <f t="shared" ref="DD47:DD54" si="19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4" t="str">
        <f t="shared" ref="DE47:DE54" si="20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4" t="str">
        <f t="shared" ref="DF47:DF54" si="20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4" t="str">
        <f t="shared" ref="DG47:DG54" si="20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4" t="str">
        <f t="shared" ref="DH47:DH54" si="20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4" t="str">
        <f t="shared" ref="DI47:DI54" si="20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3" t="str">
        <f t="shared" ref="DJ47:DJ54" si="20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2" t="str">
        <f t="shared" ref="DK47:DK54" si="20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07">COUNT(B47:R47)</f>
        <v>0</v>
      </c>
      <c r="DM47" s="851">
        <f t="shared" ref="DM47:DM54" si="208">COUNT(T47:AJ47)</f>
        <v>0</v>
      </c>
      <c r="DN47" s="851">
        <f t="shared" ref="DN47:DN54" si="209">COUNT(AL47:BB47)</f>
        <v>0</v>
      </c>
      <c r="DO47" s="851">
        <f t="shared" ref="DO47:DO54" si="210">COUNT(BD47:BT47)</f>
        <v>1</v>
      </c>
      <c r="DP47" s="968"/>
      <c r="DQ47" s="969"/>
      <c r="DR47" s="969"/>
      <c r="DS47" s="970"/>
      <c r="DU47" s="60"/>
    </row>
    <row r="48" spans="1:125" ht="12.75" customHeight="1">
      <c r="A48" s="966" t="s">
        <v>276</v>
      </c>
      <c r="B48" s="299"/>
      <c r="C48" s="687"/>
      <c r="D48" s="299"/>
      <c r="E48" s="687"/>
      <c r="F48" s="299"/>
      <c r="G48" s="687"/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3"/>
      <c r="T48" s="687"/>
      <c r="U48" s="299"/>
      <c r="V48" s="687"/>
      <c r="W48" s="299"/>
      <c r="X48" s="687"/>
      <c r="Y48" s="299"/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3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3"/>
      <c r="BD48" s="687"/>
      <c r="BE48" s="687"/>
      <c r="BF48" s="299"/>
      <c r="BG48" s="687"/>
      <c r="BH48" s="299"/>
      <c r="BI48" s="687">
        <v>1</v>
      </c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3"/>
      <c r="BV48" s="687"/>
      <c r="BW48" s="299"/>
      <c r="BX48" s="687"/>
      <c r="BY48" s="299"/>
      <c r="BZ48" s="894" t="str">
        <f t="shared" si="184"/>
        <v/>
      </c>
      <c r="CA48" s="894" t="str">
        <f t="shared" si="185"/>
        <v/>
      </c>
      <c r="CB48" s="894" t="str">
        <f t="shared" si="186"/>
        <v/>
      </c>
      <c r="CC48" s="895" t="str">
        <f t="shared" si="187"/>
        <v/>
      </c>
      <c r="CD48" s="523" t="str">
        <f t="shared" ref="CD48:CD54" si="21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9"/>
        <v/>
      </c>
      <c r="CF48" s="90" t="str">
        <f t="shared" si="189"/>
        <v/>
      </c>
      <c r="CG48" s="90" t="str">
        <f t="shared" si="189"/>
        <v/>
      </c>
      <c r="CH48" s="90" t="str">
        <f t="shared" si="189"/>
        <v/>
      </c>
      <c r="CI48" s="90" t="str">
        <f t="shared" si="189"/>
        <v/>
      </c>
      <c r="CJ48" s="90" t="str">
        <f t="shared" si="189"/>
        <v/>
      </c>
      <c r="CK48" s="156" t="str">
        <f t="shared" si="189"/>
        <v/>
      </c>
      <c r="CL48" s="156" t="str">
        <f t="shared" si="189"/>
        <v/>
      </c>
      <c r="CM48" s="156" t="str">
        <f t="shared" si="189"/>
        <v/>
      </c>
      <c r="CN48" s="90" t="str">
        <f t="shared" si="189"/>
        <v/>
      </c>
      <c r="CO48" s="90" t="str">
        <f t="shared" si="189"/>
        <v/>
      </c>
      <c r="CP48" s="90" t="str">
        <f t="shared" si="189"/>
        <v/>
      </c>
      <c r="CQ48" s="90" t="str">
        <f t="shared" si="189"/>
        <v/>
      </c>
      <c r="CR48" s="90" t="str">
        <f t="shared" si="189"/>
        <v/>
      </c>
      <c r="CS48" s="89" t="str">
        <f t="shared" si="189"/>
        <v/>
      </c>
      <c r="CT48" s="524" t="str">
        <f t="shared" si="189"/>
        <v/>
      </c>
      <c r="CU48" s="552" t="str">
        <f t="shared" si="190"/>
        <v/>
      </c>
      <c r="CV48" s="553" t="str">
        <f t="shared" si="191"/>
        <v/>
      </c>
      <c r="CW48" s="554" t="str">
        <f t="shared" si="192"/>
        <v/>
      </c>
      <c r="CX48" s="554" t="str">
        <f t="shared" si="193"/>
        <v/>
      </c>
      <c r="CY48" s="554" t="str">
        <f t="shared" si="194"/>
        <v/>
      </c>
      <c r="CZ48" s="554" t="str">
        <f t="shared" si="195"/>
        <v/>
      </c>
      <c r="DA48" s="554" t="str">
        <f t="shared" si="196"/>
        <v/>
      </c>
      <c r="DB48" s="555" t="str">
        <f t="shared" si="197"/>
        <v/>
      </c>
      <c r="DC48" s="555">
        <f t="shared" si="198"/>
        <v>1</v>
      </c>
      <c r="DD48" s="555" t="str">
        <f t="shared" si="199"/>
        <v/>
      </c>
      <c r="DE48" s="554" t="str">
        <f t="shared" si="200"/>
        <v/>
      </c>
      <c r="DF48" s="554" t="str">
        <f t="shared" si="201"/>
        <v/>
      </c>
      <c r="DG48" s="554" t="str">
        <f t="shared" si="202"/>
        <v/>
      </c>
      <c r="DH48" s="554" t="str">
        <f t="shared" si="203"/>
        <v/>
      </c>
      <c r="DI48" s="554" t="str">
        <f t="shared" si="204"/>
        <v/>
      </c>
      <c r="DJ48" s="553" t="str">
        <f t="shared" si="205"/>
        <v/>
      </c>
      <c r="DK48" s="552" t="str">
        <f t="shared" si="206"/>
        <v/>
      </c>
      <c r="DL48" s="896">
        <f t="shared" si="207"/>
        <v>0</v>
      </c>
      <c r="DM48" s="851">
        <f t="shared" si="208"/>
        <v>0</v>
      </c>
      <c r="DN48" s="851">
        <f t="shared" si="209"/>
        <v>0</v>
      </c>
      <c r="DO48" s="851">
        <f t="shared" si="210"/>
        <v>1</v>
      </c>
      <c r="DP48" s="968"/>
      <c r="DQ48" s="969"/>
      <c r="DR48" s="969"/>
      <c r="DS48" s="970"/>
      <c r="DU48" s="60"/>
    </row>
    <row r="49" spans="1:125" ht="12.75" customHeight="1">
      <c r="A49" s="893" t="s">
        <v>277</v>
      </c>
      <c r="B49" s="299"/>
      <c r="C49" s="687"/>
      <c r="D49" s="299"/>
      <c r="E49" s="687"/>
      <c r="F49" s="299"/>
      <c r="G49" s="687"/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3"/>
      <c r="T49" s="687"/>
      <c r="U49" s="299"/>
      <c r="V49" s="687"/>
      <c r="W49" s="299"/>
      <c r="X49" s="687"/>
      <c r="Y49" s="299"/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3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3"/>
      <c r="BD49" s="687"/>
      <c r="BE49" s="687"/>
      <c r="BF49" s="299"/>
      <c r="BG49" s="687"/>
      <c r="BH49" s="299"/>
      <c r="BI49" s="687">
        <v>1</v>
      </c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3"/>
      <c r="BV49" s="687"/>
      <c r="BW49" s="299"/>
      <c r="BX49" s="687"/>
      <c r="BY49" s="299"/>
      <c r="BZ49" s="894" t="str">
        <f t="shared" si="184"/>
        <v/>
      </c>
      <c r="CA49" s="894" t="str">
        <f t="shared" si="185"/>
        <v/>
      </c>
      <c r="CB49" s="894" t="str">
        <f t="shared" si="186"/>
        <v/>
      </c>
      <c r="CC49" s="895" t="str">
        <f t="shared" si="187"/>
        <v/>
      </c>
      <c r="CD49" s="523" t="str">
        <f t="shared" si="211"/>
        <v/>
      </c>
      <c r="CE49" s="89" t="str">
        <f t="shared" si="189"/>
        <v/>
      </c>
      <c r="CF49" s="90" t="str">
        <f t="shared" si="189"/>
        <v/>
      </c>
      <c r="CG49" s="90" t="str">
        <f t="shared" si="189"/>
        <v/>
      </c>
      <c r="CH49" s="90" t="str">
        <f t="shared" si="189"/>
        <v/>
      </c>
      <c r="CI49" s="90" t="str">
        <f t="shared" si="189"/>
        <v/>
      </c>
      <c r="CJ49" s="90" t="str">
        <f t="shared" si="189"/>
        <v/>
      </c>
      <c r="CK49" s="156" t="str">
        <f t="shared" si="189"/>
        <v/>
      </c>
      <c r="CL49" s="156" t="str">
        <f t="shared" si="189"/>
        <v/>
      </c>
      <c r="CM49" s="156" t="str">
        <f t="shared" si="189"/>
        <v/>
      </c>
      <c r="CN49" s="90" t="str">
        <f t="shared" si="189"/>
        <v/>
      </c>
      <c r="CO49" s="90" t="str">
        <f t="shared" si="189"/>
        <v/>
      </c>
      <c r="CP49" s="90" t="str">
        <f t="shared" si="189"/>
        <v/>
      </c>
      <c r="CQ49" s="90" t="str">
        <f t="shared" si="189"/>
        <v/>
      </c>
      <c r="CR49" s="90" t="str">
        <f t="shared" si="189"/>
        <v/>
      </c>
      <c r="CS49" s="89" t="str">
        <f t="shared" si="189"/>
        <v/>
      </c>
      <c r="CT49" s="524" t="str">
        <f t="shared" si="189"/>
        <v/>
      </c>
      <c r="CU49" s="552" t="str">
        <f t="shared" si="190"/>
        <v/>
      </c>
      <c r="CV49" s="553" t="str">
        <f t="shared" si="191"/>
        <v/>
      </c>
      <c r="CW49" s="554" t="str">
        <f t="shared" si="192"/>
        <v/>
      </c>
      <c r="CX49" s="554" t="str">
        <f t="shared" si="193"/>
        <v/>
      </c>
      <c r="CY49" s="554" t="str">
        <f t="shared" si="194"/>
        <v/>
      </c>
      <c r="CZ49" s="554" t="str">
        <f t="shared" si="195"/>
        <v/>
      </c>
      <c r="DA49" s="554" t="str">
        <f t="shared" si="196"/>
        <v/>
      </c>
      <c r="DB49" s="555" t="str">
        <f t="shared" si="197"/>
        <v/>
      </c>
      <c r="DC49" s="555">
        <f t="shared" si="198"/>
        <v>1</v>
      </c>
      <c r="DD49" s="555" t="str">
        <f t="shared" si="199"/>
        <v/>
      </c>
      <c r="DE49" s="554" t="str">
        <f t="shared" si="200"/>
        <v/>
      </c>
      <c r="DF49" s="554" t="str">
        <f t="shared" si="201"/>
        <v/>
      </c>
      <c r="DG49" s="554" t="str">
        <f t="shared" si="202"/>
        <v/>
      </c>
      <c r="DH49" s="554" t="str">
        <f t="shared" si="203"/>
        <v/>
      </c>
      <c r="DI49" s="554" t="str">
        <f t="shared" si="204"/>
        <v/>
      </c>
      <c r="DJ49" s="553" t="str">
        <f t="shared" si="205"/>
        <v/>
      </c>
      <c r="DK49" s="552" t="str">
        <f t="shared" si="206"/>
        <v/>
      </c>
      <c r="DL49" s="896">
        <f t="shared" si="207"/>
        <v>0</v>
      </c>
      <c r="DM49" s="851">
        <f t="shared" si="208"/>
        <v>0</v>
      </c>
      <c r="DN49" s="851">
        <f t="shared" si="209"/>
        <v>0</v>
      </c>
      <c r="DO49" s="851">
        <f t="shared" si="210"/>
        <v>1</v>
      </c>
      <c r="DP49" s="968"/>
      <c r="DQ49" s="969"/>
      <c r="DR49" s="969"/>
      <c r="DS49" s="970"/>
      <c r="DU49" s="60"/>
    </row>
    <row r="50" spans="1:125" ht="12.75" customHeight="1">
      <c r="A50" s="1017" t="s">
        <v>257</v>
      </c>
      <c r="B50" s="764" t="str">
        <f t="shared" ref="B50:R50" si="212">IF(B48="","",B47*B48*B49)</f>
        <v/>
      </c>
      <c r="C50" s="764" t="str">
        <f t="shared" si="212"/>
        <v/>
      </c>
      <c r="D50" s="764" t="str">
        <f t="shared" si="212"/>
        <v/>
      </c>
      <c r="E50" s="764" t="str">
        <f t="shared" si="212"/>
        <v/>
      </c>
      <c r="F50" s="764" t="str">
        <f t="shared" si="212"/>
        <v/>
      </c>
      <c r="G50" s="764" t="str">
        <f t="shared" si="212"/>
        <v/>
      </c>
      <c r="H50" s="764" t="str">
        <f t="shared" si="212"/>
        <v/>
      </c>
      <c r="I50" s="764" t="str">
        <f t="shared" si="212"/>
        <v/>
      </c>
      <c r="J50" s="764" t="str">
        <f t="shared" si="212"/>
        <v/>
      </c>
      <c r="K50" s="764" t="str">
        <f t="shared" si="212"/>
        <v/>
      </c>
      <c r="L50" s="764" t="str">
        <f t="shared" si="212"/>
        <v/>
      </c>
      <c r="M50" s="764" t="str">
        <f t="shared" si="212"/>
        <v/>
      </c>
      <c r="N50" s="764" t="str">
        <f t="shared" si="212"/>
        <v/>
      </c>
      <c r="O50" s="764" t="str">
        <f t="shared" si="212"/>
        <v/>
      </c>
      <c r="P50" s="764" t="str">
        <f t="shared" si="212"/>
        <v/>
      </c>
      <c r="Q50" s="764" t="str">
        <f t="shared" si="212"/>
        <v/>
      </c>
      <c r="R50" s="764" t="str">
        <f t="shared" si="212"/>
        <v/>
      </c>
      <c r="S50" s="770"/>
      <c r="T50" s="764" t="str">
        <f t="shared" ref="T50:AJ50" si="213">IF(T48="","",T47*T48*T49)</f>
        <v/>
      </c>
      <c r="U50" s="764" t="str">
        <f t="shared" si="213"/>
        <v/>
      </c>
      <c r="V50" s="764" t="str">
        <f t="shared" si="213"/>
        <v/>
      </c>
      <c r="W50" s="764" t="str">
        <f t="shared" si="213"/>
        <v/>
      </c>
      <c r="X50" s="764" t="str">
        <f t="shared" si="213"/>
        <v/>
      </c>
      <c r="Y50" s="764" t="str">
        <f t="shared" si="213"/>
        <v/>
      </c>
      <c r="Z50" s="764" t="str">
        <f t="shared" si="213"/>
        <v/>
      </c>
      <c r="AA50" s="764" t="str">
        <f t="shared" si="213"/>
        <v/>
      </c>
      <c r="AB50" s="764" t="str">
        <f t="shared" si="213"/>
        <v/>
      </c>
      <c r="AC50" s="764" t="str">
        <f t="shared" si="213"/>
        <v/>
      </c>
      <c r="AD50" s="764" t="str">
        <f t="shared" si="213"/>
        <v/>
      </c>
      <c r="AE50" s="764" t="str">
        <f t="shared" si="213"/>
        <v/>
      </c>
      <c r="AF50" s="764" t="str">
        <f t="shared" si="213"/>
        <v/>
      </c>
      <c r="AG50" s="764" t="str">
        <f t="shared" si="213"/>
        <v/>
      </c>
      <c r="AH50" s="764" t="str">
        <f t="shared" si="213"/>
        <v/>
      </c>
      <c r="AI50" s="764" t="str">
        <f t="shared" si="213"/>
        <v/>
      </c>
      <c r="AJ50" s="764" t="str">
        <f t="shared" si="213"/>
        <v/>
      </c>
      <c r="AK50" s="770"/>
      <c r="AL50" s="764" t="str">
        <f t="shared" ref="AL50:BB50" si="214">IF(AL48="","",AL47*AL48*AL49)</f>
        <v/>
      </c>
      <c r="AM50" s="764" t="str">
        <f t="shared" si="214"/>
        <v/>
      </c>
      <c r="AN50" s="764" t="str">
        <f t="shared" si="214"/>
        <v/>
      </c>
      <c r="AO50" s="764" t="str">
        <f t="shared" si="214"/>
        <v/>
      </c>
      <c r="AP50" s="764" t="str">
        <f t="shared" si="214"/>
        <v/>
      </c>
      <c r="AQ50" s="764" t="str">
        <f t="shared" si="214"/>
        <v/>
      </c>
      <c r="AR50" s="764" t="str">
        <f t="shared" si="214"/>
        <v/>
      </c>
      <c r="AS50" s="764" t="str">
        <f t="shared" si="214"/>
        <v/>
      </c>
      <c r="AT50" s="764" t="str">
        <f t="shared" si="214"/>
        <v/>
      </c>
      <c r="AU50" s="764" t="str">
        <f t="shared" si="214"/>
        <v/>
      </c>
      <c r="AV50" s="764" t="str">
        <f t="shared" si="214"/>
        <v/>
      </c>
      <c r="AW50" s="764" t="str">
        <f t="shared" si="214"/>
        <v/>
      </c>
      <c r="AX50" s="764" t="str">
        <f t="shared" si="214"/>
        <v/>
      </c>
      <c r="AY50" s="764" t="str">
        <f t="shared" si="214"/>
        <v/>
      </c>
      <c r="AZ50" s="764" t="str">
        <f t="shared" si="214"/>
        <v/>
      </c>
      <c r="BA50" s="764" t="str">
        <f t="shared" si="214"/>
        <v/>
      </c>
      <c r="BB50" s="764" t="str">
        <f t="shared" si="214"/>
        <v/>
      </c>
      <c r="BC50" s="770"/>
      <c r="BD50" s="764" t="str">
        <f t="shared" ref="BD50:BT50" si="215">IF(BD48="","",BD47*BD48*BD49)</f>
        <v/>
      </c>
      <c r="BE50" s="764" t="str">
        <f t="shared" si="215"/>
        <v/>
      </c>
      <c r="BF50" s="764" t="str">
        <f t="shared" si="215"/>
        <v/>
      </c>
      <c r="BG50" s="764" t="str">
        <f t="shared" si="215"/>
        <v/>
      </c>
      <c r="BH50" s="764" t="str">
        <f t="shared" si="215"/>
        <v/>
      </c>
      <c r="BI50" s="764">
        <f t="shared" si="215"/>
        <v>50</v>
      </c>
      <c r="BJ50" s="764" t="str">
        <f t="shared" si="215"/>
        <v/>
      </c>
      <c r="BK50" s="764" t="str">
        <f t="shared" si="215"/>
        <v/>
      </c>
      <c r="BL50" s="764" t="str">
        <f t="shared" si="215"/>
        <v/>
      </c>
      <c r="BM50" s="764" t="str">
        <f t="shared" si="215"/>
        <v/>
      </c>
      <c r="BN50" s="764" t="str">
        <f t="shared" si="215"/>
        <v/>
      </c>
      <c r="BO50" s="764" t="str">
        <f t="shared" si="215"/>
        <v/>
      </c>
      <c r="BP50" s="764" t="str">
        <f t="shared" si="215"/>
        <v/>
      </c>
      <c r="BQ50" s="764" t="str">
        <f t="shared" si="215"/>
        <v/>
      </c>
      <c r="BR50" s="764" t="str">
        <f t="shared" si="215"/>
        <v/>
      </c>
      <c r="BS50" s="764" t="str">
        <f t="shared" si="215"/>
        <v/>
      </c>
      <c r="BT50" s="764" t="str">
        <f t="shared" si="215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 t="shared" si="184"/>
        <v/>
      </c>
      <c r="CA50" s="894" t="str">
        <f t="shared" si="185"/>
        <v/>
      </c>
      <c r="CB50" s="894" t="str">
        <f t="shared" si="186"/>
        <v/>
      </c>
      <c r="CC50" s="895" t="str">
        <f t="shared" si="187"/>
        <v/>
      </c>
      <c r="CD50" s="523" t="str">
        <f t="shared" si="211"/>
        <v/>
      </c>
      <c r="CE50" s="89" t="str">
        <f t="shared" si="189"/>
        <v/>
      </c>
      <c r="CF50" s="90" t="str">
        <f t="shared" si="189"/>
        <v/>
      </c>
      <c r="CG50" s="90" t="str">
        <f t="shared" si="189"/>
        <v/>
      </c>
      <c r="CH50" s="90" t="str">
        <f t="shared" si="189"/>
        <v/>
      </c>
      <c r="CI50" s="90" t="str">
        <f t="shared" si="189"/>
        <v/>
      </c>
      <c r="CJ50" s="90" t="str">
        <f t="shared" si="189"/>
        <v/>
      </c>
      <c r="CK50" s="156" t="str">
        <f t="shared" si="189"/>
        <v/>
      </c>
      <c r="CL50" s="156" t="str">
        <f t="shared" si="189"/>
        <v/>
      </c>
      <c r="CM50" s="156" t="str">
        <f t="shared" si="189"/>
        <v/>
      </c>
      <c r="CN50" s="90" t="str">
        <f t="shared" si="189"/>
        <v/>
      </c>
      <c r="CO50" s="90" t="str">
        <f t="shared" si="189"/>
        <v/>
      </c>
      <c r="CP50" s="90" t="str">
        <f t="shared" si="189"/>
        <v/>
      </c>
      <c r="CQ50" s="90" t="str">
        <f t="shared" si="189"/>
        <v/>
      </c>
      <c r="CR50" s="90" t="str">
        <f t="shared" si="189"/>
        <v/>
      </c>
      <c r="CS50" s="89" t="str">
        <f t="shared" si="189"/>
        <v/>
      </c>
      <c r="CT50" s="524" t="str">
        <f t="shared" si="189"/>
        <v/>
      </c>
      <c r="CU50" s="552" t="str">
        <f t="shared" si="190"/>
        <v/>
      </c>
      <c r="CV50" s="553" t="str">
        <f t="shared" si="191"/>
        <v/>
      </c>
      <c r="CW50" s="554" t="str">
        <f t="shared" si="192"/>
        <v/>
      </c>
      <c r="CX50" s="554" t="str">
        <f t="shared" si="193"/>
        <v/>
      </c>
      <c r="CY50" s="554" t="str">
        <f t="shared" si="194"/>
        <v/>
      </c>
      <c r="CZ50" s="554" t="str">
        <f t="shared" si="195"/>
        <v/>
      </c>
      <c r="DA50" s="554" t="str">
        <f t="shared" si="196"/>
        <v/>
      </c>
      <c r="DB50" s="555" t="str">
        <f t="shared" si="197"/>
        <v/>
      </c>
      <c r="DC50" s="555">
        <f t="shared" si="198"/>
        <v>50</v>
      </c>
      <c r="DD50" s="555" t="str">
        <f t="shared" si="199"/>
        <v/>
      </c>
      <c r="DE50" s="554" t="str">
        <f t="shared" si="200"/>
        <v/>
      </c>
      <c r="DF50" s="554" t="str">
        <f t="shared" si="201"/>
        <v/>
      </c>
      <c r="DG50" s="554" t="str">
        <f t="shared" si="202"/>
        <v/>
      </c>
      <c r="DH50" s="554" t="str">
        <f t="shared" si="203"/>
        <v/>
      </c>
      <c r="DI50" s="554" t="str">
        <f t="shared" si="204"/>
        <v/>
      </c>
      <c r="DJ50" s="553" t="str">
        <f t="shared" si="205"/>
        <v/>
      </c>
      <c r="DK50" s="552" t="str">
        <f t="shared" si="206"/>
        <v/>
      </c>
      <c r="DL50" s="896">
        <f t="shared" si="207"/>
        <v>0</v>
      </c>
      <c r="DM50" s="851">
        <f t="shared" si="208"/>
        <v>0</v>
      </c>
      <c r="DN50" s="851">
        <f t="shared" si="209"/>
        <v>0</v>
      </c>
      <c r="DO50" s="851">
        <f t="shared" si="210"/>
        <v>1</v>
      </c>
      <c r="DP50" s="973" t="str">
        <f>IF(SUM(BV50)&gt;0,(BV46-DP53-SUM(BV53)*(DP53=""))*'Exp factors'!C$23,"")</f>
        <v/>
      </c>
      <c r="DQ50" s="974" t="str">
        <f>IF(SUM(BW50)&gt;0,(BW46-DQ53-SUM(BW53)*(DQ53=""))*'Exp factors'!D$23,"")</f>
        <v/>
      </c>
      <c r="DR50" s="974" t="str">
        <f>IF(SUM(BX50)&gt;0,(BX46-DR53-SUM(BX53)*(DR53=""))*'Exp factors'!E$23,"")</f>
        <v/>
      </c>
      <c r="DS50" s="975" t="str">
        <f>IF(SUM(BY50)&gt;0,(BY46-DS53-SUM(BY53)*(DS53=""))*'Exp factors'!F$23,"")</f>
        <v/>
      </c>
      <c r="DU50" s="60"/>
    </row>
    <row r="51" spans="1:125" ht="12.75" customHeight="1">
      <c r="A51" s="1017" t="str">
        <f>$H$1 &amp; "/kg"</f>
        <v>kcal/kg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6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6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6"/>
      <c r="BD51" s="710"/>
      <c r="BE51" s="710"/>
      <c r="BF51" s="672"/>
      <c r="BG51" s="710"/>
      <c r="BH51" s="672"/>
      <c r="BI51" s="710">
        <v>3420</v>
      </c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6"/>
      <c r="BV51" s="710"/>
      <c r="BW51" s="672"/>
      <c r="BX51" s="710"/>
      <c r="BY51" s="672"/>
      <c r="BZ51" s="894" t="str">
        <f t="shared" si="184"/>
        <v/>
      </c>
      <c r="CA51" s="894" t="str">
        <f t="shared" si="185"/>
        <v/>
      </c>
      <c r="CB51" s="894" t="str">
        <f t="shared" si="186"/>
        <v/>
      </c>
      <c r="CC51" s="895" t="str">
        <f t="shared" si="187"/>
        <v/>
      </c>
      <c r="CD51" s="523" t="str">
        <f t="shared" si="211"/>
        <v/>
      </c>
      <c r="CE51" s="89" t="str">
        <f t="shared" si="189"/>
        <v/>
      </c>
      <c r="CF51" s="90" t="str">
        <f t="shared" si="189"/>
        <v/>
      </c>
      <c r="CG51" s="90" t="str">
        <f t="shared" si="189"/>
        <v/>
      </c>
      <c r="CH51" s="90" t="str">
        <f t="shared" si="189"/>
        <v/>
      </c>
      <c r="CI51" s="90" t="str">
        <f t="shared" si="189"/>
        <v/>
      </c>
      <c r="CJ51" s="90" t="str">
        <f t="shared" si="189"/>
        <v/>
      </c>
      <c r="CK51" s="156" t="str">
        <f t="shared" si="189"/>
        <v/>
      </c>
      <c r="CL51" s="156" t="str">
        <f t="shared" si="189"/>
        <v/>
      </c>
      <c r="CM51" s="156" t="str">
        <f t="shared" si="189"/>
        <v/>
      </c>
      <c r="CN51" s="90" t="str">
        <f t="shared" si="189"/>
        <v/>
      </c>
      <c r="CO51" s="90" t="str">
        <f t="shared" si="189"/>
        <v/>
      </c>
      <c r="CP51" s="90" t="str">
        <f t="shared" si="189"/>
        <v/>
      </c>
      <c r="CQ51" s="90" t="str">
        <f t="shared" si="189"/>
        <v/>
      </c>
      <c r="CR51" s="90" t="str">
        <f t="shared" si="189"/>
        <v/>
      </c>
      <c r="CS51" s="89" t="str">
        <f t="shared" si="189"/>
        <v/>
      </c>
      <c r="CT51" s="524" t="str">
        <f t="shared" si="189"/>
        <v/>
      </c>
      <c r="CU51" s="552" t="str">
        <f t="shared" si="190"/>
        <v/>
      </c>
      <c r="CV51" s="553" t="str">
        <f t="shared" si="191"/>
        <v/>
      </c>
      <c r="CW51" s="554" t="str">
        <f t="shared" si="192"/>
        <v/>
      </c>
      <c r="CX51" s="554" t="str">
        <f t="shared" si="193"/>
        <v/>
      </c>
      <c r="CY51" s="554" t="str">
        <f t="shared" si="194"/>
        <v/>
      </c>
      <c r="CZ51" s="554" t="str">
        <f t="shared" si="195"/>
        <v/>
      </c>
      <c r="DA51" s="554" t="str">
        <f t="shared" si="196"/>
        <v/>
      </c>
      <c r="DB51" s="555" t="str">
        <f t="shared" si="197"/>
        <v/>
      </c>
      <c r="DC51" s="555">
        <f t="shared" si="198"/>
        <v>3420</v>
      </c>
      <c r="DD51" s="555" t="str">
        <f t="shared" si="199"/>
        <v/>
      </c>
      <c r="DE51" s="554" t="str">
        <f t="shared" si="200"/>
        <v/>
      </c>
      <c r="DF51" s="554" t="str">
        <f t="shared" si="201"/>
        <v/>
      </c>
      <c r="DG51" s="554" t="str">
        <f t="shared" si="202"/>
        <v/>
      </c>
      <c r="DH51" s="554" t="str">
        <f t="shared" si="203"/>
        <v/>
      </c>
      <c r="DI51" s="554" t="str">
        <f t="shared" si="204"/>
        <v/>
      </c>
      <c r="DJ51" s="553" t="str">
        <f t="shared" si="205"/>
        <v/>
      </c>
      <c r="DK51" s="552" t="str">
        <f t="shared" si="206"/>
        <v/>
      </c>
      <c r="DL51" s="896">
        <f t="shared" si="207"/>
        <v>0</v>
      </c>
      <c r="DM51" s="851">
        <f t="shared" si="208"/>
        <v>0</v>
      </c>
      <c r="DN51" s="851">
        <f t="shared" si="209"/>
        <v>0</v>
      </c>
      <c r="DO51" s="851">
        <f t="shared" si="210"/>
        <v>1</v>
      </c>
      <c r="DP51" s="968"/>
      <c r="DQ51" s="969"/>
      <c r="DR51" s="969"/>
      <c r="DS51" s="970"/>
      <c r="DU51" s="60"/>
    </row>
    <row r="52" spans="1:125" ht="12.75" customHeight="1">
      <c r="A52" s="893" t="str">
        <f>$H$1 &amp; " (%)"</f>
        <v>kcal (%)</v>
      </c>
      <c r="B52" s="769" t="str">
        <f t="shared" ref="B52:R52" si="216">IF(B50="","",B50*B51/B$7/365/$G$1)</f>
        <v/>
      </c>
      <c r="C52" s="769" t="str">
        <f t="shared" si="216"/>
        <v/>
      </c>
      <c r="D52" s="769" t="str">
        <f t="shared" si="216"/>
        <v/>
      </c>
      <c r="E52" s="769" t="str">
        <f t="shared" si="216"/>
        <v/>
      </c>
      <c r="F52" s="769" t="str">
        <f t="shared" si="216"/>
        <v/>
      </c>
      <c r="G52" s="769" t="str">
        <f t="shared" si="216"/>
        <v/>
      </c>
      <c r="H52" s="769" t="str">
        <f t="shared" si="216"/>
        <v/>
      </c>
      <c r="I52" s="769" t="str">
        <f t="shared" si="216"/>
        <v/>
      </c>
      <c r="J52" s="769" t="str">
        <f t="shared" si="216"/>
        <v/>
      </c>
      <c r="K52" s="769" t="str">
        <f t="shared" si="216"/>
        <v/>
      </c>
      <c r="L52" s="769" t="str">
        <f t="shared" si="216"/>
        <v/>
      </c>
      <c r="M52" s="769" t="str">
        <f t="shared" si="216"/>
        <v/>
      </c>
      <c r="N52" s="769" t="str">
        <f t="shared" si="216"/>
        <v/>
      </c>
      <c r="O52" s="769" t="str">
        <f t="shared" si="216"/>
        <v/>
      </c>
      <c r="P52" s="769" t="str">
        <f t="shared" si="216"/>
        <v/>
      </c>
      <c r="Q52" s="769" t="str">
        <f t="shared" si="216"/>
        <v/>
      </c>
      <c r="R52" s="769" t="str">
        <f t="shared" si="216"/>
        <v/>
      </c>
      <c r="S52" s="982"/>
      <c r="T52" s="769" t="str">
        <f t="shared" ref="T52:AJ52" si="217">IF(T50="","",T50*T51/T$7/365/$G$1)</f>
        <v/>
      </c>
      <c r="U52" s="769" t="str">
        <f t="shared" si="217"/>
        <v/>
      </c>
      <c r="V52" s="769" t="str">
        <f t="shared" si="217"/>
        <v/>
      </c>
      <c r="W52" s="769" t="str">
        <f t="shared" si="217"/>
        <v/>
      </c>
      <c r="X52" s="769" t="str">
        <f t="shared" si="217"/>
        <v/>
      </c>
      <c r="Y52" s="769" t="str">
        <f t="shared" si="217"/>
        <v/>
      </c>
      <c r="Z52" s="769" t="str">
        <f t="shared" si="217"/>
        <v/>
      </c>
      <c r="AA52" s="769" t="str">
        <f t="shared" si="217"/>
        <v/>
      </c>
      <c r="AB52" s="769" t="str">
        <f t="shared" si="217"/>
        <v/>
      </c>
      <c r="AC52" s="769" t="str">
        <f t="shared" si="217"/>
        <v/>
      </c>
      <c r="AD52" s="769" t="str">
        <f t="shared" si="217"/>
        <v/>
      </c>
      <c r="AE52" s="769" t="str">
        <f t="shared" si="217"/>
        <v/>
      </c>
      <c r="AF52" s="769" t="str">
        <f t="shared" si="217"/>
        <v/>
      </c>
      <c r="AG52" s="769" t="str">
        <f t="shared" si="217"/>
        <v/>
      </c>
      <c r="AH52" s="769" t="str">
        <f t="shared" si="217"/>
        <v/>
      </c>
      <c r="AI52" s="769" t="str">
        <f t="shared" si="217"/>
        <v/>
      </c>
      <c r="AJ52" s="769" t="str">
        <f t="shared" si="217"/>
        <v/>
      </c>
      <c r="AK52" s="982"/>
      <c r="AL52" s="769" t="str">
        <f t="shared" ref="AL52:BB52" si="218">IF(AL50="","",AL50*AL51/AL$7/365/$G$1)</f>
        <v/>
      </c>
      <c r="AM52" s="769" t="str">
        <f t="shared" si="218"/>
        <v/>
      </c>
      <c r="AN52" s="769" t="str">
        <f t="shared" si="218"/>
        <v/>
      </c>
      <c r="AO52" s="769" t="str">
        <f t="shared" si="218"/>
        <v/>
      </c>
      <c r="AP52" s="769" t="str">
        <f t="shared" si="218"/>
        <v/>
      </c>
      <c r="AQ52" s="769" t="str">
        <f t="shared" si="218"/>
        <v/>
      </c>
      <c r="AR52" s="769" t="str">
        <f t="shared" si="218"/>
        <v/>
      </c>
      <c r="AS52" s="769" t="str">
        <f t="shared" si="218"/>
        <v/>
      </c>
      <c r="AT52" s="769" t="str">
        <f t="shared" si="218"/>
        <v/>
      </c>
      <c r="AU52" s="769" t="str">
        <f t="shared" si="218"/>
        <v/>
      </c>
      <c r="AV52" s="769" t="str">
        <f t="shared" si="218"/>
        <v/>
      </c>
      <c r="AW52" s="769" t="str">
        <f t="shared" si="218"/>
        <v/>
      </c>
      <c r="AX52" s="769" t="str">
        <f t="shared" si="218"/>
        <v/>
      </c>
      <c r="AY52" s="769" t="str">
        <f t="shared" si="218"/>
        <v/>
      </c>
      <c r="AZ52" s="769" t="str">
        <f t="shared" si="218"/>
        <v/>
      </c>
      <c r="BA52" s="769" t="str">
        <f t="shared" si="218"/>
        <v/>
      </c>
      <c r="BB52" s="769" t="str">
        <f t="shared" si="218"/>
        <v/>
      </c>
      <c r="BC52" s="982"/>
      <c r="BD52" s="769" t="str">
        <f t="shared" ref="BD52:BT52" si="219">IF(BD50="","",BD50*BD51/BD$7/365/$G$1)</f>
        <v/>
      </c>
      <c r="BE52" s="769" t="str">
        <f t="shared" si="219"/>
        <v/>
      </c>
      <c r="BF52" s="769" t="str">
        <f t="shared" si="219"/>
        <v/>
      </c>
      <c r="BG52" s="769" t="str">
        <f t="shared" si="219"/>
        <v/>
      </c>
      <c r="BH52" s="769" t="str">
        <f t="shared" si="219"/>
        <v/>
      </c>
      <c r="BI52" s="769">
        <f t="shared" si="219"/>
        <v>1.3943248532289627E-2</v>
      </c>
      <c r="BJ52" s="769" t="str">
        <f t="shared" si="219"/>
        <v/>
      </c>
      <c r="BK52" s="769" t="str">
        <f t="shared" si="219"/>
        <v/>
      </c>
      <c r="BL52" s="769" t="str">
        <f t="shared" si="219"/>
        <v/>
      </c>
      <c r="BM52" s="769" t="str">
        <f t="shared" si="219"/>
        <v/>
      </c>
      <c r="BN52" s="769" t="str">
        <f t="shared" si="219"/>
        <v/>
      </c>
      <c r="BO52" s="769" t="str">
        <f t="shared" si="219"/>
        <v/>
      </c>
      <c r="BP52" s="769" t="str">
        <f t="shared" si="219"/>
        <v/>
      </c>
      <c r="BQ52" s="769" t="str">
        <f t="shared" si="219"/>
        <v/>
      </c>
      <c r="BR52" s="769" t="str">
        <f t="shared" si="219"/>
        <v/>
      </c>
      <c r="BS52" s="769" t="str">
        <f t="shared" si="219"/>
        <v/>
      </c>
      <c r="BT52" s="769" t="str">
        <f t="shared" si="219"/>
        <v/>
      </c>
      <c r="BU52" s="982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3" t="str">
        <f t="shared" si="184"/>
        <v/>
      </c>
      <c r="CA52" s="983" t="str">
        <f t="shared" si="185"/>
        <v/>
      </c>
      <c r="CB52" s="983" t="str">
        <f t="shared" si="186"/>
        <v/>
      </c>
      <c r="CC52" s="984" t="str">
        <f t="shared" si="187"/>
        <v/>
      </c>
      <c r="CD52" s="536" t="str">
        <f t="shared" si="211"/>
        <v/>
      </c>
      <c r="CE52" s="537" t="str">
        <f t="shared" si="189"/>
        <v/>
      </c>
      <c r="CF52" s="538" t="str">
        <f t="shared" si="189"/>
        <v/>
      </c>
      <c r="CG52" s="538" t="str">
        <f t="shared" si="189"/>
        <v/>
      </c>
      <c r="CH52" s="538" t="str">
        <f t="shared" si="189"/>
        <v/>
      </c>
      <c r="CI52" s="538" t="str">
        <f t="shared" si="189"/>
        <v/>
      </c>
      <c r="CJ52" s="538" t="str">
        <f t="shared" si="189"/>
        <v/>
      </c>
      <c r="CK52" s="539" t="str">
        <f t="shared" si="189"/>
        <v/>
      </c>
      <c r="CL52" s="539" t="str">
        <f t="shared" si="189"/>
        <v/>
      </c>
      <c r="CM52" s="539" t="str">
        <f t="shared" si="189"/>
        <v/>
      </c>
      <c r="CN52" s="538" t="str">
        <f t="shared" si="189"/>
        <v/>
      </c>
      <c r="CO52" s="538" t="str">
        <f t="shared" si="189"/>
        <v/>
      </c>
      <c r="CP52" s="538" t="str">
        <f t="shared" si="189"/>
        <v/>
      </c>
      <c r="CQ52" s="538" t="str">
        <f t="shared" si="189"/>
        <v/>
      </c>
      <c r="CR52" s="538" t="str">
        <f t="shared" si="189"/>
        <v/>
      </c>
      <c r="CS52" s="537" t="str">
        <f t="shared" si="189"/>
        <v/>
      </c>
      <c r="CT52" s="1313" t="str">
        <f t="shared" si="189"/>
        <v/>
      </c>
      <c r="CU52" s="540" t="str">
        <f t="shared" si="190"/>
        <v/>
      </c>
      <c r="CV52" s="541" t="str">
        <f t="shared" si="191"/>
        <v/>
      </c>
      <c r="CW52" s="542" t="str">
        <f t="shared" si="192"/>
        <v/>
      </c>
      <c r="CX52" s="542" t="str">
        <f t="shared" si="193"/>
        <v/>
      </c>
      <c r="CY52" s="542" t="str">
        <f t="shared" si="194"/>
        <v/>
      </c>
      <c r="CZ52" s="542" t="str">
        <f t="shared" si="195"/>
        <v/>
      </c>
      <c r="DA52" s="542" t="str">
        <f t="shared" si="196"/>
        <v/>
      </c>
      <c r="DB52" s="543" t="str">
        <f t="shared" si="197"/>
        <v/>
      </c>
      <c r="DC52" s="543">
        <f t="shared" si="198"/>
        <v>1.3943248532289627E-2</v>
      </c>
      <c r="DD52" s="543" t="str">
        <f t="shared" si="199"/>
        <v/>
      </c>
      <c r="DE52" s="542" t="str">
        <f t="shared" si="200"/>
        <v/>
      </c>
      <c r="DF52" s="542" t="str">
        <f t="shared" si="201"/>
        <v/>
      </c>
      <c r="DG52" s="542" t="str">
        <f t="shared" si="202"/>
        <v/>
      </c>
      <c r="DH52" s="542" t="str">
        <f t="shared" si="203"/>
        <v/>
      </c>
      <c r="DI52" s="542" t="str">
        <f t="shared" si="204"/>
        <v/>
      </c>
      <c r="DJ52" s="541" t="str">
        <f t="shared" si="205"/>
        <v/>
      </c>
      <c r="DK52" s="540" t="str">
        <f t="shared" si="206"/>
        <v/>
      </c>
      <c r="DL52" s="896">
        <f t="shared" si="207"/>
        <v>0</v>
      </c>
      <c r="DM52" s="851">
        <f t="shared" si="208"/>
        <v>0</v>
      </c>
      <c r="DN52" s="851">
        <f t="shared" si="209"/>
        <v>0</v>
      </c>
      <c r="DO52" s="851">
        <f t="shared" si="210"/>
        <v>1</v>
      </c>
      <c r="DP52" s="977" t="str">
        <f>IF(DP50="","",DP50*BV51)</f>
        <v/>
      </c>
      <c r="DQ52" s="978" t="str">
        <f>IF(DQ50="","",DQ50*BW51)</f>
        <v/>
      </c>
      <c r="DR52" s="978" t="str">
        <f>IF(DR50="","",DR50*BX51)</f>
        <v/>
      </c>
      <c r="DS52" s="979" t="str">
        <f>IF(DS50="","",DS50*BY51)</f>
        <v/>
      </c>
      <c r="DU52" s="60"/>
    </row>
    <row r="53" spans="1:125" ht="12.75" customHeight="1">
      <c r="A53" s="1025" t="s">
        <v>281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21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21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21"/>
      <c r="BD53" s="646"/>
      <c r="BE53" s="646"/>
      <c r="BF53" s="681"/>
      <c r="BG53" s="646"/>
      <c r="BH53" s="681"/>
      <c r="BI53" s="646">
        <v>10</v>
      </c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21"/>
      <c r="BV53" s="646"/>
      <c r="BW53" s="681"/>
      <c r="BX53" s="646"/>
      <c r="BY53" s="681"/>
      <c r="BZ53" s="894" t="str">
        <f t="shared" si="184"/>
        <v/>
      </c>
      <c r="CA53" s="894" t="str">
        <f t="shared" si="185"/>
        <v/>
      </c>
      <c r="CB53" s="894" t="str">
        <f t="shared" si="186"/>
        <v/>
      </c>
      <c r="CC53" s="895" t="str">
        <f t="shared" si="187"/>
        <v/>
      </c>
      <c r="CD53" s="523" t="str">
        <f t="shared" si="211"/>
        <v/>
      </c>
      <c r="CE53" s="89" t="str">
        <f t="shared" si="189"/>
        <v/>
      </c>
      <c r="CF53" s="90" t="str">
        <f t="shared" si="189"/>
        <v/>
      </c>
      <c r="CG53" s="90" t="str">
        <f t="shared" si="189"/>
        <v/>
      </c>
      <c r="CH53" s="90" t="str">
        <f t="shared" si="189"/>
        <v/>
      </c>
      <c r="CI53" s="90" t="str">
        <f t="shared" si="189"/>
        <v/>
      </c>
      <c r="CJ53" s="90" t="str">
        <f t="shared" si="189"/>
        <v/>
      </c>
      <c r="CK53" s="156" t="str">
        <f t="shared" si="189"/>
        <v/>
      </c>
      <c r="CL53" s="156" t="str">
        <f t="shared" si="189"/>
        <v/>
      </c>
      <c r="CM53" s="156" t="str">
        <f t="shared" si="189"/>
        <v/>
      </c>
      <c r="CN53" s="90" t="str">
        <f t="shared" si="189"/>
        <v/>
      </c>
      <c r="CO53" s="90" t="str">
        <f t="shared" si="189"/>
        <v/>
      </c>
      <c r="CP53" s="90" t="str">
        <f t="shared" si="189"/>
        <v/>
      </c>
      <c r="CQ53" s="90" t="str">
        <f t="shared" si="189"/>
        <v/>
      </c>
      <c r="CR53" s="90" t="str">
        <f t="shared" si="189"/>
        <v/>
      </c>
      <c r="CS53" s="89" t="str">
        <f t="shared" si="189"/>
        <v/>
      </c>
      <c r="CT53" s="524" t="str">
        <f t="shared" si="189"/>
        <v/>
      </c>
      <c r="CU53" s="552" t="str">
        <f t="shared" si="190"/>
        <v/>
      </c>
      <c r="CV53" s="553" t="str">
        <f t="shared" si="191"/>
        <v/>
      </c>
      <c r="CW53" s="554" t="str">
        <f t="shared" si="192"/>
        <v/>
      </c>
      <c r="CX53" s="554" t="str">
        <f t="shared" si="193"/>
        <v/>
      </c>
      <c r="CY53" s="554" t="str">
        <f t="shared" si="194"/>
        <v/>
      </c>
      <c r="CZ53" s="554" t="str">
        <f t="shared" si="195"/>
        <v/>
      </c>
      <c r="DA53" s="554" t="str">
        <f t="shared" si="196"/>
        <v/>
      </c>
      <c r="DB53" s="555" t="str">
        <f t="shared" si="197"/>
        <v/>
      </c>
      <c r="DC53" s="555">
        <f t="shared" si="198"/>
        <v>10</v>
      </c>
      <c r="DD53" s="555" t="str">
        <f t="shared" si="199"/>
        <v/>
      </c>
      <c r="DE53" s="554" t="str">
        <f t="shared" si="200"/>
        <v/>
      </c>
      <c r="DF53" s="554" t="str">
        <f t="shared" si="201"/>
        <v/>
      </c>
      <c r="DG53" s="554" t="str">
        <f t="shared" si="202"/>
        <v/>
      </c>
      <c r="DH53" s="554" t="str">
        <f t="shared" si="203"/>
        <v/>
      </c>
      <c r="DI53" s="554" t="str">
        <f t="shared" si="204"/>
        <v/>
      </c>
      <c r="DJ53" s="553" t="str">
        <f t="shared" si="205"/>
        <v/>
      </c>
      <c r="DK53" s="552" t="str">
        <f t="shared" si="206"/>
        <v/>
      </c>
      <c r="DL53" s="896">
        <f t="shared" si="207"/>
        <v>0</v>
      </c>
      <c r="DM53" s="851">
        <f t="shared" si="208"/>
        <v>0</v>
      </c>
      <c r="DN53" s="851">
        <f t="shared" si="209"/>
        <v>0</v>
      </c>
      <c r="DO53" s="851">
        <f t="shared" si="210"/>
        <v>1</v>
      </c>
      <c r="DP53" s="980"/>
      <c r="DQ53" s="299"/>
      <c r="DR53" s="299"/>
      <c r="DS53" s="981"/>
      <c r="DU53" s="60"/>
    </row>
    <row r="54" spans="1:125" ht="12.75" customHeight="1">
      <c r="A54" s="893" t="s">
        <v>279</v>
      </c>
      <c r="B54" s="764" t="str">
        <f t="shared" ref="B54:R54" si="220">IF(B53="","",B50*B53)</f>
        <v/>
      </c>
      <c r="C54" s="764" t="str">
        <f t="shared" si="220"/>
        <v/>
      </c>
      <c r="D54" s="764" t="str">
        <f t="shared" si="220"/>
        <v/>
      </c>
      <c r="E54" s="764" t="str">
        <f t="shared" si="220"/>
        <v/>
      </c>
      <c r="F54" s="764" t="str">
        <f t="shared" si="220"/>
        <v/>
      </c>
      <c r="G54" s="764" t="str">
        <f t="shared" si="220"/>
        <v/>
      </c>
      <c r="H54" s="764" t="str">
        <f t="shared" si="220"/>
        <v/>
      </c>
      <c r="I54" s="764" t="str">
        <f t="shared" si="220"/>
        <v/>
      </c>
      <c r="J54" s="764" t="str">
        <f t="shared" si="220"/>
        <v/>
      </c>
      <c r="K54" s="764" t="str">
        <f t="shared" si="220"/>
        <v/>
      </c>
      <c r="L54" s="764" t="str">
        <f t="shared" si="220"/>
        <v/>
      </c>
      <c r="M54" s="764" t="str">
        <f t="shared" si="220"/>
        <v/>
      </c>
      <c r="N54" s="764" t="str">
        <f t="shared" si="220"/>
        <v/>
      </c>
      <c r="O54" s="764" t="str">
        <f t="shared" si="220"/>
        <v/>
      </c>
      <c r="P54" s="764" t="str">
        <f t="shared" si="220"/>
        <v/>
      </c>
      <c r="Q54" s="764" t="str">
        <f t="shared" si="220"/>
        <v/>
      </c>
      <c r="R54" s="764" t="str">
        <f t="shared" si="220"/>
        <v/>
      </c>
      <c r="S54" s="770"/>
      <c r="T54" s="764" t="str">
        <f t="shared" ref="T54:AJ54" si="221">IF(T53="","",T50*T53)</f>
        <v/>
      </c>
      <c r="U54" s="764" t="str">
        <f t="shared" si="221"/>
        <v/>
      </c>
      <c r="V54" s="764" t="str">
        <f t="shared" si="221"/>
        <v/>
      </c>
      <c r="W54" s="764" t="str">
        <f t="shared" si="221"/>
        <v/>
      </c>
      <c r="X54" s="764" t="str">
        <f t="shared" si="221"/>
        <v/>
      </c>
      <c r="Y54" s="764" t="str">
        <f t="shared" si="221"/>
        <v/>
      </c>
      <c r="Z54" s="764" t="str">
        <f t="shared" si="221"/>
        <v/>
      </c>
      <c r="AA54" s="764" t="str">
        <f t="shared" si="221"/>
        <v/>
      </c>
      <c r="AB54" s="764" t="str">
        <f t="shared" si="221"/>
        <v/>
      </c>
      <c r="AC54" s="764" t="str">
        <f t="shared" si="221"/>
        <v/>
      </c>
      <c r="AD54" s="764" t="str">
        <f t="shared" si="221"/>
        <v/>
      </c>
      <c r="AE54" s="764" t="str">
        <f t="shared" si="221"/>
        <v/>
      </c>
      <c r="AF54" s="764" t="str">
        <f t="shared" si="221"/>
        <v/>
      </c>
      <c r="AG54" s="764" t="str">
        <f t="shared" si="221"/>
        <v/>
      </c>
      <c r="AH54" s="764" t="str">
        <f t="shared" si="221"/>
        <v/>
      </c>
      <c r="AI54" s="764" t="str">
        <f t="shared" si="221"/>
        <v/>
      </c>
      <c r="AJ54" s="764" t="str">
        <f t="shared" si="221"/>
        <v/>
      </c>
      <c r="AK54" s="770"/>
      <c r="AL54" s="764" t="str">
        <f t="shared" ref="AL54:BB54" si="222">IF(AL53="","",AL50*AL53)</f>
        <v/>
      </c>
      <c r="AM54" s="764" t="str">
        <f t="shared" si="222"/>
        <v/>
      </c>
      <c r="AN54" s="764" t="str">
        <f t="shared" si="222"/>
        <v/>
      </c>
      <c r="AO54" s="764" t="str">
        <f t="shared" si="222"/>
        <v/>
      </c>
      <c r="AP54" s="764" t="str">
        <f t="shared" si="222"/>
        <v/>
      </c>
      <c r="AQ54" s="764" t="str">
        <f t="shared" si="222"/>
        <v/>
      </c>
      <c r="AR54" s="764" t="str">
        <f t="shared" si="222"/>
        <v/>
      </c>
      <c r="AS54" s="764" t="str">
        <f t="shared" si="222"/>
        <v/>
      </c>
      <c r="AT54" s="764" t="str">
        <f t="shared" si="222"/>
        <v/>
      </c>
      <c r="AU54" s="764" t="str">
        <f t="shared" si="222"/>
        <v/>
      </c>
      <c r="AV54" s="764" t="str">
        <f t="shared" si="222"/>
        <v/>
      </c>
      <c r="AW54" s="764" t="str">
        <f t="shared" si="222"/>
        <v/>
      </c>
      <c r="AX54" s="764" t="str">
        <f t="shared" si="222"/>
        <v/>
      </c>
      <c r="AY54" s="764" t="str">
        <f t="shared" si="222"/>
        <v/>
      </c>
      <c r="AZ54" s="764" t="str">
        <f t="shared" si="222"/>
        <v/>
      </c>
      <c r="BA54" s="764" t="str">
        <f t="shared" si="222"/>
        <v/>
      </c>
      <c r="BB54" s="764" t="str">
        <f t="shared" si="222"/>
        <v/>
      </c>
      <c r="BC54" s="770"/>
      <c r="BD54" s="764" t="str">
        <f t="shared" ref="BD54:BT54" si="223">IF(BD53="","",BD50*BD53)</f>
        <v/>
      </c>
      <c r="BE54" s="764" t="str">
        <f t="shared" si="223"/>
        <v/>
      </c>
      <c r="BF54" s="764" t="str">
        <f t="shared" si="223"/>
        <v/>
      </c>
      <c r="BG54" s="764" t="str">
        <f t="shared" si="223"/>
        <v/>
      </c>
      <c r="BH54" s="764" t="str">
        <f t="shared" si="223"/>
        <v/>
      </c>
      <c r="BI54" s="764">
        <f t="shared" si="223"/>
        <v>500</v>
      </c>
      <c r="BJ54" s="764" t="str">
        <f t="shared" si="223"/>
        <v/>
      </c>
      <c r="BK54" s="764" t="str">
        <f t="shared" si="223"/>
        <v/>
      </c>
      <c r="BL54" s="764" t="str">
        <f t="shared" si="223"/>
        <v/>
      </c>
      <c r="BM54" s="764" t="str">
        <f t="shared" si="223"/>
        <v/>
      </c>
      <c r="BN54" s="764" t="str">
        <f t="shared" si="223"/>
        <v/>
      </c>
      <c r="BO54" s="764" t="str">
        <f t="shared" si="223"/>
        <v/>
      </c>
      <c r="BP54" s="764" t="str">
        <f t="shared" si="223"/>
        <v/>
      </c>
      <c r="BQ54" s="764" t="str">
        <f t="shared" si="223"/>
        <v/>
      </c>
      <c r="BR54" s="764" t="str">
        <f t="shared" si="223"/>
        <v/>
      </c>
      <c r="BS54" s="764" t="str">
        <f t="shared" si="223"/>
        <v/>
      </c>
      <c r="BT54" s="764" t="str">
        <f t="shared" si="223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894" t="str">
        <f t="shared" si="184"/>
        <v/>
      </c>
      <c r="CA54" s="894" t="str">
        <f t="shared" si="185"/>
        <v/>
      </c>
      <c r="CB54" s="894" t="str">
        <f t="shared" si="186"/>
        <v/>
      </c>
      <c r="CC54" s="895" t="str">
        <f t="shared" si="187"/>
        <v/>
      </c>
      <c r="CD54" s="523" t="str">
        <f t="shared" si="211"/>
        <v/>
      </c>
      <c r="CE54" s="89" t="str">
        <f t="shared" si="189"/>
        <v/>
      </c>
      <c r="CF54" s="90" t="str">
        <f t="shared" si="189"/>
        <v/>
      </c>
      <c r="CG54" s="90" t="str">
        <f t="shared" si="189"/>
        <v/>
      </c>
      <c r="CH54" s="90" t="str">
        <f t="shared" si="189"/>
        <v/>
      </c>
      <c r="CI54" s="90" t="str">
        <f t="shared" si="189"/>
        <v/>
      </c>
      <c r="CJ54" s="90" t="str">
        <f t="shared" si="189"/>
        <v/>
      </c>
      <c r="CK54" s="156" t="str">
        <f t="shared" si="189"/>
        <v/>
      </c>
      <c r="CL54" s="156" t="str">
        <f t="shared" si="189"/>
        <v/>
      </c>
      <c r="CM54" s="156" t="str">
        <f t="shared" si="189"/>
        <v/>
      </c>
      <c r="CN54" s="90" t="str">
        <f t="shared" si="189"/>
        <v/>
      </c>
      <c r="CO54" s="90" t="str">
        <f t="shared" si="189"/>
        <v/>
      </c>
      <c r="CP54" s="90" t="str">
        <f t="shared" si="189"/>
        <v/>
      </c>
      <c r="CQ54" s="90" t="str">
        <f t="shared" si="189"/>
        <v/>
      </c>
      <c r="CR54" s="90" t="str">
        <f t="shared" si="189"/>
        <v/>
      </c>
      <c r="CS54" s="89" t="str">
        <f t="shared" si="189"/>
        <v/>
      </c>
      <c r="CT54" s="524" t="str">
        <f t="shared" si="189"/>
        <v/>
      </c>
      <c r="CU54" s="552" t="str">
        <f t="shared" si="190"/>
        <v/>
      </c>
      <c r="CV54" s="553" t="str">
        <f t="shared" si="191"/>
        <v/>
      </c>
      <c r="CW54" s="554" t="str">
        <f t="shared" si="192"/>
        <v/>
      </c>
      <c r="CX54" s="554" t="str">
        <f t="shared" si="193"/>
        <v/>
      </c>
      <c r="CY54" s="554" t="str">
        <f t="shared" si="194"/>
        <v/>
      </c>
      <c r="CZ54" s="554" t="str">
        <f t="shared" si="195"/>
        <v/>
      </c>
      <c r="DA54" s="554" t="str">
        <f t="shared" si="196"/>
        <v/>
      </c>
      <c r="DB54" s="555" t="str">
        <f t="shared" si="197"/>
        <v/>
      </c>
      <c r="DC54" s="555">
        <f t="shared" si="198"/>
        <v>500</v>
      </c>
      <c r="DD54" s="555" t="str">
        <f t="shared" si="199"/>
        <v/>
      </c>
      <c r="DE54" s="554" t="str">
        <f t="shared" si="200"/>
        <v/>
      </c>
      <c r="DF54" s="554" t="str">
        <f t="shared" si="201"/>
        <v/>
      </c>
      <c r="DG54" s="554" t="str">
        <f t="shared" si="202"/>
        <v/>
      </c>
      <c r="DH54" s="554" t="str">
        <f t="shared" si="203"/>
        <v/>
      </c>
      <c r="DI54" s="554" t="str">
        <f t="shared" si="204"/>
        <v/>
      </c>
      <c r="DJ54" s="553" t="str">
        <f t="shared" si="205"/>
        <v/>
      </c>
      <c r="DK54" s="552" t="str">
        <f t="shared" si="206"/>
        <v/>
      </c>
      <c r="DL54" s="896">
        <f t="shared" si="207"/>
        <v>0</v>
      </c>
      <c r="DM54" s="851">
        <f t="shared" si="208"/>
        <v>0</v>
      </c>
      <c r="DN54" s="851">
        <f t="shared" si="209"/>
        <v>0</v>
      </c>
      <c r="DO54" s="851">
        <f t="shared" si="210"/>
        <v>1</v>
      </c>
      <c r="DP54" s="985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6" t="str">
        <f>IF(DS46="","",(DS46+SUM(BY46)*(DS46="")-SUM(DS50)-DS53-SUM(BY53)*(DS53=""))*BY47/DS$7/365/$G$1)</f>
        <v/>
      </c>
      <c r="DU54" s="60"/>
    </row>
    <row r="55" spans="1:125" ht="12.75" customHeight="1">
      <c r="A55" s="1012" t="s">
        <v>806</v>
      </c>
      <c r="B55" s="299"/>
      <c r="C55" s="961" t="s">
        <v>756</v>
      </c>
      <c r="D55" s="299"/>
      <c r="E55" s="961" t="s">
        <v>757</v>
      </c>
      <c r="F55" s="299" t="s">
        <v>758</v>
      </c>
      <c r="G55" s="961"/>
      <c r="H55" s="299"/>
      <c r="I55" s="961"/>
      <c r="J55" s="299" t="s">
        <v>756</v>
      </c>
      <c r="K55" s="961"/>
      <c r="L55" s="299"/>
      <c r="M55" s="961"/>
      <c r="N55" s="299"/>
      <c r="O55" s="961"/>
      <c r="P55" s="299"/>
      <c r="Q55" s="961"/>
      <c r="R55" s="299"/>
      <c r="S55" s="1013"/>
      <c r="T55" s="961"/>
      <c r="U55" s="299"/>
      <c r="V55" s="961" t="s">
        <v>757</v>
      </c>
      <c r="W55" s="299" t="s">
        <v>257</v>
      </c>
      <c r="X55" s="961"/>
      <c r="Y55" s="299"/>
      <c r="Z55" s="961"/>
      <c r="AA55" s="299"/>
      <c r="AB55" s="961"/>
      <c r="AC55" s="299"/>
      <c r="AD55" s="961"/>
      <c r="AE55" s="299"/>
      <c r="AF55" s="961"/>
      <c r="AG55" s="299"/>
      <c r="AH55" s="961"/>
      <c r="AI55" s="299"/>
      <c r="AJ55" s="961"/>
      <c r="AK55" s="1013"/>
      <c r="AL55" s="961"/>
      <c r="AM55" s="299" t="s">
        <v>257</v>
      </c>
      <c r="AN55" s="961"/>
      <c r="AO55" s="299"/>
      <c r="AP55" s="961"/>
      <c r="AQ55" s="299"/>
      <c r="AR55" s="961"/>
      <c r="AS55" s="299"/>
      <c r="AT55" s="961" t="s">
        <v>759</v>
      </c>
      <c r="AU55" s="299"/>
      <c r="AV55" s="961"/>
      <c r="AW55" s="299"/>
      <c r="AX55" s="961"/>
      <c r="AY55" s="299"/>
      <c r="AZ55" s="961"/>
      <c r="BA55" s="299"/>
      <c r="BB55" s="961"/>
      <c r="BC55" s="1013"/>
      <c r="BD55" s="961"/>
      <c r="BE55" s="961"/>
      <c r="BF55" s="299"/>
      <c r="BG55" s="961"/>
      <c r="BH55" s="299"/>
      <c r="BI55" s="961"/>
      <c r="BJ55" s="299"/>
      <c r="BK55" s="961" t="s">
        <v>257</v>
      </c>
      <c r="BL55" s="299" t="s">
        <v>257</v>
      </c>
      <c r="BM55" s="961"/>
      <c r="BN55" s="299"/>
      <c r="BO55" s="961"/>
      <c r="BP55" s="299"/>
      <c r="BQ55" s="961"/>
      <c r="BR55" s="299"/>
      <c r="BS55" s="961"/>
      <c r="BT55" s="299"/>
      <c r="BU55" s="1013"/>
      <c r="BV55" s="961"/>
      <c r="BW55" s="299"/>
      <c r="BX55" s="961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7" t="str">
        <f>IF(SUM(BV55)&gt;0,BV55*'Exp factors'!C$21,"")</f>
        <v/>
      </c>
      <c r="DQ55" s="988" t="str">
        <f>IF(SUM(BW55)&gt;0,BW55*'Exp factors'!D$21,"")</f>
        <v/>
      </c>
      <c r="DR55" s="988" t="str">
        <f>IF(SUM(BX55)&gt;0,BX55*'Exp factors'!E$21,"")</f>
        <v/>
      </c>
      <c r="DS55" s="989" t="str">
        <f>IF(SUM(BY55)&gt;0,BY55*'Exp factors'!F$21,"")</f>
        <v/>
      </c>
      <c r="DU55" s="60"/>
    </row>
    <row r="56" spans="1:125" ht="12.75" customHeight="1">
      <c r="A56" s="966" t="s">
        <v>256</v>
      </c>
      <c r="B56" s="299"/>
      <c r="C56" s="287">
        <v>1</v>
      </c>
      <c r="D56" s="299"/>
      <c r="E56" s="287">
        <v>0.5</v>
      </c>
      <c r="F56" s="299">
        <v>5</v>
      </c>
      <c r="G56" s="287"/>
      <c r="H56" s="299"/>
      <c r="I56" s="287"/>
      <c r="J56" s="299">
        <v>1.083</v>
      </c>
      <c r="K56" s="287"/>
      <c r="L56" s="299"/>
      <c r="M56" s="287"/>
      <c r="N56" s="299"/>
      <c r="O56" s="287"/>
      <c r="P56" s="299"/>
      <c r="Q56" s="287"/>
      <c r="R56" s="299"/>
      <c r="S56" s="1013"/>
      <c r="T56" s="287"/>
      <c r="U56" s="299"/>
      <c r="V56" s="287">
        <v>0.25</v>
      </c>
      <c r="W56" s="299">
        <v>50</v>
      </c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3"/>
      <c r="AL56" s="287"/>
      <c r="AM56" s="299">
        <v>5</v>
      </c>
      <c r="AN56" s="287"/>
      <c r="AO56" s="299"/>
      <c r="AP56" s="287"/>
      <c r="AQ56" s="299"/>
      <c r="AR56" s="287"/>
      <c r="AS56" s="299"/>
      <c r="AT56" s="287">
        <v>5</v>
      </c>
      <c r="AU56" s="299"/>
      <c r="AV56" s="287"/>
      <c r="AW56" s="299"/>
      <c r="AX56" s="287"/>
      <c r="AY56" s="299"/>
      <c r="AZ56" s="287"/>
      <c r="BA56" s="299"/>
      <c r="BB56" s="287"/>
      <c r="BC56" s="1013"/>
      <c r="BD56" s="287"/>
      <c r="BE56" s="287"/>
      <c r="BF56" s="299"/>
      <c r="BG56" s="287"/>
      <c r="BH56" s="299"/>
      <c r="BI56" s="287"/>
      <c r="BJ56" s="299"/>
      <c r="BK56" s="287">
        <v>1</v>
      </c>
      <c r="BL56" s="299">
        <v>10</v>
      </c>
      <c r="BM56" s="287"/>
      <c r="BN56" s="299"/>
      <c r="BO56" s="287"/>
      <c r="BP56" s="299"/>
      <c r="BQ56" s="287"/>
      <c r="BR56" s="299"/>
      <c r="BS56" s="287"/>
      <c r="BT56" s="299"/>
      <c r="BU56" s="1013"/>
      <c r="BV56" s="287">
        <v>1</v>
      </c>
      <c r="BW56" s="299"/>
      <c r="BX56" s="287"/>
      <c r="BY56" s="299"/>
      <c r="BZ56" s="894">
        <f t="shared" ref="BZ56:BZ63" si="224">IF(DL56&lt;3,"",(SUM(B56:R56)-MIN(B56:R56)-MAX(B56:R56))/(DL56-2))</f>
        <v>1.0415000000000001</v>
      </c>
      <c r="CA56" s="894" t="str">
        <f t="shared" ref="CA56:CA63" si="225">IF(DM56&lt;3,"",(SUM(T56:AJ56)-MIN(T56:AJ56)-MAX(T56:AJ56))/(DM56-2))</f>
        <v/>
      </c>
      <c r="CB56" s="894" t="str">
        <f t="shared" ref="CB56:CB63" si="226">IF(DN56&lt;3,"",(SUM(AL56:BB56)-MIN(AL56:BB56)-MAX(AL56:BB56))/(DN56-2))</f>
        <v/>
      </c>
      <c r="CC56" s="895" t="str">
        <f t="shared" ref="CC56:CC63" si="227">IF(DO56&lt;3,"",(SUM(BD56:BT56)-MIN(BD56:BT56)-MAX(BD56:BT56))/(DO56-2))</f>
        <v/>
      </c>
      <c r="CD56" s="523" t="str">
        <f t="shared" ref="CD56:CS56" si="228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8"/>
        <v/>
      </c>
      <c r="CF56" s="90" t="str">
        <f t="shared" si="228"/>
        <v/>
      </c>
      <c r="CG56" s="90" t="str">
        <f t="shared" si="228"/>
        <v/>
      </c>
      <c r="CH56" s="90" t="str">
        <f t="shared" si="228"/>
        <v/>
      </c>
      <c r="CI56" s="90" t="str">
        <f t="shared" si="228"/>
        <v/>
      </c>
      <c r="CJ56" s="90" t="str">
        <f t="shared" si="228"/>
        <v/>
      </c>
      <c r="CK56" s="156" t="str">
        <f t="shared" si="228"/>
        <v/>
      </c>
      <c r="CL56" s="156">
        <f t="shared" si="228"/>
        <v>5</v>
      </c>
      <c r="CM56" s="156">
        <f t="shared" si="228"/>
        <v>5</v>
      </c>
      <c r="CN56" s="90" t="str">
        <f t="shared" si="228"/>
        <v/>
      </c>
      <c r="CO56" s="90" t="str">
        <f t="shared" si="228"/>
        <v/>
      </c>
      <c r="CP56" s="90" t="str">
        <f t="shared" si="228"/>
        <v/>
      </c>
      <c r="CQ56" s="90" t="str">
        <f t="shared" si="228"/>
        <v/>
      </c>
      <c r="CR56" s="90" t="str">
        <f t="shared" si="228"/>
        <v/>
      </c>
      <c r="CS56" s="89" t="str">
        <f t="shared" si="228"/>
        <v/>
      </c>
      <c r="CT56" s="524" t="str">
        <f t="shared" ref="CE56:CT63" si="229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2" t="str">
        <f t="shared" ref="CU56:CU63" si="23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3" t="str">
        <f t="shared" ref="CV56:CV63" si="23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4" t="str">
        <f t="shared" ref="CW56:CW63" si="23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4" t="str">
        <f t="shared" ref="CX56:CX63" si="23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4" t="str">
        <f t="shared" ref="CY56:CY63" si="23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4" t="str">
        <f t="shared" ref="CZ56:CZ63" si="23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4" t="str">
        <f t="shared" ref="DA56:DA63" si="23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5" t="str">
        <f t="shared" ref="DB56:DB63" si="23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5">
        <f t="shared" ref="DC56:DC63" si="23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5">
        <f t="shared" ref="DD56:DD63" si="23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10</v>
      </c>
      <c r="DE56" s="554" t="str">
        <f t="shared" ref="DE56:DE63" si="24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4" t="str">
        <f t="shared" ref="DF56:DF63" si="24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4" t="str">
        <f t="shared" ref="DG56:DG63" si="24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4" t="str">
        <f t="shared" ref="DH56:DH63" si="24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4" t="str">
        <f t="shared" ref="DI56:DI63" si="24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3" t="str">
        <f t="shared" ref="DJ56:DJ63" si="24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2" t="str">
        <f t="shared" ref="DK56:DK63" si="24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47">COUNT(B56:R56)</f>
        <v>4</v>
      </c>
      <c r="DM56" s="851">
        <f t="shared" ref="DM56:DM63" si="248">COUNT(T56:AJ56)</f>
        <v>2</v>
      </c>
      <c r="DN56" s="851">
        <f t="shared" ref="DN56:DN63" si="249">COUNT(AL56:BB56)</f>
        <v>2</v>
      </c>
      <c r="DO56" s="851">
        <f t="shared" ref="DO56:DO63" si="250">COUNT(BD56:BT56)</f>
        <v>2</v>
      </c>
      <c r="DP56" s="968"/>
      <c r="DQ56" s="969"/>
      <c r="DR56" s="969"/>
      <c r="DS56" s="970"/>
      <c r="DU56" s="60"/>
    </row>
    <row r="57" spans="1:125" ht="12.75" customHeight="1">
      <c r="A57" s="966" t="s">
        <v>276</v>
      </c>
      <c r="B57" s="299"/>
      <c r="C57" s="687">
        <v>0.16600000000000001</v>
      </c>
      <c r="D57" s="299"/>
      <c r="E57" s="687">
        <v>1</v>
      </c>
      <c r="F57" s="299">
        <v>1</v>
      </c>
      <c r="G57" s="687"/>
      <c r="H57" s="299"/>
      <c r="I57" s="687"/>
      <c r="J57" s="299">
        <v>1</v>
      </c>
      <c r="K57" s="687"/>
      <c r="L57" s="299"/>
      <c r="M57" s="687"/>
      <c r="N57" s="299"/>
      <c r="O57" s="687"/>
      <c r="P57" s="299"/>
      <c r="Q57" s="687"/>
      <c r="R57" s="299"/>
      <c r="S57" s="1013"/>
      <c r="T57" s="687"/>
      <c r="U57" s="299"/>
      <c r="V57" s="687">
        <v>2</v>
      </c>
      <c r="W57" s="299">
        <v>1</v>
      </c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3"/>
      <c r="AL57" s="687"/>
      <c r="AM57" s="299">
        <v>1</v>
      </c>
      <c r="AN57" s="687"/>
      <c r="AO57" s="299"/>
      <c r="AP57" s="687"/>
      <c r="AQ57" s="299"/>
      <c r="AR57" s="687"/>
      <c r="AS57" s="299"/>
      <c r="AT57" s="687">
        <v>1</v>
      </c>
      <c r="AU57" s="299"/>
      <c r="AV57" s="687"/>
      <c r="AW57" s="299"/>
      <c r="AX57" s="687"/>
      <c r="AY57" s="299"/>
      <c r="AZ57" s="687"/>
      <c r="BA57" s="299"/>
      <c r="BB57" s="687"/>
      <c r="BC57" s="1013"/>
      <c r="BD57" s="687"/>
      <c r="BE57" s="687"/>
      <c r="BF57" s="299"/>
      <c r="BG57" s="687"/>
      <c r="BH57" s="299"/>
      <c r="BI57" s="687"/>
      <c r="BJ57" s="299"/>
      <c r="BK57" s="687">
        <v>1</v>
      </c>
      <c r="BL57" s="299">
        <v>1</v>
      </c>
      <c r="BM57" s="687"/>
      <c r="BN57" s="299"/>
      <c r="BO57" s="687"/>
      <c r="BP57" s="299"/>
      <c r="BQ57" s="687"/>
      <c r="BR57" s="299"/>
      <c r="BS57" s="687"/>
      <c r="BT57" s="299"/>
      <c r="BU57" s="1013"/>
      <c r="BV57" s="687">
        <v>1</v>
      </c>
      <c r="BW57" s="299"/>
      <c r="BX57" s="687"/>
      <c r="BY57" s="299"/>
      <c r="BZ57" s="894">
        <f t="shared" si="224"/>
        <v>1</v>
      </c>
      <c r="CA57" s="894" t="str">
        <f t="shared" si="225"/>
        <v/>
      </c>
      <c r="CB57" s="894" t="str">
        <f t="shared" si="226"/>
        <v/>
      </c>
      <c r="CC57" s="895" t="str">
        <f t="shared" si="227"/>
        <v/>
      </c>
      <c r="CD57" s="523" t="str">
        <f t="shared" ref="CD57:CD63" si="25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9"/>
        <v/>
      </c>
      <c r="CF57" s="90" t="str">
        <f t="shared" si="229"/>
        <v/>
      </c>
      <c r="CG57" s="90" t="str">
        <f t="shared" si="229"/>
        <v/>
      </c>
      <c r="CH57" s="90" t="str">
        <f t="shared" si="229"/>
        <v/>
      </c>
      <c r="CI57" s="90" t="str">
        <f t="shared" si="229"/>
        <v/>
      </c>
      <c r="CJ57" s="90" t="str">
        <f t="shared" si="229"/>
        <v/>
      </c>
      <c r="CK57" s="156" t="str">
        <f t="shared" si="229"/>
        <v/>
      </c>
      <c r="CL57" s="156">
        <f t="shared" si="229"/>
        <v>1</v>
      </c>
      <c r="CM57" s="156">
        <f t="shared" si="229"/>
        <v>1</v>
      </c>
      <c r="CN57" s="90" t="str">
        <f t="shared" si="229"/>
        <v/>
      </c>
      <c r="CO57" s="90" t="str">
        <f t="shared" si="229"/>
        <v/>
      </c>
      <c r="CP57" s="90" t="str">
        <f t="shared" si="229"/>
        <v/>
      </c>
      <c r="CQ57" s="90" t="str">
        <f t="shared" si="229"/>
        <v/>
      </c>
      <c r="CR57" s="90" t="str">
        <f t="shared" si="229"/>
        <v/>
      </c>
      <c r="CS57" s="89" t="str">
        <f t="shared" si="229"/>
        <v/>
      </c>
      <c r="CT57" s="524" t="str">
        <f t="shared" si="229"/>
        <v/>
      </c>
      <c r="CU57" s="552" t="str">
        <f t="shared" si="230"/>
        <v/>
      </c>
      <c r="CV57" s="553" t="str">
        <f t="shared" si="231"/>
        <v/>
      </c>
      <c r="CW57" s="554" t="str">
        <f t="shared" si="232"/>
        <v/>
      </c>
      <c r="CX57" s="554" t="str">
        <f t="shared" si="233"/>
        <v/>
      </c>
      <c r="CY57" s="554" t="str">
        <f t="shared" si="234"/>
        <v/>
      </c>
      <c r="CZ57" s="554" t="str">
        <f t="shared" si="235"/>
        <v/>
      </c>
      <c r="DA57" s="554" t="str">
        <f t="shared" si="236"/>
        <v/>
      </c>
      <c r="DB57" s="555" t="str">
        <f t="shared" si="237"/>
        <v/>
      </c>
      <c r="DC57" s="555">
        <f t="shared" si="238"/>
        <v>1</v>
      </c>
      <c r="DD57" s="555">
        <f t="shared" si="239"/>
        <v>1</v>
      </c>
      <c r="DE57" s="554" t="str">
        <f t="shared" si="240"/>
        <v/>
      </c>
      <c r="DF57" s="554" t="str">
        <f t="shared" si="241"/>
        <v/>
      </c>
      <c r="DG57" s="554" t="str">
        <f t="shared" si="242"/>
        <v/>
      </c>
      <c r="DH57" s="554" t="str">
        <f t="shared" si="243"/>
        <v/>
      </c>
      <c r="DI57" s="554" t="str">
        <f t="shared" si="244"/>
        <v/>
      </c>
      <c r="DJ57" s="553" t="str">
        <f t="shared" si="245"/>
        <v/>
      </c>
      <c r="DK57" s="552" t="str">
        <f t="shared" si="246"/>
        <v/>
      </c>
      <c r="DL57" s="896">
        <f t="shared" si="247"/>
        <v>4</v>
      </c>
      <c r="DM57" s="851">
        <f t="shared" si="248"/>
        <v>2</v>
      </c>
      <c r="DN57" s="851">
        <f t="shared" si="249"/>
        <v>2</v>
      </c>
      <c r="DO57" s="851">
        <f t="shared" si="250"/>
        <v>2</v>
      </c>
      <c r="DP57" s="968"/>
      <c r="DQ57" s="969"/>
      <c r="DR57" s="969"/>
      <c r="DS57" s="970"/>
      <c r="DU57" s="60"/>
    </row>
    <row r="58" spans="1:125" ht="12.75" customHeight="1">
      <c r="A58" s="893" t="s">
        <v>277</v>
      </c>
      <c r="B58" s="299"/>
      <c r="C58" s="687">
        <v>12</v>
      </c>
      <c r="D58" s="299"/>
      <c r="E58" s="687">
        <v>12</v>
      </c>
      <c r="F58" s="299">
        <v>1</v>
      </c>
      <c r="G58" s="687"/>
      <c r="H58" s="299"/>
      <c r="I58" s="687"/>
      <c r="J58" s="299">
        <v>12</v>
      </c>
      <c r="K58" s="687"/>
      <c r="L58" s="299"/>
      <c r="M58" s="687"/>
      <c r="N58" s="299"/>
      <c r="O58" s="687"/>
      <c r="P58" s="299"/>
      <c r="Q58" s="687"/>
      <c r="R58" s="299"/>
      <c r="S58" s="1013"/>
      <c r="T58" s="687"/>
      <c r="U58" s="299"/>
      <c r="V58" s="687">
        <v>12</v>
      </c>
      <c r="W58" s="299">
        <v>1</v>
      </c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3"/>
      <c r="AL58" s="687"/>
      <c r="AM58" s="299">
        <v>7</v>
      </c>
      <c r="AN58" s="687"/>
      <c r="AO58" s="299"/>
      <c r="AP58" s="687"/>
      <c r="AQ58" s="299"/>
      <c r="AR58" s="687"/>
      <c r="AS58" s="299"/>
      <c r="AT58" s="687">
        <v>1</v>
      </c>
      <c r="AU58" s="299"/>
      <c r="AV58" s="687"/>
      <c r="AW58" s="299"/>
      <c r="AX58" s="687"/>
      <c r="AY58" s="299"/>
      <c r="AZ58" s="687"/>
      <c r="BA58" s="299"/>
      <c r="BB58" s="687"/>
      <c r="BC58" s="1013"/>
      <c r="BD58" s="687"/>
      <c r="BE58" s="687"/>
      <c r="BF58" s="299"/>
      <c r="BG58" s="687"/>
      <c r="BH58" s="299"/>
      <c r="BI58" s="687"/>
      <c r="BJ58" s="299"/>
      <c r="BK58" s="687">
        <v>12</v>
      </c>
      <c r="BL58" s="299">
        <v>12</v>
      </c>
      <c r="BM58" s="687"/>
      <c r="BN58" s="299"/>
      <c r="BO58" s="687"/>
      <c r="BP58" s="299"/>
      <c r="BQ58" s="687"/>
      <c r="BR58" s="299"/>
      <c r="BS58" s="687"/>
      <c r="BT58" s="299"/>
      <c r="BU58" s="1013"/>
      <c r="BV58" s="687">
        <v>12</v>
      </c>
      <c r="BW58" s="299"/>
      <c r="BX58" s="687"/>
      <c r="BY58" s="299"/>
      <c r="BZ58" s="894">
        <f t="shared" si="224"/>
        <v>12</v>
      </c>
      <c r="CA58" s="894" t="str">
        <f t="shared" si="225"/>
        <v/>
      </c>
      <c r="CB58" s="894" t="str">
        <f t="shared" si="226"/>
        <v/>
      </c>
      <c r="CC58" s="895" t="str">
        <f t="shared" si="227"/>
        <v/>
      </c>
      <c r="CD58" s="523" t="str">
        <f t="shared" si="251"/>
        <v/>
      </c>
      <c r="CE58" s="89" t="str">
        <f t="shared" si="229"/>
        <v/>
      </c>
      <c r="CF58" s="90" t="str">
        <f t="shared" si="229"/>
        <v/>
      </c>
      <c r="CG58" s="90" t="str">
        <f t="shared" si="229"/>
        <v/>
      </c>
      <c r="CH58" s="90" t="str">
        <f t="shared" si="229"/>
        <v/>
      </c>
      <c r="CI58" s="90" t="str">
        <f t="shared" si="229"/>
        <v/>
      </c>
      <c r="CJ58" s="90" t="str">
        <f t="shared" si="229"/>
        <v/>
      </c>
      <c r="CK58" s="156" t="str">
        <f t="shared" si="229"/>
        <v/>
      </c>
      <c r="CL58" s="156">
        <f t="shared" si="229"/>
        <v>1</v>
      </c>
      <c r="CM58" s="156">
        <f t="shared" si="229"/>
        <v>7</v>
      </c>
      <c r="CN58" s="90" t="str">
        <f t="shared" si="229"/>
        <v/>
      </c>
      <c r="CO58" s="90" t="str">
        <f t="shared" si="229"/>
        <v/>
      </c>
      <c r="CP58" s="90" t="str">
        <f t="shared" si="229"/>
        <v/>
      </c>
      <c r="CQ58" s="90" t="str">
        <f t="shared" si="229"/>
        <v/>
      </c>
      <c r="CR58" s="90" t="str">
        <f t="shared" si="229"/>
        <v/>
      </c>
      <c r="CS58" s="89" t="str">
        <f t="shared" si="229"/>
        <v/>
      </c>
      <c r="CT58" s="524" t="str">
        <f t="shared" si="229"/>
        <v/>
      </c>
      <c r="CU58" s="552" t="str">
        <f t="shared" si="230"/>
        <v/>
      </c>
      <c r="CV58" s="553" t="str">
        <f t="shared" si="231"/>
        <v/>
      </c>
      <c r="CW58" s="554" t="str">
        <f t="shared" si="232"/>
        <v/>
      </c>
      <c r="CX58" s="554" t="str">
        <f t="shared" si="233"/>
        <v/>
      </c>
      <c r="CY58" s="554" t="str">
        <f t="shared" si="234"/>
        <v/>
      </c>
      <c r="CZ58" s="554" t="str">
        <f t="shared" si="235"/>
        <v/>
      </c>
      <c r="DA58" s="554" t="str">
        <f t="shared" si="236"/>
        <v/>
      </c>
      <c r="DB58" s="555" t="str">
        <f t="shared" si="237"/>
        <v/>
      </c>
      <c r="DC58" s="555">
        <f t="shared" si="238"/>
        <v>12</v>
      </c>
      <c r="DD58" s="555">
        <f t="shared" si="239"/>
        <v>12</v>
      </c>
      <c r="DE58" s="554" t="str">
        <f t="shared" si="240"/>
        <v/>
      </c>
      <c r="DF58" s="554" t="str">
        <f t="shared" si="241"/>
        <v/>
      </c>
      <c r="DG58" s="554" t="str">
        <f t="shared" si="242"/>
        <v/>
      </c>
      <c r="DH58" s="554" t="str">
        <f t="shared" si="243"/>
        <v/>
      </c>
      <c r="DI58" s="554" t="str">
        <f t="shared" si="244"/>
        <v/>
      </c>
      <c r="DJ58" s="553" t="str">
        <f t="shared" si="245"/>
        <v/>
      </c>
      <c r="DK58" s="552" t="str">
        <f t="shared" si="246"/>
        <v/>
      </c>
      <c r="DL58" s="896">
        <f t="shared" si="247"/>
        <v>4</v>
      </c>
      <c r="DM58" s="851">
        <f t="shared" si="248"/>
        <v>2</v>
      </c>
      <c r="DN58" s="851">
        <f t="shared" si="249"/>
        <v>2</v>
      </c>
      <c r="DO58" s="851">
        <f t="shared" si="250"/>
        <v>2</v>
      </c>
      <c r="DP58" s="968"/>
      <c r="DQ58" s="969"/>
      <c r="DR58" s="969"/>
      <c r="DS58" s="970"/>
      <c r="DU58" s="60"/>
    </row>
    <row r="59" spans="1:125" ht="12.75" customHeight="1">
      <c r="A59" s="1017" t="s">
        <v>257</v>
      </c>
      <c r="B59" s="764" t="str">
        <f t="shared" ref="B59:R59" si="252">IF(B57="","",B56*B57*B58)</f>
        <v/>
      </c>
      <c r="C59" s="764">
        <f t="shared" si="252"/>
        <v>1.992</v>
      </c>
      <c r="D59" s="764" t="str">
        <f t="shared" si="252"/>
        <v/>
      </c>
      <c r="E59" s="764">
        <f t="shared" si="252"/>
        <v>6</v>
      </c>
      <c r="F59" s="764">
        <f t="shared" si="252"/>
        <v>5</v>
      </c>
      <c r="G59" s="764" t="str">
        <f t="shared" si="252"/>
        <v/>
      </c>
      <c r="H59" s="764" t="str">
        <f t="shared" si="252"/>
        <v/>
      </c>
      <c r="I59" s="764" t="str">
        <f t="shared" si="252"/>
        <v/>
      </c>
      <c r="J59" s="764">
        <f t="shared" si="252"/>
        <v>12.995999999999999</v>
      </c>
      <c r="K59" s="764" t="str">
        <f t="shared" si="252"/>
        <v/>
      </c>
      <c r="L59" s="764" t="str">
        <f t="shared" si="252"/>
        <v/>
      </c>
      <c r="M59" s="764" t="str">
        <f t="shared" si="252"/>
        <v/>
      </c>
      <c r="N59" s="764" t="str">
        <f t="shared" si="252"/>
        <v/>
      </c>
      <c r="O59" s="764" t="str">
        <f t="shared" si="252"/>
        <v/>
      </c>
      <c r="P59" s="764" t="str">
        <f t="shared" si="252"/>
        <v/>
      </c>
      <c r="Q59" s="764" t="str">
        <f t="shared" si="252"/>
        <v/>
      </c>
      <c r="R59" s="764" t="str">
        <f t="shared" si="252"/>
        <v/>
      </c>
      <c r="S59" s="770"/>
      <c r="T59" s="764" t="str">
        <f t="shared" ref="T59:AJ59" si="253">IF(T57="","",T56*T57*T58)</f>
        <v/>
      </c>
      <c r="U59" s="764" t="str">
        <f t="shared" si="253"/>
        <v/>
      </c>
      <c r="V59" s="764">
        <f t="shared" si="253"/>
        <v>6</v>
      </c>
      <c r="W59" s="764">
        <f t="shared" si="253"/>
        <v>50</v>
      </c>
      <c r="X59" s="764" t="str">
        <f t="shared" si="253"/>
        <v/>
      </c>
      <c r="Y59" s="764" t="str">
        <f t="shared" si="253"/>
        <v/>
      </c>
      <c r="Z59" s="764" t="str">
        <f t="shared" si="253"/>
        <v/>
      </c>
      <c r="AA59" s="764" t="str">
        <f t="shared" si="253"/>
        <v/>
      </c>
      <c r="AB59" s="764" t="str">
        <f t="shared" si="253"/>
        <v/>
      </c>
      <c r="AC59" s="764" t="str">
        <f t="shared" si="253"/>
        <v/>
      </c>
      <c r="AD59" s="764" t="str">
        <f t="shared" si="253"/>
        <v/>
      </c>
      <c r="AE59" s="764" t="str">
        <f t="shared" si="253"/>
        <v/>
      </c>
      <c r="AF59" s="764" t="str">
        <f t="shared" si="253"/>
        <v/>
      </c>
      <c r="AG59" s="764" t="str">
        <f t="shared" si="253"/>
        <v/>
      </c>
      <c r="AH59" s="764" t="str">
        <f t="shared" si="253"/>
        <v/>
      </c>
      <c r="AI59" s="764" t="str">
        <f t="shared" si="253"/>
        <v/>
      </c>
      <c r="AJ59" s="764" t="str">
        <f t="shared" si="253"/>
        <v/>
      </c>
      <c r="AK59" s="770"/>
      <c r="AL59" s="764" t="str">
        <f t="shared" ref="AL59:BB59" si="254">IF(AL57="","",AL56*AL57*AL58)</f>
        <v/>
      </c>
      <c r="AM59" s="764">
        <f t="shared" si="254"/>
        <v>35</v>
      </c>
      <c r="AN59" s="764" t="str">
        <f t="shared" si="254"/>
        <v/>
      </c>
      <c r="AO59" s="764" t="str">
        <f t="shared" si="254"/>
        <v/>
      </c>
      <c r="AP59" s="764" t="str">
        <f t="shared" si="254"/>
        <v/>
      </c>
      <c r="AQ59" s="764" t="str">
        <f t="shared" si="254"/>
        <v/>
      </c>
      <c r="AR59" s="764" t="str">
        <f t="shared" si="254"/>
        <v/>
      </c>
      <c r="AS59" s="764" t="str">
        <f t="shared" si="254"/>
        <v/>
      </c>
      <c r="AT59" s="764">
        <f t="shared" si="254"/>
        <v>5</v>
      </c>
      <c r="AU59" s="764" t="str">
        <f t="shared" si="254"/>
        <v/>
      </c>
      <c r="AV59" s="764" t="str">
        <f t="shared" si="254"/>
        <v/>
      </c>
      <c r="AW59" s="764" t="str">
        <f t="shared" si="254"/>
        <v/>
      </c>
      <c r="AX59" s="764" t="str">
        <f t="shared" si="254"/>
        <v/>
      </c>
      <c r="AY59" s="764" t="str">
        <f t="shared" si="254"/>
        <v/>
      </c>
      <c r="AZ59" s="764" t="str">
        <f t="shared" si="254"/>
        <v/>
      </c>
      <c r="BA59" s="764" t="str">
        <f t="shared" si="254"/>
        <v/>
      </c>
      <c r="BB59" s="764" t="str">
        <f t="shared" si="254"/>
        <v/>
      </c>
      <c r="BC59" s="770"/>
      <c r="BD59" s="764" t="str">
        <f t="shared" ref="BD59:BT59" si="255">IF(BD57="","",BD56*BD57*BD58)</f>
        <v/>
      </c>
      <c r="BE59" s="764" t="str">
        <f t="shared" si="255"/>
        <v/>
      </c>
      <c r="BF59" s="764" t="str">
        <f t="shared" si="255"/>
        <v/>
      </c>
      <c r="BG59" s="764" t="str">
        <f t="shared" si="255"/>
        <v/>
      </c>
      <c r="BH59" s="764" t="str">
        <f t="shared" si="255"/>
        <v/>
      </c>
      <c r="BI59" s="764" t="str">
        <f t="shared" si="255"/>
        <v/>
      </c>
      <c r="BJ59" s="764" t="str">
        <f t="shared" si="255"/>
        <v/>
      </c>
      <c r="BK59" s="764">
        <f t="shared" si="255"/>
        <v>12</v>
      </c>
      <c r="BL59" s="764">
        <f t="shared" si="255"/>
        <v>120</v>
      </c>
      <c r="BM59" s="764" t="str">
        <f t="shared" si="255"/>
        <v/>
      </c>
      <c r="BN59" s="764" t="str">
        <f t="shared" si="255"/>
        <v/>
      </c>
      <c r="BO59" s="764" t="str">
        <f t="shared" si="255"/>
        <v/>
      </c>
      <c r="BP59" s="764" t="str">
        <f t="shared" si="255"/>
        <v/>
      </c>
      <c r="BQ59" s="764" t="str">
        <f t="shared" si="255"/>
        <v/>
      </c>
      <c r="BR59" s="764" t="str">
        <f t="shared" si="255"/>
        <v/>
      </c>
      <c r="BS59" s="764" t="str">
        <f t="shared" si="255"/>
        <v/>
      </c>
      <c r="BT59" s="764" t="str">
        <f t="shared" si="255"/>
        <v/>
      </c>
      <c r="BU59" s="770"/>
      <c r="BV59" s="764">
        <f>IF(BV57="","",BV56*BV57*BV58)</f>
        <v>12</v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>
        <f t="shared" si="224"/>
        <v>5.5</v>
      </c>
      <c r="CA59" s="894" t="str">
        <f t="shared" si="225"/>
        <v/>
      </c>
      <c r="CB59" s="894" t="str">
        <f t="shared" si="226"/>
        <v/>
      </c>
      <c r="CC59" s="895" t="str">
        <f t="shared" si="227"/>
        <v/>
      </c>
      <c r="CD59" s="523" t="str">
        <f t="shared" si="251"/>
        <v/>
      </c>
      <c r="CE59" s="89" t="str">
        <f t="shared" si="229"/>
        <v/>
      </c>
      <c r="CF59" s="90" t="str">
        <f t="shared" si="229"/>
        <v/>
      </c>
      <c r="CG59" s="90" t="str">
        <f t="shared" si="229"/>
        <v/>
      </c>
      <c r="CH59" s="90" t="str">
        <f t="shared" si="229"/>
        <v/>
      </c>
      <c r="CI59" s="90" t="str">
        <f t="shared" si="229"/>
        <v/>
      </c>
      <c r="CJ59" s="90" t="str">
        <f t="shared" si="229"/>
        <v/>
      </c>
      <c r="CK59" s="156" t="str">
        <f t="shared" si="229"/>
        <v/>
      </c>
      <c r="CL59" s="156">
        <f t="shared" si="229"/>
        <v>5</v>
      </c>
      <c r="CM59" s="156">
        <f t="shared" si="229"/>
        <v>35</v>
      </c>
      <c r="CN59" s="90" t="str">
        <f t="shared" si="229"/>
        <v/>
      </c>
      <c r="CO59" s="90" t="str">
        <f t="shared" si="229"/>
        <v/>
      </c>
      <c r="CP59" s="90" t="str">
        <f t="shared" si="229"/>
        <v/>
      </c>
      <c r="CQ59" s="90" t="str">
        <f t="shared" si="229"/>
        <v/>
      </c>
      <c r="CR59" s="90" t="str">
        <f t="shared" si="229"/>
        <v/>
      </c>
      <c r="CS59" s="89" t="str">
        <f t="shared" si="229"/>
        <v/>
      </c>
      <c r="CT59" s="524" t="str">
        <f t="shared" si="229"/>
        <v/>
      </c>
      <c r="CU59" s="552" t="str">
        <f t="shared" si="230"/>
        <v/>
      </c>
      <c r="CV59" s="553" t="str">
        <f t="shared" si="231"/>
        <v/>
      </c>
      <c r="CW59" s="554" t="str">
        <f t="shared" si="232"/>
        <v/>
      </c>
      <c r="CX59" s="554" t="str">
        <f t="shared" si="233"/>
        <v/>
      </c>
      <c r="CY59" s="554" t="str">
        <f t="shared" si="234"/>
        <v/>
      </c>
      <c r="CZ59" s="554" t="str">
        <f t="shared" si="235"/>
        <v/>
      </c>
      <c r="DA59" s="554" t="str">
        <f t="shared" si="236"/>
        <v/>
      </c>
      <c r="DB59" s="555" t="str">
        <f t="shared" si="237"/>
        <v/>
      </c>
      <c r="DC59" s="555">
        <f t="shared" si="238"/>
        <v>12</v>
      </c>
      <c r="DD59" s="555">
        <f t="shared" si="239"/>
        <v>120</v>
      </c>
      <c r="DE59" s="554" t="str">
        <f t="shared" si="240"/>
        <v/>
      </c>
      <c r="DF59" s="554" t="str">
        <f t="shared" si="241"/>
        <v/>
      </c>
      <c r="DG59" s="554" t="str">
        <f t="shared" si="242"/>
        <v/>
      </c>
      <c r="DH59" s="554" t="str">
        <f t="shared" si="243"/>
        <v/>
      </c>
      <c r="DI59" s="554" t="str">
        <f t="shared" si="244"/>
        <v/>
      </c>
      <c r="DJ59" s="553" t="str">
        <f t="shared" si="245"/>
        <v/>
      </c>
      <c r="DK59" s="552" t="str">
        <f t="shared" si="246"/>
        <v/>
      </c>
      <c r="DL59" s="896">
        <f t="shared" si="247"/>
        <v>4</v>
      </c>
      <c r="DM59" s="851">
        <f t="shared" si="248"/>
        <v>2</v>
      </c>
      <c r="DN59" s="851">
        <f t="shared" si="249"/>
        <v>2</v>
      </c>
      <c r="DO59" s="851">
        <f t="shared" si="250"/>
        <v>2</v>
      </c>
      <c r="DP59" s="973">
        <f>IF(SUM(BV59)&gt;0,(BV55-DP62-SUM(BV62)*(DP62=""))*'Exp factors'!C$23,"")</f>
        <v>0</v>
      </c>
      <c r="DQ59" s="974" t="str">
        <f>IF(SUM(BW59)&gt;0,(BW55-DQ62-SUM(BW62)*(DQ62=""))*'Exp factors'!D$23,"")</f>
        <v/>
      </c>
      <c r="DR59" s="974" t="str">
        <f>IF(SUM(BX59)&gt;0,(BX55-DR62-SUM(BX62)*(DR62=""))*'Exp factors'!E$23,"")</f>
        <v/>
      </c>
      <c r="DS59" s="975" t="str">
        <f>IF(SUM(BY59)&gt;0,(BY55-DS62-SUM(BY62)*(DS62=""))*'Exp factors'!F$23,"")</f>
        <v/>
      </c>
      <c r="DU59" s="60"/>
    </row>
    <row r="60" spans="1:125" ht="12.75" customHeight="1">
      <c r="A60" s="1017" t="str">
        <f>$H$1 &amp; "/kg"</f>
        <v>kcal/kg</v>
      </c>
      <c r="B60" s="672">
        <f>3400*$K$1</f>
        <v>3400</v>
      </c>
      <c r="C60" s="672">
        <f t="shared" ref="C60:R60" si="256">3400*$K$1</f>
        <v>3400</v>
      </c>
      <c r="D60" s="672">
        <f t="shared" si="256"/>
        <v>3400</v>
      </c>
      <c r="E60" s="672">
        <f t="shared" si="256"/>
        <v>3400</v>
      </c>
      <c r="F60" s="672">
        <f t="shared" si="256"/>
        <v>3400</v>
      </c>
      <c r="G60" s="672">
        <f t="shared" si="256"/>
        <v>3400</v>
      </c>
      <c r="H60" s="672">
        <f t="shared" si="256"/>
        <v>3400</v>
      </c>
      <c r="I60" s="672">
        <f t="shared" si="256"/>
        <v>3400</v>
      </c>
      <c r="J60" s="672">
        <f t="shared" si="256"/>
        <v>3400</v>
      </c>
      <c r="K60" s="672">
        <f t="shared" si="256"/>
        <v>3400</v>
      </c>
      <c r="L60" s="672">
        <f t="shared" si="256"/>
        <v>3400</v>
      </c>
      <c r="M60" s="672">
        <f t="shared" si="256"/>
        <v>3400</v>
      </c>
      <c r="N60" s="672">
        <f t="shared" si="256"/>
        <v>3400</v>
      </c>
      <c r="O60" s="672">
        <f t="shared" si="256"/>
        <v>3400</v>
      </c>
      <c r="P60" s="672">
        <f t="shared" si="256"/>
        <v>3400</v>
      </c>
      <c r="Q60" s="672">
        <f t="shared" si="256"/>
        <v>3400</v>
      </c>
      <c r="R60" s="672">
        <f t="shared" si="256"/>
        <v>3400</v>
      </c>
      <c r="S60" s="1016"/>
      <c r="T60" s="672">
        <f>3400*$K$1</f>
        <v>3400</v>
      </c>
      <c r="U60" s="672">
        <f t="shared" ref="U60:AJ60" si="257">3400*$K$1</f>
        <v>3400</v>
      </c>
      <c r="V60" s="672">
        <f t="shared" si="257"/>
        <v>3400</v>
      </c>
      <c r="W60" s="672">
        <f t="shared" si="257"/>
        <v>3400</v>
      </c>
      <c r="X60" s="672">
        <f t="shared" si="257"/>
        <v>3400</v>
      </c>
      <c r="Y60" s="672">
        <f t="shared" si="257"/>
        <v>3400</v>
      </c>
      <c r="Z60" s="672">
        <f t="shared" si="257"/>
        <v>3400</v>
      </c>
      <c r="AA60" s="672">
        <f t="shared" si="257"/>
        <v>3400</v>
      </c>
      <c r="AB60" s="672">
        <f t="shared" si="257"/>
        <v>3400</v>
      </c>
      <c r="AC60" s="672">
        <f t="shared" si="257"/>
        <v>3400</v>
      </c>
      <c r="AD60" s="672">
        <f t="shared" si="257"/>
        <v>3400</v>
      </c>
      <c r="AE60" s="672">
        <f t="shared" si="257"/>
        <v>3400</v>
      </c>
      <c r="AF60" s="672">
        <f t="shared" si="257"/>
        <v>3400</v>
      </c>
      <c r="AG60" s="672">
        <f t="shared" si="257"/>
        <v>3400</v>
      </c>
      <c r="AH60" s="672">
        <f t="shared" si="257"/>
        <v>3400</v>
      </c>
      <c r="AI60" s="672">
        <f t="shared" si="257"/>
        <v>3400</v>
      </c>
      <c r="AJ60" s="672">
        <f t="shared" si="257"/>
        <v>3400</v>
      </c>
      <c r="AK60" s="1016"/>
      <c r="AL60" s="672">
        <f>3400*$K$1</f>
        <v>3400</v>
      </c>
      <c r="AM60" s="672">
        <f t="shared" ref="AM60:BB60" si="258">3400*$K$1</f>
        <v>3400</v>
      </c>
      <c r="AN60" s="672">
        <f t="shared" si="258"/>
        <v>3400</v>
      </c>
      <c r="AO60" s="672">
        <f t="shared" si="258"/>
        <v>3400</v>
      </c>
      <c r="AP60" s="672">
        <f t="shared" si="258"/>
        <v>3400</v>
      </c>
      <c r="AQ60" s="672">
        <f t="shared" si="258"/>
        <v>3400</v>
      </c>
      <c r="AR60" s="672">
        <f t="shared" si="258"/>
        <v>3400</v>
      </c>
      <c r="AS60" s="672">
        <f t="shared" si="258"/>
        <v>3400</v>
      </c>
      <c r="AT60" s="672">
        <f t="shared" si="258"/>
        <v>3400</v>
      </c>
      <c r="AU60" s="672">
        <f t="shared" si="258"/>
        <v>3400</v>
      </c>
      <c r="AV60" s="672">
        <f t="shared" si="258"/>
        <v>3400</v>
      </c>
      <c r="AW60" s="672">
        <f t="shared" si="258"/>
        <v>3400</v>
      </c>
      <c r="AX60" s="672">
        <f t="shared" si="258"/>
        <v>3400</v>
      </c>
      <c r="AY60" s="672">
        <f t="shared" si="258"/>
        <v>3400</v>
      </c>
      <c r="AZ60" s="672">
        <f t="shared" si="258"/>
        <v>3400</v>
      </c>
      <c r="BA60" s="672">
        <f t="shared" si="258"/>
        <v>3400</v>
      </c>
      <c r="BB60" s="672">
        <f t="shared" si="258"/>
        <v>3400</v>
      </c>
      <c r="BC60" s="1016"/>
      <c r="BD60" s="672">
        <f>3400*$K$1</f>
        <v>3400</v>
      </c>
      <c r="BE60" s="672">
        <f t="shared" ref="BE60:BY60" si="259">3400*$K$1</f>
        <v>3400</v>
      </c>
      <c r="BF60" s="672">
        <f t="shared" si="259"/>
        <v>3400</v>
      </c>
      <c r="BG60" s="672">
        <f t="shared" si="259"/>
        <v>3400</v>
      </c>
      <c r="BH60" s="672">
        <f t="shared" si="259"/>
        <v>3400</v>
      </c>
      <c r="BI60" s="672">
        <f t="shared" si="259"/>
        <v>3400</v>
      </c>
      <c r="BJ60" s="672">
        <f t="shared" si="259"/>
        <v>3400</v>
      </c>
      <c r="BK60" s="672">
        <f t="shared" si="259"/>
        <v>3400</v>
      </c>
      <c r="BL60" s="672">
        <f t="shared" si="259"/>
        <v>3400</v>
      </c>
      <c r="BM60" s="672">
        <f t="shared" si="259"/>
        <v>3400</v>
      </c>
      <c r="BN60" s="672">
        <f t="shared" si="259"/>
        <v>3400</v>
      </c>
      <c r="BO60" s="672">
        <f t="shared" si="259"/>
        <v>3400</v>
      </c>
      <c r="BP60" s="672">
        <f t="shared" si="259"/>
        <v>3400</v>
      </c>
      <c r="BQ60" s="672">
        <f t="shared" si="259"/>
        <v>3400</v>
      </c>
      <c r="BR60" s="672">
        <f t="shared" si="259"/>
        <v>3400</v>
      </c>
      <c r="BS60" s="672">
        <f t="shared" si="259"/>
        <v>3400</v>
      </c>
      <c r="BT60" s="672">
        <f t="shared" si="259"/>
        <v>3400</v>
      </c>
      <c r="BU60" s="1016"/>
      <c r="BV60" s="672">
        <f t="shared" si="259"/>
        <v>3400</v>
      </c>
      <c r="BW60" s="672">
        <f t="shared" si="259"/>
        <v>3400</v>
      </c>
      <c r="BX60" s="672">
        <f t="shared" si="259"/>
        <v>3400</v>
      </c>
      <c r="BY60" s="672">
        <f t="shared" si="259"/>
        <v>3400</v>
      </c>
      <c r="BZ60" s="894">
        <f t="shared" si="224"/>
        <v>3400</v>
      </c>
      <c r="CA60" s="894">
        <f t="shared" si="225"/>
        <v>3400</v>
      </c>
      <c r="CB60" s="894">
        <f t="shared" si="226"/>
        <v>3400</v>
      </c>
      <c r="CC60" s="895">
        <f t="shared" si="227"/>
        <v>3400</v>
      </c>
      <c r="CD60" s="523">
        <f t="shared" si="251"/>
        <v>3400</v>
      </c>
      <c r="CE60" s="89">
        <f t="shared" si="229"/>
        <v>3400</v>
      </c>
      <c r="CF60" s="90">
        <f t="shared" si="229"/>
        <v>3400</v>
      </c>
      <c r="CG60" s="90">
        <f t="shared" si="229"/>
        <v>3400</v>
      </c>
      <c r="CH60" s="90">
        <f t="shared" si="229"/>
        <v>3400</v>
      </c>
      <c r="CI60" s="90">
        <f t="shared" si="229"/>
        <v>3400</v>
      </c>
      <c r="CJ60" s="90">
        <f t="shared" si="229"/>
        <v>3400</v>
      </c>
      <c r="CK60" s="156">
        <f t="shared" si="229"/>
        <v>3400</v>
      </c>
      <c r="CL60" s="156">
        <f t="shared" si="229"/>
        <v>3400</v>
      </c>
      <c r="CM60" s="156">
        <f t="shared" si="229"/>
        <v>3400</v>
      </c>
      <c r="CN60" s="90">
        <f t="shared" si="229"/>
        <v>3400</v>
      </c>
      <c r="CO60" s="90">
        <f t="shared" si="229"/>
        <v>3400</v>
      </c>
      <c r="CP60" s="90">
        <f t="shared" si="229"/>
        <v>3400</v>
      </c>
      <c r="CQ60" s="90">
        <f t="shared" si="229"/>
        <v>3400</v>
      </c>
      <c r="CR60" s="90">
        <f t="shared" si="229"/>
        <v>3400</v>
      </c>
      <c r="CS60" s="89">
        <f t="shared" si="229"/>
        <v>3400</v>
      </c>
      <c r="CT60" s="524">
        <f t="shared" si="229"/>
        <v>3400</v>
      </c>
      <c r="CU60" s="552">
        <f t="shared" si="230"/>
        <v>3400</v>
      </c>
      <c r="CV60" s="553">
        <f t="shared" si="231"/>
        <v>3400</v>
      </c>
      <c r="CW60" s="554">
        <f t="shared" si="232"/>
        <v>3400</v>
      </c>
      <c r="CX60" s="554">
        <f t="shared" si="233"/>
        <v>3400</v>
      </c>
      <c r="CY60" s="554">
        <f t="shared" si="234"/>
        <v>3400</v>
      </c>
      <c r="CZ60" s="554">
        <f t="shared" si="235"/>
        <v>3400</v>
      </c>
      <c r="DA60" s="554">
        <f t="shared" si="236"/>
        <v>3400</v>
      </c>
      <c r="DB60" s="555">
        <f t="shared" si="237"/>
        <v>3400</v>
      </c>
      <c r="DC60" s="555">
        <f t="shared" si="238"/>
        <v>3400</v>
      </c>
      <c r="DD60" s="555">
        <f t="shared" si="239"/>
        <v>3400</v>
      </c>
      <c r="DE60" s="554">
        <f t="shared" si="240"/>
        <v>3400</v>
      </c>
      <c r="DF60" s="554">
        <f t="shared" si="241"/>
        <v>3400</v>
      </c>
      <c r="DG60" s="554">
        <f t="shared" si="242"/>
        <v>3400</v>
      </c>
      <c r="DH60" s="554">
        <f t="shared" si="243"/>
        <v>3400</v>
      </c>
      <c r="DI60" s="554">
        <f t="shared" si="244"/>
        <v>3400</v>
      </c>
      <c r="DJ60" s="553">
        <f t="shared" si="245"/>
        <v>3400</v>
      </c>
      <c r="DK60" s="552">
        <f t="shared" si="246"/>
        <v>3400</v>
      </c>
      <c r="DL60" s="896">
        <f t="shared" si="247"/>
        <v>17</v>
      </c>
      <c r="DM60" s="851">
        <f t="shared" si="248"/>
        <v>17</v>
      </c>
      <c r="DN60" s="851">
        <f t="shared" si="249"/>
        <v>17</v>
      </c>
      <c r="DO60" s="851">
        <f t="shared" si="250"/>
        <v>17</v>
      </c>
      <c r="DP60" s="968"/>
      <c r="DQ60" s="969"/>
      <c r="DR60" s="969"/>
      <c r="DS60" s="970"/>
      <c r="DU60" s="60"/>
    </row>
    <row r="61" spans="1:125" ht="12.75" customHeight="1">
      <c r="A61" s="893" t="str">
        <f>$H$1 &amp; " (%)"</f>
        <v>kcal (%)</v>
      </c>
      <c r="B61" s="769" t="str">
        <f t="shared" ref="B61:R61" si="260">IF(B59="","",B59*B60/B$7/365/$G$1)</f>
        <v/>
      </c>
      <c r="C61" s="769">
        <f t="shared" si="260"/>
        <v>8.8360078277886496E-4</v>
      </c>
      <c r="D61" s="769" t="str">
        <f t="shared" si="260"/>
        <v/>
      </c>
      <c r="E61" s="769">
        <f t="shared" si="260"/>
        <v>2.9571646010002174E-3</v>
      </c>
      <c r="F61" s="769">
        <f t="shared" si="260"/>
        <v>2.2178734507501629E-3</v>
      </c>
      <c r="G61" s="769" t="str">
        <f t="shared" si="260"/>
        <v/>
      </c>
      <c r="H61" s="769" t="str">
        <f t="shared" si="260"/>
        <v/>
      </c>
      <c r="I61" s="769" t="str">
        <f t="shared" si="260"/>
        <v/>
      </c>
      <c r="J61" s="769">
        <f t="shared" si="260"/>
        <v>8.235280961699747E-3</v>
      </c>
      <c r="K61" s="769" t="str">
        <f t="shared" si="260"/>
        <v/>
      </c>
      <c r="L61" s="769" t="str">
        <f t="shared" si="260"/>
        <v/>
      </c>
      <c r="M61" s="769" t="str">
        <f t="shared" si="260"/>
        <v/>
      </c>
      <c r="N61" s="769" t="str">
        <f t="shared" si="260"/>
        <v/>
      </c>
      <c r="O61" s="769" t="str">
        <f t="shared" si="260"/>
        <v/>
      </c>
      <c r="P61" s="769" t="str">
        <f t="shared" si="260"/>
        <v/>
      </c>
      <c r="Q61" s="769" t="str">
        <f t="shared" si="260"/>
        <v/>
      </c>
      <c r="R61" s="769" t="str">
        <f t="shared" si="260"/>
        <v/>
      </c>
      <c r="S61" s="982"/>
      <c r="T61" s="769" t="str">
        <f t="shared" ref="T61:AJ61" si="261">IF(T59="","",T59*T60/T$7/365/$G$1)</f>
        <v/>
      </c>
      <c r="U61" s="769" t="str">
        <f t="shared" si="261"/>
        <v/>
      </c>
      <c r="V61" s="769">
        <f t="shared" si="261"/>
        <v>2.4194983099092688E-3</v>
      </c>
      <c r="W61" s="769">
        <f t="shared" si="261"/>
        <v>2.217873450750163E-2</v>
      </c>
      <c r="X61" s="769" t="str">
        <f t="shared" si="261"/>
        <v/>
      </c>
      <c r="Y61" s="769" t="str">
        <f t="shared" si="261"/>
        <v/>
      </c>
      <c r="Z61" s="769" t="str">
        <f t="shared" si="261"/>
        <v/>
      </c>
      <c r="AA61" s="769" t="str">
        <f t="shared" si="261"/>
        <v/>
      </c>
      <c r="AB61" s="769" t="str">
        <f t="shared" si="261"/>
        <v/>
      </c>
      <c r="AC61" s="769" t="str">
        <f t="shared" si="261"/>
        <v/>
      </c>
      <c r="AD61" s="769" t="str">
        <f t="shared" si="261"/>
        <v/>
      </c>
      <c r="AE61" s="769" t="str">
        <f t="shared" si="261"/>
        <v/>
      </c>
      <c r="AF61" s="769" t="str">
        <f t="shared" si="261"/>
        <v/>
      </c>
      <c r="AG61" s="769" t="str">
        <f t="shared" si="261"/>
        <v/>
      </c>
      <c r="AH61" s="769" t="str">
        <f t="shared" si="261"/>
        <v/>
      </c>
      <c r="AI61" s="769" t="str">
        <f t="shared" si="261"/>
        <v/>
      </c>
      <c r="AJ61" s="769" t="str">
        <f t="shared" si="261"/>
        <v/>
      </c>
      <c r="AK61" s="982"/>
      <c r="AL61" s="769" t="str">
        <f t="shared" ref="AL61:BB61" si="262">IF(AL59="","",AL59*AL60/AL$7/365/$G$1)</f>
        <v/>
      </c>
      <c r="AM61" s="769">
        <f t="shared" si="262"/>
        <v>1.552511415525114E-2</v>
      </c>
      <c r="AN61" s="769" t="str">
        <f t="shared" si="262"/>
        <v/>
      </c>
      <c r="AO61" s="769" t="str">
        <f t="shared" si="262"/>
        <v/>
      </c>
      <c r="AP61" s="769" t="str">
        <f t="shared" si="262"/>
        <v/>
      </c>
      <c r="AQ61" s="769" t="str">
        <f t="shared" si="262"/>
        <v/>
      </c>
      <c r="AR61" s="769" t="str">
        <f t="shared" si="262"/>
        <v/>
      </c>
      <c r="AS61" s="769" t="str">
        <f t="shared" si="262"/>
        <v/>
      </c>
      <c r="AT61" s="769">
        <f t="shared" si="262"/>
        <v>2.2178734507501629E-3</v>
      </c>
      <c r="AU61" s="769" t="str">
        <f t="shared" si="262"/>
        <v/>
      </c>
      <c r="AV61" s="769" t="str">
        <f t="shared" si="262"/>
        <v/>
      </c>
      <c r="AW61" s="769" t="str">
        <f t="shared" si="262"/>
        <v/>
      </c>
      <c r="AX61" s="769" t="str">
        <f t="shared" si="262"/>
        <v/>
      </c>
      <c r="AY61" s="769" t="str">
        <f t="shared" si="262"/>
        <v/>
      </c>
      <c r="AZ61" s="769" t="str">
        <f t="shared" si="262"/>
        <v/>
      </c>
      <c r="BA61" s="769" t="str">
        <f t="shared" si="262"/>
        <v/>
      </c>
      <c r="BB61" s="769" t="str">
        <f t="shared" si="262"/>
        <v/>
      </c>
      <c r="BC61" s="982"/>
      <c r="BD61" s="769" t="str">
        <f t="shared" ref="BD61:BT61" si="263">IF(BD59="","",BD59*BD60/BD$7/365/$G$1)</f>
        <v/>
      </c>
      <c r="BE61" s="769" t="str">
        <f t="shared" si="263"/>
        <v/>
      </c>
      <c r="BF61" s="769" t="str">
        <f t="shared" si="263"/>
        <v/>
      </c>
      <c r="BG61" s="769" t="str">
        <f t="shared" si="263"/>
        <v/>
      </c>
      <c r="BH61" s="769" t="str">
        <f t="shared" si="263"/>
        <v/>
      </c>
      <c r="BI61" s="769" t="str">
        <f t="shared" si="263"/>
        <v/>
      </c>
      <c r="BJ61" s="769" t="str">
        <f t="shared" si="263"/>
        <v/>
      </c>
      <c r="BK61" s="769">
        <f t="shared" si="263"/>
        <v>4.4357469015003257E-3</v>
      </c>
      <c r="BL61" s="769">
        <f t="shared" si="263"/>
        <v>5.3228962818003919E-2</v>
      </c>
      <c r="BM61" s="769" t="str">
        <f t="shared" si="263"/>
        <v/>
      </c>
      <c r="BN61" s="769" t="str">
        <f t="shared" si="263"/>
        <v/>
      </c>
      <c r="BO61" s="769" t="str">
        <f t="shared" si="263"/>
        <v/>
      </c>
      <c r="BP61" s="769" t="str">
        <f t="shared" si="263"/>
        <v/>
      </c>
      <c r="BQ61" s="769" t="str">
        <f t="shared" si="263"/>
        <v/>
      </c>
      <c r="BR61" s="769" t="str">
        <f t="shared" si="263"/>
        <v/>
      </c>
      <c r="BS61" s="769" t="str">
        <f t="shared" si="263"/>
        <v/>
      </c>
      <c r="BT61" s="769" t="str">
        <f t="shared" si="263"/>
        <v/>
      </c>
      <c r="BU61" s="982"/>
      <c r="BV61" s="769">
        <f>IF(BV59="","",BV59*BV60/BV$7/365/$G$1)</f>
        <v>7.6041375454291302E-3</v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>
        <f t="shared" si="224"/>
        <v>2.5875190258751908E-3</v>
      </c>
      <c r="CA61" s="894" t="str">
        <f t="shared" si="225"/>
        <v/>
      </c>
      <c r="CB61" s="894" t="str">
        <f t="shared" si="226"/>
        <v/>
      </c>
      <c r="CC61" s="895" t="str">
        <f t="shared" si="227"/>
        <v/>
      </c>
      <c r="CD61" s="536" t="str">
        <f t="shared" si="251"/>
        <v/>
      </c>
      <c r="CE61" s="537" t="str">
        <f t="shared" si="229"/>
        <v/>
      </c>
      <c r="CF61" s="538" t="str">
        <f t="shared" si="229"/>
        <v/>
      </c>
      <c r="CG61" s="538" t="str">
        <f t="shared" si="229"/>
        <v/>
      </c>
      <c r="CH61" s="538" t="str">
        <f t="shared" si="229"/>
        <v/>
      </c>
      <c r="CI61" s="538" t="str">
        <f t="shared" si="229"/>
        <v/>
      </c>
      <c r="CJ61" s="538" t="str">
        <f t="shared" si="229"/>
        <v/>
      </c>
      <c r="CK61" s="539" t="str">
        <f t="shared" si="229"/>
        <v/>
      </c>
      <c r="CL61" s="539">
        <f t="shared" si="229"/>
        <v>2.2178734507501629E-3</v>
      </c>
      <c r="CM61" s="539">
        <f t="shared" si="229"/>
        <v>1.552511415525114E-2</v>
      </c>
      <c r="CN61" s="538" t="str">
        <f t="shared" si="229"/>
        <v/>
      </c>
      <c r="CO61" s="538" t="str">
        <f t="shared" si="229"/>
        <v/>
      </c>
      <c r="CP61" s="538" t="str">
        <f t="shared" si="229"/>
        <v/>
      </c>
      <c r="CQ61" s="538" t="str">
        <f t="shared" si="229"/>
        <v/>
      </c>
      <c r="CR61" s="538" t="str">
        <f t="shared" si="229"/>
        <v/>
      </c>
      <c r="CS61" s="537" t="str">
        <f t="shared" si="229"/>
        <v/>
      </c>
      <c r="CT61" s="1313" t="str">
        <f t="shared" si="229"/>
        <v/>
      </c>
      <c r="CU61" s="540" t="str">
        <f t="shared" si="230"/>
        <v/>
      </c>
      <c r="CV61" s="541" t="str">
        <f t="shared" si="231"/>
        <v/>
      </c>
      <c r="CW61" s="542" t="str">
        <f t="shared" si="232"/>
        <v/>
      </c>
      <c r="CX61" s="542" t="str">
        <f t="shared" si="233"/>
        <v/>
      </c>
      <c r="CY61" s="542" t="str">
        <f t="shared" si="234"/>
        <v/>
      </c>
      <c r="CZ61" s="542" t="str">
        <f t="shared" si="235"/>
        <v/>
      </c>
      <c r="DA61" s="542" t="str">
        <f t="shared" si="236"/>
        <v/>
      </c>
      <c r="DB61" s="543" t="str">
        <f t="shared" si="237"/>
        <v/>
      </c>
      <c r="DC61" s="543">
        <f t="shared" si="238"/>
        <v>4.4357469015003257E-3</v>
      </c>
      <c r="DD61" s="543">
        <f t="shared" si="239"/>
        <v>5.3228962818003919E-2</v>
      </c>
      <c r="DE61" s="542" t="str">
        <f t="shared" si="240"/>
        <v/>
      </c>
      <c r="DF61" s="542" t="str">
        <f t="shared" si="241"/>
        <v/>
      </c>
      <c r="DG61" s="542" t="str">
        <f t="shared" si="242"/>
        <v/>
      </c>
      <c r="DH61" s="542" t="str">
        <f t="shared" si="243"/>
        <v/>
      </c>
      <c r="DI61" s="542" t="str">
        <f t="shared" si="244"/>
        <v/>
      </c>
      <c r="DJ61" s="541" t="str">
        <f t="shared" si="245"/>
        <v/>
      </c>
      <c r="DK61" s="540" t="str">
        <f t="shared" si="246"/>
        <v/>
      </c>
      <c r="DL61" s="896">
        <f t="shared" si="247"/>
        <v>4</v>
      </c>
      <c r="DM61" s="851">
        <f t="shared" si="248"/>
        <v>2</v>
      </c>
      <c r="DN61" s="851">
        <f t="shared" si="249"/>
        <v>2</v>
      </c>
      <c r="DO61" s="851">
        <f t="shared" si="250"/>
        <v>2</v>
      </c>
      <c r="DP61" s="977">
        <f>IF(DP59="","",DP59*BV60)</f>
        <v>0</v>
      </c>
      <c r="DQ61" s="978" t="str">
        <f>IF(DQ59="","",DQ59*BW60)</f>
        <v/>
      </c>
      <c r="DR61" s="978" t="str">
        <f>IF(DR59="","",DR59*BX60)</f>
        <v/>
      </c>
      <c r="DS61" s="979" t="str">
        <f>IF(DS59="","",DS59*BY60)</f>
        <v/>
      </c>
      <c r="DU61" s="60"/>
    </row>
    <row r="62" spans="1:125" ht="12.75" customHeight="1">
      <c r="A62" s="1025" t="s">
        <v>281</v>
      </c>
      <c r="B62" s="681"/>
      <c r="C62" s="646">
        <v>5</v>
      </c>
      <c r="D62" s="681"/>
      <c r="E62" s="646">
        <v>10</v>
      </c>
      <c r="F62" s="681">
        <v>12</v>
      </c>
      <c r="G62" s="646"/>
      <c r="H62" s="681"/>
      <c r="I62" s="646"/>
      <c r="J62" s="681">
        <v>9</v>
      </c>
      <c r="K62" s="646"/>
      <c r="L62" s="681"/>
      <c r="M62" s="646"/>
      <c r="N62" s="681"/>
      <c r="O62" s="646"/>
      <c r="P62" s="681"/>
      <c r="Q62" s="646"/>
      <c r="R62" s="681"/>
      <c r="S62" s="1021"/>
      <c r="T62" s="646"/>
      <c r="U62" s="681"/>
      <c r="V62" s="646">
        <v>20</v>
      </c>
      <c r="W62" s="681">
        <v>1.4</v>
      </c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21"/>
      <c r="AL62" s="646"/>
      <c r="AM62" s="681">
        <v>5</v>
      </c>
      <c r="AN62" s="646"/>
      <c r="AO62" s="681"/>
      <c r="AP62" s="646"/>
      <c r="AQ62" s="681"/>
      <c r="AR62" s="646"/>
      <c r="AS62" s="681"/>
      <c r="AT62" s="646">
        <v>6</v>
      </c>
      <c r="AU62" s="681"/>
      <c r="AV62" s="646"/>
      <c r="AW62" s="681"/>
      <c r="AX62" s="646"/>
      <c r="AY62" s="681"/>
      <c r="AZ62" s="646"/>
      <c r="BA62" s="681"/>
      <c r="BB62" s="646"/>
      <c r="BC62" s="1021"/>
      <c r="BD62" s="646"/>
      <c r="BE62" s="646"/>
      <c r="BF62" s="681"/>
      <c r="BG62" s="646"/>
      <c r="BH62" s="681"/>
      <c r="BI62" s="646"/>
      <c r="BJ62" s="681"/>
      <c r="BK62" s="646">
        <v>10</v>
      </c>
      <c r="BL62" s="681">
        <v>15</v>
      </c>
      <c r="BM62" s="646"/>
      <c r="BN62" s="681"/>
      <c r="BO62" s="646"/>
      <c r="BP62" s="681"/>
      <c r="BQ62" s="646"/>
      <c r="BR62" s="681"/>
      <c r="BS62" s="646"/>
      <c r="BT62" s="681"/>
      <c r="BU62" s="1021"/>
      <c r="BV62" s="646">
        <v>5</v>
      </c>
      <c r="BW62" s="681"/>
      <c r="BX62" s="646"/>
      <c r="BY62" s="681"/>
      <c r="BZ62" s="894">
        <f t="shared" si="224"/>
        <v>9.5</v>
      </c>
      <c r="CA62" s="894" t="str">
        <f t="shared" si="225"/>
        <v/>
      </c>
      <c r="CB62" s="894" t="str">
        <f t="shared" si="226"/>
        <v/>
      </c>
      <c r="CC62" s="895" t="str">
        <f t="shared" si="227"/>
        <v/>
      </c>
      <c r="CD62" s="523" t="str">
        <f t="shared" si="251"/>
        <v/>
      </c>
      <c r="CE62" s="89" t="str">
        <f t="shared" si="229"/>
        <v/>
      </c>
      <c r="CF62" s="90" t="str">
        <f t="shared" si="229"/>
        <v/>
      </c>
      <c r="CG62" s="90" t="str">
        <f t="shared" si="229"/>
        <v/>
      </c>
      <c r="CH62" s="90" t="str">
        <f t="shared" si="229"/>
        <v/>
      </c>
      <c r="CI62" s="90" t="str">
        <f t="shared" si="229"/>
        <v/>
      </c>
      <c r="CJ62" s="90" t="str">
        <f t="shared" si="229"/>
        <v/>
      </c>
      <c r="CK62" s="156" t="str">
        <f t="shared" si="229"/>
        <v/>
      </c>
      <c r="CL62" s="156">
        <f t="shared" si="229"/>
        <v>5</v>
      </c>
      <c r="CM62" s="156">
        <f t="shared" si="229"/>
        <v>6</v>
      </c>
      <c r="CN62" s="90" t="str">
        <f t="shared" si="229"/>
        <v/>
      </c>
      <c r="CO62" s="90" t="str">
        <f t="shared" si="229"/>
        <v/>
      </c>
      <c r="CP62" s="90" t="str">
        <f t="shared" si="229"/>
        <v/>
      </c>
      <c r="CQ62" s="90" t="str">
        <f t="shared" si="229"/>
        <v/>
      </c>
      <c r="CR62" s="90" t="str">
        <f t="shared" si="229"/>
        <v/>
      </c>
      <c r="CS62" s="89" t="str">
        <f t="shared" si="229"/>
        <v/>
      </c>
      <c r="CT62" s="524" t="str">
        <f t="shared" si="229"/>
        <v/>
      </c>
      <c r="CU62" s="552" t="str">
        <f t="shared" si="230"/>
        <v/>
      </c>
      <c r="CV62" s="553" t="str">
        <f t="shared" si="231"/>
        <v/>
      </c>
      <c r="CW62" s="554" t="str">
        <f t="shared" si="232"/>
        <v/>
      </c>
      <c r="CX62" s="554" t="str">
        <f t="shared" si="233"/>
        <v/>
      </c>
      <c r="CY62" s="554" t="str">
        <f t="shared" si="234"/>
        <v/>
      </c>
      <c r="CZ62" s="554" t="str">
        <f t="shared" si="235"/>
        <v/>
      </c>
      <c r="DA62" s="554" t="str">
        <f t="shared" si="236"/>
        <v/>
      </c>
      <c r="DB62" s="555" t="str">
        <f t="shared" si="237"/>
        <v/>
      </c>
      <c r="DC62" s="555">
        <f t="shared" si="238"/>
        <v>10</v>
      </c>
      <c r="DD62" s="555">
        <f t="shared" si="239"/>
        <v>15</v>
      </c>
      <c r="DE62" s="554" t="str">
        <f t="shared" si="240"/>
        <v/>
      </c>
      <c r="DF62" s="554" t="str">
        <f t="shared" si="241"/>
        <v/>
      </c>
      <c r="DG62" s="554" t="str">
        <f t="shared" si="242"/>
        <v/>
      </c>
      <c r="DH62" s="554" t="str">
        <f t="shared" si="243"/>
        <v/>
      </c>
      <c r="DI62" s="554" t="str">
        <f t="shared" si="244"/>
        <v/>
      </c>
      <c r="DJ62" s="553" t="str">
        <f t="shared" si="245"/>
        <v/>
      </c>
      <c r="DK62" s="552" t="str">
        <f t="shared" si="246"/>
        <v/>
      </c>
      <c r="DL62" s="896">
        <f t="shared" si="247"/>
        <v>4</v>
      </c>
      <c r="DM62" s="851">
        <f t="shared" si="248"/>
        <v>2</v>
      </c>
      <c r="DN62" s="851">
        <f t="shared" si="249"/>
        <v>2</v>
      </c>
      <c r="DO62" s="851">
        <f t="shared" si="250"/>
        <v>2</v>
      </c>
      <c r="DP62" s="980"/>
      <c r="DQ62" s="299"/>
      <c r="DR62" s="299"/>
      <c r="DS62" s="981"/>
      <c r="DU62" s="60"/>
    </row>
    <row r="63" spans="1:125" ht="12.75" customHeight="1">
      <c r="A63" s="893" t="s">
        <v>279</v>
      </c>
      <c r="B63" s="764" t="str">
        <f t="shared" ref="B63:R63" si="264">IF(B62="","",B59*B62)</f>
        <v/>
      </c>
      <c r="C63" s="764">
        <f t="shared" si="264"/>
        <v>9.9600000000000009</v>
      </c>
      <c r="D63" s="764" t="str">
        <f t="shared" si="264"/>
        <v/>
      </c>
      <c r="E63" s="764">
        <f t="shared" si="264"/>
        <v>60</v>
      </c>
      <c r="F63" s="764">
        <f t="shared" si="264"/>
        <v>60</v>
      </c>
      <c r="G63" s="764" t="str">
        <f t="shared" si="264"/>
        <v/>
      </c>
      <c r="H63" s="764" t="str">
        <f t="shared" si="264"/>
        <v/>
      </c>
      <c r="I63" s="764" t="str">
        <f t="shared" si="264"/>
        <v/>
      </c>
      <c r="J63" s="764">
        <f t="shared" si="264"/>
        <v>116.96399999999998</v>
      </c>
      <c r="K63" s="764" t="str">
        <f t="shared" si="264"/>
        <v/>
      </c>
      <c r="L63" s="764" t="str">
        <f t="shared" si="264"/>
        <v/>
      </c>
      <c r="M63" s="764" t="str">
        <f t="shared" si="264"/>
        <v/>
      </c>
      <c r="N63" s="764" t="str">
        <f t="shared" si="264"/>
        <v/>
      </c>
      <c r="O63" s="764" t="str">
        <f t="shared" si="264"/>
        <v/>
      </c>
      <c r="P63" s="764" t="str">
        <f t="shared" si="264"/>
        <v/>
      </c>
      <c r="Q63" s="764" t="str">
        <f t="shared" si="264"/>
        <v/>
      </c>
      <c r="R63" s="764" t="str">
        <f t="shared" si="264"/>
        <v/>
      </c>
      <c r="S63" s="770"/>
      <c r="T63" s="764" t="str">
        <f t="shared" ref="T63:AJ63" si="265">IF(T62="","",T59*T62)</f>
        <v/>
      </c>
      <c r="U63" s="764" t="str">
        <f t="shared" si="265"/>
        <v/>
      </c>
      <c r="V63" s="764">
        <f t="shared" si="265"/>
        <v>120</v>
      </c>
      <c r="W63" s="764">
        <f t="shared" si="265"/>
        <v>70</v>
      </c>
      <c r="X63" s="764" t="str">
        <f t="shared" si="265"/>
        <v/>
      </c>
      <c r="Y63" s="764" t="str">
        <f t="shared" si="265"/>
        <v/>
      </c>
      <c r="Z63" s="764" t="str">
        <f t="shared" si="265"/>
        <v/>
      </c>
      <c r="AA63" s="764" t="str">
        <f t="shared" si="265"/>
        <v/>
      </c>
      <c r="AB63" s="764" t="str">
        <f t="shared" si="265"/>
        <v/>
      </c>
      <c r="AC63" s="764" t="str">
        <f t="shared" si="265"/>
        <v/>
      </c>
      <c r="AD63" s="764" t="str">
        <f t="shared" si="265"/>
        <v/>
      </c>
      <c r="AE63" s="764" t="str">
        <f t="shared" si="265"/>
        <v/>
      </c>
      <c r="AF63" s="764" t="str">
        <f t="shared" si="265"/>
        <v/>
      </c>
      <c r="AG63" s="764" t="str">
        <f t="shared" si="265"/>
        <v/>
      </c>
      <c r="AH63" s="764" t="str">
        <f t="shared" si="265"/>
        <v/>
      </c>
      <c r="AI63" s="764" t="str">
        <f t="shared" si="265"/>
        <v/>
      </c>
      <c r="AJ63" s="764" t="str">
        <f t="shared" si="265"/>
        <v/>
      </c>
      <c r="AK63" s="770"/>
      <c r="AL63" s="764" t="str">
        <f t="shared" ref="AL63:BB63" si="266">IF(AL62="","",AL59*AL62)</f>
        <v/>
      </c>
      <c r="AM63" s="764">
        <f t="shared" si="266"/>
        <v>175</v>
      </c>
      <c r="AN63" s="764" t="str">
        <f t="shared" si="266"/>
        <v/>
      </c>
      <c r="AO63" s="764" t="str">
        <f t="shared" si="266"/>
        <v/>
      </c>
      <c r="AP63" s="764" t="str">
        <f t="shared" si="266"/>
        <v/>
      </c>
      <c r="AQ63" s="764" t="str">
        <f t="shared" si="266"/>
        <v/>
      </c>
      <c r="AR63" s="764" t="str">
        <f t="shared" si="266"/>
        <v/>
      </c>
      <c r="AS63" s="764" t="str">
        <f t="shared" si="266"/>
        <v/>
      </c>
      <c r="AT63" s="764">
        <f t="shared" si="266"/>
        <v>30</v>
      </c>
      <c r="AU63" s="764" t="str">
        <f t="shared" si="266"/>
        <v/>
      </c>
      <c r="AV63" s="764" t="str">
        <f t="shared" si="266"/>
        <v/>
      </c>
      <c r="AW63" s="764" t="str">
        <f t="shared" si="266"/>
        <v/>
      </c>
      <c r="AX63" s="764" t="str">
        <f t="shared" si="266"/>
        <v/>
      </c>
      <c r="AY63" s="764" t="str">
        <f t="shared" si="266"/>
        <v/>
      </c>
      <c r="AZ63" s="764" t="str">
        <f t="shared" si="266"/>
        <v/>
      </c>
      <c r="BA63" s="764" t="str">
        <f t="shared" si="266"/>
        <v/>
      </c>
      <c r="BB63" s="764" t="str">
        <f t="shared" si="266"/>
        <v/>
      </c>
      <c r="BC63" s="770"/>
      <c r="BD63" s="764" t="str">
        <f t="shared" ref="BD63:BT63" si="267">IF(BD62="","",BD59*BD62)</f>
        <v/>
      </c>
      <c r="BE63" s="764" t="str">
        <f t="shared" si="267"/>
        <v/>
      </c>
      <c r="BF63" s="764" t="str">
        <f t="shared" si="267"/>
        <v/>
      </c>
      <c r="BG63" s="764" t="str">
        <f t="shared" si="267"/>
        <v/>
      </c>
      <c r="BH63" s="764" t="str">
        <f t="shared" si="267"/>
        <v/>
      </c>
      <c r="BI63" s="764" t="str">
        <f t="shared" si="267"/>
        <v/>
      </c>
      <c r="BJ63" s="764" t="str">
        <f t="shared" si="267"/>
        <v/>
      </c>
      <c r="BK63" s="764">
        <f t="shared" si="267"/>
        <v>120</v>
      </c>
      <c r="BL63" s="764">
        <f t="shared" si="267"/>
        <v>1800</v>
      </c>
      <c r="BM63" s="764" t="str">
        <f t="shared" si="267"/>
        <v/>
      </c>
      <c r="BN63" s="764" t="str">
        <f t="shared" si="267"/>
        <v/>
      </c>
      <c r="BO63" s="764" t="str">
        <f t="shared" si="267"/>
        <v/>
      </c>
      <c r="BP63" s="764" t="str">
        <f t="shared" si="267"/>
        <v/>
      </c>
      <c r="BQ63" s="764" t="str">
        <f t="shared" si="267"/>
        <v/>
      </c>
      <c r="BR63" s="764" t="str">
        <f t="shared" si="267"/>
        <v/>
      </c>
      <c r="BS63" s="764" t="str">
        <f t="shared" si="267"/>
        <v/>
      </c>
      <c r="BT63" s="764" t="str">
        <f t="shared" si="267"/>
        <v/>
      </c>
      <c r="BU63" s="770"/>
      <c r="BV63" s="764">
        <f>IF(BV62="","",BV59*BV62)</f>
        <v>60</v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3">
        <f t="shared" si="224"/>
        <v>59.999999999999993</v>
      </c>
      <c r="CA63" s="983" t="str">
        <f t="shared" si="225"/>
        <v/>
      </c>
      <c r="CB63" s="983" t="str">
        <f t="shared" si="226"/>
        <v/>
      </c>
      <c r="CC63" s="984" t="str">
        <f t="shared" si="227"/>
        <v/>
      </c>
      <c r="CD63" s="523" t="str">
        <f t="shared" si="251"/>
        <v/>
      </c>
      <c r="CE63" s="89" t="str">
        <f t="shared" si="229"/>
        <v/>
      </c>
      <c r="CF63" s="90" t="str">
        <f t="shared" si="229"/>
        <v/>
      </c>
      <c r="CG63" s="90" t="str">
        <f t="shared" si="229"/>
        <v/>
      </c>
      <c r="CH63" s="90" t="str">
        <f t="shared" si="229"/>
        <v/>
      </c>
      <c r="CI63" s="90" t="str">
        <f t="shared" si="229"/>
        <v/>
      </c>
      <c r="CJ63" s="90" t="str">
        <f t="shared" si="229"/>
        <v/>
      </c>
      <c r="CK63" s="156" t="str">
        <f t="shared" si="229"/>
        <v/>
      </c>
      <c r="CL63" s="156">
        <f t="shared" si="229"/>
        <v>30</v>
      </c>
      <c r="CM63" s="156">
        <f t="shared" si="229"/>
        <v>175</v>
      </c>
      <c r="CN63" s="90" t="str">
        <f t="shared" si="229"/>
        <v/>
      </c>
      <c r="CO63" s="90" t="str">
        <f t="shared" si="229"/>
        <v/>
      </c>
      <c r="CP63" s="90" t="str">
        <f t="shared" si="229"/>
        <v/>
      </c>
      <c r="CQ63" s="90" t="str">
        <f t="shared" si="229"/>
        <v/>
      </c>
      <c r="CR63" s="90" t="str">
        <f t="shared" si="229"/>
        <v/>
      </c>
      <c r="CS63" s="89" t="str">
        <f t="shared" si="229"/>
        <v/>
      </c>
      <c r="CT63" s="524" t="str">
        <f t="shared" si="229"/>
        <v/>
      </c>
      <c r="CU63" s="552" t="str">
        <f t="shared" si="230"/>
        <v/>
      </c>
      <c r="CV63" s="553" t="str">
        <f t="shared" si="231"/>
        <v/>
      </c>
      <c r="CW63" s="554" t="str">
        <f t="shared" si="232"/>
        <v/>
      </c>
      <c r="CX63" s="554" t="str">
        <f t="shared" si="233"/>
        <v/>
      </c>
      <c r="CY63" s="554" t="str">
        <f t="shared" si="234"/>
        <v/>
      </c>
      <c r="CZ63" s="554" t="str">
        <f t="shared" si="235"/>
        <v/>
      </c>
      <c r="DA63" s="554" t="str">
        <f t="shared" si="236"/>
        <v/>
      </c>
      <c r="DB63" s="555" t="str">
        <f t="shared" si="237"/>
        <v/>
      </c>
      <c r="DC63" s="555">
        <f t="shared" si="238"/>
        <v>120</v>
      </c>
      <c r="DD63" s="555">
        <f t="shared" si="239"/>
        <v>1800</v>
      </c>
      <c r="DE63" s="554" t="str">
        <f t="shared" si="240"/>
        <v/>
      </c>
      <c r="DF63" s="554" t="str">
        <f t="shared" si="241"/>
        <v/>
      </c>
      <c r="DG63" s="554" t="str">
        <f t="shared" si="242"/>
        <v/>
      </c>
      <c r="DH63" s="554" t="str">
        <f t="shared" si="243"/>
        <v/>
      </c>
      <c r="DI63" s="554" t="str">
        <f t="shared" si="244"/>
        <v/>
      </c>
      <c r="DJ63" s="553" t="str">
        <f t="shared" si="245"/>
        <v/>
      </c>
      <c r="DK63" s="552" t="str">
        <f t="shared" si="246"/>
        <v/>
      </c>
      <c r="DL63" s="896">
        <f t="shared" si="247"/>
        <v>4</v>
      </c>
      <c r="DM63" s="851">
        <f t="shared" si="248"/>
        <v>2</v>
      </c>
      <c r="DN63" s="851">
        <f t="shared" si="249"/>
        <v>2</v>
      </c>
      <c r="DO63" s="851">
        <f t="shared" si="250"/>
        <v>2</v>
      </c>
      <c r="DP63" s="985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6" t="str">
        <f>IF(DS55="","",(DS55+SUM(BY55)*(DS55="")-SUM(DS59)-DS62-SUM(BY62)*(DS62=""))*BY56/DS$7/365/$G$1)</f>
        <v/>
      </c>
      <c r="DU63" s="60"/>
    </row>
    <row r="64" spans="1:125" ht="12.75" customHeight="1">
      <c r="A64" s="1012" t="s">
        <v>804</v>
      </c>
      <c r="B64" s="299"/>
      <c r="C64" s="961"/>
      <c r="D64" s="299"/>
      <c r="E64" s="961"/>
      <c r="F64" s="299"/>
      <c r="G64" s="961"/>
      <c r="H64" s="299"/>
      <c r="I64" s="961"/>
      <c r="J64" s="299"/>
      <c r="K64" s="961"/>
      <c r="L64" s="299"/>
      <c r="M64" s="961"/>
      <c r="N64" s="299"/>
      <c r="O64" s="961"/>
      <c r="P64" s="299"/>
      <c r="Q64" s="961"/>
      <c r="R64" s="299"/>
      <c r="S64" s="1013"/>
      <c r="T64" s="961"/>
      <c r="U64" s="299"/>
      <c r="V64" s="961" t="s">
        <v>760</v>
      </c>
      <c r="W64" s="299"/>
      <c r="X64" s="961"/>
      <c r="Y64" s="299"/>
      <c r="Z64" s="961"/>
      <c r="AA64" s="299"/>
      <c r="AB64" s="961"/>
      <c r="AC64" s="299"/>
      <c r="AD64" s="961"/>
      <c r="AE64" s="299"/>
      <c r="AF64" s="961"/>
      <c r="AG64" s="299"/>
      <c r="AH64" s="961"/>
      <c r="AI64" s="299"/>
      <c r="AJ64" s="961"/>
      <c r="AK64" s="1013"/>
      <c r="AL64" s="961"/>
      <c r="AM64" s="299"/>
      <c r="AN64" s="961"/>
      <c r="AO64" s="299"/>
      <c r="AP64" s="961"/>
      <c r="AQ64" s="299"/>
      <c r="AR64" s="961" t="s">
        <v>760</v>
      </c>
      <c r="AS64" s="299"/>
      <c r="AT64" s="961"/>
      <c r="AU64" s="299"/>
      <c r="AV64" s="961"/>
      <c r="AW64" s="299"/>
      <c r="AX64" s="961"/>
      <c r="AY64" s="299"/>
      <c r="AZ64" s="961"/>
      <c r="BA64" s="299"/>
      <c r="BB64" s="961"/>
      <c r="BC64" s="1013"/>
      <c r="BD64" s="961"/>
      <c r="BE64" s="961"/>
      <c r="BF64" s="299" t="s">
        <v>760</v>
      </c>
      <c r="BG64" s="961"/>
      <c r="BH64" s="299"/>
      <c r="BI64" s="961"/>
      <c r="BJ64" s="299"/>
      <c r="BK64" s="961"/>
      <c r="BL64" s="299"/>
      <c r="BM64" s="961"/>
      <c r="BN64" s="299"/>
      <c r="BO64" s="961"/>
      <c r="BP64" s="299"/>
      <c r="BQ64" s="961"/>
      <c r="BR64" s="299"/>
      <c r="BS64" s="961"/>
      <c r="BT64" s="299"/>
      <c r="BU64" s="1013"/>
      <c r="BV64" s="961"/>
      <c r="BW64" s="299"/>
      <c r="BX64" s="961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7" t="str">
        <f>IF(SUM(BV64)&gt;0,BV64*'Exp factors'!C$21,"")</f>
        <v/>
      </c>
      <c r="DQ64" s="988" t="str">
        <f>IF(SUM(BW64)&gt;0,BW64*'Exp factors'!D$21,"")</f>
        <v/>
      </c>
      <c r="DR64" s="988" t="str">
        <f>IF(SUM(BX64)&gt;0,BX64*'Exp factors'!E$21,"")</f>
        <v/>
      </c>
      <c r="DS64" s="989" t="str">
        <f>IF(SUM(BY64)&gt;0,BY64*'Exp factors'!F$21,"")</f>
        <v/>
      </c>
      <c r="DU64" s="60"/>
    </row>
    <row r="65" spans="1:125" ht="12.75" customHeight="1">
      <c r="A65" s="966" t="s">
        <v>256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3"/>
      <c r="T65" s="287"/>
      <c r="U65" s="299"/>
      <c r="V65" s="287">
        <v>10</v>
      </c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3"/>
      <c r="AL65" s="287"/>
      <c r="AM65" s="299"/>
      <c r="AN65" s="287"/>
      <c r="AO65" s="299"/>
      <c r="AP65" s="287"/>
      <c r="AQ65" s="299"/>
      <c r="AR65" s="287">
        <v>10</v>
      </c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3"/>
      <c r="BD65" s="287"/>
      <c r="BE65" s="287"/>
      <c r="BF65" s="299">
        <v>18</v>
      </c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3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3" t="str">
        <f t="shared" ref="CD65:CS65" si="26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8"/>
        <v/>
      </c>
      <c r="CF65" s="90" t="str">
        <f t="shared" si="268"/>
        <v/>
      </c>
      <c r="CG65" s="90" t="str">
        <f t="shared" si="268"/>
        <v/>
      </c>
      <c r="CH65" s="90" t="str">
        <f t="shared" si="268"/>
        <v/>
      </c>
      <c r="CI65" s="90" t="str">
        <f t="shared" si="268"/>
        <v/>
      </c>
      <c r="CJ65" s="90" t="str">
        <f t="shared" si="268"/>
        <v/>
      </c>
      <c r="CK65" s="156" t="str">
        <f t="shared" si="268"/>
        <v/>
      </c>
      <c r="CL65" s="156">
        <f t="shared" si="268"/>
        <v>10</v>
      </c>
      <c r="CM65" s="156" t="str">
        <f t="shared" si="268"/>
        <v/>
      </c>
      <c r="CN65" s="90" t="str">
        <f t="shared" si="268"/>
        <v/>
      </c>
      <c r="CO65" s="90" t="str">
        <f t="shared" si="268"/>
        <v/>
      </c>
      <c r="CP65" s="90" t="str">
        <f t="shared" si="268"/>
        <v/>
      </c>
      <c r="CQ65" s="90" t="str">
        <f t="shared" si="268"/>
        <v/>
      </c>
      <c r="CR65" s="90" t="str">
        <f t="shared" si="268"/>
        <v/>
      </c>
      <c r="CS65" s="89" t="str">
        <f t="shared" si="268"/>
        <v/>
      </c>
      <c r="CT65" s="524" t="str">
        <f t="shared" ref="CE65:CT72" si="26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2" t="str">
        <f t="shared" ref="CU65:CU74" si="27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3" t="str">
        <f t="shared" ref="CV65:CV74" si="27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4" t="str">
        <f t="shared" ref="CW65:CW74" si="27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4" t="str">
        <f t="shared" ref="CX65:CX74" si="27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4" t="str">
        <f t="shared" ref="CY65:CY74" si="27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4" t="str">
        <f t="shared" ref="CZ65:CZ74" si="27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4" t="str">
        <f t="shared" ref="DA65:DA74" si="27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5" t="str">
        <f t="shared" ref="DB65:DB74" si="27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5">
        <f t="shared" ref="DC65:DC74" si="27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18</v>
      </c>
      <c r="DD65" s="555" t="str">
        <f t="shared" ref="DD65:DD74" si="27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4" t="str">
        <f t="shared" ref="DE65:DE74" si="28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4" t="str">
        <f t="shared" ref="DF65:DF74" si="28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4" t="str">
        <f t="shared" ref="DG65:DG74" si="28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4" t="str">
        <f t="shared" ref="DH65:DH74" si="28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4" t="str">
        <f t="shared" ref="DI65:DI74" si="28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3" t="str">
        <f t="shared" ref="DJ65:DJ74" si="28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2" t="str">
        <f t="shared" ref="DK65:DK74" si="28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87">COUNT(B65:R65)</f>
        <v>0</v>
      </c>
      <c r="DM65" s="851">
        <f t="shared" ref="DM65:DM72" si="288">COUNT(T65:AJ65)</f>
        <v>1</v>
      </c>
      <c r="DN65" s="851">
        <f t="shared" ref="DN65:DN72" si="289">COUNT(AL65:BB65)</f>
        <v>1</v>
      </c>
      <c r="DO65" s="851">
        <f t="shared" ref="DO65:DO72" si="290">COUNT(BD65:BT65)</f>
        <v>1</v>
      </c>
      <c r="DP65" s="968"/>
      <c r="DQ65" s="969"/>
      <c r="DR65" s="969"/>
      <c r="DS65" s="970"/>
      <c r="DU65" s="60"/>
    </row>
    <row r="66" spans="1:125" ht="12.75" customHeight="1">
      <c r="A66" s="966" t="s">
        <v>276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3"/>
      <c r="T66" s="687"/>
      <c r="U66" s="299"/>
      <c r="V66" s="687">
        <v>1</v>
      </c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3"/>
      <c r="AL66" s="687"/>
      <c r="AM66" s="299"/>
      <c r="AN66" s="687"/>
      <c r="AO66" s="299"/>
      <c r="AP66" s="687"/>
      <c r="AQ66" s="299"/>
      <c r="AR66" s="687">
        <v>1</v>
      </c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3"/>
      <c r="BD66" s="687"/>
      <c r="BE66" s="687"/>
      <c r="BF66" s="299">
        <v>1</v>
      </c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3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 t="str">
        <f>IF(DM66&lt;3,"",(SUM(T66:AJ66)-MIN(T66:AJ66)-MAX(T66:AJ66))/(DM66-2))</f>
        <v/>
      </c>
      <c r="CB66" s="894" t="str">
        <f>IF(DN66&lt;3,"",(SUM(AL66:BB66)-MIN(AL66:BB66)-MAX(AL66:BB66))/(DN66-2))</f>
        <v/>
      </c>
      <c r="CC66" s="895" t="str">
        <f>IF(DO66&lt;3,"",(SUM(BD66:BT66)-MIN(BD66:BT66)-MAX(BD66:BT66))/(DO66-2))</f>
        <v/>
      </c>
      <c r="CD66" s="523" t="str">
        <f t="shared" ref="CD66:CD74" si="29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9"/>
        <v/>
      </c>
      <c r="CF66" s="90" t="str">
        <f t="shared" si="269"/>
        <v/>
      </c>
      <c r="CG66" s="90" t="str">
        <f t="shared" si="269"/>
        <v/>
      </c>
      <c r="CH66" s="90" t="str">
        <f t="shared" si="269"/>
        <v/>
      </c>
      <c r="CI66" s="90" t="str">
        <f t="shared" si="269"/>
        <v/>
      </c>
      <c r="CJ66" s="90" t="str">
        <f t="shared" si="269"/>
        <v/>
      </c>
      <c r="CK66" s="156" t="str">
        <f t="shared" si="269"/>
        <v/>
      </c>
      <c r="CL66" s="156">
        <f t="shared" si="269"/>
        <v>1</v>
      </c>
      <c r="CM66" s="156" t="str">
        <f t="shared" si="269"/>
        <v/>
      </c>
      <c r="CN66" s="90" t="str">
        <f t="shared" si="269"/>
        <v/>
      </c>
      <c r="CO66" s="90" t="str">
        <f t="shared" si="269"/>
        <v/>
      </c>
      <c r="CP66" s="90" t="str">
        <f t="shared" si="269"/>
        <v/>
      </c>
      <c r="CQ66" s="90" t="str">
        <f t="shared" si="269"/>
        <v/>
      </c>
      <c r="CR66" s="90" t="str">
        <f t="shared" si="269"/>
        <v/>
      </c>
      <c r="CS66" s="89" t="str">
        <f t="shared" si="269"/>
        <v/>
      </c>
      <c r="CT66" s="524" t="str">
        <f t="shared" si="269"/>
        <v/>
      </c>
      <c r="CU66" s="552" t="str">
        <f t="shared" si="270"/>
        <v/>
      </c>
      <c r="CV66" s="553" t="str">
        <f t="shared" si="271"/>
        <v/>
      </c>
      <c r="CW66" s="554" t="str">
        <f t="shared" si="272"/>
        <v/>
      </c>
      <c r="CX66" s="554" t="str">
        <f t="shared" si="273"/>
        <v/>
      </c>
      <c r="CY66" s="554" t="str">
        <f t="shared" si="274"/>
        <v/>
      </c>
      <c r="CZ66" s="554" t="str">
        <f t="shared" si="275"/>
        <v/>
      </c>
      <c r="DA66" s="554" t="str">
        <f t="shared" si="276"/>
        <v/>
      </c>
      <c r="DB66" s="555" t="str">
        <f t="shared" si="277"/>
        <v/>
      </c>
      <c r="DC66" s="555">
        <f t="shared" si="278"/>
        <v>1</v>
      </c>
      <c r="DD66" s="555" t="str">
        <f t="shared" si="279"/>
        <v/>
      </c>
      <c r="DE66" s="554" t="str">
        <f t="shared" si="280"/>
        <v/>
      </c>
      <c r="DF66" s="554" t="str">
        <f t="shared" si="281"/>
        <v/>
      </c>
      <c r="DG66" s="554" t="str">
        <f t="shared" si="282"/>
        <v/>
      </c>
      <c r="DH66" s="554" t="str">
        <f t="shared" si="283"/>
        <v/>
      </c>
      <c r="DI66" s="554" t="str">
        <f t="shared" si="284"/>
        <v/>
      </c>
      <c r="DJ66" s="553" t="str">
        <f t="shared" si="285"/>
        <v/>
      </c>
      <c r="DK66" s="552" t="str">
        <f t="shared" si="286"/>
        <v/>
      </c>
      <c r="DL66" s="896">
        <f t="shared" si="287"/>
        <v>0</v>
      </c>
      <c r="DM66" s="851">
        <f t="shared" si="288"/>
        <v>1</v>
      </c>
      <c r="DN66" s="851">
        <f t="shared" si="289"/>
        <v>1</v>
      </c>
      <c r="DO66" s="851">
        <f t="shared" si="290"/>
        <v>1</v>
      </c>
      <c r="DP66" s="968"/>
      <c r="DQ66" s="969"/>
      <c r="DR66" s="969"/>
      <c r="DS66" s="970"/>
      <c r="DU66" s="60"/>
    </row>
    <row r="67" spans="1:125" ht="12.75" customHeight="1">
      <c r="A67" s="893" t="s">
        <v>277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3"/>
      <c r="T67" s="687"/>
      <c r="U67" s="299"/>
      <c r="V67" s="687">
        <v>1</v>
      </c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3"/>
      <c r="AL67" s="687"/>
      <c r="AM67" s="299"/>
      <c r="AN67" s="687"/>
      <c r="AO67" s="299"/>
      <c r="AP67" s="687"/>
      <c r="AQ67" s="299"/>
      <c r="AR67" s="687">
        <v>1</v>
      </c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3"/>
      <c r="BD67" s="687"/>
      <c r="BE67" s="687"/>
      <c r="BF67" s="299">
        <v>1</v>
      </c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3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3" t="str">
        <f t="shared" si="291"/>
        <v/>
      </c>
      <c r="CE67" s="89" t="str">
        <f t="shared" si="269"/>
        <v/>
      </c>
      <c r="CF67" s="90" t="str">
        <f t="shared" si="269"/>
        <v/>
      </c>
      <c r="CG67" s="90" t="str">
        <f t="shared" si="269"/>
        <v/>
      </c>
      <c r="CH67" s="90" t="str">
        <f t="shared" si="269"/>
        <v/>
      </c>
      <c r="CI67" s="90" t="str">
        <f t="shared" si="269"/>
        <v/>
      </c>
      <c r="CJ67" s="90" t="str">
        <f t="shared" si="269"/>
        <v/>
      </c>
      <c r="CK67" s="156" t="str">
        <f t="shared" si="269"/>
        <v/>
      </c>
      <c r="CL67" s="156">
        <f t="shared" si="269"/>
        <v>1</v>
      </c>
      <c r="CM67" s="156" t="str">
        <f t="shared" si="269"/>
        <v/>
      </c>
      <c r="CN67" s="90" t="str">
        <f t="shared" si="269"/>
        <v/>
      </c>
      <c r="CO67" s="90" t="str">
        <f t="shared" si="269"/>
        <v/>
      </c>
      <c r="CP67" s="90" t="str">
        <f t="shared" si="269"/>
        <v/>
      </c>
      <c r="CQ67" s="90" t="str">
        <f t="shared" si="269"/>
        <v/>
      </c>
      <c r="CR67" s="90" t="str">
        <f t="shared" si="269"/>
        <v/>
      </c>
      <c r="CS67" s="89" t="str">
        <f t="shared" si="269"/>
        <v/>
      </c>
      <c r="CT67" s="524" t="str">
        <f t="shared" si="269"/>
        <v/>
      </c>
      <c r="CU67" s="552" t="str">
        <f t="shared" si="270"/>
        <v/>
      </c>
      <c r="CV67" s="553" t="str">
        <f t="shared" si="271"/>
        <v/>
      </c>
      <c r="CW67" s="554" t="str">
        <f t="shared" si="272"/>
        <v/>
      </c>
      <c r="CX67" s="554" t="str">
        <f t="shared" si="273"/>
        <v/>
      </c>
      <c r="CY67" s="554" t="str">
        <f t="shared" si="274"/>
        <v/>
      </c>
      <c r="CZ67" s="554" t="str">
        <f t="shared" si="275"/>
        <v/>
      </c>
      <c r="DA67" s="554" t="str">
        <f t="shared" si="276"/>
        <v/>
      </c>
      <c r="DB67" s="555" t="str">
        <f t="shared" si="277"/>
        <v/>
      </c>
      <c r="DC67" s="555">
        <f t="shared" si="278"/>
        <v>1</v>
      </c>
      <c r="DD67" s="555" t="str">
        <f t="shared" si="279"/>
        <v/>
      </c>
      <c r="DE67" s="554" t="str">
        <f t="shared" si="280"/>
        <v/>
      </c>
      <c r="DF67" s="554" t="str">
        <f t="shared" si="281"/>
        <v/>
      </c>
      <c r="DG67" s="554" t="str">
        <f t="shared" si="282"/>
        <v/>
      </c>
      <c r="DH67" s="554" t="str">
        <f t="shared" si="283"/>
        <v/>
      </c>
      <c r="DI67" s="554" t="str">
        <f t="shared" si="284"/>
        <v/>
      </c>
      <c r="DJ67" s="553" t="str">
        <f t="shared" si="285"/>
        <v/>
      </c>
      <c r="DK67" s="552" t="str">
        <f t="shared" si="286"/>
        <v/>
      </c>
      <c r="DL67" s="896">
        <f t="shared" si="287"/>
        <v>0</v>
      </c>
      <c r="DM67" s="851">
        <f t="shared" si="288"/>
        <v>1</v>
      </c>
      <c r="DN67" s="851">
        <f t="shared" si="289"/>
        <v>1</v>
      </c>
      <c r="DO67" s="851">
        <f t="shared" si="290"/>
        <v>1</v>
      </c>
      <c r="DP67" s="968"/>
      <c r="DQ67" s="969"/>
      <c r="DR67" s="969"/>
      <c r="DS67" s="970"/>
      <c r="DU67" s="60"/>
    </row>
    <row r="68" spans="1:125" ht="12.75" customHeight="1">
      <c r="A68" s="1017" t="s">
        <v>257</v>
      </c>
      <c r="B68" s="764" t="str">
        <f t="shared" ref="B68:R68" si="292">IF(B66="","",B65*B66*B67)</f>
        <v/>
      </c>
      <c r="C68" s="764" t="str">
        <f t="shared" si="292"/>
        <v/>
      </c>
      <c r="D68" s="764" t="str">
        <f t="shared" si="292"/>
        <v/>
      </c>
      <c r="E68" s="764" t="str">
        <f t="shared" si="292"/>
        <v/>
      </c>
      <c r="F68" s="764" t="str">
        <f t="shared" si="292"/>
        <v/>
      </c>
      <c r="G68" s="764" t="str">
        <f t="shared" si="292"/>
        <v/>
      </c>
      <c r="H68" s="764" t="str">
        <f t="shared" si="292"/>
        <v/>
      </c>
      <c r="I68" s="764" t="str">
        <f t="shared" si="292"/>
        <v/>
      </c>
      <c r="J68" s="764" t="str">
        <f t="shared" si="292"/>
        <v/>
      </c>
      <c r="K68" s="764" t="str">
        <f t="shared" si="292"/>
        <v/>
      </c>
      <c r="L68" s="764" t="str">
        <f t="shared" si="292"/>
        <v/>
      </c>
      <c r="M68" s="764" t="str">
        <f t="shared" si="292"/>
        <v/>
      </c>
      <c r="N68" s="764" t="str">
        <f t="shared" si="292"/>
        <v/>
      </c>
      <c r="O68" s="764" t="str">
        <f t="shared" si="292"/>
        <v/>
      </c>
      <c r="P68" s="764" t="str">
        <f t="shared" si="292"/>
        <v/>
      </c>
      <c r="Q68" s="764" t="str">
        <f t="shared" si="292"/>
        <v/>
      </c>
      <c r="R68" s="764" t="str">
        <f t="shared" si="292"/>
        <v/>
      </c>
      <c r="S68" s="770"/>
      <c r="T68" s="764" t="str">
        <f t="shared" ref="T68:AJ68" si="293">IF(T66="","",T65*T66*T67)</f>
        <v/>
      </c>
      <c r="U68" s="764" t="str">
        <f t="shared" si="293"/>
        <v/>
      </c>
      <c r="V68" s="764">
        <f t="shared" si="293"/>
        <v>10</v>
      </c>
      <c r="W68" s="764" t="str">
        <f t="shared" si="293"/>
        <v/>
      </c>
      <c r="X68" s="764" t="str">
        <f t="shared" si="293"/>
        <v/>
      </c>
      <c r="Y68" s="764" t="str">
        <f t="shared" si="293"/>
        <v/>
      </c>
      <c r="Z68" s="764" t="str">
        <f t="shared" si="293"/>
        <v/>
      </c>
      <c r="AA68" s="764" t="str">
        <f t="shared" si="293"/>
        <v/>
      </c>
      <c r="AB68" s="764" t="str">
        <f t="shared" si="293"/>
        <v/>
      </c>
      <c r="AC68" s="764" t="str">
        <f t="shared" si="293"/>
        <v/>
      </c>
      <c r="AD68" s="764" t="str">
        <f t="shared" si="293"/>
        <v/>
      </c>
      <c r="AE68" s="764" t="str">
        <f t="shared" si="293"/>
        <v/>
      </c>
      <c r="AF68" s="764" t="str">
        <f t="shared" si="293"/>
        <v/>
      </c>
      <c r="AG68" s="764" t="str">
        <f t="shared" si="293"/>
        <v/>
      </c>
      <c r="AH68" s="764" t="str">
        <f t="shared" si="293"/>
        <v/>
      </c>
      <c r="AI68" s="764" t="str">
        <f t="shared" si="293"/>
        <v/>
      </c>
      <c r="AJ68" s="764" t="str">
        <f t="shared" si="293"/>
        <v/>
      </c>
      <c r="AK68" s="770"/>
      <c r="AL68" s="764" t="str">
        <f t="shared" ref="AL68:BB68" si="294">IF(AL66="","",AL65*AL66*AL67)</f>
        <v/>
      </c>
      <c r="AM68" s="764" t="str">
        <f t="shared" si="294"/>
        <v/>
      </c>
      <c r="AN68" s="764" t="str">
        <f t="shared" si="294"/>
        <v/>
      </c>
      <c r="AO68" s="764" t="str">
        <f t="shared" si="294"/>
        <v/>
      </c>
      <c r="AP68" s="764" t="str">
        <f t="shared" si="294"/>
        <v/>
      </c>
      <c r="AQ68" s="764" t="str">
        <f t="shared" si="294"/>
        <v/>
      </c>
      <c r="AR68" s="764">
        <f t="shared" si="294"/>
        <v>10</v>
      </c>
      <c r="AS68" s="764" t="str">
        <f t="shared" si="294"/>
        <v/>
      </c>
      <c r="AT68" s="764" t="str">
        <f t="shared" si="294"/>
        <v/>
      </c>
      <c r="AU68" s="764" t="str">
        <f t="shared" si="294"/>
        <v/>
      </c>
      <c r="AV68" s="764" t="str">
        <f t="shared" si="294"/>
        <v/>
      </c>
      <c r="AW68" s="764" t="str">
        <f t="shared" si="294"/>
        <v/>
      </c>
      <c r="AX68" s="764" t="str">
        <f t="shared" si="294"/>
        <v/>
      </c>
      <c r="AY68" s="764" t="str">
        <f t="shared" si="294"/>
        <v/>
      </c>
      <c r="AZ68" s="764" t="str">
        <f t="shared" si="294"/>
        <v/>
      </c>
      <c r="BA68" s="764" t="str">
        <f t="shared" si="294"/>
        <v/>
      </c>
      <c r="BB68" s="764" t="str">
        <f t="shared" si="294"/>
        <v/>
      </c>
      <c r="BC68" s="770"/>
      <c r="BD68" s="764" t="str">
        <f t="shared" ref="BD68:BT68" si="295">IF(BD66="","",BD65*BD66*BD67)</f>
        <v/>
      </c>
      <c r="BE68" s="764" t="str">
        <f t="shared" si="295"/>
        <v/>
      </c>
      <c r="BF68" s="764">
        <f t="shared" si="295"/>
        <v>18</v>
      </c>
      <c r="BG68" s="764" t="str">
        <f t="shared" si="295"/>
        <v/>
      </c>
      <c r="BH68" s="764" t="str">
        <f t="shared" si="295"/>
        <v/>
      </c>
      <c r="BI68" s="764" t="str">
        <f t="shared" si="295"/>
        <v/>
      </c>
      <c r="BJ68" s="764" t="str">
        <f t="shared" si="295"/>
        <v/>
      </c>
      <c r="BK68" s="764" t="str">
        <f t="shared" si="295"/>
        <v/>
      </c>
      <c r="BL68" s="764" t="str">
        <f t="shared" si="295"/>
        <v/>
      </c>
      <c r="BM68" s="764" t="str">
        <f t="shared" si="295"/>
        <v/>
      </c>
      <c r="BN68" s="764" t="str">
        <f t="shared" si="295"/>
        <v/>
      </c>
      <c r="BO68" s="764" t="str">
        <f t="shared" si="295"/>
        <v/>
      </c>
      <c r="BP68" s="764" t="str">
        <f t="shared" si="295"/>
        <v/>
      </c>
      <c r="BQ68" s="764" t="str">
        <f t="shared" si="295"/>
        <v/>
      </c>
      <c r="BR68" s="764" t="str">
        <f t="shared" si="295"/>
        <v/>
      </c>
      <c r="BS68" s="764" t="str">
        <f t="shared" si="295"/>
        <v/>
      </c>
      <c r="BT68" s="764" t="str">
        <f t="shared" si="295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96">IF(DL68&lt;3,"",(SUM(B68:R68)-MIN(B68:R68)-MAX(B68:R68))/(DL68-2))</f>
        <v/>
      </c>
      <c r="CA68" s="894" t="str">
        <f t="shared" ref="CA68:CA74" si="297">IF(DM68&lt;3,"",(SUM(T68:AJ68)-MIN(T68:AJ68)-MAX(T68:AJ68))/(DM68-2))</f>
        <v/>
      </c>
      <c r="CB68" s="894" t="str">
        <f t="shared" ref="CB68:CB74" si="298">IF(DN68&lt;3,"",(SUM(AL68:BB68)-MIN(AL68:BB68)-MAX(AL68:BB68))/(DN68-2))</f>
        <v/>
      </c>
      <c r="CC68" s="895" t="str">
        <f t="shared" ref="CC68:CC74" si="299">IF(DO68&lt;3,"",(SUM(BD68:BT68)-MIN(BD68:BT68)-MAX(BD68:BT68))/(DO68-2))</f>
        <v/>
      </c>
      <c r="CD68" s="523" t="str">
        <f t="shared" si="291"/>
        <v/>
      </c>
      <c r="CE68" s="89" t="str">
        <f t="shared" si="269"/>
        <v/>
      </c>
      <c r="CF68" s="90" t="str">
        <f t="shared" si="269"/>
        <v/>
      </c>
      <c r="CG68" s="90" t="str">
        <f t="shared" si="269"/>
        <v/>
      </c>
      <c r="CH68" s="90" t="str">
        <f t="shared" si="269"/>
        <v/>
      </c>
      <c r="CI68" s="90" t="str">
        <f t="shared" si="269"/>
        <v/>
      </c>
      <c r="CJ68" s="90" t="str">
        <f t="shared" si="269"/>
        <v/>
      </c>
      <c r="CK68" s="156" t="str">
        <f t="shared" si="269"/>
        <v/>
      </c>
      <c r="CL68" s="156">
        <f t="shared" si="269"/>
        <v>10</v>
      </c>
      <c r="CM68" s="156" t="str">
        <f t="shared" si="269"/>
        <v/>
      </c>
      <c r="CN68" s="90" t="str">
        <f t="shared" si="269"/>
        <v/>
      </c>
      <c r="CO68" s="90" t="str">
        <f t="shared" si="269"/>
        <v/>
      </c>
      <c r="CP68" s="90" t="str">
        <f t="shared" si="269"/>
        <v/>
      </c>
      <c r="CQ68" s="90" t="str">
        <f t="shared" si="269"/>
        <v/>
      </c>
      <c r="CR68" s="90" t="str">
        <f t="shared" si="269"/>
        <v/>
      </c>
      <c r="CS68" s="89" t="str">
        <f t="shared" si="269"/>
        <v/>
      </c>
      <c r="CT68" s="524" t="str">
        <f t="shared" si="269"/>
        <v/>
      </c>
      <c r="CU68" s="552" t="str">
        <f t="shared" si="270"/>
        <v/>
      </c>
      <c r="CV68" s="553" t="str">
        <f t="shared" si="271"/>
        <v/>
      </c>
      <c r="CW68" s="554" t="str">
        <f t="shared" si="272"/>
        <v/>
      </c>
      <c r="CX68" s="554" t="str">
        <f t="shared" si="273"/>
        <v/>
      </c>
      <c r="CY68" s="554" t="str">
        <f t="shared" si="274"/>
        <v/>
      </c>
      <c r="CZ68" s="554" t="str">
        <f t="shared" si="275"/>
        <v/>
      </c>
      <c r="DA68" s="554" t="str">
        <f t="shared" si="276"/>
        <v/>
      </c>
      <c r="DB68" s="555" t="str">
        <f t="shared" si="277"/>
        <v/>
      </c>
      <c r="DC68" s="555">
        <f t="shared" si="278"/>
        <v>18</v>
      </c>
      <c r="DD68" s="555" t="str">
        <f t="shared" si="279"/>
        <v/>
      </c>
      <c r="DE68" s="554" t="str">
        <f t="shared" si="280"/>
        <v/>
      </c>
      <c r="DF68" s="554" t="str">
        <f t="shared" si="281"/>
        <v/>
      </c>
      <c r="DG68" s="554" t="str">
        <f t="shared" si="282"/>
        <v/>
      </c>
      <c r="DH68" s="554" t="str">
        <f t="shared" si="283"/>
        <v/>
      </c>
      <c r="DI68" s="554" t="str">
        <f t="shared" si="284"/>
        <v/>
      </c>
      <c r="DJ68" s="553" t="str">
        <f t="shared" si="285"/>
        <v/>
      </c>
      <c r="DK68" s="552" t="str">
        <f t="shared" si="286"/>
        <v/>
      </c>
      <c r="DL68" s="896">
        <f t="shared" si="287"/>
        <v>0</v>
      </c>
      <c r="DM68" s="851">
        <f t="shared" si="288"/>
        <v>1</v>
      </c>
      <c r="DN68" s="851">
        <f t="shared" si="289"/>
        <v>1</v>
      </c>
      <c r="DO68" s="851">
        <f t="shared" si="290"/>
        <v>1</v>
      </c>
      <c r="DP68" s="973" t="str">
        <f>IF(SUM(BV68)&gt;0,(BV64-DP71-SUM(BV71)*(DP71=""))*'Exp factors'!C$23,"")</f>
        <v/>
      </c>
      <c r="DQ68" s="974" t="str">
        <f>IF(SUM(BW68)&gt;0,(BW64-DQ71-SUM(BW71)*(DQ71=""))*'Exp factors'!D$23,"")</f>
        <v/>
      </c>
      <c r="DR68" s="974" t="str">
        <f>IF(SUM(BX68)&gt;0,(BX64-DR71-SUM(BX71)*(DR71=""))*'Exp factors'!E$23,"")</f>
        <v/>
      </c>
      <c r="DS68" s="975" t="str">
        <f>IF(SUM(BY68)&gt;0,(BY64-DS71-SUM(BY71)*(DS71=""))*'Exp factors'!F$23,"")</f>
        <v/>
      </c>
      <c r="DU68" s="60"/>
    </row>
    <row r="69" spans="1:125" ht="12.75" customHeight="1">
      <c r="A69" s="1017" t="str">
        <f>$H$1 &amp; "/kg"</f>
        <v>kcal/kg</v>
      </c>
      <c r="B69" s="710">
        <f>750*$K$1</f>
        <v>750</v>
      </c>
      <c r="C69" s="710">
        <f t="shared" ref="C69:R69" si="300">750*$K$1</f>
        <v>750</v>
      </c>
      <c r="D69" s="710">
        <f t="shared" si="300"/>
        <v>750</v>
      </c>
      <c r="E69" s="710">
        <f t="shared" si="300"/>
        <v>750</v>
      </c>
      <c r="F69" s="710">
        <f t="shared" si="300"/>
        <v>750</v>
      </c>
      <c r="G69" s="710">
        <f t="shared" si="300"/>
        <v>750</v>
      </c>
      <c r="H69" s="710">
        <f t="shared" si="300"/>
        <v>750</v>
      </c>
      <c r="I69" s="710">
        <f t="shared" si="300"/>
        <v>750</v>
      </c>
      <c r="J69" s="710">
        <f t="shared" si="300"/>
        <v>750</v>
      </c>
      <c r="K69" s="710">
        <f t="shared" si="300"/>
        <v>750</v>
      </c>
      <c r="L69" s="710">
        <f t="shared" si="300"/>
        <v>750</v>
      </c>
      <c r="M69" s="710">
        <f t="shared" si="300"/>
        <v>750</v>
      </c>
      <c r="N69" s="710">
        <f t="shared" si="300"/>
        <v>750</v>
      </c>
      <c r="O69" s="710">
        <f t="shared" si="300"/>
        <v>750</v>
      </c>
      <c r="P69" s="710">
        <f t="shared" si="300"/>
        <v>750</v>
      </c>
      <c r="Q69" s="710">
        <f t="shared" si="300"/>
        <v>750</v>
      </c>
      <c r="R69" s="710">
        <f t="shared" si="300"/>
        <v>750</v>
      </c>
      <c r="S69" s="1016"/>
      <c r="T69" s="710">
        <f>750*$K$1</f>
        <v>750</v>
      </c>
      <c r="U69" s="710">
        <f t="shared" ref="U69:AJ69" si="301">750*$K$1</f>
        <v>750</v>
      </c>
      <c r="V69" s="710">
        <f t="shared" si="301"/>
        <v>750</v>
      </c>
      <c r="W69" s="710">
        <f t="shared" si="301"/>
        <v>750</v>
      </c>
      <c r="X69" s="710">
        <f t="shared" si="301"/>
        <v>750</v>
      </c>
      <c r="Y69" s="710">
        <f t="shared" si="301"/>
        <v>750</v>
      </c>
      <c r="Z69" s="710">
        <f t="shared" si="301"/>
        <v>750</v>
      </c>
      <c r="AA69" s="710">
        <f t="shared" si="301"/>
        <v>750</v>
      </c>
      <c r="AB69" s="710">
        <f t="shared" si="301"/>
        <v>750</v>
      </c>
      <c r="AC69" s="710">
        <f t="shared" si="301"/>
        <v>750</v>
      </c>
      <c r="AD69" s="710">
        <f t="shared" si="301"/>
        <v>750</v>
      </c>
      <c r="AE69" s="710">
        <f t="shared" si="301"/>
        <v>750</v>
      </c>
      <c r="AF69" s="710">
        <f t="shared" si="301"/>
        <v>750</v>
      </c>
      <c r="AG69" s="710">
        <f t="shared" si="301"/>
        <v>750</v>
      </c>
      <c r="AH69" s="710">
        <f t="shared" si="301"/>
        <v>750</v>
      </c>
      <c r="AI69" s="710">
        <f t="shared" si="301"/>
        <v>750</v>
      </c>
      <c r="AJ69" s="710">
        <f t="shared" si="301"/>
        <v>750</v>
      </c>
      <c r="AK69" s="1016"/>
      <c r="AL69" s="710">
        <f>750*$K$1</f>
        <v>750</v>
      </c>
      <c r="AM69" s="710">
        <f t="shared" ref="AM69:BB69" si="302">750*$K$1</f>
        <v>750</v>
      </c>
      <c r="AN69" s="710">
        <f t="shared" si="302"/>
        <v>750</v>
      </c>
      <c r="AO69" s="710">
        <f t="shared" si="302"/>
        <v>750</v>
      </c>
      <c r="AP69" s="710">
        <f t="shared" si="302"/>
        <v>750</v>
      </c>
      <c r="AQ69" s="710">
        <f t="shared" si="302"/>
        <v>750</v>
      </c>
      <c r="AR69" s="710">
        <f t="shared" si="302"/>
        <v>750</v>
      </c>
      <c r="AS69" s="710">
        <f t="shared" si="302"/>
        <v>750</v>
      </c>
      <c r="AT69" s="710">
        <f t="shared" si="302"/>
        <v>750</v>
      </c>
      <c r="AU69" s="710">
        <f t="shared" si="302"/>
        <v>750</v>
      </c>
      <c r="AV69" s="710">
        <f t="shared" si="302"/>
        <v>750</v>
      </c>
      <c r="AW69" s="710">
        <f t="shared" si="302"/>
        <v>750</v>
      </c>
      <c r="AX69" s="710">
        <f t="shared" si="302"/>
        <v>750</v>
      </c>
      <c r="AY69" s="710">
        <f t="shared" si="302"/>
        <v>750</v>
      </c>
      <c r="AZ69" s="710">
        <f t="shared" si="302"/>
        <v>750</v>
      </c>
      <c r="BA69" s="710">
        <f t="shared" si="302"/>
        <v>750</v>
      </c>
      <c r="BB69" s="710">
        <f t="shared" si="302"/>
        <v>750</v>
      </c>
      <c r="BC69" s="1016"/>
      <c r="BD69" s="710">
        <f>750*$K$1</f>
        <v>750</v>
      </c>
      <c r="BE69" s="710">
        <f t="shared" ref="BE69:BY69" si="303">750*$K$1</f>
        <v>750</v>
      </c>
      <c r="BF69" s="710">
        <f t="shared" si="303"/>
        <v>750</v>
      </c>
      <c r="BG69" s="710">
        <f t="shared" si="303"/>
        <v>750</v>
      </c>
      <c r="BH69" s="710">
        <f t="shared" si="303"/>
        <v>750</v>
      </c>
      <c r="BI69" s="710">
        <f t="shared" si="303"/>
        <v>750</v>
      </c>
      <c r="BJ69" s="710">
        <f t="shared" si="303"/>
        <v>750</v>
      </c>
      <c r="BK69" s="710">
        <f t="shared" si="303"/>
        <v>750</v>
      </c>
      <c r="BL69" s="710">
        <f t="shared" si="303"/>
        <v>750</v>
      </c>
      <c r="BM69" s="710">
        <f t="shared" si="303"/>
        <v>750</v>
      </c>
      <c r="BN69" s="710">
        <f t="shared" si="303"/>
        <v>750</v>
      </c>
      <c r="BO69" s="710">
        <f t="shared" si="303"/>
        <v>750</v>
      </c>
      <c r="BP69" s="710">
        <f t="shared" si="303"/>
        <v>750</v>
      </c>
      <c r="BQ69" s="710">
        <f t="shared" si="303"/>
        <v>750</v>
      </c>
      <c r="BR69" s="710">
        <f t="shared" si="303"/>
        <v>750</v>
      </c>
      <c r="BS69" s="710">
        <f t="shared" si="303"/>
        <v>750</v>
      </c>
      <c r="BT69" s="710">
        <f t="shared" si="303"/>
        <v>750</v>
      </c>
      <c r="BU69" s="1016"/>
      <c r="BV69" s="710">
        <f t="shared" si="303"/>
        <v>750</v>
      </c>
      <c r="BW69" s="710">
        <f t="shared" si="303"/>
        <v>750</v>
      </c>
      <c r="BX69" s="710">
        <f t="shared" si="303"/>
        <v>750</v>
      </c>
      <c r="BY69" s="710">
        <f t="shared" si="303"/>
        <v>750</v>
      </c>
      <c r="BZ69" s="894">
        <f t="shared" si="296"/>
        <v>750</v>
      </c>
      <c r="CA69" s="894">
        <f t="shared" si="297"/>
        <v>750</v>
      </c>
      <c r="CB69" s="894">
        <f t="shared" si="298"/>
        <v>750</v>
      </c>
      <c r="CC69" s="895">
        <f t="shared" si="299"/>
        <v>750</v>
      </c>
      <c r="CD69" s="523">
        <f t="shared" si="291"/>
        <v>750</v>
      </c>
      <c r="CE69" s="89">
        <f t="shared" si="269"/>
        <v>750</v>
      </c>
      <c r="CF69" s="90">
        <f t="shared" si="269"/>
        <v>750</v>
      </c>
      <c r="CG69" s="90">
        <f t="shared" si="269"/>
        <v>750</v>
      </c>
      <c r="CH69" s="90">
        <f t="shared" si="269"/>
        <v>750</v>
      </c>
      <c r="CI69" s="90">
        <f t="shared" si="269"/>
        <v>750</v>
      </c>
      <c r="CJ69" s="90">
        <f t="shared" si="269"/>
        <v>750</v>
      </c>
      <c r="CK69" s="156">
        <f t="shared" si="269"/>
        <v>750</v>
      </c>
      <c r="CL69" s="156">
        <f t="shared" si="269"/>
        <v>750</v>
      </c>
      <c r="CM69" s="156">
        <f t="shared" si="269"/>
        <v>750</v>
      </c>
      <c r="CN69" s="90">
        <f t="shared" si="269"/>
        <v>750</v>
      </c>
      <c r="CO69" s="90">
        <f t="shared" si="269"/>
        <v>750</v>
      </c>
      <c r="CP69" s="90">
        <f t="shared" si="269"/>
        <v>750</v>
      </c>
      <c r="CQ69" s="90">
        <f t="shared" si="269"/>
        <v>750</v>
      </c>
      <c r="CR69" s="90">
        <f t="shared" si="269"/>
        <v>750</v>
      </c>
      <c r="CS69" s="89">
        <f t="shared" si="269"/>
        <v>750</v>
      </c>
      <c r="CT69" s="524">
        <f t="shared" si="269"/>
        <v>750</v>
      </c>
      <c r="CU69" s="552">
        <f t="shared" si="270"/>
        <v>750</v>
      </c>
      <c r="CV69" s="553">
        <f t="shared" si="271"/>
        <v>750</v>
      </c>
      <c r="CW69" s="554">
        <f t="shared" si="272"/>
        <v>750</v>
      </c>
      <c r="CX69" s="554">
        <f t="shared" si="273"/>
        <v>750</v>
      </c>
      <c r="CY69" s="554">
        <f t="shared" si="274"/>
        <v>750</v>
      </c>
      <c r="CZ69" s="554">
        <f t="shared" si="275"/>
        <v>750</v>
      </c>
      <c r="DA69" s="554">
        <f t="shared" si="276"/>
        <v>750</v>
      </c>
      <c r="DB69" s="555">
        <f t="shared" si="277"/>
        <v>750</v>
      </c>
      <c r="DC69" s="555">
        <f t="shared" si="278"/>
        <v>750</v>
      </c>
      <c r="DD69" s="555">
        <f t="shared" si="279"/>
        <v>750</v>
      </c>
      <c r="DE69" s="554">
        <f t="shared" si="280"/>
        <v>750</v>
      </c>
      <c r="DF69" s="554">
        <f t="shared" si="281"/>
        <v>750</v>
      </c>
      <c r="DG69" s="554">
        <f t="shared" si="282"/>
        <v>750</v>
      </c>
      <c r="DH69" s="554">
        <f t="shared" si="283"/>
        <v>750</v>
      </c>
      <c r="DI69" s="554">
        <f t="shared" si="284"/>
        <v>750</v>
      </c>
      <c r="DJ69" s="553">
        <f t="shared" si="285"/>
        <v>750</v>
      </c>
      <c r="DK69" s="552">
        <f t="shared" si="286"/>
        <v>750</v>
      </c>
      <c r="DL69" s="896">
        <f t="shared" si="287"/>
        <v>17</v>
      </c>
      <c r="DM69" s="851">
        <f t="shared" si="288"/>
        <v>17</v>
      </c>
      <c r="DN69" s="851">
        <f t="shared" si="289"/>
        <v>17</v>
      </c>
      <c r="DO69" s="851">
        <f t="shared" si="290"/>
        <v>17</v>
      </c>
      <c r="DP69" s="968"/>
      <c r="DQ69" s="969"/>
      <c r="DR69" s="969"/>
      <c r="DS69" s="970"/>
      <c r="DU69" s="60"/>
    </row>
    <row r="70" spans="1:125" ht="12.75" customHeight="1">
      <c r="A70" s="893" t="str">
        <f>$H$1 &amp; " (%)"</f>
        <v>kcal (%)</v>
      </c>
      <c r="B70" s="769" t="str">
        <f t="shared" ref="B70:R70" si="304">IF(B68="","",B68*B69/B$7/365/$G$1)</f>
        <v/>
      </c>
      <c r="C70" s="769" t="str">
        <f t="shared" si="304"/>
        <v/>
      </c>
      <c r="D70" s="769" t="str">
        <f t="shared" si="304"/>
        <v/>
      </c>
      <c r="E70" s="769" t="str">
        <f t="shared" si="304"/>
        <v/>
      </c>
      <c r="F70" s="769" t="str">
        <f t="shared" si="304"/>
        <v/>
      </c>
      <c r="G70" s="769" t="str">
        <f t="shared" si="304"/>
        <v/>
      </c>
      <c r="H70" s="769" t="str">
        <f t="shared" si="304"/>
        <v/>
      </c>
      <c r="I70" s="769" t="str">
        <f t="shared" si="304"/>
        <v/>
      </c>
      <c r="J70" s="769" t="str">
        <f t="shared" si="304"/>
        <v/>
      </c>
      <c r="K70" s="769" t="str">
        <f t="shared" si="304"/>
        <v/>
      </c>
      <c r="L70" s="769" t="str">
        <f t="shared" si="304"/>
        <v/>
      </c>
      <c r="M70" s="769" t="str">
        <f t="shared" si="304"/>
        <v/>
      </c>
      <c r="N70" s="769" t="str">
        <f t="shared" si="304"/>
        <v/>
      </c>
      <c r="O70" s="769" t="str">
        <f t="shared" si="304"/>
        <v/>
      </c>
      <c r="P70" s="769" t="str">
        <f t="shared" si="304"/>
        <v/>
      </c>
      <c r="Q70" s="769" t="str">
        <f t="shared" si="304"/>
        <v/>
      </c>
      <c r="R70" s="769" t="str">
        <f t="shared" si="304"/>
        <v/>
      </c>
      <c r="S70" s="982"/>
      <c r="T70" s="769" t="str">
        <f t="shared" ref="T70:AJ70" si="305">IF(T68="","",T68*T69/T$7/365/$G$1)</f>
        <v/>
      </c>
      <c r="U70" s="769" t="str">
        <f t="shared" si="305"/>
        <v/>
      </c>
      <c r="V70" s="769">
        <f t="shared" si="305"/>
        <v>8.8952143746664299E-4</v>
      </c>
      <c r="W70" s="769" t="str">
        <f t="shared" si="305"/>
        <v/>
      </c>
      <c r="X70" s="769" t="str">
        <f t="shared" si="305"/>
        <v/>
      </c>
      <c r="Y70" s="769" t="str">
        <f t="shared" si="305"/>
        <v/>
      </c>
      <c r="Z70" s="769" t="str">
        <f t="shared" si="305"/>
        <v/>
      </c>
      <c r="AA70" s="769" t="str">
        <f t="shared" si="305"/>
        <v/>
      </c>
      <c r="AB70" s="769" t="str">
        <f t="shared" si="305"/>
        <v/>
      </c>
      <c r="AC70" s="769" t="str">
        <f t="shared" si="305"/>
        <v/>
      </c>
      <c r="AD70" s="769" t="str">
        <f t="shared" si="305"/>
        <v/>
      </c>
      <c r="AE70" s="769" t="str">
        <f t="shared" si="305"/>
        <v/>
      </c>
      <c r="AF70" s="769" t="str">
        <f t="shared" si="305"/>
        <v/>
      </c>
      <c r="AG70" s="769" t="str">
        <f t="shared" si="305"/>
        <v/>
      </c>
      <c r="AH70" s="769" t="str">
        <f t="shared" si="305"/>
        <v/>
      </c>
      <c r="AI70" s="769" t="str">
        <f t="shared" si="305"/>
        <v/>
      </c>
      <c r="AJ70" s="769" t="str">
        <f t="shared" si="305"/>
        <v/>
      </c>
      <c r="AK70" s="982"/>
      <c r="AL70" s="769" t="str">
        <f t="shared" ref="AL70:BB70" si="306">IF(AL68="","",AL68*AL69/AL$7/365/$G$1)</f>
        <v/>
      </c>
      <c r="AM70" s="769" t="str">
        <f t="shared" si="306"/>
        <v/>
      </c>
      <c r="AN70" s="769" t="str">
        <f t="shared" si="306"/>
        <v/>
      </c>
      <c r="AO70" s="769" t="str">
        <f t="shared" si="306"/>
        <v/>
      </c>
      <c r="AP70" s="769" t="str">
        <f t="shared" si="306"/>
        <v/>
      </c>
      <c r="AQ70" s="769" t="str">
        <f t="shared" si="306"/>
        <v/>
      </c>
      <c r="AR70" s="769">
        <f t="shared" si="306"/>
        <v>4.892367906066537E-4</v>
      </c>
      <c r="AS70" s="769" t="str">
        <f t="shared" si="306"/>
        <v/>
      </c>
      <c r="AT70" s="769" t="str">
        <f t="shared" si="306"/>
        <v/>
      </c>
      <c r="AU70" s="769" t="str">
        <f t="shared" si="306"/>
        <v/>
      </c>
      <c r="AV70" s="769" t="str">
        <f t="shared" si="306"/>
        <v/>
      </c>
      <c r="AW70" s="769" t="str">
        <f t="shared" si="306"/>
        <v/>
      </c>
      <c r="AX70" s="769" t="str">
        <f t="shared" si="306"/>
        <v/>
      </c>
      <c r="AY70" s="769" t="str">
        <f t="shared" si="306"/>
        <v/>
      </c>
      <c r="AZ70" s="769" t="str">
        <f t="shared" si="306"/>
        <v/>
      </c>
      <c r="BA70" s="769" t="str">
        <f t="shared" si="306"/>
        <v/>
      </c>
      <c r="BB70" s="769" t="str">
        <f t="shared" si="306"/>
        <v/>
      </c>
      <c r="BC70" s="982"/>
      <c r="BD70" s="769" t="str">
        <f t="shared" ref="BD70:BT70" si="307">IF(BD68="","",BD68*BD69/BD$7/365/$G$1)</f>
        <v/>
      </c>
      <c r="BE70" s="769" t="str">
        <f t="shared" si="307"/>
        <v/>
      </c>
      <c r="BF70" s="769">
        <f t="shared" si="307"/>
        <v>8.8062622309197655E-4</v>
      </c>
      <c r="BG70" s="769" t="str">
        <f t="shared" si="307"/>
        <v/>
      </c>
      <c r="BH70" s="769" t="str">
        <f t="shared" si="307"/>
        <v/>
      </c>
      <c r="BI70" s="769" t="str">
        <f t="shared" si="307"/>
        <v/>
      </c>
      <c r="BJ70" s="769" t="str">
        <f t="shared" si="307"/>
        <v/>
      </c>
      <c r="BK70" s="769" t="str">
        <f t="shared" si="307"/>
        <v/>
      </c>
      <c r="BL70" s="769" t="str">
        <f t="shared" si="307"/>
        <v/>
      </c>
      <c r="BM70" s="769" t="str">
        <f t="shared" si="307"/>
        <v/>
      </c>
      <c r="BN70" s="769" t="str">
        <f t="shared" si="307"/>
        <v/>
      </c>
      <c r="BO70" s="769" t="str">
        <f t="shared" si="307"/>
        <v/>
      </c>
      <c r="BP70" s="769" t="str">
        <f t="shared" si="307"/>
        <v/>
      </c>
      <c r="BQ70" s="769" t="str">
        <f t="shared" si="307"/>
        <v/>
      </c>
      <c r="BR70" s="769" t="str">
        <f t="shared" si="307"/>
        <v/>
      </c>
      <c r="BS70" s="769" t="str">
        <f t="shared" si="307"/>
        <v/>
      </c>
      <c r="BT70" s="769" t="str">
        <f t="shared" si="307"/>
        <v/>
      </c>
      <c r="BU70" s="982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96"/>
        <v/>
      </c>
      <c r="CA70" s="894" t="str">
        <f t="shared" si="297"/>
        <v/>
      </c>
      <c r="CB70" s="894" t="str">
        <f t="shared" si="298"/>
        <v/>
      </c>
      <c r="CC70" s="895" t="str">
        <f t="shared" si="299"/>
        <v/>
      </c>
      <c r="CD70" s="536" t="str">
        <f t="shared" si="291"/>
        <v/>
      </c>
      <c r="CE70" s="537" t="str">
        <f t="shared" si="269"/>
        <v/>
      </c>
      <c r="CF70" s="538" t="str">
        <f t="shared" si="269"/>
        <v/>
      </c>
      <c r="CG70" s="538" t="str">
        <f t="shared" si="269"/>
        <v/>
      </c>
      <c r="CH70" s="538" t="str">
        <f t="shared" si="269"/>
        <v/>
      </c>
      <c r="CI70" s="538" t="str">
        <f t="shared" si="269"/>
        <v/>
      </c>
      <c r="CJ70" s="538" t="str">
        <f t="shared" si="269"/>
        <v/>
      </c>
      <c r="CK70" s="539" t="str">
        <f t="shared" si="269"/>
        <v/>
      </c>
      <c r="CL70" s="539">
        <f t="shared" si="269"/>
        <v>4.892367906066537E-4</v>
      </c>
      <c r="CM70" s="539" t="str">
        <f t="shared" si="269"/>
        <v/>
      </c>
      <c r="CN70" s="538" t="str">
        <f t="shared" si="269"/>
        <v/>
      </c>
      <c r="CO70" s="538" t="str">
        <f t="shared" si="269"/>
        <v/>
      </c>
      <c r="CP70" s="538" t="str">
        <f t="shared" si="269"/>
        <v/>
      </c>
      <c r="CQ70" s="538" t="str">
        <f t="shared" si="269"/>
        <v/>
      </c>
      <c r="CR70" s="538" t="str">
        <f t="shared" si="269"/>
        <v/>
      </c>
      <c r="CS70" s="537" t="str">
        <f t="shared" si="269"/>
        <v/>
      </c>
      <c r="CT70" s="1313" t="str">
        <f t="shared" si="269"/>
        <v/>
      </c>
      <c r="CU70" s="540" t="str">
        <f t="shared" si="270"/>
        <v/>
      </c>
      <c r="CV70" s="541" t="str">
        <f t="shared" si="271"/>
        <v/>
      </c>
      <c r="CW70" s="542" t="str">
        <f t="shared" si="272"/>
        <v/>
      </c>
      <c r="CX70" s="542" t="str">
        <f t="shared" si="273"/>
        <v/>
      </c>
      <c r="CY70" s="542" t="str">
        <f t="shared" si="274"/>
        <v/>
      </c>
      <c r="CZ70" s="542" t="str">
        <f t="shared" si="275"/>
        <v/>
      </c>
      <c r="DA70" s="542" t="str">
        <f t="shared" si="276"/>
        <v/>
      </c>
      <c r="DB70" s="543" t="str">
        <f t="shared" si="277"/>
        <v/>
      </c>
      <c r="DC70" s="543">
        <f t="shared" si="278"/>
        <v>8.8062622309197655E-4</v>
      </c>
      <c r="DD70" s="543" t="str">
        <f t="shared" si="279"/>
        <v/>
      </c>
      <c r="DE70" s="542" t="str">
        <f t="shared" si="280"/>
        <v/>
      </c>
      <c r="DF70" s="542" t="str">
        <f t="shared" si="281"/>
        <v/>
      </c>
      <c r="DG70" s="542" t="str">
        <f t="shared" si="282"/>
        <v/>
      </c>
      <c r="DH70" s="542" t="str">
        <f t="shared" si="283"/>
        <v/>
      </c>
      <c r="DI70" s="542" t="str">
        <f t="shared" si="284"/>
        <v/>
      </c>
      <c r="DJ70" s="541" t="str">
        <f t="shared" si="285"/>
        <v/>
      </c>
      <c r="DK70" s="540" t="str">
        <f t="shared" si="286"/>
        <v/>
      </c>
      <c r="DL70" s="896">
        <f t="shared" si="287"/>
        <v>0</v>
      </c>
      <c r="DM70" s="851">
        <f t="shared" si="288"/>
        <v>1</v>
      </c>
      <c r="DN70" s="851">
        <f t="shared" si="289"/>
        <v>1</v>
      </c>
      <c r="DO70" s="851">
        <f t="shared" si="290"/>
        <v>1</v>
      </c>
      <c r="DP70" s="977" t="str">
        <f>IF(DP68="","",DP68*BV69)</f>
        <v/>
      </c>
      <c r="DQ70" s="978" t="str">
        <f>IF(DQ68="","",DQ68*BW69)</f>
        <v/>
      </c>
      <c r="DR70" s="978" t="str">
        <f>IF(DR68="","",DR68*BX69)</f>
        <v/>
      </c>
      <c r="DS70" s="979" t="str">
        <f>IF(DS68="","",DS68*BY69)</f>
        <v/>
      </c>
      <c r="DU70" s="60"/>
    </row>
    <row r="71" spans="1:125" ht="12.75" customHeight="1">
      <c r="A71" s="1025" t="s">
        <v>281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21"/>
      <c r="T71" s="646"/>
      <c r="U71" s="681"/>
      <c r="V71" s="646">
        <v>4</v>
      </c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21"/>
      <c r="AL71" s="646"/>
      <c r="AM71" s="681"/>
      <c r="AN71" s="646"/>
      <c r="AO71" s="681"/>
      <c r="AP71" s="646"/>
      <c r="AQ71" s="681"/>
      <c r="AR71" s="646">
        <v>4</v>
      </c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21"/>
      <c r="BD71" s="646"/>
      <c r="BE71" s="646"/>
      <c r="BF71" s="681">
        <v>13.333</v>
      </c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21"/>
      <c r="BV71" s="646"/>
      <c r="BW71" s="681"/>
      <c r="BX71" s="646"/>
      <c r="BY71" s="681"/>
      <c r="BZ71" s="894" t="str">
        <f t="shared" si="296"/>
        <v/>
      </c>
      <c r="CA71" s="894" t="str">
        <f t="shared" si="297"/>
        <v/>
      </c>
      <c r="CB71" s="894" t="str">
        <f t="shared" si="298"/>
        <v/>
      </c>
      <c r="CC71" s="895" t="str">
        <f t="shared" si="299"/>
        <v/>
      </c>
      <c r="CD71" s="523" t="str">
        <f t="shared" si="291"/>
        <v/>
      </c>
      <c r="CE71" s="89" t="str">
        <f t="shared" si="269"/>
        <v/>
      </c>
      <c r="CF71" s="90" t="str">
        <f t="shared" si="269"/>
        <v/>
      </c>
      <c r="CG71" s="90" t="str">
        <f t="shared" si="269"/>
        <v/>
      </c>
      <c r="CH71" s="90" t="str">
        <f t="shared" si="269"/>
        <v/>
      </c>
      <c r="CI71" s="90" t="str">
        <f t="shared" si="269"/>
        <v/>
      </c>
      <c r="CJ71" s="90" t="str">
        <f t="shared" si="269"/>
        <v/>
      </c>
      <c r="CK71" s="156" t="str">
        <f t="shared" si="269"/>
        <v/>
      </c>
      <c r="CL71" s="156">
        <f t="shared" si="269"/>
        <v>4</v>
      </c>
      <c r="CM71" s="156" t="str">
        <f t="shared" si="269"/>
        <v/>
      </c>
      <c r="CN71" s="90" t="str">
        <f t="shared" si="269"/>
        <v/>
      </c>
      <c r="CO71" s="90" t="str">
        <f t="shared" si="269"/>
        <v/>
      </c>
      <c r="CP71" s="90" t="str">
        <f t="shared" si="269"/>
        <v/>
      </c>
      <c r="CQ71" s="90" t="str">
        <f t="shared" si="269"/>
        <v/>
      </c>
      <c r="CR71" s="90" t="str">
        <f t="shared" si="269"/>
        <v/>
      </c>
      <c r="CS71" s="89" t="str">
        <f t="shared" si="269"/>
        <v/>
      </c>
      <c r="CT71" s="524" t="str">
        <f t="shared" si="269"/>
        <v/>
      </c>
      <c r="CU71" s="552" t="str">
        <f t="shared" si="270"/>
        <v/>
      </c>
      <c r="CV71" s="553" t="str">
        <f t="shared" si="271"/>
        <v/>
      </c>
      <c r="CW71" s="554" t="str">
        <f t="shared" si="272"/>
        <v/>
      </c>
      <c r="CX71" s="554" t="str">
        <f t="shared" si="273"/>
        <v/>
      </c>
      <c r="CY71" s="554" t="str">
        <f t="shared" si="274"/>
        <v/>
      </c>
      <c r="CZ71" s="554" t="str">
        <f t="shared" si="275"/>
        <v/>
      </c>
      <c r="DA71" s="554" t="str">
        <f t="shared" si="276"/>
        <v/>
      </c>
      <c r="DB71" s="555" t="str">
        <f t="shared" si="277"/>
        <v/>
      </c>
      <c r="DC71" s="555">
        <f t="shared" si="278"/>
        <v>13.333</v>
      </c>
      <c r="DD71" s="555" t="str">
        <f t="shared" si="279"/>
        <v/>
      </c>
      <c r="DE71" s="554" t="str">
        <f t="shared" si="280"/>
        <v/>
      </c>
      <c r="DF71" s="554" t="str">
        <f t="shared" si="281"/>
        <v/>
      </c>
      <c r="DG71" s="554" t="str">
        <f t="shared" si="282"/>
        <v/>
      </c>
      <c r="DH71" s="554" t="str">
        <f t="shared" si="283"/>
        <v/>
      </c>
      <c r="DI71" s="554" t="str">
        <f t="shared" si="284"/>
        <v/>
      </c>
      <c r="DJ71" s="553" t="str">
        <f t="shared" si="285"/>
        <v/>
      </c>
      <c r="DK71" s="552" t="str">
        <f t="shared" si="286"/>
        <v/>
      </c>
      <c r="DL71" s="896">
        <f t="shared" si="287"/>
        <v>0</v>
      </c>
      <c r="DM71" s="851">
        <f t="shared" si="288"/>
        <v>1</v>
      </c>
      <c r="DN71" s="851">
        <f t="shared" si="289"/>
        <v>1</v>
      </c>
      <c r="DO71" s="851">
        <f t="shared" si="290"/>
        <v>1</v>
      </c>
      <c r="DP71" s="980"/>
      <c r="DQ71" s="299"/>
      <c r="DR71" s="299"/>
      <c r="DS71" s="981"/>
      <c r="DU71" s="60"/>
    </row>
    <row r="72" spans="1:125" ht="14" customHeight="1">
      <c r="A72" s="893" t="s">
        <v>279</v>
      </c>
      <c r="B72" s="764" t="str">
        <f t="shared" ref="B72:R72" si="308">IF(B71="","",B68*B71)</f>
        <v/>
      </c>
      <c r="C72" s="764" t="str">
        <f t="shared" si="308"/>
        <v/>
      </c>
      <c r="D72" s="764" t="str">
        <f t="shared" si="308"/>
        <v/>
      </c>
      <c r="E72" s="764" t="str">
        <f t="shared" si="308"/>
        <v/>
      </c>
      <c r="F72" s="764" t="str">
        <f t="shared" si="308"/>
        <v/>
      </c>
      <c r="G72" s="764" t="str">
        <f t="shared" si="308"/>
        <v/>
      </c>
      <c r="H72" s="764" t="str">
        <f t="shared" si="308"/>
        <v/>
      </c>
      <c r="I72" s="764" t="str">
        <f t="shared" si="308"/>
        <v/>
      </c>
      <c r="J72" s="764" t="str">
        <f t="shared" si="308"/>
        <v/>
      </c>
      <c r="K72" s="764" t="str">
        <f t="shared" si="308"/>
        <v/>
      </c>
      <c r="L72" s="764" t="str">
        <f t="shared" si="308"/>
        <v/>
      </c>
      <c r="M72" s="764" t="str">
        <f t="shared" si="308"/>
        <v/>
      </c>
      <c r="N72" s="764" t="str">
        <f t="shared" si="308"/>
        <v/>
      </c>
      <c r="O72" s="764" t="str">
        <f t="shared" si="308"/>
        <v/>
      </c>
      <c r="P72" s="764" t="str">
        <f t="shared" si="308"/>
        <v/>
      </c>
      <c r="Q72" s="764" t="str">
        <f t="shared" si="308"/>
        <v/>
      </c>
      <c r="R72" s="764" t="str">
        <f t="shared" si="308"/>
        <v/>
      </c>
      <c r="S72" s="770"/>
      <c r="T72" s="764" t="str">
        <f t="shared" ref="T72:AJ72" si="309">IF(T71="","",T68*T71)</f>
        <v/>
      </c>
      <c r="U72" s="764" t="str">
        <f t="shared" si="309"/>
        <v/>
      </c>
      <c r="V72" s="764">
        <f t="shared" si="309"/>
        <v>40</v>
      </c>
      <c r="W72" s="764" t="str">
        <f t="shared" si="309"/>
        <v/>
      </c>
      <c r="X72" s="764" t="str">
        <f t="shared" si="309"/>
        <v/>
      </c>
      <c r="Y72" s="764" t="str">
        <f t="shared" si="309"/>
        <v/>
      </c>
      <c r="Z72" s="764" t="str">
        <f t="shared" si="309"/>
        <v/>
      </c>
      <c r="AA72" s="764" t="str">
        <f t="shared" si="309"/>
        <v/>
      </c>
      <c r="AB72" s="764" t="str">
        <f t="shared" si="309"/>
        <v/>
      </c>
      <c r="AC72" s="764" t="str">
        <f t="shared" si="309"/>
        <v/>
      </c>
      <c r="AD72" s="764" t="str">
        <f t="shared" si="309"/>
        <v/>
      </c>
      <c r="AE72" s="764" t="str">
        <f t="shared" si="309"/>
        <v/>
      </c>
      <c r="AF72" s="764" t="str">
        <f t="shared" si="309"/>
        <v/>
      </c>
      <c r="AG72" s="764" t="str">
        <f t="shared" si="309"/>
        <v/>
      </c>
      <c r="AH72" s="764" t="str">
        <f t="shared" si="309"/>
        <v/>
      </c>
      <c r="AI72" s="764" t="str">
        <f t="shared" si="309"/>
        <v/>
      </c>
      <c r="AJ72" s="764" t="str">
        <f t="shared" si="309"/>
        <v/>
      </c>
      <c r="AK72" s="770"/>
      <c r="AL72" s="764" t="str">
        <f t="shared" ref="AL72:BB72" si="310">IF(AL71="","",AL68*AL71)</f>
        <v/>
      </c>
      <c r="AM72" s="764" t="str">
        <f t="shared" si="310"/>
        <v/>
      </c>
      <c r="AN72" s="764" t="str">
        <f t="shared" si="310"/>
        <v/>
      </c>
      <c r="AO72" s="764" t="str">
        <f t="shared" si="310"/>
        <v/>
      </c>
      <c r="AP72" s="764" t="str">
        <f t="shared" si="310"/>
        <v/>
      </c>
      <c r="AQ72" s="764" t="str">
        <f t="shared" si="310"/>
        <v/>
      </c>
      <c r="AR72" s="764">
        <f t="shared" si="310"/>
        <v>40</v>
      </c>
      <c r="AS72" s="764" t="str">
        <f t="shared" si="310"/>
        <v/>
      </c>
      <c r="AT72" s="764" t="str">
        <f t="shared" si="310"/>
        <v/>
      </c>
      <c r="AU72" s="764" t="str">
        <f t="shared" si="310"/>
        <v/>
      </c>
      <c r="AV72" s="764" t="str">
        <f t="shared" si="310"/>
        <v/>
      </c>
      <c r="AW72" s="764" t="str">
        <f t="shared" si="310"/>
        <v/>
      </c>
      <c r="AX72" s="764" t="str">
        <f t="shared" si="310"/>
        <v/>
      </c>
      <c r="AY72" s="764" t="str">
        <f t="shared" si="310"/>
        <v/>
      </c>
      <c r="AZ72" s="764" t="str">
        <f t="shared" si="310"/>
        <v/>
      </c>
      <c r="BA72" s="764" t="str">
        <f t="shared" si="310"/>
        <v/>
      </c>
      <c r="BB72" s="764" t="str">
        <f t="shared" si="310"/>
        <v/>
      </c>
      <c r="BC72" s="770"/>
      <c r="BD72" s="764" t="str">
        <f t="shared" ref="BD72:BT72" si="311">IF(BD71="","",BD68*BD71)</f>
        <v/>
      </c>
      <c r="BE72" s="764" t="str">
        <f t="shared" si="311"/>
        <v/>
      </c>
      <c r="BF72" s="764">
        <f t="shared" si="311"/>
        <v>239.994</v>
      </c>
      <c r="BG72" s="764" t="str">
        <f t="shared" si="311"/>
        <v/>
      </c>
      <c r="BH72" s="764" t="str">
        <f t="shared" si="311"/>
        <v/>
      </c>
      <c r="BI72" s="764" t="str">
        <f t="shared" si="311"/>
        <v/>
      </c>
      <c r="BJ72" s="764" t="str">
        <f t="shared" si="311"/>
        <v/>
      </c>
      <c r="BK72" s="764" t="str">
        <f t="shared" si="311"/>
        <v/>
      </c>
      <c r="BL72" s="764" t="str">
        <f t="shared" si="311"/>
        <v/>
      </c>
      <c r="BM72" s="764" t="str">
        <f t="shared" si="311"/>
        <v/>
      </c>
      <c r="BN72" s="764" t="str">
        <f t="shared" si="311"/>
        <v/>
      </c>
      <c r="BO72" s="764" t="str">
        <f t="shared" si="311"/>
        <v/>
      </c>
      <c r="BP72" s="764" t="str">
        <f t="shared" si="311"/>
        <v/>
      </c>
      <c r="BQ72" s="764" t="str">
        <f t="shared" si="311"/>
        <v/>
      </c>
      <c r="BR72" s="764" t="str">
        <f t="shared" si="311"/>
        <v/>
      </c>
      <c r="BS72" s="764" t="str">
        <f t="shared" si="311"/>
        <v/>
      </c>
      <c r="BT72" s="764" t="str">
        <f t="shared" si="31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3" t="str">
        <f t="shared" si="296"/>
        <v/>
      </c>
      <c r="CA72" s="983" t="str">
        <f t="shared" si="297"/>
        <v/>
      </c>
      <c r="CB72" s="983" t="str">
        <f t="shared" si="298"/>
        <v/>
      </c>
      <c r="CC72" s="984" t="str">
        <f t="shared" si="299"/>
        <v/>
      </c>
      <c r="CD72" s="523" t="str">
        <f t="shared" si="291"/>
        <v/>
      </c>
      <c r="CE72" s="89" t="str">
        <f t="shared" si="269"/>
        <v/>
      </c>
      <c r="CF72" s="90" t="str">
        <f t="shared" si="269"/>
        <v/>
      </c>
      <c r="CG72" s="90" t="str">
        <f t="shared" si="269"/>
        <v/>
      </c>
      <c r="CH72" s="90" t="str">
        <f t="shared" si="269"/>
        <v/>
      </c>
      <c r="CI72" s="90" t="str">
        <f t="shared" si="269"/>
        <v/>
      </c>
      <c r="CJ72" s="90" t="str">
        <f t="shared" si="269"/>
        <v/>
      </c>
      <c r="CK72" s="156" t="str">
        <f t="shared" si="269"/>
        <v/>
      </c>
      <c r="CL72" s="156">
        <f t="shared" si="269"/>
        <v>40</v>
      </c>
      <c r="CM72" s="156" t="str">
        <f t="shared" si="269"/>
        <v/>
      </c>
      <c r="CN72" s="90" t="str">
        <f t="shared" si="269"/>
        <v/>
      </c>
      <c r="CO72" s="90" t="str">
        <f t="shared" si="269"/>
        <v/>
      </c>
      <c r="CP72" s="90" t="str">
        <f t="shared" si="269"/>
        <v/>
      </c>
      <c r="CQ72" s="90" t="str">
        <f t="shared" si="269"/>
        <v/>
      </c>
      <c r="CR72" s="90" t="str">
        <f t="shared" si="269"/>
        <v/>
      </c>
      <c r="CS72" s="89" t="str">
        <f t="shared" si="269"/>
        <v/>
      </c>
      <c r="CT72" s="524" t="str">
        <f t="shared" si="269"/>
        <v/>
      </c>
      <c r="CU72" s="552" t="str">
        <f t="shared" si="270"/>
        <v/>
      </c>
      <c r="CV72" s="553" t="str">
        <f t="shared" si="271"/>
        <v/>
      </c>
      <c r="CW72" s="554" t="str">
        <f t="shared" si="272"/>
        <v/>
      </c>
      <c r="CX72" s="554" t="str">
        <f t="shared" si="273"/>
        <v/>
      </c>
      <c r="CY72" s="554" t="str">
        <f t="shared" si="274"/>
        <v/>
      </c>
      <c r="CZ72" s="554" t="str">
        <f t="shared" si="275"/>
        <v/>
      </c>
      <c r="DA72" s="554" t="str">
        <f t="shared" si="276"/>
        <v/>
      </c>
      <c r="DB72" s="555" t="str">
        <f t="shared" si="277"/>
        <v/>
      </c>
      <c r="DC72" s="555">
        <f t="shared" si="278"/>
        <v>239.994</v>
      </c>
      <c r="DD72" s="555" t="str">
        <f t="shared" si="279"/>
        <v/>
      </c>
      <c r="DE72" s="554" t="str">
        <f t="shared" si="280"/>
        <v/>
      </c>
      <c r="DF72" s="554" t="str">
        <f t="shared" si="281"/>
        <v/>
      </c>
      <c r="DG72" s="554" t="str">
        <f t="shared" si="282"/>
        <v/>
      </c>
      <c r="DH72" s="554" t="str">
        <f t="shared" si="283"/>
        <v/>
      </c>
      <c r="DI72" s="554" t="str">
        <f t="shared" si="284"/>
        <v/>
      </c>
      <c r="DJ72" s="553" t="str">
        <f t="shared" si="285"/>
        <v/>
      </c>
      <c r="DK72" s="552" t="str">
        <f t="shared" si="286"/>
        <v/>
      </c>
      <c r="DL72" s="896">
        <f t="shared" si="287"/>
        <v>0</v>
      </c>
      <c r="DM72" s="851">
        <f t="shared" si="288"/>
        <v>1</v>
      </c>
      <c r="DN72" s="851">
        <f t="shared" si="289"/>
        <v>1</v>
      </c>
      <c r="DO72" s="851">
        <f t="shared" si="290"/>
        <v>1</v>
      </c>
      <c r="DP72" s="985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6" t="str">
        <f>IF(DS64="","",(DS64+SUM(BY64)*(DS64="")-SUM(DS68)-DS71-SUM(BY71)*(DS71=""))*BY65/DS$7/365/$G$1)</f>
        <v/>
      </c>
      <c r="DU72" s="60"/>
    </row>
    <row r="73" spans="1:125" s="1032" customFormat="1" ht="14" customHeight="1">
      <c r="A73" s="1026" t="str">
        <f>"TOTAL ADDITIONAL FOOD PURCHASE " &amp; $H$1 &amp; " (%)"</f>
        <v>TOTAL ADDITIONAL FOOD PURCHASE kcal (%)</v>
      </c>
      <c r="B73" s="993">
        <f t="shared" ref="B73:R73" si="312">SUM(B16,B25,B34,B43,B52,B61,B70)</f>
        <v>0</v>
      </c>
      <c r="C73" s="993">
        <f t="shared" si="312"/>
        <v>8.8360078277886496E-4</v>
      </c>
      <c r="D73" s="993">
        <f t="shared" si="312"/>
        <v>0</v>
      </c>
      <c r="E73" s="993">
        <f t="shared" si="312"/>
        <v>2.9571646010002174E-3</v>
      </c>
      <c r="F73" s="993">
        <f t="shared" si="312"/>
        <v>2.2178734507501629E-3</v>
      </c>
      <c r="G73" s="993">
        <f t="shared" si="312"/>
        <v>0</v>
      </c>
      <c r="H73" s="993">
        <f t="shared" si="312"/>
        <v>0</v>
      </c>
      <c r="I73" s="993">
        <f t="shared" si="312"/>
        <v>0</v>
      </c>
      <c r="J73" s="993">
        <f t="shared" si="312"/>
        <v>8.235280961699747E-3</v>
      </c>
      <c r="K73" s="993">
        <f t="shared" si="312"/>
        <v>0</v>
      </c>
      <c r="L73" s="993">
        <f t="shared" si="312"/>
        <v>0</v>
      </c>
      <c r="M73" s="993">
        <f t="shared" si="312"/>
        <v>0</v>
      </c>
      <c r="N73" s="993">
        <f t="shared" si="312"/>
        <v>0</v>
      </c>
      <c r="O73" s="993">
        <f t="shared" si="312"/>
        <v>0</v>
      </c>
      <c r="P73" s="993">
        <f t="shared" si="312"/>
        <v>0</v>
      </c>
      <c r="Q73" s="993">
        <f t="shared" si="312"/>
        <v>0</v>
      </c>
      <c r="R73" s="993">
        <f t="shared" si="312"/>
        <v>0</v>
      </c>
      <c r="S73" s="994"/>
      <c r="T73" s="993">
        <f t="shared" ref="T73:AJ73" si="313">SUM(T16,T25,T34,T43,T52,T61,T70)</f>
        <v>0</v>
      </c>
      <c r="U73" s="993">
        <f t="shared" si="313"/>
        <v>0</v>
      </c>
      <c r="V73" s="993">
        <f t="shared" si="313"/>
        <v>3.3090197473759119E-3</v>
      </c>
      <c r="W73" s="993">
        <f t="shared" si="313"/>
        <v>2.3320026092628832E-2</v>
      </c>
      <c r="X73" s="993">
        <f t="shared" si="313"/>
        <v>0</v>
      </c>
      <c r="Y73" s="993">
        <f t="shared" si="313"/>
        <v>0</v>
      </c>
      <c r="Z73" s="993">
        <f t="shared" si="313"/>
        <v>4.3835616438356166E-4</v>
      </c>
      <c r="AA73" s="993">
        <f t="shared" si="313"/>
        <v>0</v>
      </c>
      <c r="AB73" s="993">
        <f t="shared" si="313"/>
        <v>0</v>
      </c>
      <c r="AC73" s="993">
        <f t="shared" si="313"/>
        <v>0</v>
      </c>
      <c r="AD73" s="993">
        <f t="shared" si="313"/>
        <v>0</v>
      </c>
      <c r="AE73" s="993">
        <f t="shared" si="313"/>
        <v>0</v>
      </c>
      <c r="AF73" s="993">
        <f t="shared" si="313"/>
        <v>0</v>
      </c>
      <c r="AG73" s="993">
        <f t="shared" si="313"/>
        <v>0</v>
      </c>
      <c r="AH73" s="993">
        <f t="shared" si="313"/>
        <v>0</v>
      </c>
      <c r="AI73" s="993">
        <f t="shared" si="313"/>
        <v>0</v>
      </c>
      <c r="AJ73" s="993">
        <f t="shared" si="313"/>
        <v>0</v>
      </c>
      <c r="AK73" s="994"/>
      <c r="AL73" s="993">
        <f t="shared" ref="AL73:BB73" si="314">SUM(AL16,AL25,AL34,AL43,AL52,AL61,AL70)</f>
        <v>0</v>
      </c>
      <c r="AM73" s="993">
        <f t="shared" si="314"/>
        <v>1.552511415525114E-2</v>
      </c>
      <c r="AN73" s="993">
        <f t="shared" si="314"/>
        <v>0</v>
      </c>
      <c r="AO73" s="993">
        <f t="shared" si="314"/>
        <v>0</v>
      </c>
      <c r="AP73" s="993">
        <f t="shared" si="314"/>
        <v>0</v>
      </c>
      <c r="AQ73" s="993">
        <f t="shared" si="314"/>
        <v>0</v>
      </c>
      <c r="AR73" s="993">
        <f t="shared" si="314"/>
        <v>4.892367906066537E-4</v>
      </c>
      <c r="AS73" s="993">
        <f t="shared" si="314"/>
        <v>0</v>
      </c>
      <c r="AT73" s="993">
        <f t="shared" si="314"/>
        <v>2.2178734507501629E-3</v>
      </c>
      <c r="AU73" s="993">
        <f t="shared" si="314"/>
        <v>0</v>
      </c>
      <c r="AV73" s="993">
        <f t="shared" si="314"/>
        <v>0</v>
      </c>
      <c r="AW73" s="993">
        <f t="shared" si="314"/>
        <v>0</v>
      </c>
      <c r="AX73" s="993">
        <f t="shared" si="314"/>
        <v>0</v>
      </c>
      <c r="AY73" s="993">
        <f t="shared" si="314"/>
        <v>0</v>
      </c>
      <c r="AZ73" s="993">
        <f t="shared" si="314"/>
        <v>0</v>
      </c>
      <c r="BA73" s="993">
        <f t="shared" si="314"/>
        <v>0</v>
      </c>
      <c r="BB73" s="993">
        <f t="shared" si="314"/>
        <v>0</v>
      </c>
      <c r="BC73" s="994"/>
      <c r="BD73" s="993">
        <f t="shared" ref="BD73:BT73" si="315">SUM(BD16,BD25,BD34,BD43,BD52,BD61,BD70)</f>
        <v>0</v>
      </c>
      <c r="BE73" s="993">
        <f t="shared" si="315"/>
        <v>0</v>
      </c>
      <c r="BF73" s="993">
        <f t="shared" si="315"/>
        <v>8.8062622309197655E-4</v>
      </c>
      <c r="BG73" s="993">
        <f t="shared" si="315"/>
        <v>0</v>
      </c>
      <c r="BH73" s="993">
        <f t="shared" si="315"/>
        <v>0</v>
      </c>
      <c r="BI73" s="993">
        <f t="shared" si="315"/>
        <v>1.3943248532289627E-2</v>
      </c>
      <c r="BJ73" s="993">
        <f t="shared" si="315"/>
        <v>0</v>
      </c>
      <c r="BK73" s="993">
        <f t="shared" si="315"/>
        <v>4.2283105022831051E-2</v>
      </c>
      <c r="BL73" s="993">
        <f t="shared" si="315"/>
        <v>6.0798434442270066E-2</v>
      </c>
      <c r="BM73" s="993">
        <f t="shared" si="315"/>
        <v>0</v>
      </c>
      <c r="BN73" s="993">
        <f t="shared" si="315"/>
        <v>0</v>
      </c>
      <c r="BO73" s="993">
        <f t="shared" si="315"/>
        <v>0</v>
      </c>
      <c r="BP73" s="993">
        <f t="shared" si="315"/>
        <v>0</v>
      </c>
      <c r="BQ73" s="993">
        <f t="shared" si="315"/>
        <v>0</v>
      </c>
      <c r="BR73" s="993">
        <f t="shared" si="315"/>
        <v>0</v>
      </c>
      <c r="BS73" s="993">
        <f t="shared" si="315"/>
        <v>0</v>
      </c>
      <c r="BT73" s="993">
        <f t="shared" si="315"/>
        <v>0</v>
      </c>
      <c r="BU73" s="994"/>
      <c r="BV73" s="993">
        <f>SUM(BV16,BV25,BV34,BV43,BV52,BV61,BV70)</f>
        <v>7.6041375454291302E-3</v>
      </c>
      <c r="BW73" s="993">
        <f>SUM(BW16,BW25,BW34,BW43,BW52,BW61,BW70)</f>
        <v>0</v>
      </c>
      <c r="BX73" s="993">
        <f>SUM(BX16,BX25,BX34,BX43,BX52,BX61,BX70)</f>
        <v>0</v>
      </c>
      <c r="BY73" s="993">
        <f>SUM(BY16,BY25,BY34,BY43,BY52,BY61,BY70)</f>
        <v>0</v>
      </c>
      <c r="BZ73" s="983" t="str">
        <f t="shared" si="296"/>
        <v/>
      </c>
      <c r="CA73" s="983" t="str">
        <f t="shared" si="297"/>
        <v/>
      </c>
      <c r="CB73" s="983" t="str">
        <f t="shared" si="298"/>
        <v/>
      </c>
      <c r="CC73" s="984" t="str">
        <f t="shared" si="299"/>
        <v/>
      </c>
      <c r="CD73" s="536">
        <f t="shared" si="291"/>
        <v>0</v>
      </c>
      <c r="CE73" s="537">
        <f t="shared" ref="CE73:CT74" si="31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8">
        <f t="shared" si="316"/>
        <v>0</v>
      </c>
      <c r="CG73" s="538">
        <f t="shared" si="316"/>
        <v>0</v>
      </c>
      <c r="CH73" s="538">
        <f t="shared" si="316"/>
        <v>0</v>
      </c>
      <c r="CI73" s="538">
        <f t="shared" si="316"/>
        <v>0</v>
      </c>
      <c r="CJ73" s="538">
        <f t="shared" si="316"/>
        <v>0</v>
      </c>
      <c r="CK73" s="539">
        <f t="shared" si="316"/>
        <v>0</v>
      </c>
      <c r="CL73" s="539">
        <f t="shared" si="316"/>
        <v>0</v>
      </c>
      <c r="CM73" s="539">
        <f t="shared" si="316"/>
        <v>0</v>
      </c>
      <c r="CN73" s="538">
        <f t="shared" si="316"/>
        <v>0</v>
      </c>
      <c r="CO73" s="538">
        <f t="shared" si="316"/>
        <v>0</v>
      </c>
      <c r="CP73" s="538">
        <f t="shared" si="316"/>
        <v>0</v>
      </c>
      <c r="CQ73" s="538">
        <f t="shared" si="316"/>
        <v>0</v>
      </c>
      <c r="CR73" s="538">
        <f t="shared" si="316"/>
        <v>4.892367906066537E-4</v>
      </c>
      <c r="CS73" s="537">
        <f t="shared" si="316"/>
        <v>2.2178734507501629E-3</v>
      </c>
      <c r="CT73" s="1313">
        <f t="shared" si="316"/>
        <v>1.552511415525114E-2</v>
      </c>
      <c r="CU73" s="540">
        <f t="shared" si="270"/>
        <v>0</v>
      </c>
      <c r="CV73" s="541">
        <f t="shared" si="271"/>
        <v>0</v>
      </c>
      <c r="CW73" s="542">
        <f t="shared" si="272"/>
        <v>0</v>
      </c>
      <c r="CX73" s="542">
        <f t="shared" si="273"/>
        <v>0</v>
      </c>
      <c r="CY73" s="542">
        <f t="shared" si="274"/>
        <v>0</v>
      </c>
      <c r="CZ73" s="542">
        <f t="shared" si="275"/>
        <v>0</v>
      </c>
      <c r="DA73" s="542">
        <f t="shared" si="276"/>
        <v>0</v>
      </c>
      <c r="DB73" s="543">
        <f t="shared" si="277"/>
        <v>0</v>
      </c>
      <c r="DC73" s="543">
        <f t="shared" si="278"/>
        <v>0</v>
      </c>
      <c r="DD73" s="543">
        <f t="shared" si="279"/>
        <v>0</v>
      </c>
      <c r="DE73" s="542">
        <f t="shared" si="280"/>
        <v>0</v>
      </c>
      <c r="DF73" s="542">
        <f t="shared" si="281"/>
        <v>0</v>
      </c>
      <c r="DG73" s="542">
        <f t="shared" si="282"/>
        <v>0</v>
      </c>
      <c r="DH73" s="542">
        <f t="shared" si="283"/>
        <v>8.8062622309197655E-4</v>
      </c>
      <c r="DI73" s="542">
        <f t="shared" si="284"/>
        <v>1.3943248532289627E-2</v>
      </c>
      <c r="DJ73" s="541">
        <f t="shared" si="285"/>
        <v>4.2283105022831051E-2</v>
      </c>
      <c r="DK73" s="540">
        <f t="shared" si="286"/>
        <v>6.0798434442270066E-2</v>
      </c>
      <c r="DL73" s="1027"/>
      <c r="DM73" s="1028"/>
      <c r="DN73" s="1028"/>
      <c r="DO73" s="1028"/>
      <c r="DP73" s="1029">
        <f>SUM(DP16,DP25,DP34,DP43,DP70)</f>
        <v>0</v>
      </c>
      <c r="DQ73" s="1030">
        <f>SUM(DQ16,DQ25,DQ34,DQ43,DQ70)</f>
        <v>0</v>
      </c>
      <c r="DR73" s="1030">
        <f>SUM(DR16,DR25,DR34,DR43,DR70)</f>
        <v>0</v>
      </c>
      <c r="DS73" s="1031">
        <f>SUM(DS16,DS25,DS34,DS43,DS70)</f>
        <v>0</v>
      </c>
      <c r="DU73" s="1033"/>
    </row>
    <row r="74" spans="1:125" s="1038" customFormat="1" ht="14" customHeight="1">
      <c r="A74" s="1034" t="s">
        <v>482</v>
      </c>
      <c r="B74" s="907">
        <f t="shared" ref="B74:R74" si="317">SUM(B18,B27,B36,B45,B54,B63,B72)</f>
        <v>0</v>
      </c>
      <c r="C74" s="907">
        <f t="shared" si="317"/>
        <v>9.9600000000000009</v>
      </c>
      <c r="D74" s="907">
        <f t="shared" si="317"/>
        <v>0</v>
      </c>
      <c r="E74" s="907">
        <f t="shared" si="317"/>
        <v>60</v>
      </c>
      <c r="F74" s="907">
        <f t="shared" si="317"/>
        <v>60</v>
      </c>
      <c r="G74" s="907">
        <f t="shared" si="317"/>
        <v>0</v>
      </c>
      <c r="H74" s="907">
        <f t="shared" si="317"/>
        <v>0</v>
      </c>
      <c r="I74" s="907">
        <f t="shared" si="317"/>
        <v>0</v>
      </c>
      <c r="J74" s="907">
        <f t="shared" si="317"/>
        <v>116.96399999999998</v>
      </c>
      <c r="K74" s="907">
        <f t="shared" si="317"/>
        <v>0</v>
      </c>
      <c r="L74" s="907">
        <f t="shared" si="317"/>
        <v>0</v>
      </c>
      <c r="M74" s="907">
        <f t="shared" si="317"/>
        <v>0</v>
      </c>
      <c r="N74" s="907">
        <f t="shared" si="317"/>
        <v>0</v>
      </c>
      <c r="O74" s="907">
        <f t="shared" si="317"/>
        <v>0</v>
      </c>
      <c r="P74" s="907">
        <f t="shared" si="317"/>
        <v>0</v>
      </c>
      <c r="Q74" s="907">
        <f t="shared" si="317"/>
        <v>0</v>
      </c>
      <c r="R74" s="907">
        <f t="shared" si="317"/>
        <v>0</v>
      </c>
      <c r="S74" s="990"/>
      <c r="T74" s="907">
        <f t="shared" ref="T74:AJ74" si="318">SUM(T18,T27,T36,T45,T54,T63,T72)</f>
        <v>0</v>
      </c>
      <c r="U74" s="907">
        <f t="shared" si="318"/>
        <v>0</v>
      </c>
      <c r="V74" s="907">
        <f t="shared" si="318"/>
        <v>160</v>
      </c>
      <c r="W74" s="907">
        <f t="shared" si="318"/>
        <v>93.975999999999999</v>
      </c>
      <c r="X74" s="907">
        <f t="shared" si="318"/>
        <v>0</v>
      </c>
      <c r="Y74" s="907">
        <f t="shared" si="318"/>
        <v>0</v>
      </c>
      <c r="Z74" s="907">
        <f t="shared" si="318"/>
        <v>36</v>
      </c>
      <c r="AA74" s="907">
        <f t="shared" si="318"/>
        <v>0</v>
      </c>
      <c r="AB74" s="907">
        <f t="shared" si="318"/>
        <v>0</v>
      </c>
      <c r="AC74" s="907">
        <f t="shared" si="318"/>
        <v>0</v>
      </c>
      <c r="AD74" s="907">
        <f t="shared" si="318"/>
        <v>0</v>
      </c>
      <c r="AE74" s="907">
        <f t="shared" si="318"/>
        <v>0</v>
      </c>
      <c r="AF74" s="907">
        <f t="shared" si="318"/>
        <v>0</v>
      </c>
      <c r="AG74" s="907">
        <f t="shared" si="318"/>
        <v>0</v>
      </c>
      <c r="AH74" s="907">
        <f t="shared" si="318"/>
        <v>0</v>
      </c>
      <c r="AI74" s="907">
        <f t="shared" si="318"/>
        <v>0</v>
      </c>
      <c r="AJ74" s="907">
        <f t="shared" si="318"/>
        <v>0</v>
      </c>
      <c r="AK74" s="990"/>
      <c r="AL74" s="907">
        <f t="shared" ref="AL74:BB74" si="319">SUM(AL18,AL27,AL36,AL45,AL54,AL63,AL72)</f>
        <v>0</v>
      </c>
      <c r="AM74" s="907">
        <f t="shared" si="319"/>
        <v>175</v>
      </c>
      <c r="AN74" s="907">
        <f t="shared" si="319"/>
        <v>0</v>
      </c>
      <c r="AO74" s="907">
        <f t="shared" si="319"/>
        <v>0</v>
      </c>
      <c r="AP74" s="907">
        <f t="shared" si="319"/>
        <v>0</v>
      </c>
      <c r="AQ74" s="907">
        <f t="shared" si="319"/>
        <v>0</v>
      </c>
      <c r="AR74" s="907">
        <f t="shared" si="319"/>
        <v>40</v>
      </c>
      <c r="AS74" s="907">
        <f t="shared" si="319"/>
        <v>0</v>
      </c>
      <c r="AT74" s="907">
        <f t="shared" si="319"/>
        <v>30</v>
      </c>
      <c r="AU74" s="907">
        <f t="shared" si="319"/>
        <v>0</v>
      </c>
      <c r="AV74" s="907">
        <f t="shared" si="319"/>
        <v>0</v>
      </c>
      <c r="AW74" s="907">
        <f t="shared" si="319"/>
        <v>0</v>
      </c>
      <c r="AX74" s="907">
        <f t="shared" si="319"/>
        <v>0</v>
      </c>
      <c r="AY74" s="907">
        <f t="shared" si="319"/>
        <v>0</v>
      </c>
      <c r="AZ74" s="907">
        <f t="shared" si="319"/>
        <v>0</v>
      </c>
      <c r="BA74" s="907">
        <f t="shared" si="319"/>
        <v>0</v>
      </c>
      <c r="BB74" s="907">
        <f t="shared" si="319"/>
        <v>0</v>
      </c>
      <c r="BC74" s="990"/>
      <c r="BD74" s="907">
        <f t="shared" ref="BD74:BT74" si="320">SUM(BD18,BD27,BD36,BD45,BD54,BD63,BD72)</f>
        <v>0</v>
      </c>
      <c r="BE74" s="907">
        <f t="shared" si="320"/>
        <v>0</v>
      </c>
      <c r="BF74" s="907">
        <f t="shared" si="320"/>
        <v>239.994</v>
      </c>
      <c r="BG74" s="907">
        <f t="shared" si="320"/>
        <v>0</v>
      </c>
      <c r="BH74" s="907">
        <f t="shared" si="320"/>
        <v>0</v>
      </c>
      <c r="BI74" s="907">
        <f t="shared" si="320"/>
        <v>500</v>
      </c>
      <c r="BJ74" s="907">
        <f t="shared" si="320"/>
        <v>0</v>
      </c>
      <c r="BK74" s="907">
        <f t="shared" si="320"/>
        <v>390</v>
      </c>
      <c r="BL74" s="907">
        <f t="shared" si="320"/>
        <v>1896</v>
      </c>
      <c r="BM74" s="907">
        <f t="shared" si="320"/>
        <v>0</v>
      </c>
      <c r="BN74" s="907">
        <f t="shared" si="320"/>
        <v>0</v>
      </c>
      <c r="BO74" s="907">
        <f t="shared" si="320"/>
        <v>0</v>
      </c>
      <c r="BP74" s="907">
        <f t="shared" si="320"/>
        <v>0</v>
      </c>
      <c r="BQ74" s="907">
        <f t="shared" si="320"/>
        <v>0</v>
      </c>
      <c r="BR74" s="907">
        <f t="shared" si="320"/>
        <v>0</v>
      </c>
      <c r="BS74" s="907">
        <f t="shared" si="320"/>
        <v>0</v>
      </c>
      <c r="BT74" s="907">
        <f t="shared" si="320"/>
        <v>0</v>
      </c>
      <c r="BU74" s="990"/>
      <c r="BV74" s="907">
        <f>SUM(BV18,BV27,BV36,BV45,BV54,BV63,BV72)</f>
        <v>60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96"/>
        <v/>
      </c>
      <c r="CA74" s="894" t="str">
        <f t="shared" si="297"/>
        <v/>
      </c>
      <c r="CB74" s="894" t="str">
        <f t="shared" si="298"/>
        <v/>
      </c>
      <c r="CC74" s="895" t="str">
        <f t="shared" si="299"/>
        <v/>
      </c>
      <c r="CD74" s="523">
        <f t="shared" si="291"/>
        <v>0</v>
      </c>
      <c r="CE74" s="89">
        <f t="shared" si="316"/>
        <v>0</v>
      </c>
      <c r="CF74" s="90">
        <f t="shared" si="316"/>
        <v>0</v>
      </c>
      <c r="CG74" s="90">
        <f t="shared" si="316"/>
        <v>0</v>
      </c>
      <c r="CH74" s="90">
        <f t="shared" si="316"/>
        <v>0</v>
      </c>
      <c r="CI74" s="90">
        <f t="shared" si="316"/>
        <v>0</v>
      </c>
      <c r="CJ74" s="90">
        <f t="shared" si="316"/>
        <v>0</v>
      </c>
      <c r="CK74" s="156">
        <f t="shared" si="316"/>
        <v>0</v>
      </c>
      <c r="CL74" s="156">
        <f t="shared" si="316"/>
        <v>0</v>
      </c>
      <c r="CM74" s="156">
        <f t="shared" si="316"/>
        <v>0</v>
      </c>
      <c r="CN74" s="90">
        <f t="shared" si="316"/>
        <v>0</v>
      </c>
      <c r="CO74" s="90">
        <f t="shared" si="316"/>
        <v>0</v>
      </c>
      <c r="CP74" s="90">
        <f t="shared" si="316"/>
        <v>0</v>
      </c>
      <c r="CQ74" s="90">
        <f t="shared" si="316"/>
        <v>0</v>
      </c>
      <c r="CR74" s="90">
        <f t="shared" si="316"/>
        <v>30</v>
      </c>
      <c r="CS74" s="89">
        <f t="shared" si="316"/>
        <v>40</v>
      </c>
      <c r="CT74" s="524">
        <f t="shared" si="316"/>
        <v>175</v>
      </c>
      <c r="CU74" s="552">
        <f t="shared" si="270"/>
        <v>0</v>
      </c>
      <c r="CV74" s="553">
        <f t="shared" si="271"/>
        <v>0</v>
      </c>
      <c r="CW74" s="554">
        <f t="shared" si="272"/>
        <v>0</v>
      </c>
      <c r="CX74" s="554">
        <f t="shared" si="273"/>
        <v>0</v>
      </c>
      <c r="CY74" s="554">
        <f t="shared" si="274"/>
        <v>0</v>
      </c>
      <c r="CZ74" s="554">
        <f t="shared" si="275"/>
        <v>0</v>
      </c>
      <c r="DA74" s="554">
        <f t="shared" si="276"/>
        <v>0</v>
      </c>
      <c r="DB74" s="555">
        <f t="shared" si="277"/>
        <v>0</v>
      </c>
      <c r="DC74" s="555">
        <f t="shared" si="278"/>
        <v>0</v>
      </c>
      <c r="DD74" s="555">
        <f t="shared" si="279"/>
        <v>0</v>
      </c>
      <c r="DE74" s="554">
        <f t="shared" si="280"/>
        <v>0</v>
      </c>
      <c r="DF74" s="554">
        <f t="shared" si="281"/>
        <v>0</v>
      </c>
      <c r="DG74" s="554">
        <f t="shared" si="282"/>
        <v>0</v>
      </c>
      <c r="DH74" s="554">
        <f t="shared" si="283"/>
        <v>239.994</v>
      </c>
      <c r="DI74" s="554">
        <f t="shared" si="284"/>
        <v>390</v>
      </c>
      <c r="DJ74" s="553">
        <f t="shared" si="285"/>
        <v>500</v>
      </c>
      <c r="DK74" s="552">
        <f t="shared" si="286"/>
        <v>1896</v>
      </c>
      <c r="DL74" s="896"/>
      <c r="DM74" s="1035"/>
      <c r="DN74" s="1035"/>
      <c r="DO74" s="1035"/>
      <c r="DP74" s="1036">
        <f>SUM(DP18,DP27,DP36,DP45,DP72)</f>
        <v>0</v>
      </c>
      <c r="DQ74" s="924">
        <f>SUM(DQ18,DQ27,DQ36,DQ45,DQ72)</f>
        <v>0</v>
      </c>
      <c r="DR74" s="924">
        <f>SUM(DR18,DR27,DR36,DR45,DR72)</f>
        <v>0</v>
      </c>
      <c r="DS74" s="1037">
        <f>SUM(DS18,DS27,DS36,DS45,DS72)</f>
        <v>0</v>
      </c>
      <c r="DU74" s="1039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62"/>
      <c r="U75" s="1462"/>
      <c r="V75" s="1462"/>
      <c r="W75" s="1462"/>
      <c r="X75" s="1462"/>
      <c r="Y75" s="146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97"/>
      <c r="DQ75" s="998"/>
      <c r="DR75" s="998"/>
      <c r="DS75" s="999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62"/>
      <c r="U76" s="1462"/>
      <c r="V76" s="1462"/>
      <c r="W76" s="1462"/>
      <c r="X76" s="1462"/>
      <c r="Y76" s="146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62"/>
      <c r="U77" s="1462"/>
      <c r="V77" s="1462"/>
      <c r="W77" s="1462"/>
      <c r="X77" s="1462"/>
      <c r="Y77" s="146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62"/>
      <c r="U78" s="1462"/>
      <c r="V78" s="1462"/>
      <c r="W78" s="1462"/>
      <c r="X78" s="1462"/>
      <c r="Y78" s="146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62"/>
      <c r="U79" s="1462"/>
      <c r="V79" s="1462"/>
      <c r="W79" s="1462"/>
      <c r="X79" s="1462"/>
      <c r="Y79" s="146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62"/>
      <c r="U80" s="1462"/>
      <c r="V80" s="1462"/>
      <c r="W80" s="1462"/>
      <c r="X80" s="1462"/>
      <c r="Y80" s="146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62"/>
      <c r="U81" s="1462"/>
      <c r="V81" s="1462"/>
      <c r="W81" s="1462"/>
      <c r="X81" s="1462"/>
      <c r="Y81" s="146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62"/>
      <c r="U82" s="1462"/>
      <c r="V82" s="1462"/>
      <c r="W82" s="1462"/>
      <c r="X82" s="1462"/>
      <c r="Y82" s="146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62"/>
      <c r="U83" s="1462"/>
      <c r="V83" s="1462"/>
      <c r="W83" s="1462"/>
      <c r="X83" s="1462"/>
      <c r="Y83" s="146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62"/>
      <c r="U84" s="1462"/>
      <c r="V84" s="1462"/>
      <c r="W84" s="1462"/>
      <c r="X84" s="1462"/>
      <c r="Y84" s="146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62"/>
      <c r="U85" s="1462"/>
      <c r="V85" s="1462"/>
      <c r="W85" s="1462"/>
      <c r="X85" s="1462"/>
      <c r="Y85" s="146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62"/>
      <c r="U86" s="1462"/>
      <c r="V86" s="1462"/>
      <c r="W86" s="1462"/>
      <c r="X86" s="1462"/>
      <c r="Y86" s="146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62"/>
      <c r="U87" s="1462"/>
      <c r="V87" s="1462"/>
      <c r="W87" s="1462"/>
      <c r="X87" s="1462"/>
      <c r="Y87" s="146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62"/>
      <c r="U88" s="1462"/>
      <c r="V88" s="1462"/>
      <c r="W88" s="1462"/>
      <c r="X88" s="1462"/>
      <c r="Y88" s="146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62"/>
      <c r="U89" s="1462"/>
      <c r="V89" s="1462"/>
      <c r="W89" s="1462"/>
      <c r="X89" s="1462"/>
      <c r="Y89" s="146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40" customWidth="1"/>
    <col min="2" max="2" width="3.5" style="453" customWidth="1"/>
    <col min="3" max="5" width="8.832031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5" width="7.6640625" style="453" customWidth="1"/>
    <col min="16" max="16" width="8.6640625" style="453" customWidth="1"/>
    <col min="17" max="17" width="40.6640625" style="1040" customWidth="1"/>
    <col min="18" max="18" width="7.6640625" style="454" customWidth="1"/>
    <col min="19" max="21" width="7.6640625" style="455" customWidth="1"/>
    <col min="22" max="16384" width="11.5" style="46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9" t="s">
        <v>704</v>
      </c>
      <c r="D1" s="1430"/>
      <c r="E1" s="1430"/>
      <c r="F1" s="1431">
        <f>Data!$F$1</f>
        <v>2100</v>
      </c>
      <c r="G1" s="1432" t="str">
        <f>Data!$G$1</f>
        <v>kcal</v>
      </c>
      <c r="H1" s="460" t="str">
        <f>IF(A2="","",A2)</f>
        <v>ZM09</v>
      </c>
      <c r="I1" s="458"/>
      <c r="J1" s="1443" t="s">
        <v>708</v>
      </c>
      <c r="K1" s="1444">
        <f>[1]ExpFactors!$F$1</f>
        <v>1</v>
      </c>
      <c r="L1" s="1041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ZM09</v>
      </c>
      <c r="B2" s="470"/>
      <c r="C2" s="1042" t="s">
        <v>109</v>
      </c>
      <c r="D2" s="1043"/>
      <c r="E2" s="1043"/>
      <c r="F2" s="1043"/>
      <c r="G2" s="1044"/>
      <c r="H2" s="1042" t="s">
        <v>469</v>
      </c>
      <c r="I2" s="1043"/>
      <c r="J2" s="1043"/>
      <c r="K2" s="1043"/>
      <c r="L2" s="1044"/>
      <c r="M2" s="883"/>
      <c r="N2" s="883"/>
      <c r="O2" s="883"/>
      <c r="P2" s="883"/>
      <c r="Q2" s="886"/>
      <c r="R2" s="43"/>
      <c r="S2" s="43"/>
      <c r="T2" s="43"/>
      <c r="U2" s="43"/>
      <c r="V2" s="43"/>
    </row>
    <row r="3" spans="1:22" ht="14" customHeight="1" thickBot="1">
      <c r="A3" s="906" t="s">
        <v>33</v>
      </c>
      <c r="B3" s="481"/>
      <c r="C3" s="1045" t="s">
        <v>112</v>
      </c>
      <c r="D3" s="1046"/>
      <c r="E3" s="1046"/>
      <c r="F3" s="1046"/>
      <c r="G3" s="1047"/>
      <c r="H3" s="1045" t="s">
        <v>470</v>
      </c>
      <c r="I3" s="1046"/>
      <c r="J3" s="1046"/>
      <c r="K3" s="1046"/>
      <c r="L3" s="1047"/>
      <c r="M3" s="1045" t="s">
        <v>483</v>
      </c>
      <c r="N3" s="1046"/>
      <c r="O3" s="1046"/>
      <c r="P3" s="1046"/>
      <c r="Q3" s="43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484</v>
      </c>
      <c r="B5" s="511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120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3"/>
      <c r="I8" s="953"/>
      <c r="J8" s="953"/>
      <c r="K8" s="953"/>
      <c r="L8" s="1052"/>
      <c r="M8" s="953"/>
      <c r="N8" s="953"/>
      <c r="O8" s="953"/>
      <c r="P8" s="953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9"/>
      <c r="I9" s="959"/>
      <c r="J9" s="959"/>
      <c r="K9" s="959"/>
      <c r="L9" s="1052"/>
      <c r="M9" s="959"/>
      <c r="N9" s="959"/>
      <c r="O9" s="959"/>
      <c r="P9" s="959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1.0054305283757339</v>
      </c>
      <c r="D10" s="1062">
        <f>SUM(D11:D19)</f>
        <v>1.0601264767703125</v>
      </c>
      <c r="E10" s="1062">
        <f>SUM(E11:E19)</f>
        <v>1.2336347031963468</v>
      </c>
      <c r="F10" s="1062">
        <f>SUM(F11:F19)</f>
        <v>1.361423352902805</v>
      </c>
      <c r="G10" s="1061"/>
      <c r="H10" s="1063"/>
      <c r="I10" s="1063"/>
      <c r="J10" s="1063"/>
      <c r="K10" s="1063"/>
      <c r="L10" s="1061"/>
      <c r="M10" s="1062" t="e">
        <f>SUM(M11:M19)</f>
        <v>#DIV/0!</v>
      </c>
      <c r="N10" s="1062" t="e">
        <f>SUM(N11:N19)</f>
        <v>#DIV/0!</v>
      </c>
      <c r="O10" s="1062" t="e">
        <f>SUM(O11:O19)</f>
        <v>#DIV/0!</v>
      </c>
      <c r="P10" s="1062" t="e">
        <f>SUM(P11:P19)</f>
        <v>#DIV/0!</v>
      </c>
      <c r="Q10" s="1064"/>
      <c r="R10" s="1065"/>
      <c r="S10" s="1028"/>
      <c r="T10" s="1028"/>
      <c r="U10" s="1066">
        <v>10</v>
      </c>
      <c r="V10" s="851"/>
    </row>
    <row r="11" spans="1:22" s="887" customFormat="1" ht="15.75" customHeight="1">
      <c r="A11" s="546" t="s">
        <v>683</v>
      </c>
      <c r="B11" s="40"/>
      <c r="C11" s="547">
        <f>SUM(C831:C834,C837:C840,C843,C846)</f>
        <v>0.38926474699468833</v>
      </c>
      <c r="D11" s="547">
        <f t="shared" ref="D11:F11" si="0">SUM(D831:D834,D837:D840,D843,D846)</f>
        <v>0.46075233746466621</v>
      </c>
      <c r="E11" s="547">
        <f t="shared" si="0"/>
        <v>0.53021526418786691</v>
      </c>
      <c r="F11" s="547">
        <f t="shared" si="0"/>
        <v>0.53158512720156559</v>
      </c>
      <c r="G11" s="40"/>
      <c r="H11" s="1067"/>
      <c r="I11" s="1067"/>
      <c r="J11" s="1067"/>
      <c r="K11" s="1067"/>
      <c r="L11" s="40"/>
      <c r="M11" s="547">
        <f>SUM(M831:M834)</f>
        <v>0</v>
      </c>
      <c r="N11" s="547">
        <f t="shared" ref="N11:P11" si="1">SUM(N831:N834)</f>
        <v>0</v>
      </c>
      <c r="O11" s="547">
        <f t="shared" si="1"/>
        <v>1.5391389432485323</v>
      </c>
      <c r="P11" s="547">
        <f t="shared" si="1"/>
        <v>10.892367906066536</v>
      </c>
      <c r="Q11" s="1068" t="s">
        <v>485</v>
      </c>
      <c r="R11" s="1065"/>
      <c r="S11" s="1028"/>
      <c r="T11" s="1028"/>
      <c r="U11" s="1066">
        <v>11</v>
      </c>
      <c r="V11" s="851"/>
    </row>
    <row r="12" spans="1:22" s="887" customFormat="1" ht="15.75" customHeight="1">
      <c r="A12" s="546" t="s">
        <v>684</v>
      </c>
      <c r="B12" s="40"/>
      <c r="C12" s="547">
        <f>SUM(C829:C830,C835:C836,C841:C842,C844:C845,C847:C848)</f>
        <v>0.29740704500978477</v>
      </c>
      <c r="D12" s="547">
        <f t="shared" ref="D12:F12" si="2">SUM(D829:D830,D835:D836,D841:D842,D844:D845,D847:D848)</f>
        <v>0.19140574037834313</v>
      </c>
      <c r="E12" s="547">
        <f t="shared" si="2"/>
        <v>0.1952054794520548</v>
      </c>
      <c r="F12" s="547">
        <f t="shared" si="2"/>
        <v>0.20309849967384214</v>
      </c>
      <c r="G12" s="40"/>
      <c r="H12" s="1067"/>
      <c r="I12" s="1067"/>
      <c r="J12" s="1067"/>
      <c r="K12" s="1067"/>
      <c r="L12" s="40"/>
      <c r="M12" s="547">
        <f>SUM(M829:M830,M835:M848)</f>
        <v>0</v>
      </c>
      <c r="N12" s="547">
        <f t="shared" ref="N12:P12" si="3">SUM(N829:N830,N835:N848)</f>
        <v>0</v>
      </c>
      <c r="O12" s="547">
        <f t="shared" si="3"/>
        <v>0.14507501630789299</v>
      </c>
      <c r="P12" s="547">
        <f t="shared" si="3"/>
        <v>0.1385909980430528</v>
      </c>
      <c r="Q12" s="1068"/>
      <c r="R12" s="1065"/>
      <c r="S12" s="1028"/>
      <c r="T12" s="1028"/>
      <c r="U12" s="1066">
        <v>12</v>
      </c>
      <c r="V12" s="851"/>
    </row>
    <row r="13" spans="1:22" s="887" customFormat="1" ht="15.75" customHeight="1">
      <c r="A13" s="546" t="s">
        <v>128</v>
      </c>
      <c r="B13" s="40"/>
      <c r="C13" s="547">
        <f>SUM(C819:C828)</f>
        <v>0</v>
      </c>
      <c r="D13" s="547">
        <f>SUM(D819:D828)</f>
        <v>7.6226715952743343E-2</v>
      </c>
      <c r="E13" s="547">
        <f>SUM(E819:E828)</f>
        <v>0.33015003261578602</v>
      </c>
      <c r="F13" s="547">
        <f>SUM(F819:F828)</f>
        <v>0.37822570123939986</v>
      </c>
      <c r="G13" s="40"/>
      <c r="H13" s="1067"/>
      <c r="I13" s="1067"/>
      <c r="J13" s="1067"/>
      <c r="K13" s="1067"/>
      <c r="L13" s="40"/>
      <c r="M13" s="547">
        <f>SUM(M819:M828)</f>
        <v>0</v>
      </c>
      <c r="N13" s="547">
        <f t="shared" ref="N13:P13" si="4">SUM(N819:N828)</f>
        <v>0</v>
      </c>
      <c r="O13" s="547">
        <f t="shared" si="4"/>
        <v>-5.4272667971298094E-2</v>
      </c>
      <c r="P13" s="547">
        <f t="shared" si="4"/>
        <v>-0.19830397912589692</v>
      </c>
      <c r="Q13" s="897"/>
      <c r="R13" s="1065"/>
      <c r="S13" s="1028"/>
      <c r="T13" s="1028"/>
      <c r="U13" s="1066">
        <v>13</v>
      </c>
      <c r="V13" s="851"/>
    </row>
    <row r="14" spans="1:22" s="887" customFormat="1" ht="15.75" customHeight="1">
      <c r="A14" s="546" t="s">
        <v>129</v>
      </c>
      <c r="B14" s="40"/>
      <c r="C14" s="547">
        <f>+SUM(C850:C851)</f>
        <v>0</v>
      </c>
      <c r="D14" s="547">
        <f>+SUM(D850:D851)</f>
        <v>0</v>
      </c>
      <c r="E14" s="547">
        <f>+SUM(E850:E851)</f>
        <v>0</v>
      </c>
      <c r="F14" s="547">
        <f>+SUM(F850:F851)</f>
        <v>0</v>
      </c>
      <c r="G14" s="40"/>
      <c r="H14" s="1067"/>
      <c r="I14" s="1067"/>
      <c r="J14" s="1067"/>
      <c r="K14" s="1067"/>
      <c r="L14" s="40"/>
      <c r="M14" s="547">
        <f>+SUM(M850:M851)</f>
        <v>0</v>
      </c>
      <c r="N14" s="547">
        <f t="shared" ref="N14:P14" si="5">+SUM(N850:N851)</f>
        <v>0</v>
      </c>
      <c r="O14" s="547">
        <f t="shared" si="5"/>
        <v>0</v>
      </c>
      <c r="P14" s="547">
        <f t="shared" si="5"/>
        <v>0</v>
      </c>
      <c r="Q14" s="897"/>
      <c r="R14" s="1065"/>
      <c r="S14" s="1028"/>
      <c r="T14" s="1028"/>
      <c r="U14" s="1066">
        <v>14</v>
      </c>
      <c r="V14" s="851"/>
    </row>
    <row r="15" spans="1:22" s="887" customFormat="1" ht="15.75" customHeight="1">
      <c r="A15" s="546" t="s">
        <v>130</v>
      </c>
      <c r="B15" s="40"/>
      <c r="C15" s="547">
        <f>SUM(C853:C857)</f>
        <v>0.12177802627900475</v>
      </c>
      <c r="D15" s="547">
        <f>SUM(D853:D857)</f>
        <v>0.10734507501630791</v>
      </c>
      <c r="E15" s="547">
        <f>SUM(E853:E857)</f>
        <v>0</v>
      </c>
      <c r="F15" s="547">
        <f>SUM(F853:F857)</f>
        <v>0</v>
      </c>
      <c r="G15" s="40"/>
      <c r="H15" s="1067"/>
      <c r="I15" s="1067"/>
      <c r="J15" s="1067"/>
      <c r="K15" s="1067"/>
      <c r="L15" s="40"/>
      <c r="M15" s="547">
        <f>SUM(M853:M857)</f>
        <v>2.4355605255800959E-2</v>
      </c>
      <c r="N15" s="547">
        <f t="shared" ref="N15:P15" si="6">SUM(N853:N857)</f>
        <v>2.1469015003261569E-2</v>
      </c>
      <c r="O15" s="547">
        <f t="shared" si="6"/>
        <v>0</v>
      </c>
      <c r="P15" s="547">
        <f t="shared" si="6"/>
        <v>0</v>
      </c>
      <c r="Q15" s="897"/>
      <c r="R15" s="1065"/>
      <c r="S15" s="1028"/>
      <c r="T15" s="1028"/>
      <c r="U15" s="1066">
        <v>15</v>
      </c>
      <c r="V15" s="851"/>
    </row>
    <row r="16" spans="1:22" s="887" customFormat="1" ht="15.75" customHeight="1">
      <c r="A16" s="546" t="s">
        <v>685</v>
      </c>
      <c r="B16" s="40"/>
      <c r="C16" s="547">
        <f>SUM(C858:C864,C877:C878)</f>
        <v>8.3064020128599383E-2</v>
      </c>
      <c r="D16" s="547">
        <f t="shared" ref="D16:F16" si="7">SUM(D858:D864,D877:D878)</f>
        <v>0.13119373776908025</v>
      </c>
      <c r="E16" s="547">
        <f t="shared" si="7"/>
        <v>6.8101761252446186E-2</v>
      </c>
      <c r="F16" s="547">
        <f t="shared" si="7"/>
        <v>6.9041095890410964E-2</v>
      </c>
      <c r="G16" s="40"/>
      <c r="H16" s="1067"/>
      <c r="I16" s="1067"/>
      <c r="J16" s="1067"/>
      <c r="K16" s="1067"/>
      <c r="L16" s="40"/>
      <c r="M16" s="547">
        <f>SUM(M858:M859)</f>
        <v>0</v>
      </c>
      <c r="N16" s="547">
        <f t="shared" ref="N16:P16" si="8">SUM(N858:N859)</f>
        <v>0</v>
      </c>
      <c r="O16" s="547">
        <f t="shared" si="8"/>
        <v>0</v>
      </c>
      <c r="P16" s="547">
        <f t="shared" si="8"/>
        <v>0</v>
      </c>
      <c r="Q16" s="897"/>
      <c r="R16" s="1065"/>
      <c r="S16" s="1028"/>
      <c r="T16" s="1028"/>
      <c r="U16" s="1066">
        <v>16</v>
      </c>
      <c r="V16" s="851"/>
    </row>
    <row r="17" spans="1:22" s="887" customFormat="1" ht="15.75" customHeight="1">
      <c r="A17" s="546" t="s">
        <v>686</v>
      </c>
      <c r="B17" s="40"/>
      <c r="C17" s="547">
        <f>SUM(C865:C876,C879:C886)</f>
        <v>0.11391668996365668</v>
      </c>
      <c r="D17" s="547">
        <f t="shared" ref="D17:F17" si="9">SUM(D865:D876,D879:D886)</f>
        <v>9.3202870189171574E-2</v>
      </c>
      <c r="E17" s="547">
        <f t="shared" si="9"/>
        <v>0.10996216568819309</v>
      </c>
      <c r="F17" s="547">
        <f t="shared" si="9"/>
        <v>0.17947292889758643</v>
      </c>
      <c r="G17" s="40"/>
      <c r="H17" s="1067"/>
      <c r="I17" s="1067"/>
      <c r="J17" s="1067"/>
      <c r="K17" s="1067"/>
      <c r="L17" s="40"/>
      <c r="M17" s="547" t="e">
        <f>SUM(M860:M886)</f>
        <v>#DIV/0!</v>
      </c>
      <c r="N17" s="547" t="e">
        <f t="shared" ref="N17:P17" si="10">SUM(N860:N886)</f>
        <v>#DIV/0!</v>
      </c>
      <c r="O17" s="547" t="e">
        <f t="shared" si="10"/>
        <v>#DIV/0!</v>
      </c>
      <c r="P17" s="547" t="e">
        <f t="shared" si="10"/>
        <v>#DIV/0!</v>
      </c>
      <c r="Q17" s="897"/>
      <c r="R17" s="1065"/>
      <c r="S17" s="1028"/>
      <c r="T17" s="1028"/>
      <c r="U17" s="1066">
        <v>17</v>
      </c>
      <c r="V17" s="851"/>
    </row>
    <row r="18" spans="1:22" s="887" customFormat="1" ht="15.75" customHeight="1">
      <c r="A18" s="546" t="s">
        <v>131</v>
      </c>
      <c r="B18" s="40"/>
      <c r="C18" s="547">
        <f>SUM(C888:C894)</f>
        <v>0</v>
      </c>
      <c r="D18" s="547">
        <f>SUM(D888:D894)</f>
        <v>0</v>
      </c>
      <c r="E18" s="547">
        <f>SUM(E888:E894)</f>
        <v>0</v>
      </c>
      <c r="F18" s="547">
        <f>SUM(F888:F894)</f>
        <v>0</v>
      </c>
      <c r="G18" s="40"/>
      <c r="H18" s="1067"/>
      <c r="I18" s="1067"/>
      <c r="J18" s="1067"/>
      <c r="K18" s="1067"/>
      <c r="L18" s="40"/>
      <c r="M18" s="547">
        <f>SUM(M888:M894)</f>
        <v>0</v>
      </c>
      <c r="N18" s="547">
        <f t="shared" ref="N18:P18" si="11">SUM(N888:N894)</f>
        <v>0</v>
      </c>
      <c r="O18" s="547">
        <f t="shared" si="11"/>
        <v>0</v>
      </c>
      <c r="P18" s="547">
        <f t="shared" si="11"/>
        <v>0</v>
      </c>
      <c r="Q18" s="897"/>
      <c r="R18" s="1065"/>
      <c r="S18" s="1028"/>
      <c r="T18" s="1028"/>
      <c r="U18" s="1066">
        <v>18</v>
      </c>
      <c r="V18" s="851"/>
    </row>
    <row r="19" spans="1:22" s="887" customFormat="1" ht="15.75" customHeight="1">
      <c r="A19" s="546" t="s">
        <v>132</v>
      </c>
      <c r="B19" s="40"/>
      <c r="C19" s="547">
        <f t="shared" ref="C19:F19" si="12">SUM(C895:C898)</f>
        <v>0</v>
      </c>
      <c r="D19" s="547">
        <f t="shared" si="12"/>
        <v>0</v>
      </c>
      <c r="E19" s="547">
        <f t="shared" si="12"/>
        <v>0</v>
      </c>
      <c r="F19" s="547">
        <f t="shared" si="12"/>
        <v>0</v>
      </c>
      <c r="G19" s="40"/>
      <c r="H19" s="1067"/>
      <c r="I19" s="1067"/>
      <c r="J19" s="1067"/>
      <c r="K19" s="1067"/>
      <c r="L19" s="40"/>
      <c r="M19" s="547">
        <f>SUM(M895:M898)</f>
        <v>0</v>
      </c>
      <c r="N19" s="547">
        <f t="shared" ref="N19:P19" si="13">SUM(N895:N898)</f>
        <v>0</v>
      </c>
      <c r="O19" s="547">
        <f t="shared" si="13"/>
        <v>0</v>
      </c>
      <c r="P19" s="547">
        <f t="shared" si="13"/>
        <v>0</v>
      </c>
      <c r="Q19" s="897"/>
      <c r="R19" s="1065"/>
      <c r="S19" s="1028"/>
      <c r="T19" s="1028"/>
      <c r="U19" s="1066">
        <v>19</v>
      </c>
      <c r="V19" s="851"/>
    </row>
    <row r="20" spans="1:22" s="887" customFormat="1" ht="15.75" customHeight="1">
      <c r="A20" s="1398" t="s">
        <v>133</v>
      </c>
      <c r="B20" s="1069"/>
      <c r="C20" s="1070">
        <f>SUM(C21:C30)</f>
        <v>3710</v>
      </c>
      <c r="D20" s="1070">
        <f>SUM(D21:D30)</f>
        <v>7230</v>
      </c>
      <c r="E20" s="1070">
        <f>SUM(E21:E30)</f>
        <v>19585</v>
      </c>
      <c r="F20" s="1070">
        <f>SUM(F21:F30)</f>
        <v>96920</v>
      </c>
      <c r="G20" s="1069"/>
      <c r="H20" s="1071"/>
      <c r="I20" s="1071"/>
      <c r="J20" s="1071"/>
      <c r="K20" s="1071"/>
      <c r="L20" s="1069"/>
      <c r="M20" s="1070">
        <f>SUM(M21:M30)</f>
        <v>476</v>
      </c>
      <c r="N20" s="1070">
        <f>SUM(N21:N30)</f>
        <v>630</v>
      </c>
      <c r="O20" s="1070">
        <f>SUM(O21:O30)</f>
        <v>-3345</v>
      </c>
      <c r="P20" s="1070">
        <f>SUM(P21:P30)</f>
        <v>-20360</v>
      </c>
      <c r="Q20" s="897"/>
      <c r="R20" s="903"/>
      <c r="S20" s="1035"/>
      <c r="T20" s="1035"/>
      <c r="U20" s="1066">
        <v>20</v>
      </c>
      <c r="V20" s="851"/>
    </row>
    <row r="21" spans="1:22" s="1074" customFormat="1" ht="15.75" customHeight="1">
      <c r="A21" s="556" t="s">
        <v>134</v>
      </c>
      <c r="B21" s="1069"/>
      <c r="C21" s="1072">
        <f>SUM(C930:C959)</f>
        <v>300</v>
      </c>
      <c r="D21" s="1072">
        <f>SUM(D930:D959)</f>
        <v>600</v>
      </c>
      <c r="E21" s="1072">
        <f>SUM(E930:E959)</f>
        <v>9315</v>
      </c>
      <c r="F21" s="1072">
        <f>SUM(F930:F959)</f>
        <v>34170</v>
      </c>
      <c r="G21" s="1069"/>
      <c r="H21" s="1071"/>
      <c r="I21" s="1071"/>
      <c r="J21" s="1071"/>
      <c r="K21" s="1071"/>
      <c r="L21" s="1069"/>
      <c r="M21" s="1072">
        <f>SUM(M930:M959)</f>
        <v>0</v>
      </c>
      <c r="N21" s="1072">
        <f t="shared" ref="N21:P21" si="14">SUM(N930:N959)</f>
        <v>0</v>
      </c>
      <c r="O21" s="1072">
        <f t="shared" si="14"/>
        <v>-5175</v>
      </c>
      <c r="P21" s="1072">
        <f t="shared" si="14"/>
        <v>-30670</v>
      </c>
      <c r="Q21" s="1073"/>
      <c r="R21" s="903"/>
      <c r="S21" s="1035"/>
      <c r="T21" s="1035"/>
      <c r="U21" s="1066">
        <v>21</v>
      </c>
      <c r="V21" s="1035"/>
    </row>
    <row r="22" spans="1:22" s="1074" customFormat="1" ht="15.75" customHeight="1">
      <c r="A22" s="556" t="s">
        <v>135</v>
      </c>
      <c r="B22" s="1069"/>
      <c r="C22" s="1072">
        <f>SUM(C903:C918)</f>
        <v>0</v>
      </c>
      <c r="D22" s="1072">
        <f>SUM(D903:D918)</f>
        <v>0</v>
      </c>
      <c r="E22" s="1072">
        <f>SUM(E903:E918)</f>
        <v>2600</v>
      </c>
      <c r="F22" s="1072">
        <f>SUM(F903:F918)</f>
        <v>21000</v>
      </c>
      <c r="G22" s="1069"/>
      <c r="H22" s="1071"/>
      <c r="I22" s="1071"/>
      <c r="J22" s="1071"/>
      <c r="K22" s="1071"/>
      <c r="L22" s="1069"/>
      <c r="M22" s="1072">
        <f>SUM(M903:M918)</f>
        <v>0</v>
      </c>
      <c r="N22" s="1072">
        <f t="shared" ref="N22:P22" si="15">SUM(N903:N918)</f>
        <v>0</v>
      </c>
      <c r="O22" s="1072">
        <f t="shared" si="15"/>
        <v>1300</v>
      </c>
      <c r="P22" s="1072">
        <f t="shared" si="15"/>
        <v>4250</v>
      </c>
      <c r="Q22" s="1073"/>
      <c r="R22" s="903"/>
      <c r="S22" s="1035"/>
      <c r="T22" s="1035"/>
      <c r="U22" s="1066">
        <v>22</v>
      </c>
      <c r="V22" s="1035"/>
    </row>
    <row r="23" spans="1:22" s="1074" customFormat="1" ht="15.75" customHeight="1">
      <c r="A23" s="556" t="s">
        <v>136</v>
      </c>
      <c r="B23" s="1069"/>
      <c r="C23" s="1072">
        <f>SUM(C919:C929)</f>
        <v>170</v>
      </c>
      <c r="D23" s="1072">
        <f>SUM(D919:D929)</f>
        <v>440</v>
      </c>
      <c r="E23" s="1072">
        <f>SUM(E919:E929)</f>
        <v>2270</v>
      </c>
      <c r="F23" s="1072">
        <f>SUM(F919:F929)</f>
        <v>12550</v>
      </c>
      <c r="G23" s="1069"/>
      <c r="H23" s="1071"/>
      <c r="I23" s="1071"/>
      <c r="J23" s="1071"/>
      <c r="K23" s="1071"/>
      <c r="L23" s="1069"/>
      <c r="M23" s="1072">
        <f>SUM(M919:M929)</f>
        <v>0</v>
      </c>
      <c r="N23" s="1072">
        <f t="shared" ref="N23:P23" si="16">SUM(N919:N929)</f>
        <v>-120</v>
      </c>
      <c r="O23" s="1072">
        <f t="shared" si="16"/>
        <v>530</v>
      </c>
      <c r="P23" s="1072">
        <f t="shared" si="16"/>
        <v>6060</v>
      </c>
      <c r="Q23" s="897"/>
      <c r="R23" s="903"/>
      <c r="S23" s="1035"/>
      <c r="T23" s="1035"/>
      <c r="U23" s="1066">
        <v>23</v>
      </c>
      <c r="V23" s="1035"/>
    </row>
    <row r="24" spans="1:22" s="1074" customFormat="1" ht="15.75" customHeight="1">
      <c r="A24" s="556" t="s">
        <v>659</v>
      </c>
      <c r="B24" s="1069"/>
      <c r="C24" s="1072">
        <f>SUM(C964:C967)</f>
        <v>1430</v>
      </c>
      <c r="D24" s="1072">
        <f>SUM(D964:D967)</f>
        <v>1920</v>
      </c>
      <c r="E24" s="1072">
        <f>SUM(E964:E967)</f>
        <v>0</v>
      </c>
      <c r="F24" s="1072">
        <f>SUM(F964:F967)</f>
        <v>0</v>
      </c>
      <c r="G24" s="1069"/>
      <c r="H24" s="1071"/>
      <c r="I24" s="1071"/>
      <c r="J24" s="1071"/>
      <c r="K24" s="1071"/>
      <c r="L24" s="1069"/>
      <c r="M24" s="1072">
        <f>SUM(M964:M967)</f>
        <v>286</v>
      </c>
      <c r="N24" s="1072">
        <f t="shared" ref="N24:P24" si="17">SUM(N964:N967)</f>
        <v>384</v>
      </c>
      <c r="O24" s="1072">
        <f t="shared" si="17"/>
        <v>0</v>
      </c>
      <c r="P24" s="1072">
        <f t="shared" si="17"/>
        <v>0</v>
      </c>
      <c r="Q24" s="1073"/>
      <c r="R24" s="903"/>
      <c r="S24" s="1035"/>
      <c r="T24" s="1035"/>
      <c r="U24" s="1066">
        <v>24</v>
      </c>
      <c r="V24" s="1035"/>
    </row>
    <row r="25" spans="1:22" s="1074" customFormat="1" ht="15.75" customHeight="1">
      <c r="A25" s="556" t="s">
        <v>660</v>
      </c>
      <c r="B25" s="1069"/>
      <c r="C25" s="1072">
        <f>SUM(C968:C970)</f>
        <v>0</v>
      </c>
      <c r="D25" s="1072">
        <f>SUM(D968:D970)</f>
        <v>0</v>
      </c>
      <c r="E25" s="1072">
        <f>SUM(E968:E970)</f>
        <v>0</v>
      </c>
      <c r="F25" s="1072">
        <f>SUM(F968:F970)</f>
        <v>0</v>
      </c>
      <c r="G25" s="1069"/>
      <c r="H25" s="1071"/>
      <c r="I25" s="1071"/>
      <c r="J25" s="1071"/>
      <c r="K25" s="1071"/>
      <c r="L25" s="1069"/>
      <c r="M25" s="1072">
        <f>SUM(M968:M970)</f>
        <v>0</v>
      </c>
      <c r="N25" s="1072">
        <f t="shared" ref="N25:P25" si="18">SUM(N968:N970)</f>
        <v>0</v>
      </c>
      <c r="O25" s="1072">
        <f t="shared" si="18"/>
        <v>0</v>
      </c>
      <c r="P25" s="1072">
        <f t="shared" si="18"/>
        <v>0</v>
      </c>
      <c r="Q25" s="1408"/>
      <c r="R25" s="903"/>
      <c r="S25" s="1035"/>
      <c r="T25" s="1035"/>
      <c r="U25" s="1066">
        <v>25</v>
      </c>
      <c r="V25" s="1035"/>
    </row>
    <row r="26" spans="1:22" s="1074" customFormat="1" ht="15.75" customHeight="1">
      <c r="A26" s="556" t="s">
        <v>137</v>
      </c>
      <c r="B26" s="1069"/>
      <c r="C26" s="1072">
        <f>SUM(C971:C972)</f>
        <v>950</v>
      </c>
      <c r="D26" s="1072">
        <f>SUM(D971:D972)</f>
        <v>1830</v>
      </c>
      <c r="E26" s="1072">
        <f>SUM(E971:E972)</f>
        <v>0</v>
      </c>
      <c r="F26" s="1072">
        <f>SUM(F971:F972)</f>
        <v>0</v>
      </c>
      <c r="G26" s="1069"/>
      <c r="H26" s="1071"/>
      <c r="I26" s="1071"/>
      <c r="J26" s="1071"/>
      <c r="K26" s="1071"/>
      <c r="L26" s="1069"/>
      <c r="M26" s="1072">
        <f>SUM(M971:M972)</f>
        <v>190</v>
      </c>
      <c r="N26" s="1072">
        <f t="shared" ref="N26:P26" si="19">SUM(N971:N972)</f>
        <v>366</v>
      </c>
      <c r="O26" s="1072">
        <f t="shared" si="19"/>
        <v>0</v>
      </c>
      <c r="P26" s="1072">
        <f t="shared" si="19"/>
        <v>0</v>
      </c>
      <c r="Q26" s="1073"/>
      <c r="R26" s="903"/>
      <c r="S26" s="1035"/>
      <c r="T26" s="1035"/>
      <c r="U26" s="1066">
        <v>26</v>
      </c>
      <c r="V26" s="1035"/>
    </row>
    <row r="27" spans="1:22" s="1074" customFormat="1" ht="15.75" customHeight="1">
      <c r="A27" s="556" t="s">
        <v>138</v>
      </c>
      <c r="B27" s="1069"/>
      <c r="C27" s="1072">
        <f>SUM(C974:C974)</f>
        <v>860</v>
      </c>
      <c r="D27" s="1072">
        <f>SUM(D974:D974)</f>
        <v>2440</v>
      </c>
      <c r="E27" s="1072">
        <f>SUM(E974:E974)</f>
        <v>5400</v>
      </c>
      <c r="F27" s="1072">
        <f>SUM(F974:F974)</f>
        <v>29200</v>
      </c>
      <c r="G27" s="1069"/>
      <c r="H27" s="1071"/>
      <c r="I27" s="1071"/>
      <c r="J27" s="1071"/>
      <c r="K27" s="1071"/>
      <c r="L27" s="1069"/>
      <c r="M27" s="1072">
        <f>SUM(M974:M974)</f>
        <v>0</v>
      </c>
      <c r="N27" s="1072">
        <f t="shared" ref="N27:P27" si="20">SUM(N974:N974)</f>
        <v>0</v>
      </c>
      <c r="O27" s="1072">
        <f t="shared" si="20"/>
        <v>0</v>
      </c>
      <c r="P27" s="1072">
        <f t="shared" si="20"/>
        <v>0</v>
      </c>
      <c r="Q27" s="897"/>
      <c r="R27" s="903"/>
      <c r="S27" s="1035"/>
      <c r="T27" s="1035"/>
      <c r="U27" s="1066">
        <v>27</v>
      </c>
      <c r="V27" s="1035"/>
    </row>
    <row r="28" spans="1:22" s="887" customFormat="1" ht="15.75" customHeight="1">
      <c r="A28" s="556" t="s">
        <v>139</v>
      </c>
      <c r="B28" s="1069"/>
      <c r="C28" s="1072">
        <f>SUM(C976:C979)</f>
        <v>0</v>
      </c>
      <c r="D28" s="1072">
        <f>SUM(D976:D979)</f>
        <v>0</v>
      </c>
      <c r="E28" s="1072">
        <f>SUM(E976:E979)</f>
        <v>0</v>
      </c>
      <c r="F28" s="1072">
        <f>SUM(F976:F979)</f>
        <v>0</v>
      </c>
      <c r="G28" s="1069"/>
      <c r="H28" s="1071"/>
      <c r="I28" s="1071"/>
      <c r="J28" s="1071"/>
      <c r="K28" s="1071"/>
      <c r="L28" s="1069"/>
      <c r="M28" s="1072">
        <f>SUM(M976:M979)</f>
        <v>0</v>
      </c>
      <c r="N28" s="1072">
        <f t="shared" ref="N28:P28" si="21">SUM(N976:N979)</f>
        <v>0</v>
      </c>
      <c r="O28" s="1072">
        <f t="shared" si="21"/>
        <v>0</v>
      </c>
      <c r="P28" s="1072">
        <f t="shared" si="21"/>
        <v>0</v>
      </c>
      <c r="Q28" s="897"/>
      <c r="R28" s="903"/>
      <c r="S28" s="1035"/>
      <c r="T28" s="1035"/>
      <c r="U28" s="1066">
        <v>28</v>
      </c>
      <c r="V28" s="851"/>
    </row>
    <row r="29" spans="1:22" s="887" customFormat="1" ht="15.75" customHeight="1">
      <c r="A29" s="556" t="s">
        <v>140</v>
      </c>
      <c r="B29" s="1069"/>
      <c r="C29" s="1072">
        <f>SUM(C980:C983)</f>
        <v>0</v>
      </c>
      <c r="D29" s="1072">
        <f>SUM(D980:D983)</f>
        <v>0</v>
      </c>
      <c r="E29" s="1072">
        <f>SUM(E980:E983)</f>
        <v>0</v>
      </c>
      <c r="F29" s="1072">
        <f>SUM(F980:F983)</f>
        <v>0</v>
      </c>
      <c r="G29" s="1069"/>
      <c r="H29" s="1071"/>
      <c r="I29" s="1071"/>
      <c r="J29" s="1071"/>
      <c r="K29" s="1071"/>
      <c r="L29" s="1069"/>
      <c r="M29" s="1072">
        <f>SUM(M980:M983)</f>
        <v>0</v>
      </c>
      <c r="N29" s="1072">
        <f t="shared" ref="N29:P29" si="22">SUM(N980:N983)</f>
        <v>0</v>
      </c>
      <c r="O29" s="1072">
        <f t="shared" si="22"/>
        <v>0</v>
      </c>
      <c r="P29" s="1072">
        <f t="shared" si="22"/>
        <v>0</v>
      </c>
      <c r="Q29" s="897"/>
      <c r="R29" s="903"/>
      <c r="S29" s="1035"/>
      <c r="T29" s="1035"/>
      <c r="U29" s="1066">
        <v>29</v>
      </c>
      <c r="V29" s="851"/>
    </row>
    <row r="30" spans="1:22" s="887" customFormat="1" ht="15.75" customHeight="1">
      <c r="A30" s="556" t="s">
        <v>141</v>
      </c>
      <c r="B30" s="1069"/>
      <c r="C30" s="1072">
        <f>SUM(C961:C963)</f>
        <v>0</v>
      </c>
      <c r="D30" s="1072">
        <f>SUM(D961:D963)</f>
        <v>0</v>
      </c>
      <c r="E30" s="1072">
        <f>SUM(E961:E963)</f>
        <v>0</v>
      </c>
      <c r="F30" s="1072">
        <f>SUM(F961:F963)</f>
        <v>0</v>
      </c>
      <c r="G30" s="1069"/>
      <c r="H30" s="1071"/>
      <c r="I30" s="1071"/>
      <c r="J30" s="1071"/>
      <c r="K30" s="1071"/>
      <c r="L30" s="1069"/>
      <c r="M30" s="1072">
        <f>SUM(M961:M963)</f>
        <v>0</v>
      </c>
      <c r="N30" s="1072">
        <f t="shared" ref="N30:P30" si="23">SUM(N961:N963)</f>
        <v>0</v>
      </c>
      <c r="O30" s="1072">
        <f t="shared" si="23"/>
        <v>0</v>
      </c>
      <c r="P30" s="1072">
        <f t="shared" si="23"/>
        <v>0</v>
      </c>
      <c r="Q30" s="897"/>
      <c r="R30" s="903"/>
      <c r="S30" s="1035"/>
      <c r="T30" s="1035"/>
      <c r="U30" s="1066">
        <v>30</v>
      </c>
      <c r="V30" s="851"/>
    </row>
    <row r="31" spans="1:22" s="887" customFormat="1" ht="15.75" customHeight="1">
      <c r="A31" s="1398" t="s">
        <v>142</v>
      </c>
      <c r="B31" s="1069"/>
      <c r="C31" s="1070">
        <f>SUM(C32:C41)</f>
        <v>3122</v>
      </c>
      <c r="D31" s="1070">
        <f>SUM(D32:D41)</f>
        <v>6016</v>
      </c>
      <c r="E31" s="1070">
        <f>SUM(E32:E41)</f>
        <v>17846</v>
      </c>
      <c r="F31" s="1070">
        <f>SUM(F32:F41)</f>
        <v>81966</v>
      </c>
      <c r="G31" s="1069"/>
      <c r="H31" s="1071"/>
      <c r="I31" s="1071"/>
      <c r="J31" s="1071"/>
      <c r="K31" s="1071"/>
      <c r="L31" s="1069"/>
      <c r="M31" s="1070" t="e">
        <f>SUM(M32:M41)</f>
        <v>#DIV/0!</v>
      </c>
      <c r="N31" s="1070" t="e">
        <f>SUM(N32:N41)</f>
        <v>#DIV/0!</v>
      </c>
      <c r="O31" s="1070" t="e">
        <f>SUM(O32:O41)</f>
        <v>#DIV/0!</v>
      </c>
      <c r="P31" s="1070" t="e">
        <f>SUM(P32:P41)</f>
        <v>#DIV/0!</v>
      </c>
      <c r="Q31" s="897"/>
      <c r="R31" s="903"/>
      <c r="S31" s="1035"/>
      <c r="T31" s="1035"/>
      <c r="U31" s="1066">
        <v>31</v>
      </c>
      <c r="V31" s="851"/>
    </row>
    <row r="32" spans="1:22" s="887" customFormat="1" ht="15.75" customHeight="1">
      <c r="A32" s="504" t="s">
        <v>143</v>
      </c>
      <c r="B32" s="1075"/>
      <c r="C32" s="562">
        <f>C987</f>
        <v>192</v>
      </c>
      <c r="D32" s="562">
        <f t="shared" ref="D32:F32" si="24">D987</f>
        <v>312</v>
      </c>
      <c r="E32" s="562">
        <f t="shared" si="24"/>
        <v>972</v>
      </c>
      <c r="F32" s="562">
        <f t="shared" si="24"/>
        <v>1020</v>
      </c>
      <c r="G32" s="1075"/>
      <c r="H32" s="1077"/>
      <c r="I32" s="1077"/>
      <c r="J32" s="1077"/>
      <c r="K32" s="1077"/>
      <c r="L32" s="1075"/>
      <c r="M32" s="1076">
        <f>M987</f>
        <v>-24</v>
      </c>
      <c r="N32" s="1076">
        <f t="shared" ref="N32:P32" si="25">N987</f>
        <v>-72</v>
      </c>
      <c r="O32" s="1076">
        <f t="shared" si="25"/>
        <v>-972</v>
      </c>
      <c r="P32" s="1076">
        <f t="shared" si="25"/>
        <v>-1020</v>
      </c>
      <c r="Q32" s="897"/>
      <c r="R32" s="903"/>
      <c r="S32" s="1035"/>
      <c r="T32" s="1035"/>
      <c r="U32" s="1066">
        <v>32</v>
      </c>
      <c r="V32" s="851"/>
    </row>
    <row r="33" spans="1:36" s="887" customFormat="1" ht="15.75" customHeight="1">
      <c r="A33" s="504" t="s">
        <v>144</v>
      </c>
      <c r="B33" s="1075"/>
      <c r="C33" s="562">
        <f>SUM(C988:C990)</f>
        <v>1260</v>
      </c>
      <c r="D33" s="562">
        <f t="shared" ref="D33:F33" si="26">SUM(D988:D990)</f>
        <v>1754</v>
      </c>
      <c r="E33" s="562">
        <f t="shared" si="26"/>
        <v>2744</v>
      </c>
      <c r="F33" s="562">
        <f t="shared" si="26"/>
        <v>6146</v>
      </c>
      <c r="G33" s="1075"/>
      <c r="H33" s="1077"/>
      <c r="I33" s="1077"/>
      <c r="J33" s="1077"/>
      <c r="K33" s="1077"/>
      <c r="L33" s="1075"/>
      <c r="M33" s="1076" t="e">
        <f>SUM(M$988:M$990)</f>
        <v>#DIV/0!</v>
      </c>
      <c r="N33" s="1076" t="e">
        <f t="shared" ref="N33:P33" si="27">SUM(N$988:N$990)</f>
        <v>#DIV/0!</v>
      </c>
      <c r="O33" s="1076" t="e">
        <f t="shared" si="27"/>
        <v>#DIV/0!</v>
      </c>
      <c r="P33" s="1076" t="e">
        <f t="shared" si="27"/>
        <v>#DIV/0!</v>
      </c>
      <c r="Q33" s="897"/>
      <c r="R33" s="903"/>
      <c r="S33" s="1035"/>
      <c r="T33" s="1035"/>
      <c r="U33" s="1066">
        <v>33</v>
      </c>
      <c r="V33" s="851"/>
    </row>
    <row r="34" spans="1:36" s="887" customFormat="1" ht="15.75" customHeight="1">
      <c r="A34" s="504" t="s">
        <v>145</v>
      </c>
      <c r="B34" s="1078"/>
      <c r="C34" s="562">
        <f t="shared" ref="C34:C41" si="28">C991</f>
        <v>402</v>
      </c>
      <c r="D34" s="562">
        <f t="shared" ref="D34:F34" si="29">D991</f>
        <v>660</v>
      </c>
      <c r="E34" s="562">
        <f t="shared" si="29"/>
        <v>1050</v>
      </c>
      <c r="F34" s="562">
        <f t="shared" si="29"/>
        <v>1500</v>
      </c>
      <c r="G34" s="1078"/>
      <c r="H34" s="1079"/>
      <c r="I34" s="1079"/>
      <c r="J34" s="1079"/>
      <c r="K34" s="1079"/>
      <c r="L34" s="1078"/>
      <c r="M34" s="1076">
        <f t="shared" ref="M34:P41" si="30">M991</f>
        <v>-252</v>
      </c>
      <c r="N34" s="1076">
        <f t="shared" si="30"/>
        <v>-476</v>
      </c>
      <c r="O34" s="1076">
        <f t="shared" si="30"/>
        <v>-800</v>
      </c>
      <c r="P34" s="1076">
        <f t="shared" si="30"/>
        <v>-1050</v>
      </c>
      <c r="Q34" s="897"/>
      <c r="R34" s="903"/>
      <c r="S34" s="1035"/>
      <c r="T34" s="1035"/>
      <c r="U34" s="1066">
        <v>34</v>
      </c>
      <c r="V34" s="851"/>
    </row>
    <row r="35" spans="1:36" s="887" customFormat="1" ht="15.75" customHeight="1">
      <c r="A35" s="504" t="s">
        <v>54</v>
      </c>
      <c r="B35" s="40"/>
      <c r="C35" s="562">
        <f t="shared" si="28"/>
        <v>0</v>
      </c>
      <c r="D35" s="562">
        <f t="shared" ref="D35:F35" si="31">D992</f>
        <v>0</v>
      </c>
      <c r="E35" s="562">
        <f t="shared" si="31"/>
        <v>0</v>
      </c>
      <c r="F35" s="562">
        <f t="shared" si="31"/>
        <v>0</v>
      </c>
      <c r="G35" s="1078"/>
      <c r="H35" s="1079"/>
      <c r="I35" s="1079"/>
      <c r="J35" s="1079"/>
      <c r="K35" s="1079"/>
      <c r="L35" s="1078"/>
      <c r="M35" s="1076">
        <f t="shared" si="30"/>
        <v>0</v>
      </c>
      <c r="N35" s="1076">
        <f t="shared" si="30"/>
        <v>0</v>
      </c>
      <c r="O35" s="1076">
        <f t="shared" si="30"/>
        <v>0</v>
      </c>
      <c r="P35" s="1076">
        <f t="shared" si="30"/>
        <v>0</v>
      </c>
      <c r="Q35" s="897"/>
      <c r="R35" s="903"/>
      <c r="S35" s="1035"/>
      <c r="T35" s="1035"/>
      <c r="U35" s="1066">
        <v>35</v>
      </c>
      <c r="V35" s="851"/>
    </row>
    <row r="36" spans="1:36" s="887" customFormat="1" ht="15.75" customHeight="1">
      <c r="A36" s="504" t="s">
        <v>146</v>
      </c>
      <c r="B36" s="1080"/>
      <c r="C36" s="562">
        <f t="shared" si="28"/>
        <v>0</v>
      </c>
      <c r="D36" s="562">
        <f t="shared" ref="D36:F36" si="32">D993</f>
        <v>1290</v>
      </c>
      <c r="E36" s="562">
        <f t="shared" si="32"/>
        <v>4890</v>
      </c>
      <c r="F36" s="562">
        <f t="shared" si="32"/>
        <v>40200</v>
      </c>
      <c r="G36" s="1078"/>
      <c r="H36" s="1079"/>
      <c r="I36" s="1079"/>
      <c r="J36" s="1079"/>
      <c r="K36" s="1079"/>
      <c r="L36" s="1078"/>
      <c r="M36" s="1076">
        <f t="shared" si="30"/>
        <v>0</v>
      </c>
      <c r="N36" s="1076">
        <f t="shared" si="30"/>
        <v>0</v>
      </c>
      <c r="O36" s="1076">
        <f t="shared" si="30"/>
        <v>0</v>
      </c>
      <c r="P36" s="1076">
        <f t="shared" si="30"/>
        <v>-1500</v>
      </c>
      <c r="Q36" s="897"/>
      <c r="R36" s="903"/>
      <c r="S36" s="1035"/>
      <c r="T36" s="1035"/>
      <c r="U36" s="1066">
        <v>36</v>
      </c>
      <c r="V36" s="851"/>
    </row>
    <row r="37" spans="1:36" s="887" customFormat="1" ht="15.75" customHeight="1">
      <c r="A37" s="504" t="s">
        <v>147</v>
      </c>
      <c r="B37" s="1061"/>
      <c r="C37" s="562">
        <f t="shared" si="28"/>
        <v>470</v>
      </c>
      <c r="D37" s="562">
        <f t="shared" ref="D37:F37" si="33">D994</f>
        <v>750</v>
      </c>
      <c r="E37" s="562">
        <f t="shared" si="33"/>
        <v>1660</v>
      </c>
      <c r="F37" s="562">
        <f t="shared" si="33"/>
        <v>7500</v>
      </c>
      <c r="G37" s="1078"/>
      <c r="H37" s="1079"/>
      <c r="I37" s="1079"/>
      <c r="J37" s="1079"/>
      <c r="K37" s="1079"/>
      <c r="L37" s="1078"/>
      <c r="M37" s="1076">
        <f t="shared" si="30"/>
        <v>-470</v>
      </c>
      <c r="N37" s="1076">
        <f t="shared" si="30"/>
        <v>-750</v>
      </c>
      <c r="O37" s="1076">
        <f t="shared" si="30"/>
        <v>-1660</v>
      </c>
      <c r="P37" s="1076">
        <f t="shared" si="30"/>
        <v>-7500</v>
      </c>
      <c r="Q37" s="897"/>
      <c r="R37" s="903"/>
      <c r="S37" s="1035"/>
      <c r="T37" s="1035"/>
      <c r="U37" s="1066">
        <v>37</v>
      </c>
      <c r="V37" s="851"/>
    </row>
    <row r="38" spans="1:36" s="887" customFormat="1" ht="15.75" customHeight="1">
      <c r="A38" s="504" t="s">
        <v>148</v>
      </c>
      <c r="B38" s="1081"/>
      <c r="C38" s="562">
        <f t="shared" si="28"/>
        <v>150</v>
      </c>
      <c r="D38" s="562">
        <f t="shared" ref="D38:F38" si="34">D995</f>
        <v>250</v>
      </c>
      <c r="E38" s="562">
        <f t="shared" si="34"/>
        <v>500</v>
      </c>
      <c r="F38" s="562">
        <f t="shared" si="34"/>
        <v>2000</v>
      </c>
      <c r="G38" s="1078"/>
      <c r="H38" s="1079"/>
      <c r="I38" s="1079"/>
      <c r="J38" s="1079"/>
      <c r="K38" s="1079"/>
      <c r="L38" s="1078"/>
      <c r="M38" s="1076">
        <f t="shared" si="30"/>
        <v>-150</v>
      </c>
      <c r="N38" s="1076">
        <f t="shared" si="30"/>
        <v>-250</v>
      </c>
      <c r="O38" s="1076">
        <f t="shared" si="30"/>
        <v>-500</v>
      </c>
      <c r="P38" s="1076">
        <f t="shared" si="30"/>
        <v>-2000</v>
      </c>
      <c r="Q38" s="897"/>
      <c r="R38" s="903"/>
      <c r="S38" s="1035"/>
      <c r="T38" s="1035"/>
      <c r="U38" s="1066">
        <v>38</v>
      </c>
      <c r="V38" s="851"/>
    </row>
    <row r="39" spans="1:36" s="887" customFormat="1" ht="15.75" customHeight="1">
      <c r="A39" s="504" t="s">
        <v>149</v>
      </c>
      <c r="B39" s="1081"/>
      <c r="C39" s="562">
        <f t="shared" si="28"/>
        <v>148</v>
      </c>
      <c r="D39" s="562">
        <f t="shared" ref="D39:F39" si="35">D996</f>
        <v>150</v>
      </c>
      <c r="E39" s="562">
        <f t="shared" si="35"/>
        <v>130</v>
      </c>
      <c r="F39" s="562">
        <f t="shared" si="35"/>
        <v>1000</v>
      </c>
      <c r="G39" s="1078"/>
      <c r="H39" s="1079"/>
      <c r="I39" s="1079"/>
      <c r="J39" s="1079"/>
      <c r="K39" s="1079"/>
      <c r="L39" s="1078"/>
      <c r="M39" s="1076">
        <f t="shared" si="30"/>
        <v>0</v>
      </c>
      <c r="N39" s="1076">
        <f t="shared" si="30"/>
        <v>0</v>
      </c>
      <c r="O39" s="1076">
        <f t="shared" si="30"/>
        <v>0</v>
      </c>
      <c r="P39" s="1076">
        <f t="shared" si="30"/>
        <v>0</v>
      </c>
      <c r="Q39" s="897"/>
      <c r="R39" s="903"/>
      <c r="S39" s="1035"/>
      <c r="T39" s="1035"/>
      <c r="U39" s="1066">
        <v>39</v>
      </c>
      <c r="V39" s="851"/>
    </row>
    <row r="40" spans="1:36" s="887" customFormat="1" ht="15.75" customHeight="1">
      <c r="A40" s="504" t="s">
        <v>809</v>
      </c>
      <c r="B40" s="1081"/>
      <c r="C40" s="562">
        <f t="shared" si="28"/>
        <v>350</v>
      </c>
      <c r="D40" s="562">
        <f t="shared" ref="D40:F40" si="36">D997</f>
        <v>550</v>
      </c>
      <c r="E40" s="562">
        <f t="shared" si="36"/>
        <v>900</v>
      </c>
      <c r="F40" s="562">
        <f t="shared" si="36"/>
        <v>4600</v>
      </c>
      <c r="G40" s="1078"/>
      <c r="H40" s="1079"/>
      <c r="I40" s="1079"/>
      <c r="J40" s="1079"/>
      <c r="K40" s="1079"/>
      <c r="L40" s="1078"/>
      <c r="M40" s="1076">
        <f t="shared" si="30"/>
        <v>-350</v>
      </c>
      <c r="N40" s="1076">
        <f t="shared" si="30"/>
        <v>-550</v>
      </c>
      <c r="O40" s="1076">
        <f t="shared" si="30"/>
        <v>-900</v>
      </c>
      <c r="P40" s="1076">
        <f t="shared" si="30"/>
        <v>-4600</v>
      </c>
      <c r="Q40" s="897"/>
      <c r="R40" s="903"/>
      <c r="S40" s="1035"/>
      <c r="T40" s="1035"/>
      <c r="U40" s="1066">
        <v>40</v>
      </c>
      <c r="V40" s="851"/>
    </row>
    <row r="41" spans="1:36" s="887" customFormat="1" ht="15.75" customHeight="1">
      <c r="A41" s="504" t="s">
        <v>810</v>
      </c>
      <c r="B41" s="1081"/>
      <c r="C41" s="562">
        <f t="shared" si="28"/>
        <v>150</v>
      </c>
      <c r="D41" s="562">
        <f t="shared" ref="D41:F41" si="37">D998</f>
        <v>300</v>
      </c>
      <c r="E41" s="562">
        <f t="shared" si="37"/>
        <v>5000</v>
      </c>
      <c r="F41" s="562">
        <f t="shared" si="37"/>
        <v>18000</v>
      </c>
      <c r="G41" s="1078"/>
      <c r="H41" s="1079"/>
      <c r="I41" s="1079"/>
      <c r="J41" s="1079"/>
      <c r="K41" s="1079"/>
      <c r="L41" s="1078"/>
      <c r="M41" s="1076">
        <f t="shared" si="30"/>
        <v>-150</v>
      </c>
      <c r="N41" s="1076">
        <f t="shared" si="30"/>
        <v>-300</v>
      </c>
      <c r="O41" s="1076">
        <f t="shared" si="30"/>
        <v>-5000</v>
      </c>
      <c r="P41" s="1076">
        <f t="shared" si="30"/>
        <v>-18000</v>
      </c>
      <c r="Q41" s="897"/>
      <c r="R41" s="903"/>
      <c r="S41" s="1035"/>
      <c r="T41" s="1035"/>
      <c r="U41" s="1066">
        <v>41</v>
      </c>
      <c r="V41" s="851"/>
    </row>
    <row r="42" spans="1:36" s="887" customFormat="1" ht="15.75" customHeight="1">
      <c r="A42" s="504" t="s">
        <v>151</v>
      </c>
      <c r="B42" s="1081"/>
      <c r="C42" s="547">
        <f>IF(C20=0,"",C32/C20)</f>
        <v>5.1752021563342319E-2</v>
      </c>
      <c r="D42" s="547">
        <f>IF(D20=0,"",D32/D20)</f>
        <v>4.3153526970954356E-2</v>
      </c>
      <c r="E42" s="547">
        <f>IF(E20=0,"",E32/E20)</f>
        <v>4.9629818738830739E-2</v>
      </c>
      <c r="F42" s="547">
        <f>IF(F20=0,"",F32/F20)</f>
        <v>1.0524143623607098E-2</v>
      </c>
      <c r="G42" s="40"/>
      <c r="H42" s="1067"/>
      <c r="I42" s="1067"/>
      <c r="J42" s="1067"/>
      <c r="K42" s="1067"/>
      <c r="L42" s="40"/>
      <c r="M42" s="1082"/>
      <c r="N42" s="1082"/>
      <c r="O42" s="1082"/>
      <c r="P42" s="1082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565" t="s">
        <v>152</v>
      </c>
      <c r="B43" s="948"/>
      <c r="C43" s="566">
        <f>C810</f>
        <v>588</v>
      </c>
      <c r="D43" s="566">
        <f>D20-D31</f>
        <v>1214</v>
      </c>
      <c r="E43" s="566">
        <f>E20-E31</f>
        <v>1739</v>
      </c>
      <c r="F43" s="566">
        <f>F20-F31</f>
        <v>14954</v>
      </c>
      <c r="G43" s="1080"/>
      <c r="H43" s="1083"/>
      <c r="I43" s="1083"/>
      <c r="J43" s="1083"/>
      <c r="K43" s="1083"/>
      <c r="L43" s="1080"/>
      <c r="M43" s="1084"/>
      <c r="N43" s="1084"/>
      <c r="O43" s="1084"/>
      <c r="P43" s="1084"/>
      <c r="Q43" s="897"/>
      <c r="R43" s="886"/>
      <c r="S43" s="851"/>
      <c r="T43" s="851"/>
      <c r="U43" s="1066">
        <v>43</v>
      </c>
      <c r="V43" s="851"/>
    </row>
    <row r="44" spans="1:36" s="1088" customFormat="1" ht="15.75" customHeight="1">
      <c r="A44" s="1085" t="s">
        <v>58</v>
      </c>
      <c r="B44" s="948"/>
      <c r="C44" s="1062"/>
      <c r="D44" s="1062"/>
      <c r="E44" s="1062"/>
      <c r="F44" s="1062"/>
      <c r="G44" s="1061"/>
      <c r="H44" s="1086"/>
      <c r="I44" s="1086"/>
      <c r="J44" s="1086"/>
      <c r="K44" s="1086"/>
      <c r="L44" s="1061"/>
      <c r="M44" s="1062"/>
      <c r="N44" s="1062"/>
      <c r="O44" s="1062"/>
      <c r="P44" s="1062"/>
      <c r="Q44" s="1087"/>
      <c r="R44" s="864"/>
      <c r="S44" s="476"/>
      <c r="T44" s="476"/>
      <c r="U44" s="1066">
        <v>44</v>
      </c>
      <c r="V44" s="476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7" t="s">
        <v>486</v>
      </c>
      <c r="B45" s="948"/>
      <c r="C45" s="1089">
        <f>IF(WB!CK9="","",WB!CK9)</f>
        <v>0.38</v>
      </c>
      <c r="D45" s="1089">
        <f>IF(WB!CK10="","",WB!CK10)</f>
        <v>0.33</v>
      </c>
      <c r="E45" s="1089">
        <f>IF(WB!CK11="","",WB!CK11)</f>
        <v>0.2</v>
      </c>
      <c r="F45" s="1089">
        <f>IF(WB!CK12="","",WB!CK12)</f>
        <v>0.09</v>
      </c>
      <c r="G45" s="1081"/>
      <c r="H45" s="1090"/>
      <c r="I45" s="1090"/>
      <c r="J45" s="1090"/>
      <c r="K45" s="1090"/>
      <c r="L45" s="1081"/>
      <c r="M45" s="1091"/>
      <c r="N45" s="1091"/>
      <c r="O45" s="1091"/>
      <c r="P45" s="1091"/>
      <c r="Q45" s="1087"/>
      <c r="R45" s="1065"/>
      <c r="S45" s="1028"/>
      <c r="T45" s="1028"/>
      <c r="U45" s="1066">
        <v>45</v>
      </c>
      <c r="V45" s="476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7" t="s">
        <v>64</v>
      </c>
      <c r="B46" s="948"/>
      <c r="C46" s="881">
        <f>IF(WB!CK14="","",WB!CK14)</f>
        <v>7</v>
      </c>
      <c r="D46" s="881">
        <f>IF(WB!CK15="","",WB!CK15)</f>
        <v>9</v>
      </c>
      <c r="E46" s="881">
        <f>IF(WB!CK16="","",WB!CK16)</f>
        <v>10</v>
      </c>
      <c r="F46" s="881">
        <f>IF(WB!CK17="","",WB!CK17)</f>
        <v>10</v>
      </c>
      <c r="G46" s="1081"/>
      <c r="H46" s="1090">
        <f>SUM(C46)</f>
        <v>7</v>
      </c>
      <c r="I46" s="1090">
        <f>SUM(D46)</f>
        <v>9</v>
      </c>
      <c r="J46" s="1090">
        <f>SUM(E46)</f>
        <v>10</v>
      </c>
      <c r="K46" s="1090">
        <f>SUM(F46)</f>
        <v>10</v>
      </c>
      <c r="L46" s="1081"/>
      <c r="M46" s="1091"/>
      <c r="N46" s="1091"/>
      <c r="O46" s="1091"/>
      <c r="P46" s="1091"/>
      <c r="Q46" s="1087"/>
      <c r="R46" s="903"/>
      <c r="S46" s="1035"/>
      <c r="T46" s="1035"/>
      <c r="U46" s="1066">
        <v>46</v>
      </c>
      <c r="V46" s="476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7" t="s">
        <v>487</v>
      </c>
      <c r="B47" s="948"/>
      <c r="C47" s="881">
        <f>IF(WB!CK18="","",WB!CK18)</f>
        <v>3</v>
      </c>
      <c r="D47" s="881">
        <f>IF(WB!CK19="","",WB!CK19)</f>
        <v>10</v>
      </c>
      <c r="E47" s="881">
        <f>IF(WB!CK20="","",WB!CK20)</f>
        <v>12</v>
      </c>
      <c r="F47" s="881">
        <f>IF(WB!CK21="","",WB!CK21)</f>
        <v>25</v>
      </c>
      <c r="G47" s="1081"/>
      <c r="H47" s="1090"/>
      <c r="I47" s="1090"/>
      <c r="J47" s="1090"/>
      <c r="K47" s="1090"/>
      <c r="L47" s="1081"/>
      <c r="M47" s="1091"/>
      <c r="N47" s="1091"/>
      <c r="O47" s="1091"/>
      <c r="P47" s="1091"/>
      <c r="Q47" s="1087"/>
      <c r="R47" s="903"/>
      <c r="S47" s="1035"/>
      <c r="T47" s="1035"/>
      <c r="U47" s="1066">
        <v>47</v>
      </c>
      <c r="V47" s="476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7" t="s">
        <v>488</v>
      </c>
      <c r="B48" s="948"/>
      <c r="C48" s="881">
        <f>IF(WB!CK22="","",WB!CK22)</f>
        <v>1</v>
      </c>
      <c r="D48" s="881">
        <f>IF(WB!CK23="","",WB!CK23)</f>
        <v>2</v>
      </c>
      <c r="E48" s="881">
        <f>IF(WB!CK24="","",WB!CK24)</f>
        <v>6</v>
      </c>
      <c r="F48" s="881">
        <f>IF(WB!CK25="","",WB!CK25)</f>
        <v>25</v>
      </c>
      <c r="G48" s="1081"/>
      <c r="H48" s="1090"/>
      <c r="I48" s="1090"/>
      <c r="J48" s="1090"/>
      <c r="K48" s="1090"/>
      <c r="L48" s="1081"/>
      <c r="M48" s="1091"/>
      <c r="N48" s="1091"/>
      <c r="O48" s="1091"/>
      <c r="P48" s="1091"/>
      <c r="Q48" s="1087"/>
      <c r="R48" s="903"/>
      <c r="S48" s="1035"/>
      <c r="T48" s="1035"/>
      <c r="U48" s="1066">
        <v>48</v>
      </c>
      <c r="V48" s="476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7" t="s">
        <v>489</v>
      </c>
      <c r="B49" s="948"/>
      <c r="C49" s="881">
        <f>IF(WB!CK26="","",WB!CK26)</f>
        <v>1</v>
      </c>
      <c r="D49" s="881">
        <f>IF(WB!CK27="","",WB!CK27)</f>
        <v>2</v>
      </c>
      <c r="E49" s="881">
        <f>IF(WB!CK28="","",WB!CK28)</f>
        <v>3</v>
      </c>
      <c r="F49" s="881">
        <f>IF(WB!CK29="","",WB!CK29)</f>
        <v>10</v>
      </c>
      <c r="G49" s="1081"/>
      <c r="H49" s="1090"/>
      <c r="I49" s="1090"/>
      <c r="J49" s="1090"/>
      <c r="K49" s="1090"/>
      <c r="L49" s="1081"/>
      <c r="M49" s="1091"/>
      <c r="N49" s="1091"/>
      <c r="O49" s="1091"/>
      <c r="P49" s="1091"/>
      <c r="Q49" s="1087"/>
      <c r="R49" s="903"/>
      <c r="S49" s="1035"/>
      <c r="T49" s="1035"/>
      <c r="U49" s="1066">
        <v>49</v>
      </c>
      <c r="V49" s="476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7" t="s">
        <v>490</v>
      </c>
      <c r="B50" s="948"/>
      <c r="C50" s="881">
        <f>IF(WB!CK30="","",WB!CK30)</f>
        <v>0</v>
      </c>
      <c r="D50" s="881">
        <f>IF(WB!CK31="","",WB!CK31)</f>
        <v>0.5</v>
      </c>
      <c r="E50" s="881">
        <f>IF(WB!CK32="","",WB!CK32)</f>
        <v>2</v>
      </c>
      <c r="F50" s="881">
        <f>IF(WB!CK33="","",WB!CK33)</f>
        <v>15</v>
      </c>
      <c r="G50" s="1081"/>
      <c r="H50" s="1090"/>
      <c r="I50" s="1090"/>
      <c r="J50" s="1090"/>
      <c r="K50" s="1090"/>
      <c r="L50" s="1081"/>
      <c r="M50" s="1091"/>
      <c r="N50" s="1091"/>
      <c r="O50" s="1091"/>
      <c r="P50" s="1091"/>
      <c r="Q50" s="1087"/>
      <c r="R50" s="903"/>
      <c r="S50" s="1035"/>
      <c r="T50" s="1035"/>
      <c r="U50" s="1066">
        <v>50</v>
      </c>
      <c r="V50" s="476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7" t="s">
        <v>158</v>
      </c>
      <c r="B51" s="948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1"/>
      <c r="H51" s="1092">
        <f t="shared" ref="H51:K52" si="38">SUM(C51)</f>
        <v>0</v>
      </c>
      <c r="I51" s="1092">
        <f t="shared" si="38"/>
        <v>0</v>
      </c>
      <c r="J51" s="1092">
        <f t="shared" si="38"/>
        <v>0</v>
      </c>
      <c r="K51" s="1092">
        <f t="shared" si="38"/>
        <v>0</v>
      </c>
      <c r="L51" s="1081"/>
      <c r="M51" s="1091"/>
      <c r="N51" s="1091"/>
      <c r="O51" s="1091"/>
      <c r="P51" s="1091"/>
      <c r="Q51" s="1087"/>
      <c r="R51" s="903"/>
      <c r="S51" s="1035"/>
      <c r="T51" s="1035"/>
      <c r="U51" s="1066">
        <v>51</v>
      </c>
      <c r="V51" s="476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159</v>
      </c>
      <c r="B52" s="948"/>
      <c r="C52" s="881" t="str">
        <f>IF(WB!CK70="","",WB!CK70)</f>
        <v/>
      </c>
      <c r="D52" s="881">
        <f>IF(WB!CK78="","",WB!CK78)</f>
        <v>2</v>
      </c>
      <c r="E52" s="881">
        <f>IF(WB!CK86="","",WB!CK86)</f>
        <v>18</v>
      </c>
      <c r="F52" s="881">
        <f>IF(WB!CK94="","",WB!CK94)</f>
        <v>100</v>
      </c>
      <c r="G52" s="948"/>
      <c r="H52" s="1092">
        <f t="shared" si="38"/>
        <v>0</v>
      </c>
      <c r="I52" s="1092">
        <f t="shared" si="38"/>
        <v>2</v>
      </c>
      <c r="J52" s="1092">
        <f t="shared" si="38"/>
        <v>18</v>
      </c>
      <c r="K52" s="1092">
        <f t="shared" si="38"/>
        <v>100</v>
      </c>
      <c r="L52" s="948"/>
      <c r="M52" s="969"/>
      <c r="N52" s="969"/>
      <c r="O52" s="969"/>
      <c r="P52" s="969"/>
      <c r="Q52" s="1087"/>
      <c r="R52" s="903"/>
      <c r="S52" s="1035"/>
      <c r="T52" s="1035"/>
      <c r="U52" s="1066">
        <v>52</v>
      </c>
      <c r="V52" s="476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7" t="s">
        <v>160</v>
      </c>
      <c r="B53" s="948"/>
      <c r="C53" s="881">
        <f>IF(WB!CK66="","",WB!CK66)</f>
        <v>0</v>
      </c>
      <c r="D53" s="881">
        <f>IF(WB!CK67="","",WB!CK67)</f>
        <v>1</v>
      </c>
      <c r="E53" s="881">
        <f>IF(WB!CK68="","",WB!CK68)</f>
        <v>5</v>
      </c>
      <c r="F53" s="881">
        <f>IF(WB!CK69="","",WB!CK69)</f>
        <v>20</v>
      </c>
      <c r="G53" s="948"/>
      <c r="H53" s="1092"/>
      <c r="I53" s="1092"/>
      <c r="J53" s="1092"/>
      <c r="K53" s="1092"/>
      <c r="L53" s="948"/>
      <c r="M53" s="969"/>
      <c r="N53" s="969"/>
      <c r="O53" s="969"/>
      <c r="P53" s="969"/>
      <c r="Q53" s="1087"/>
      <c r="R53" s="903"/>
      <c r="S53" s="1035"/>
      <c r="T53" s="1035"/>
      <c r="U53" s="1066">
        <v>53</v>
      </c>
      <c r="V53" s="476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161</v>
      </c>
      <c r="B54" s="948"/>
      <c r="C54" s="881">
        <f>IF(WB!CK102="","",WB!CK102)</f>
        <v>2</v>
      </c>
      <c r="D54" s="881">
        <f>IF(WB!CK110="","",WB!CK110)</f>
        <v>6</v>
      </c>
      <c r="E54" s="881">
        <f>IF(WB!CK118="","",WB!CK118)</f>
        <v>15</v>
      </c>
      <c r="F54" s="881">
        <f>IF(WB!CK126="","",WB!CK126)</f>
        <v>20</v>
      </c>
      <c r="G54" s="948"/>
      <c r="H54" s="1092">
        <f t="shared" ref="H54:K55" si="39">SUM(C54)</f>
        <v>2</v>
      </c>
      <c r="I54" s="1092">
        <f t="shared" si="39"/>
        <v>6</v>
      </c>
      <c r="J54" s="1092">
        <f t="shared" si="39"/>
        <v>15</v>
      </c>
      <c r="K54" s="1092">
        <f t="shared" si="39"/>
        <v>20</v>
      </c>
      <c r="L54" s="948"/>
      <c r="M54" s="969"/>
      <c r="N54" s="969"/>
      <c r="O54" s="969"/>
      <c r="P54" s="969"/>
      <c r="Q54" s="1087"/>
      <c r="R54" s="903"/>
      <c r="S54" s="1035"/>
      <c r="T54" s="1035"/>
      <c r="U54" s="1066">
        <v>54</v>
      </c>
      <c r="V54" s="476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162</v>
      </c>
      <c r="B55" s="948"/>
      <c r="C55" s="881" t="str">
        <f>IF(WB!CK134="","",WB!CK134)</f>
        <v/>
      </c>
      <c r="D55" s="881" t="str">
        <f>IF(WB!CK142="","",WB!CK142)</f>
        <v/>
      </c>
      <c r="E55" s="881">
        <f>IF(WB!CK150="","",WB!CK150)</f>
        <v>3</v>
      </c>
      <c r="F55" s="881">
        <f>IF(WB!CK158="","",WB!CK158)</f>
        <v>9</v>
      </c>
      <c r="G55" s="948"/>
      <c r="H55" s="1092">
        <f t="shared" si="39"/>
        <v>0</v>
      </c>
      <c r="I55" s="1092">
        <f t="shared" si="39"/>
        <v>0</v>
      </c>
      <c r="J55" s="1092">
        <f t="shared" si="39"/>
        <v>3</v>
      </c>
      <c r="K55" s="1092">
        <f t="shared" si="39"/>
        <v>9</v>
      </c>
      <c r="L55" s="948"/>
      <c r="M55" s="969"/>
      <c r="N55" s="969"/>
      <c r="O55" s="969"/>
      <c r="P55" s="969"/>
      <c r="Q55" s="1087"/>
      <c r="R55" s="903"/>
      <c r="S55" s="1035"/>
      <c r="T55" s="1035"/>
      <c r="U55" s="1066">
        <v>55</v>
      </c>
      <c r="V55" s="476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163</v>
      </c>
      <c r="B56" s="948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8"/>
      <c r="H56" s="1092"/>
      <c r="I56" s="1092"/>
      <c r="J56" s="1092"/>
      <c r="K56" s="1092"/>
      <c r="L56" s="948"/>
      <c r="M56" s="969"/>
      <c r="N56" s="969"/>
      <c r="O56" s="969"/>
      <c r="P56" s="969"/>
      <c r="Q56" s="1087"/>
      <c r="R56" s="903"/>
      <c r="S56" s="1035"/>
      <c r="T56" s="1035"/>
      <c r="U56" s="1066">
        <v>56</v>
      </c>
      <c r="V56" s="476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164</v>
      </c>
      <c r="B57" s="948"/>
      <c r="C57" s="881">
        <f>IF(WB!CK170="","",WB!CK170)</f>
        <v>5</v>
      </c>
      <c r="D57" s="881">
        <f>IF(WB!CK171="","",WB!CK171)</f>
        <v>10</v>
      </c>
      <c r="E57" s="881">
        <f>IF(WB!CK172="","",WB!CK172)</f>
        <v>20</v>
      </c>
      <c r="F57" s="881">
        <f>IF(WB!CK173="","",WB!CK173)</f>
        <v>35</v>
      </c>
      <c r="G57" s="948"/>
      <c r="H57" s="1092"/>
      <c r="I57" s="1092"/>
      <c r="J57" s="1092"/>
      <c r="K57" s="1092"/>
      <c r="L57" s="948"/>
      <c r="M57" s="969"/>
      <c r="N57" s="969"/>
      <c r="O57" s="969"/>
      <c r="P57" s="969"/>
      <c r="Q57" s="1087"/>
      <c r="R57" s="903"/>
      <c r="S57" s="1035"/>
      <c r="T57" s="1035"/>
      <c r="U57" s="1066">
        <v>57</v>
      </c>
      <c r="V57" s="476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8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8"/>
      <c r="H58" s="1092"/>
      <c r="I58" s="1092"/>
      <c r="J58" s="1092"/>
      <c r="K58" s="1092"/>
      <c r="L58" s="948"/>
      <c r="M58" s="969"/>
      <c r="N58" s="969"/>
      <c r="O58" s="969"/>
      <c r="P58" s="969"/>
      <c r="Q58" s="1087"/>
      <c r="R58" s="903"/>
      <c r="S58" s="1035"/>
      <c r="T58" s="1035"/>
      <c r="U58" s="1066">
        <v>58</v>
      </c>
      <c r="V58" s="476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>
        <f>IF(WB!CK180="","",WB!CK180)</f>
        <v>1</v>
      </c>
      <c r="F59" s="881">
        <f>IF(WB!CK181="","",WB!CK181)</f>
        <v>3</v>
      </c>
      <c r="G59" s="948"/>
      <c r="H59" s="1092"/>
      <c r="I59" s="1092"/>
      <c r="J59" s="1092"/>
      <c r="K59" s="1092"/>
      <c r="L59" s="948"/>
      <c r="M59" s="969"/>
      <c r="N59" s="969"/>
      <c r="O59" s="969"/>
      <c r="P59" s="969"/>
      <c r="Q59" s="1087"/>
      <c r="R59" s="903"/>
      <c r="S59" s="1035"/>
      <c r="T59" s="1035"/>
      <c r="U59" s="1066">
        <v>59</v>
      </c>
      <c r="V59" s="476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1"/>
      <c r="C60" s="881">
        <f>IF(WB!CK182="","",WB!CK182)</f>
        <v>0</v>
      </c>
      <c r="D60" s="881">
        <f>IF(WB!CK183="","",WB!CK183)</f>
        <v>0.5</v>
      </c>
      <c r="E60" s="881">
        <f>IF(WB!CK184="","",WB!CK184)</f>
        <v>2</v>
      </c>
      <c r="F60" s="881">
        <f>IF(WB!CK185="","",WB!CK185)</f>
        <v>8</v>
      </c>
      <c r="G60" s="948"/>
      <c r="H60" s="1092"/>
      <c r="I60" s="1092"/>
      <c r="J60" s="1092"/>
      <c r="K60" s="1092"/>
      <c r="L60" s="948"/>
      <c r="M60" s="969"/>
      <c r="N60" s="969"/>
      <c r="O60" s="969"/>
      <c r="P60" s="969"/>
      <c r="Q60" s="1087"/>
      <c r="R60" s="903"/>
      <c r="S60" s="1035"/>
      <c r="T60" s="1035"/>
      <c r="U60" s="1066">
        <v>60</v>
      </c>
      <c r="V60" s="476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>
        <f>IF(WB!CK189="","",WB!CK189)</f>
        <v>2</v>
      </c>
      <c r="G61" s="948"/>
      <c r="H61" s="1092"/>
      <c r="I61" s="1092"/>
      <c r="J61" s="1092"/>
      <c r="K61" s="1092"/>
      <c r="L61" s="948"/>
      <c r="M61" s="969"/>
      <c r="N61" s="969"/>
      <c r="O61" s="969"/>
      <c r="P61" s="969"/>
      <c r="Q61" s="1087"/>
      <c r="R61" s="903"/>
      <c r="S61" s="1035"/>
      <c r="T61" s="1035"/>
      <c r="U61" s="1066">
        <v>61</v>
      </c>
      <c r="V61" s="476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>
        <f>IF(WB!CK193="","",WB!CK193)</f>
        <v>0.5</v>
      </c>
      <c r="G62" s="948"/>
      <c r="H62" s="1092"/>
      <c r="I62" s="1092"/>
      <c r="J62" s="1092"/>
      <c r="K62" s="1092"/>
      <c r="L62" s="948"/>
      <c r="M62" s="969"/>
      <c r="N62" s="969"/>
      <c r="O62" s="969"/>
      <c r="P62" s="969"/>
      <c r="Q62" s="1087"/>
      <c r="R62" s="903"/>
      <c r="S62" s="1035"/>
      <c r="T62" s="1035"/>
      <c r="U62" s="1066">
        <v>62</v>
      </c>
      <c r="V62" s="476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>Other: Hoes</v>
      </c>
      <c r="B63" s="1100"/>
      <c r="C63" s="881">
        <f>IF(WB!CK194="","",WB!CK194)</f>
        <v>4</v>
      </c>
      <c r="D63" s="881">
        <f>IF(WB!CK195="","",WB!CK195)</f>
        <v>5</v>
      </c>
      <c r="E63" s="881">
        <f>IF(WB!CK196="","",WB!CK196)</f>
        <v>6</v>
      </c>
      <c r="F63" s="881">
        <f>IF(WB!CK197="","",WB!CK197)</f>
        <v>10</v>
      </c>
      <c r="G63" s="948"/>
      <c r="H63" s="1101"/>
      <c r="I63" s="1101"/>
      <c r="J63" s="1101"/>
      <c r="K63" s="1101"/>
      <c r="L63" s="948"/>
      <c r="M63" s="1102"/>
      <c r="N63" s="1102"/>
      <c r="O63" s="1102"/>
      <c r="P63" s="1102"/>
      <c r="Q63" s="1087"/>
      <c r="R63" s="903"/>
      <c r="S63" s="1035"/>
      <c r="T63" s="1035"/>
      <c r="U63" s="1066">
        <v>63</v>
      </c>
      <c r="V63" s="476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165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6"/>
      <c r="T64" s="476"/>
      <c r="U64" s="1066">
        <v>64</v>
      </c>
      <c r="V64" s="476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166</v>
      </c>
      <c r="B65" s="1100"/>
      <c r="C65" s="1107"/>
      <c r="D65" s="1107"/>
      <c r="E65" s="1107"/>
      <c r="F65" s="1044"/>
      <c r="G65" s="1081"/>
      <c r="H65" s="1108"/>
      <c r="I65" s="1108"/>
      <c r="J65" s="1108"/>
      <c r="K65" s="1108"/>
      <c r="L65" s="1081"/>
      <c r="M65" s="1091"/>
      <c r="N65" s="1091"/>
      <c r="O65" s="1091"/>
      <c r="P65" s="1091"/>
      <c r="Q65" s="1087"/>
      <c r="R65" s="864"/>
      <c r="S65" s="476"/>
      <c r="T65" s="476"/>
      <c r="U65" s="1066">
        <v>65</v>
      </c>
      <c r="V65" s="476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168</v>
      </c>
      <c r="B66" s="1109"/>
      <c r="C66" s="1011">
        <f>IF(Data!BV66="","",Data!BV66)</f>
        <v>0</v>
      </c>
      <c r="D66" s="1011">
        <f>IF(Data!BW66="","",Data!BW66)</f>
        <v>0</v>
      </c>
      <c r="E66" s="1011">
        <f>IF(Data!BX66="","",Data!BX66)</f>
        <v>0</v>
      </c>
      <c r="F66" s="1044">
        <f>IF(Data!BY66="","",Data!BY66)</f>
        <v>0</v>
      </c>
      <c r="G66" s="1097"/>
      <c r="H66" s="969"/>
      <c r="I66" s="969"/>
      <c r="J66" s="969"/>
      <c r="K66" s="969"/>
      <c r="L66" s="1097"/>
      <c r="M66" s="969"/>
      <c r="N66" s="969"/>
      <c r="O66" s="969"/>
      <c r="P66" s="969"/>
      <c r="Q66" s="1087"/>
      <c r="R66" s="1110"/>
      <c r="S66" s="1111"/>
      <c r="T66" s="1111"/>
      <c r="U66" s="1066">
        <v>66</v>
      </c>
      <c r="V66" s="476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170</v>
      </c>
      <c r="B67" s="1097"/>
      <c r="C67" s="1011" t="str">
        <f>IF(Data!BV67="","",Data!BV67)</f>
        <v/>
      </c>
      <c r="D67" s="1011" t="str">
        <f>IF(Data!BW67="","",Data!BW67)</f>
        <v/>
      </c>
      <c r="E67" s="1011" t="str">
        <f>IF(Data!BX67="","",Data!BX67)</f>
        <v/>
      </c>
      <c r="F67" s="1044" t="str">
        <f>IF(Data!BY67="","",Data!BY67)</f>
        <v/>
      </c>
      <c r="G67" s="1097"/>
      <c r="H67" s="969"/>
      <c r="I67" s="969"/>
      <c r="J67" s="969"/>
      <c r="K67" s="969"/>
      <c r="L67" s="1097"/>
      <c r="M67" s="969"/>
      <c r="N67" s="969"/>
      <c r="O67" s="969"/>
      <c r="P67" s="969"/>
      <c r="Q67" s="1087"/>
      <c r="R67" s="903"/>
      <c r="S67" s="1035"/>
      <c r="T67" s="1035"/>
      <c r="U67" s="1066">
        <v>67</v>
      </c>
      <c r="V67" s="476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172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0"/>
      <c r="H68" s="969"/>
      <c r="I68" s="969"/>
      <c r="J68" s="969"/>
      <c r="K68" s="969"/>
      <c r="L68" s="1100"/>
      <c r="M68" s="1113"/>
      <c r="N68" s="1113"/>
      <c r="O68" s="1113"/>
      <c r="P68" s="1113"/>
      <c r="Q68" s="1087"/>
      <c r="R68" s="1110"/>
      <c r="S68" s="1111"/>
      <c r="T68" s="1111"/>
      <c r="U68" s="1066">
        <v>68</v>
      </c>
      <c r="V68" s="476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176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9"/>
      <c r="I69" s="969"/>
      <c r="J69" s="969"/>
      <c r="K69" s="969"/>
      <c r="L69" s="1098"/>
      <c r="M69" s="1113"/>
      <c r="N69" s="1113"/>
      <c r="O69" s="1113"/>
      <c r="P69" s="1113"/>
      <c r="Q69" s="1087"/>
      <c r="R69" s="903"/>
      <c r="S69" s="1035"/>
      <c r="T69" s="1035"/>
      <c r="U69" s="1066">
        <v>69</v>
      </c>
      <c r="V69" s="476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178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0"/>
      <c r="H70" s="988" t="str">
        <f>IF(SUM(C70)&gt;0,MIN(C69-H74-SUM(C74)*(H74=""),C70*'Exp factors'!C$8),"")</f>
        <v/>
      </c>
      <c r="I70" s="988" t="str">
        <f>IF(SUM(D70)&gt;0,MIN(D69-I74-SUM(D74)*(I74=""),D70*'Exp factors'!D$8),"")</f>
        <v/>
      </c>
      <c r="J70" s="988" t="str">
        <f>IF(SUM(E70)&gt;0,MIN(E69-J74-SUM(E74)*(J74=""),E70*'Exp factors'!E$8),"")</f>
        <v/>
      </c>
      <c r="K70" s="988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5"/>
      <c r="T70" s="1035"/>
      <c r="U70" s="1066">
        <v>70</v>
      </c>
      <c r="V70" s="476"/>
    </row>
    <row r="71" spans="1:36" s="1088" customFormat="1" ht="15.75" hidden="1" customHeight="1">
      <c r="A71" s="1094" t="s">
        <v>180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0"/>
      <c r="H71" s="969"/>
      <c r="I71" s="969"/>
      <c r="J71" s="969"/>
      <c r="K71" s="969"/>
      <c r="L71" s="1100"/>
      <c r="M71" s="1113"/>
      <c r="N71" s="1113"/>
      <c r="O71" s="1113"/>
      <c r="P71" s="1113"/>
      <c r="Q71" s="1087"/>
      <c r="R71" s="1110"/>
      <c r="S71" s="1111"/>
      <c r="T71" s="1111"/>
      <c r="U71" s="1066">
        <v>71</v>
      </c>
      <c r="V71" s="476"/>
    </row>
    <row r="72" spans="1:36" s="1088" customFormat="1" ht="15.75" hidden="1" customHeight="1">
      <c r="A72" s="1094" t="s">
        <v>182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5"/>
      <c r="T72" s="1035"/>
      <c r="U72" s="1066">
        <v>72</v>
      </c>
      <c r="V72" s="476"/>
    </row>
    <row r="73" spans="1:36" s="1088" customFormat="1" ht="15.75" hidden="1" customHeight="1">
      <c r="A73" s="1118" t="s">
        <v>184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9"/>
      <c r="I73" s="969"/>
      <c r="J73" s="969"/>
      <c r="K73" s="969"/>
      <c r="L73" s="1109"/>
      <c r="M73" s="969"/>
      <c r="N73" s="969"/>
      <c r="O73" s="969"/>
      <c r="P73" s="969"/>
      <c r="Q73" s="1087"/>
      <c r="R73" s="903"/>
      <c r="S73" s="1035"/>
      <c r="T73" s="1035"/>
      <c r="U73" s="1066">
        <v>73</v>
      </c>
      <c r="V73" s="476"/>
    </row>
    <row r="74" spans="1:36" s="1088" customFormat="1" ht="15.75" hidden="1" customHeight="1">
      <c r="A74" s="1118" t="s">
        <v>186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4"/>
      <c r="I74" s="654"/>
      <c r="J74" s="654"/>
      <c r="K74" s="654"/>
      <c r="L74" s="1109"/>
      <c r="M74" s="969"/>
      <c r="N74" s="969"/>
      <c r="O74" s="969"/>
      <c r="P74" s="969"/>
      <c r="Q74" s="1087"/>
      <c r="R74" s="903"/>
      <c r="S74" s="1035"/>
      <c r="T74" s="1035"/>
      <c r="U74" s="1066">
        <v>74</v>
      </c>
      <c r="V74" s="476"/>
    </row>
    <row r="75" spans="1:36" s="1088" customFormat="1" ht="15.75" hidden="1" customHeight="1">
      <c r="A75" s="1112" t="s">
        <v>188</v>
      </c>
      <c r="B75" s="1121"/>
      <c r="C75" s="1011" t="str">
        <f>IF(Data!BV75="","",Data!BV75)</f>
        <v/>
      </c>
      <c r="D75" s="1011" t="str">
        <f>IF(Data!BW75="","",Data!BW75)</f>
        <v/>
      </c>
      <c r="E75" s="1011" t="str">
        <f>IF(Data!BX75="","",Data!BX75)</f>
        <v/>
      </c>
      <c r="F75" s="1044" t="str">
        <f>IF(Data!BY75="","",Data!BY75)</f>
        <v/>
      </c>
      <c r="G75" s="1097"/>
      <c r="H75" s="969"/>
      <c r="I75" s="969"/>
      <c r="J75" s="969"/>
      <c r="K75" s="969"/>
      <c r="L75" s="1097"/>
      <c r="M75" s="969"/>
      <c r="N75" s="969"/>
      <c r="O75" s="969"/>
      <c r="P75" s="969"/>
      <c r="Q75" s="1087"/>
      <c r="R75" s="903"/>
      <c r="S75" s="1035"/>
      <c r="T75" s="1035"/>
      <c r="U75" s="1066">
        <v>75</v>
      </c>
      <c r="V75" s="476"/>
    </row>
    <row r="76" spans="1:36" s="1088" customFormat="1" ht="15.75" hidden="1" customHeight="1">
      <c r="A76" s="1094" t="s">
        <v>172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0"/>
      <c r="H76" s="969"/>
      <c r="I76" s="969"/>
      <c r="J76" s="969"/>
      <c r="K76" s="969"/>
      <c r="L76" s="1100"/>
      <c r="M76" s="1113"/>
      <c r="N76" s="1113"/>
      <c r="O76" s="1113"/>
      <c r="P76" s="1113"/>
      <c r="Q76" s="1087"/>
      <c r="R76" s="1110"/>
      <c r="S76" s="1111"/>
      <c r="T76" s="1111"/>
      <c r="U76" s="1066">
        <v>76</v>
      </c>
      <c r="V76" s="476"/>
    </row>
    <row r="77" spans="1:36" s="1088" customFormat="1" ht="15.75" hidden="1" customHeight="1">
      <c r="A77" s="1094" t="s">
        <v>176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9"/>
      <c r="I77" s="969"/>
      <c r="J77" s="969"/>
      <c r="K77" s="969"/>
      <c r="L77" s="1100"/>
      <c r="M77" s="1113"/>
      <c r="N77" s="1113"/>
      <c r="O77" s="1113"/>
      <c r="P77" s="1113"/>
      <c r="Q77" s="1087"/>
      <c r="R77" s="903"/>
      <c r="S77" s="1035"/>
      <c r="T77" s="1035"/>
      <c r="U77" s="1066">
        <v>77</v>
      </c>
      <c r="V77" s="476"/>
    </row>
    <row r="78" spans="1:36" s="1088" customFormat="1" ht="15.75" hidden="1" customHeight="1">
      <c r="A78" s="1094" t="s">
        <v>178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0"/>
      <c r="H78" s="988" t="str">
        <f>IF(SUM(C78)&gt;0,MIN(C77-H82-SUM(C82)*(H82=""),C78*'Exp factors'!C$8),"")</f>
        <v/>
      </c>
      <c r="I78" s="988" t="str">
        <f>IF(SUM(D78)&gt;0,MIN(D77-I82-SUM(D82)*(I82=""),D78*'Exp factors'!D$8),"")</f>
        <v/>
      </c>
      <c r="J78" s="988" t="str">
        <f>IF(SUM(E78)&gt;0,MIN(E77-J82-SUM(E82)*(J82=""),E78*'Exp factors'!E$8),"")</f>
        <v/>
      </c>
      <c r="K78" s="988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5"/>
      <c r="T78" s="1035"/>
      <c r="U78" s="1066">
        <v>78</v>
      </c>
      <c r="V78" s="476"/>
    </row>
    <row r="79" spans="1:36" s="1088" customFormat="1" ht="15.75" hidden="1" customHeight="1">
      <c r="A79" s="1094" t="s">
        <v>180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0"/>
      <c r="H79" s="969"/>
      <c r="I79" s="969"/>
      <c r="J79" s="969"/>
      <c r="K79" s="969"/>
      <c r="L79" s="1100"/>
      <c r="M79" s="1113"/>
      <c r="N79" s="1113"/>
      <c r="O79" s="1113"/>
      <c r="P79" s="1113"/>
      <c r="Q79" s="1087"/>
      <c r="R79" s="1110"/>
      <c r="S79" s="1111"/>
      <c r="T79" s="1111"/>
      <c r="U79" s="1066">
        <v>79</v>
      </c>
      <c r="V79" s="476"/>
    </row>
    <row r="80" spans="1:36" s="1088" customFormat="1" ht="15.75" hidden="1" customHeight="1">
      <c r="A80" s="1125" t="s">
        <v>182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16"/>
      <c r="H80" s="978" t="str">
        <f>IF(H78="","",H78*C79)</f>
        <v/>
      </c>
      <c r="I80" s="978" t="str">
        <f>IF(I78="","",I78*D79)</f>
        <v/>
      </c>
      <c r="J80" s="978" t="str">
        <f>IF(J78="","",J78*E79)</f>
        <v/>
      </c>
      <c r="K80" s="978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5"/>
      <c r="T80" s="1035"/>
      <c r="U80" s="1066">
        <v>80</v>
      </c>
      <c r="V80" s="476"/>
    </row>
    <row r="81" spans="1:22" ht="15.75" hidden="1" customHeight="1">
      <c r="A81" s="1118" t="s">
        <v>184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9"/>
      <c r="I81" s="969"/>
      <c r="J81" s="969"/>
      <c r="K81" s="969"/>
      <c r="L81" s="1119"/>
      <c r="M81" s="969"/>
      <c r="N81" s="969"/>
      <c r="O81" s="969"/>
      <c r="P81" s="969"/>
      <c r="Q81" s="1126"/>
      <c r="R81" s="903"/>
      <c r="S81" s="1035"/>
      <c r="T81" s="1035"/>
      <c r="U81" s="1066">
        <v>81</v>
      </c>
      <c r="V81" s="476"/>
    </row>
    <row r="82" spans="1:22" ht="15.75" hidden="1" customHeight="1">
      <c r="A82" s="1118" t="s">
        <v>186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4"/>
      <c r="I82" s="654"/>
      <c r="J82" s="654"/>
      <c r="K82" s="654"/>
      <c r="L82" s="1119"/>
      <c r="M82" s="1113"/>
      <c r="N82" s="1113"/>
      <c r="O82" s="1113"/>
      <c r="P82" s="1113"/>
      <c r="Q82" s="1126"/>
      <c r="R82" s="903"/>
      <c r="S82" s="1035"/>
      <c r="T82" s="1035"/>
      <c r="U82" s="1066">
        <v>82</v>
      </c>
      <c r="V82" s="476"/>
    </row>
    <row r="83" spans="1:22" ht="15.75" hidden="1" customHeight="1">
      <c r="A83" s="1118" t="s">
        <v>193</v>
      </c>
      <c r="B83" s="1081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5"/>
      <c r="S83" s="1028"/>
      <c r="T83" s="1028"/>
      <c r="U83" s="1066">
        <v>83</v>
      </c>
      <c r="V83" s="476"/>
    </row>
    <row r="84" spans="1:22" ht="15.75" hidden="1" customHeight="1">
      <c r="A84" s="1118" t="s">
        <v>195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5"/>
      <c r="T84" s="1035"/>
      <c r="U84" s="1066">
        <v>84</v>
      </c>
      <c r="V84" s="476"/>
    </row>
    <row r="85" spans="1:22" ht="15.75" hidden="1" customHeight="1">
      <c r="A85" s="1093" t="s">
        <v>196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6">
        <v>85</v>
      </c>
      <c r="V85" s="476"/>
    </row>
    <row r="86" spans="1:22" ht="15.75" hidden="1" customHeight="1">
      <c r="A86" s="1118" t="s">
        <v>197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6">
        <v>86</v>
      </c>
      <c r="V86" s="476"/>
    </row>
    <row r="87" spans="1:22" ht="15.75" hidden="1" customHeight="1">
      <c r="A87" s="1094" t="s">
        <v>199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9"/>
      <c r="I87" s="969"/>
      <c r="J87" s="969"/>
      <c r="K87" s="969"/>
      <c r="L87" s="1123"/>
      <c r="M87" s="1138"/>
      <c r="N87" s="1138"/>
      <c r="O87" s="1138"/>
      <c r="P87" s="1138"/>
      <c r="Q87" s="1139"/>
      <c r="R87" s="1110"/>
      <c r="S87" s="1111"/>
      <c r="T87" s="1111"/>
      <c r="U87" s="1066">
        <v>87</v>
      </c>
      <c r="V87" s="476"/>
    </row>
    <row r="88" spans="1:22" s="1143" customFormat="1" ht="15.75" hidden="1" customHeight="1">
      <c r="A88" s="1093" t="s">
        <v>201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0">IF(H88="","",SUM(H88)-SUM(C88))</f>
        <v/>
      </c>
      <c r="N88" s="1117" t="str">
        <f t="shared" si="40"/>
        <v/>
      </c>
      <c r="O88" s="1117" t="str">
        <f t="shared" si="40"/>
        <v/>
      </c>
      <c r="P88" s="1117" t="str">
        <f t="shared" si="40"/>
        <v/>
      </c>
      <c r="Q88" s="1141"/>
      <c r="R88" s="903"/>
      <c r="S88" s="1035"/>
      <c r="T88" s="1035"/>
      <c r="U88" s="1066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0"/>
        <v/>
      </c>
      <c r="N89" s="1145" t="str">
        <f t="shared" si="40"/>
        <v/>
      </c>
      <c r="O89" s="1145" t="str">
        <f t="shared" si="40"/>
        <v/>
      </c>
      <c r="P89" s="1145" t="str">
        <f t="shared" si="40"/>
        <v/>
      </c>
      <c r="Q89" s="1126"/>
      <c r="R89" s="1065"/>
      <c r="S89" s="1028"/>
      <c r="T89" s="1028"/>
      <c r="U89" s="1066">
        <v>89</v>
      </c>
      <c r="V89" s="476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0"/>
        <v/>
      </c>
      <c r="N90" s="1145" t="str">
        <f t="shared" si="40"/>
        <v/>
      </c>
      <c r="O90" s="1145" t="str">
        <f t="shared" si="40"/>
        <v/>
      </c>
      <c r="P90" s="1145" t="str">
        <f t="shared" si="40"/>
        <v/>
      </c>
      <c r="Q90" s="1126"/>
      <c r="R90" s="1065"/>
      <c r="S90" s="1028"/>
      <c r="T90" s="1028"/>
      <c r="U90" s="1066">
        <v>90</v>
      </c>
      <c r="V90" s="476"/>
    </row>
    <row r="91" spans="1:22" ht="15.75" hidden="1" customHeight="1">
      <c r="A91" s="1146" t="s">
        <v>203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9"/>
      <c r="N91" s="969"/>
      <c r="O91" s="969"/>
      <c r="P91" s="969"/>
      <c r="Q91" s="1126"/>
      <c r="R91" s="1065"/>
      <c r="S91" s="1028"/>
      <c r="T91" s="1028"/>
      <c r="U91" s="1066">
        <v>91</v>
      </c>
      <c r="V91" s="476"/>
    </row>
    <row r="92" spans="1:22" s="1088" customFormat="1" ht="15.75" customHeight="1">
      <c r="A92" s="1401" t="s">
        <v>204</v>
      </c>
      <c r="B92" s="1098"/>
      <c r="C92" s="1107"/>
      <c r="D92" s="1107"/>
      <c r="E92" s="1107"/>
      <c r="F92" s="1107"/>
      <c r="G92" s="1081"/>
      <c r="H92" s="969"/>
      <c r="I92" s="969"/>
      <c r="J92" s="969"/>
      <c r="K92" s="969"/>
      <c r="L92" s="1081"/>
      <c r="M92" s="1091"/>
      <c r="N92" s="1091"/>
      <c r="O92" s="1091"/>
      <c r="P92" s="1091"/>
      <c r="Q92" s="1087"/>
      <c r="R92" s="864"/>
      <c r="S92" s="864"/>
      <c r="T92" s="864"/>
      <c r="U92" s="1066">
        <v>92</v>
      </c>
      <c r="V92" s="476"/>
    </row>
    <row r="93" spans="1:22" s="1088" customFormat="1" ht="15.75" customHeight="1">
      <c r="A93" s="1093" t="s">
        <v>168</v>
      </c>
      <c r="B93" s="1097"/>
      <c r="C93" s="1011">
        <f>IF(Data!BV93="","",Data!BV93)</f>
        <v>0</v>
      </c>
      <c r="D93" s="1011">
        <f>IF(Data!BW93="","",Data!BW93)</f>
        <v>1</v>
      </c>
      <c r="E93" s="1011">
        <f>IF(Data!BX93="","",Data!BX93)</f>
        <v>6</v>
      </c>
      <c r="F93" s="1011">
        <f>IF(Data!BY93="","",Data!BY93)</f>
        <v>21</v>
      </c>
      <c r="G93" s="1097"/>
      <c r="H93" s="969"/>
      <c r="I93" s="969"/>
      <c r="J93" s="969"/>
      <c r="K93" s="969"/>
      <c r="L93" s="1097"/>
      <c r="M93" s="969"/>
      <c r="N93" s="969"/>
      <c r="O93" s="969"/>
      <c r="P93" s="969"/>
      <c r="Q93" s="1087"/>
      <c r="R93" s="1110"/>
      <c r="S93" s="1111"/>
      <c r="T93" s="1111"/>
      <c r="U93" s="1066">
        <v>93</v>
      </c>
      <c r="V93" s="476"/>
    </row>
    <row r="94" spans="1:22" s="1088" customFormat="1" ht="15.75" customHeight="1">
      <c r="A94" s="1112" t="s">
        <v>170</v>
      </c>
      <c r="B94" s="1109"/>
      <c r="C94" s="1011">
        <f>IF(Data!BV94="","",Data!BV94)</f>
        <v>90</v>
      </c>
      <c r="D94" s="1011">
        <f>IF(Data!BW94="","",Data!BW94)</f>
        <v>135</v>
      </c>
      <c r="E94" s="1011">
        <f>IF(Data!BX94="","",Data!BX94)</f>
        <v>135</v>
      </c>
      <c r="F94" s="1011">
        <f>IF(Data!BY94="","",Data!BY94)</f>
        <v>125</v>
      </c>
      <c r="G94" s="1097"/>
      <c r="H94" s="969"/>
      <c r="I94" s="969"/>
      <c r="J94" s="969"/>
      <c r="K94" s="969"/>
      <c r="L94" s="1097"/>
      <c r="M94" s="969"/>
      <c r="N94" s="969"/>
      <c r="O94" s="969"/>
      <c r="P94" s="969"/>
      <c r="Q94" s="1087"/>
      <c r="R94" s="903"/>
      <c r="S94" s="1035"/>
      <c r="T94" s="1035"/>
      <c r="U94" s="1066">
        <v>94</v>
      </c>
      <c r="V94" s="476"/>
    </row>
    <row r="95" spans="1:22" s="1088" customFormat="1" ht="15.75" customHeight="1">
      <c r="A95" s="1094" t="s">
        <v>172</v>
      </c>
      <c r="B95" s="1097"/>
      <c r="C95" s="771" t="str">
        <f>IF(Data!BV95="","",Data!BV95)</f>
        <v/>
      </c>
      <c r="D95" s="771">
        <f>IF(Data!BW95="","",Data!BW95)</f>
        <v>5</v>
      </c>
      <c r="E95" s="771">
        <f>IF(Data!BX95="","",Data!BX95)</f>
        <v>5</v>
      </c>
      <c r="F95" s="771">
        <f>IF(Data!BY95="","",Data!BY95)</f>
        <v>5</v>
      </c>
      <c r="G95" s="1100"/>
      <c r="H95" s="969"/>
      <c r="I95" s="969"/>
      <c r="J95" s="969"/>
      <c r="K95" s="969"/>
      <c r="L95" s="1100"/>
      <c r="M95" s="1113"/>
      <c r="N95" s="1113"/>
      <c r="O95" s="1113"/>
      <c r="P95" s="1113"/>
      <c r="Q95" s="1087"/>
      <c r="R95" s="1110"/>
      <c r="S95" s="1111"/>
      <c r="T95" s="1111"/>
      <c r="U95" s="1066">
        <v>95</v>
      </c>
      <c r="V95" s="476"/>
    </row>
    <row r="96" spans="1:22" s="1088" customFormat="1" ht="15.75" customHeight="1">
      <c r="A96" s="1094" t="s">
        <v>176</v>
      </c>
      <c r="B96" s="1097"/>
      <c r="C96" s="978" t="str">
        <f>IF(C95="","",C93*C94*C95)</f>
        <v/>
      </c>
      <c r="D96" s="978">
        <f>IF(D95="","",D93*D94*D95)</f>
        <v>675</v>
      </c>
      <c r="E96" s="978">
        <f>IF(E95="","",E93*E94*E95)</f>
        <v>4050</v>
      </c>
      <c r="F96" s="1140">
        <f>IF(F95="","",F93*F94*F95)</f>
        <v>13125</v>
      </c>
      <c r="G96" s="1098"/>
      <c r="H96" s="969"/>
      <c r="I96" s="969"/>
      <c r="J96" s="969"/>
      <c r="K96" s="969"/>
      <c r="L96" s="1098"/>
      <c r="M96" s="1113"/>
      <c r="N96" s="1113"/>
      <c r="O96" s="1113"/>
      <c r="P96" s="1113"/>
      <c r="Q96" s="1087"/>
      <c r="R96" s="903"/>
      <c r="S96" s="1035"/>
      <c r="T96" s="1035"/>
      <c r="U96" s="1066">
        <v>96</v>
      </c>
      <c r="V96" s="476"/>
    </row>
    <row r="97" spans="1:22" s="1088" customFormat="1" ht="15.75" customHeight="1">
      <c r="A97" s="1094" t="s">
        <v>178</v>
      </c>
      <c r="B97" s="1109"/>
      <c r="C97" s="1011" t="str">
        <f>IF(Data!BV97="","",Data!BV97)</f>
        <v/>
      </c>
      <c r="D97" s="1011">
        <f>IF(Data!BW97="","",Data!BW97)</f>
        <v>0</v>
      </c>
      <c r="E97" s="1011">
        <f>IF(Data!BX97="","",Data!BX97)</f>
        <v>1300</v>
      </c>
      <c r="F97" s="1011">
        <f>IF(Data!BY97="","",Data!BY97)</f>
        <v>10500</v>
      </c>
      <c r="G97" s="1100"/>
      <c r="H97" s="988" t="str">
        <f>IF(SUM(C97)&gt;0,MIN(C96-H101-SUM(C101)*(H101=""),C97*'Exp factors'!C$8),"")</f>
        <v/>
      </c>
      <c r="I97" s="988" t="str">
        <f>IF(SUM(D97)&gt;0,MIN(D96-I101-SUM(D101)*(I101=""),D97*'Exp factors'!D$8),"")</f>
        <v/>
      </c>
      <c r="J97" s="988">
        <f>IF(SUM(E97)&gt;0,MIN(E96-J101-SUM(E101)*(J101=""),E97*'Exp factors'!E$8),"")</f>
        <v>1950</v>
      </c>
      <c r="K97" s="988">
        <f>IF(SUM(F97)&gt;0,MIN(F96-K101-SUM(F101)*(K101=""),F97*'Exp factors'!F$8),"")</f>
        <v>12625</v>
      </c>
      <c r="L97" s="1100"/>
      <c r="M97" s="1113"/>
      <c r="N97" s="1113"/>
      <c r="O97" s="1113"/>
      <c r="P97" s="1113"/>
      <c r="Q97" s="1087"/>
      <c r="R97" s="903"/>
      <c r="S97" s="1035"/>
      <c r="T97" s="1035"/>
      <c r="U97" s="1066">
        <v>97</v>
      </c>
      <c r="V97" s="476"/>
    </row>
    <row r="98" spans="1:22" s="1088" customFormat="1" ht="15.75" customHeight="1">
      <c r="A98" s="1094" t="s">
        <v>180</v>
      </c>
      <c r="B98" s="1097"/>
      <c r="C98" s="1011" t="str">
        <f>IF(Data!BV98="","",Data!BV98)</f>
        <v/>
      </c>
      <c r="D98" s="1011" t="str">
        <f>IF(Data!BW98="","",Data!BW98)</f>
        <v/>
      </c>
      <c r="E98" s="1011">
        <f>IF(Data!BX98="","",Data!BX98)</f>
        <v>2</v>
      </c>
      <c r="F98" s="1011">
        <f>IF(Data!BY98="","",Data!BY98)</f>
        <v>2</v>
      </c>
      <c r="G98" s="1100"/>
      <c r="H98" s="969"/>
      <c r="I98" s="969"/>
      <c r="J98" s="969"/>
      <c r="K98" s="969"/>
      <c r="L98" s="1100"/>
      <c r="M98" s="1113"/>
      <c r="N98" s="1113"/>
      <c r="O98" s="1113"/>
      <c r="P98" s="1113"/>
      <c r="Q98" s="1087"/>
      <c r="R98" s="1110"/>
      <c r="S98" s="1111"/>
      <c r="T98" s="1111"/>
      <c r="U98" s="1066">
        <v>98</v>
      </c>
      <c r="V98" s="476"/>
    </row>
    <row r="99" spans="1:22" s="1088" customFormat="1" ht="15.75" customHeight="1">
      <c r="A99" s="1094" t="s">
        <v>182</v>
      </c>
      <c r="B99" s="1097"/>
      <c r="C99" s="1117" t="str">
        <f>IF(SUM(C97)=0,"",C97*C98)</f>
        <v/>
      </c>
      <c r="D99" s="1117" t="str">
        <f>IF(SUM(D97)=0,"",D97*D98)</f>
        <v/>
      </c>
      <c r="E99" s="1117">
        <f>IF(SUM(E97)=0,"",E97*E98)</f>
        <v>2600</v>
      </c>
      <c r="F99" s="1117">
        <f>IF(SUM(F97)=0,"",F97*F98)</f>
        <v>21000</v>
      </c>
      <c r="G99" s="1100"/>
      <c r="H99" s="978" t="str">
        <f>IF(H97="","",H97*C98)</f>
        <v/>
      </c>
      <c r="I99" s="978" t="str">
        <f>IF(I97="","",I97*D98)</f>
        <v/>
      </c>
      <c r="J99" s="978">
        <f>IF(J97="","",J97*E98)</f>
        <v>3900</v>
      </c>
      <c r="K99" s="978">
        <f>IF(K97="","",K97*F98)</f>
        <v>25250</v>
      </c>
      <c r="L99" s="1100"/>
      <c r="M99" s="1117" t="str">
        <f>IF(H99="","",SUM(H99)-SUM(C99))</f>
        <v/>
      </c>
      <c r="N99" s="1117" t="str">
        <f>IF(I99="","",SUM(I99)-SUM(D99))</f>
        <v/>
      </c>
      <c r="O99" s="1117">
        <f>IF(J99="","",SUM(J99)-SUM(E99))</f>
        <v>1300</v>
      </c>
      <c r="P99" s="1117">
        <f>IF(K99="","",SUM(K99)-SUM(F99))</f>
        <v>4250</v>
      </c>
      <c r="Q99" s="1087"/>
      <c r="R99" s="903"/>
      <c r="S99" s="1035"/>
      <c r="T99" s="1035"/>
      <c r="U99" s="1066">
        <v>99</v>
      </c>
      <c r="V99" s="476"/>
    </row>
    <row r="100" spans="1:22" s="1088" customFormat="1" ht="15.75" customHeight="1">
      <c r="A100" s="1118" t="s">
        <v>184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9"/>
      <c r="I100" s="969"/>
      <c r="J100" s="969"/>
      <c r="K100" s="969"/>
      <c r="L100" s="1109"/>
      <c r="M100" s="969"/>
      <c r="N100" s="969"/>
      <c r="O100" s="969"/>
      <c r="P100" s="969"/>
      <c r="Q100" s="1087"/>
      <c r="R100" s="903"/>
      <c r="S100" s="1035"/>
      <c r="T100" s="1035"/>
      <c r="U100" s="1066">
        <v>100</v>
      </c>
      <c r="V100" s="476"/>
    </row>
    <row r="101" spans="1:22" s="1088" customFormat="1" ht="15.75" customHeight="1">
      <c r="A101" s="1118" t="s">
        <v>186</v>
      </c>
      <c r="B101" s="1119"/>
      <c r="C101" s="1011" t="str">
        <f>IF(Data!BV101="","",Data!BV101)</f>
        <v/>
      </c>
      <c r="D101" s="1011" t="str">
        <f>IF(Data!BW101="","",Data!BW101)</f>
        <v/>
      </c>
      <c r="E101" s="1011" t="str">
        <f>IF(Data!BX101="","",Data!BX101)</f>
        <v/>
      </c>
      <c r="F101" s="1120">
        <f>IF(Data!BY101="","",Data!BY101)</f>
        <v>500</v>
      </c>
      <c r="G101" s="1109"/>
      <c r="H101" s="654"/>
      <c r="I101" s="654"/>
      <c r="J101" s="654"/>
      <c r="K101" s="654"/>
      <c r="L101" s="1109"/>
      <c r="M101" s="969"/>
      <c r="N101" s="969"/>
      <c r="O101" s="969"/>
      <c r="P101" s="969"/>
      <c r="Q101" s="1087"/>
      <c r="R101" s="903"/>
      <c r="S101" s="1035"/>
      <c r="T101" s="1035"/>
      <c r="U101" s="1066">
        <v>101</v>
      </c>
      <c r="V101" s="476"/>
    </row>
    <row r="102" spans="1:22" s="1088" customFormat="1" ht="15.75" customHeight="1">
      <c r="A102" s="1112" t="s">
        <v>188</v>
      </c>
      <c r="B102" s="1097"/>
      <c r="C102" s="1011">
        <f>IF(Data!BV102="","",Data!BV102)</f>
        <v>90</v>
      </c>
      <c r="D102" s="1011">
        <f>IF(Data!BW102="","",Data!BW102)</f>
        <v>90</v>
      </c>
      <c r="E102" s="1011">
        <f>IF(Data!BX102="","",Data!BX102)</f>
        <v>90</v>
      </c>
      <c r="F102" s="1011">
        <f>IF(Data!BY102="","",Data!BY102)</f>
        <v>90</v>
      </c>
      <c r="G102" s="1097"/>
      <c r="H102" s="969"/>
      <c r="I102" s="969"/>
      <c r="J102" s="969"/>
      <c r="K102" s="969"/>
      <c r="L102" s="1097"/>
      <c r="M102" s="969"/>
      <c r="N102" s="969"/>
      <c r="O102" s="969"/>
      <c r="P102" s="969"/>
      <c r="Q102" s="1087"/>
      <c r="R102" s="903"/>
      <c r="S102" s="1035"/>
      <c r="T102" s="1035"/>
      <c r="U102" s="1066">
        <v>102</v>
      </c>
      <c r="V102" s="476"/>
    </row>
    <row r="103" spans="1:22" s="1088" customFormat="1" ht="15.75" customHeight="1">
      <c r="A103" s="1094" t="s">
        <v>172</v>
      </c>
      <c r="B103" s="1097"/>
      <c r="C103" s="1011" t="str">
        <f>IF(Data!BV103="","",Data!BV103)</f>
        <v/>
      </c>
      <c r="D103" s="1011">
        <f>IF(Data!BW103="","",Data!BW103)</f>
        <v>1</v>
      </c>
      <c r="E103" s="1011">
        <f>IF(Data!BX103="","",Data!BX103)</f>
        <v>1</v>
      </c>
      <c r="F103" s="1011">
        <f>IF(Data!BY103="","",Data!BY103)</f>
        <v>1</v>
      </c>
      <c r="G103" s="1100"/>
      <c r="H103" s="969"/>
      <c r="I103" s="969"/>
      <c r="J103" s="969"/>
      <c r="K103" s="969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6">
        <v>103</v>
      </c>
      <c r="V103" s="476"/>
    </row>
    <row r="104" spans="1:22" s="1088" customFormat="1" ht="15.75" customHeight="1">
      <c r="A104" s="1094" t="s">
        <v>176</v>
      </c>
      <c r="B104" s="1097"/>
      <c r="C104" s="1117" t="str">
        <f>IF(C103="","",C$93*C102*C103)</f>
        <v/>
      </c>
      <c r="D104" s="1117">
        <f>IF(D103="","",D$93*D102*D103)</f>
        <v>90</v>
      </c>
      <c r="E104" s="1117">
        <f>IF(E103="","",E$93*E102*E103)</f>
        <v>540</v>
      </c>
      <c r="F104" s="1092">
        <f>IF(F103="","",F$93*F102*F103)</f>
        <v>1890</v>
      </c>
      <c r="G104" s="1100"/>
      <c r="H104" s="969"/>
      <c r="I104" s="969"/>
      <c r="J104" s="969"/>
      <c r="K104" s="969"/>
      <c r="L104" s="1100"/>
      <c r="M104" s="1113"/>
      <c r="N104" s="1113"/>
      <c r="O104" s="1113"/>
      <c r="P104" s="1113"/>
      <c r="Q104" s="1087"/>
      <c r="R104" s="903"/>
      <c r="S104" s="1035"/>
      <c r="T104" s="1035"/>
      <c r="U104" s="1066">
        <v>104</v>
      </c>
      <c r="V104" s="476"/>
    </row>
    <row r="105" spans="1:22" s="1088" customFormat="1" ht="15.75" customHeight="1">
      <c r="A105" s="1094" t="s">
        <v>178</v>
      </c>
      <c r="B105" s="1100"/>
      <c r="C105" s="1011" t="str">
        <f>IF(Data!BV105="","",Data!BV105)</f>
        <v/>
      </c>
      <c r="D105" s="1011">
        <f>IF(Data!BW105="","",Data!BW105)</f>
        <v>0</v>
      </c>
      <c r="E105" s="1011">
        <f>IF(Data!BX105="","",Data!BX105)</f>
        <v>0</v>
      </c>
      <c r="F105" s="1011">
        <f>IF(Data!BY105="","",Data!BY105)</f>
        <v>500</v>
      </c>
      <c r="G105" s="1100"/>
      <c r="H105" s="988" t="str">
        <f>IF(SUM(C105)&gt;0,MIN(C104-H109-SUM(C109)*(H109=""),C105*'Exp factors'!C$8),"")</f>
        <v/>
      </c>
      <c r="I105" s="988" t="str">
        <f>IF(SUM(D105)&gt;0,MIN(D104-I109-SUM(D109)*(I109=""),D105*'Exp factors'!D$8),"")</f>
        <v/>
      </c>
      <c r="J105" s="988" t="str">
        <f>IF(SUM(E105)&gt;0,MIN(E104-J109-SUM(E109)*(J109=""),E105*'Exp factors'!E$8),"")</f>
        <v/>
      </c>
      <c r="K105" s="988">
        <f>IF(SUM(F105)&gt;0,MIN(F104-K109-SUM(F109)*(K109=""),F105*'Exp factors'!F$8),"")</f>
        <v>750</v>
      </c>
      <c r="L105" s="1100"/>
      <c r="M105" s="1113"/>
      <c r="N105" s="1113"/>
      <c r="O105" s="1113"/>
      <c r="P105" s="1113"/>
      <c r="Q105" s="1087"/>
      <c r="R105" s="903"/>
      <c r="S105" s="1035"/>
      <c r="T105" s="1035"/>
      <c r="U105" s="1066">
        <v>105</v>
      </c>
      <c r="V105" s="476"/>
    </row>
    <row r="106" spans="1:22" s="1088" customFormat="1" ht="15.75" customHeight="1">
      <c r="A106" s="1094" t="s">
        <v>180</v>
      </c>
      <c r="B106" s="1097"/>
      <c r="C106" s="1011" t="str">
        <f>IF(Data!BV106="","",Data!BV106)</f>
        <v/>
      </c>
      <c r="D106" s="1011" t="str">
        <f>IF(Data!BW106="","",Data!BW106)</f>
        <v/>
      </c>
      <c r="E106" s="1011" t="str">
        <f>IF(Data!BX106="","",Data!BX106)</f>
        <v/>
      </c>
      <c r="F106" s="1011">
        <f>IF(Data!BY106="","",Data!BY106)</f>
        <v>0</v>
      </c>
      <c r="G106" s="1100"/>
      <c r="H106" s="969"/>
      <c r="I106" s="969"/>
      <c r="J106" s="969"/>
      <c r="K106" s="969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6">
        <v>106</v>
      </c>
      <c r="V106" s="476"/>
    </row>
    <row r="107" spans="1:22" s="1088" customFormat="1" ht="15.75" customHeight="1">
      <c r="A107" s="1125" t="s">
        <v>182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>
        <f>IF(SUM(F105)=0,"",F105*F106)</f>
        <v>0</v>
      </c>
      <c r="G107" s="1116"/>
      <c r="H107" s="978" t="str">
        <f>IF(H105="","",H105*C106)</f>
        <v/>
      </c>
      <c r="I107" s="978" t="str">
        <f>IF(I105="","",I105*D106)</f>
        <v/>
      </c>
      <c r="J107" s="978" t="str">
        <f>IF(J105="","",J105*E106)</f>
        <v/>
      </c>
      <c r="K107" s="978">
        <f>IF(K105="","",K105*F106)</f>
        <v>0</v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>
        <f>IF(K107="","",SUM(K107)-SUM(F107))</f>
        <v>0</v>
      </c>
      <c r="Q107" s="1087"/>
      <c r="R107" s="903"/>
      <c r="S107" s="1035"/>
      <c r="T107" s="1035"/>
      <c r="U107" s="1066">
        <v>107</v>
      </c>
      <c r="V107" s="476"/>
    </row>
    <row r="108" spans="1:22" ht="15.75" customHeight="1">
      <c r="A108" s="1118" t="s">
        <v>184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9"/>
      <c r="I108" s="969"/>
      <c r="J108" s="969"/>
      <c r="K108" s="969"/>
      <c r="L108" s="1119"/>
      <c r="M108" s="969"/>
      <c r="N108" s="969"/>
      <c r="O108" s="969"/>
      <c r="P108" s="969"/>
      <c r="Q108" s="1126"/>
      <c r="R108" s="903"/>
      <c r="S108" s="1035"/>
      <c r="T108" s="1035"/>
      <c r="U108" s="1066">
        <v>108</v>
      </c>
      <c r="V108" s="476"/>
    </row>
    <row r="109" spans="1:22" s="1088" customFormat="1" ht="15.75" customHeight="1">
      <c r="A109" s="1118" t="s">
        <v>186</v>
      </c>
      <c r="B109" s="1119"/>
      <c r="C109" s="1011" t="str">
        <f>IF(Data!BV109="","",Data!BV109)</f>
        <v/>
      </c>
      <c r="D109" s="1011" t="str">
        <f>IF(Data!BW109="","",Data!BW109)</f>
        <v/>
      </c>
      <c r="E109" s="1011" t="str">
        <f>IF(Data!BX109="","",Data!BX109)</f>
        <v/>
      </c>
      <c r="F109" s="1011">
        <f>IF(Data!BY109="","",Data!BY109)</f>
        <v>200</v>
      </c>
      <c r="G109" s="1109"/>
      <c r="H109" s="654"/>
      <c r="I109" s="654"/>
      <c r="J109" s="654"/>
      <c r="K109" s="654"/>
      <c r="L109" s="1109"/>
      <c r="M109" s="969"/>
      <c r="N109" s="969"/>
      <c r="O109" s="969"/>
      <c r="P109" s="969"/>
      <c r="Q109" s="1087"/>
      <c r="R109" s="903"/>
      <c r="S109" s="1035"/>
      <c r="T109" s="1035"/>
      <c r="U109" s="1066">
        <v>109</v>
      </c>
      <c r="V109" s="476"/>
    </row>
    <row r="110" spans="1:22" ht="15.75" customHeight="1">
      <c r="A110" s="1118" t="s">
        <v>209</v>
      </c>
      <c r="B110" s="1119"/>
      <c r="C110" s="1129" t="str">
        <f>IF(SUM(C96,C104)&gt;0,SUM(C97,C105)/SUM(C96,C104),"")</f>
        <v/>
      </c>
      <c r="D110" s="1129">
        <f>IF(SUM(D96,D104)&gt;0,SUM(D97,D105)/SUM(D96,D104),"")</f>
        <v>0</v>
      </c>
      <c r="E110" s="1129">
        <f>IF(SUM(E96,E104)&gt;0,SUM(E97,E105)/SUM(E96,E104),"")</f>
        <v>0.28322440087145967</v>
      </c>
      <c r="F110" s="1129">
        <f>IF(SUM(F96,F104)&gt;0,SUM(F97,F105)/SUM(F96,F104),"")</f>
        <v>0.73260073260073255</v>
      </c>
      <c r="G110" s="1119"/>
      <c r="H110" s="1129" t="str">
        <f>IF(SUM(C96,C104)&gt;0,SUM(H97,SUM(C97)*(SUM(H97)=0),H105,SUM(C105)*(SUM(H105)=0))/SUM(C96,C104),"")</f>
        <v/>
      </c>
      <c r="I110" s="1129">
        <f>IF(SUM(D96,D104)&gt;0,SUM(I97,SUM(D97)*(SUM(I97)=0),I105,SUM(D105)*(SUM(I105)=0))/SUM(D96,D104),"")</f>
        <v>0</v>
      </c>
      <c r="J110" s="1129">
        <f>IF(SUM(E96,E104)&gt;0,SUM(J97,SUM(E97)*(SUM(J97)=0),J105,SUM(E105)*(SUM(J105)=0))/SUM(E96,E104),"")</f>
        <v>0.42483660130718953</v>
      </c>
      <c r="K110" s="1129">
        <f>IF(SUM(F96,F104)&gt;0,SUM(K97,SUM(F97)*(SUM(K97)=0),K105,SUM(F105)*(SUM(K105)=0))/SUM(F96,F104),"")</f>
        <v>0.89077589077589081</v>
      </c>
      <c r="L110" s="1119"/>
      <c r="M110" s="1113"/>
      <c r="N110" s="1113"/>
      <c r="O110" s="1113"/>
      <c r="P110" s="1113"/>
      <c r="Q110" s="1126"/>
      <c r="R110" s="1065"/>
      <c r="S110" s="1028"/>
      <c r="T110" s="1028"/>
      <c r="U110" s="1066">
        <v>110</v>
      </c>
      <c r="V110" s="476"/>
    </row>
    <row r="111" spans="1:22" ht="15.75" customHeight="1">
      <c r="A111" s="1118" t="s">
        <v>195</v>
      </c>
      <c r="B111" s="1097"/>
      <c r="C111" s="1132" t="str">
        <f>IF(SUM(C96,C104)=0,"",SUM(C96,-SUM(C97)*C100,-SUM(C101)*C100,C104,-SUM(C105)*C108,-SUM(C109)*C108)*0.04)</f>
        <v/>
      </c>
      <c r="D111" s="1132">
        <f>IF(SUM(D96,D104)=0,"",SUM(D96,-SUM(D97)*D100,-SUM(D101)*D100,D104,-SUM(D105)*D108,-SUM(D109)*D108)*0.04)</f>
        <v>30.6</v>
      </c>
      <c r="E111" s="1132">
        <f>IF(SUM(E96,E104)=0,"",SUM(E96,-SUM(E97)*E100,-SUM(E101)*E100,E104,-SUM(E105)*E108,-SUM(E109)*E108)*0.04)</f>
        <v>131.6</v>
      </c>
      <c r="F111" s="1132">
        <f>IF(SUM(F96,F104)=0,"",SUM(F96,-SUM(F97)*F100,-SUM(F101)*F100,F104,-SUM(F105)*F108,-SUM(F109)*F108)*0.04)</f>
        <v>132.6</v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>
        <f>IF(SUM(D96,D104)=0,"",(SUM(D96)-(SUM(D97)*(I97="")+SUM(D101)*(I101="")+SUM(I97,I101))*D100+SUM(D104)-(SUM(D105)*(I105="")+SUM(D109)*(I109="")+SUM(I105,I109))*D108)*0.04)</f>
        <v>30.6</v>
      </c>
      <c r="J111" s="1132">
        <f>IF(SUM(E96,E104)=0,"",(SUM(E96)-(SUM(E97)*(J97="")+SUM(E101)*(J101="")+SUM(J97,J101))*E100+SUM(E104)-(SUM(E105)*(J105="")+SUM(E109)*(J109="")+SUM(J105,J109))*E108)*0.04)</f>
        <v>105.60000000000001</v>
      </c>
      <c r="K111" s="1132">
        <f>IF(SUM(F96,F104)=0,"",(SUM(F96)-(SUM(F97)*(K97="")+SUM(F101)*(K101="")+SUM(K97,K101))*F100+SUM(F104)-(SUM(F105)*(K105="")+SUM(F109)*(K109="")+SUM(K105,K109))*F108)*0.04)</f>
        <v>37.6</v>
      </c>
      <c r="L111" s="1121"/>
      <c r="M111" s="1113"/>
      <c r="N111" s="1113"/>
      <c r="O111" s="1113"/>
      <c r="P111" s="1113"/>
      <c r="Q111" s="1126"/>
      <c r="R111" s="903"/>
      <c r="S111" s="1035"/>
      <c r="T111" s="1035"/>
      <c r="U111" s="1066">
        <v>111</v>
      </c>
      <c r="V111" s="476"/>
    </row>
    <row r="112" spans="1:22" ht="15.75" customHeight="1">
      <c r="A112" s="1093" t="s">
        <v>196</v>
      </c>
      <c r="B112" s="1100"/>
      <c r="C112" s="1011" t="str">
        <f>IF(Data!BV112="","",Data!BV112)</f>
        <v/>
      </c>
      <c r="D112" s="1011" t="str">
        <f>IF(Data!BW112="","",Data!BW112)</f>
        <v/>
      </c>
      <c r="E112" s="1011" t="str">
        <f>IF(Data!BX112="","",Data!BX112)</f>
        <v/>
      </c>
      <c r="F112" s="1011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6">
        <v>112</v>
      </c>
      <c r="V112" s="476"/>
    </row>
    <row r="113" spans="1:22" ht="15.75" customHeight="1">
      <c r="A113" s="1118" t="s">
        <v>197</v>
      </c>
      <c r="B113" s="1100"/>
      <c r="C113" s="1011" t="str">
        <f>IF(Data!BV113="","",Data!BV113)</f>
        <v/>
      </c>
      <c r="D113" s="1011" t="str">
        <f>IF(Data!BW113="","",Data!BW113)</f>
        <v/>
      </c>
      <c r="E113" s="1011" t="str">
        <f>IF(Data!BX113="","",Data!BX113)</f>
        <v/>
      </c>
      <c r="F113" s="1011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6">
        <v>113</v>
      </c>
      <c r="V113" s="476"/>
    </row>
    <row r="114" spans="1:22" ht="15.75" customHeight="1">
      <c r="A114" s="1094" t="s">
        <v>199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9"/>
      <c r="I114" s="969"/>
      <c r="J114" s="969"/>
      <c r="K114" s="969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6">
        <v>114</v>
      </c>
      <c r="V114" s="476"/>
    </row>
    <row r="115" spans="1:22" s="1143" customFormat="1" ht="15.75" customHeight="1">
      <c r="A115" s="1093" t="s">
        <v>201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8" t="str">
        <f>IF(H113="","",H113*C114)</f>
        <v/>
      </c>
      <c r="I115" s="978" t="str">
        <f>IF(I113="","",I113*D114)</f>
        <v/>
      </c>
      <c r="J115" s="978" t="str">
        <f>IF(J113="","",J113*E114)</f>
        <v/>
      </c>
      <c r="K115" s="978" t="str">
        <f>IF(K113="","",K113*F114)</f>
        <v/>
      </c>
      <c r="L115" s="1124"/>
      <c r="M115" s="1117" t="str">
        <f t="shared" ref="M115:P117" si="41">IF(H115="","",SUM(H115)-SUM(C115))</f>
        <v/>
      </c>
      <c r="N115" s="1117" t="str">
        <f t="shared" si="41"/>
        <v/>
      </c>
      <c r="O115" s="1117" t="str">
        <f t="shared" si="41"/>
        <v/>
      </c>
      <c r="P115" s="1117" t="str">
        <f t="shared" si="41"/>
        <v/>
      </c>
      <c r="Q115" s="1141"/>
      <c r="R115" s="903"/>
      <c r="S115" s="1035"/>
      <c r="T115" s="1035"/>
      <c r="U115" s="1066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>
        <f>IF(D111="","",(SUM(D96)*640*$K$1-SUM(D97,D101)*(640*$K$1-300*$K$1*(D100=0))-SUM(D112,D113)*8280*$K$1)/$F$1/365/D$46)</f>
        <v>6.262230919765166E-2</v>
      </c>
      <c r="E116" s="1144">
        <f>IF(E111="","",(SUM(E96)*640*$K$1-SUM(E97,E101)*(640*$K$1-300*$K$1*(E100=0))-SUM(E112,E113)*8280*$K$1)/$F$1/365/E$46)</f>
        <v>0.22961513372472275</v>
      </c>
      <c r="F116" s="1144">
        <f>IF(F111="","",(SUM(F96)*640*$K$1-SUM(F97,F101)*(640*$K$1-300*$K$1*(F100=0))-SUM(F112,F113)*8280*$K$1)/$F$1/365/F$46)</f>
        <v>0.17742987606001304</v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>
        <f>IF(AND(J97="",J101="",J105="",J109="",J113=""),"",(SUM(E96)*640*$K$1-(SUM(J97,J101)+SUM(E97)*(J97="")+SUM(E101)*(J101=""))*(640*$K$1-300*$K$1*(E100=0))-(SUM(J112)+SUM(E112)*(J112="")+SUM(J113)-SUM(E113)*(J113=""))*8280*$K$1)/$F$1/365/E$46)</f>
        <v>0.17534246575342466</v>
      </c>
      <c r="K116" s="1144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9"/>
      <c r="M116" s="1145" t="str">
        <f t="shared" si="41"/>
        <v/>
      </c>
      <c r="N116" s="1145" t="str">
        <f t="shared" si="41"/>
        <v/>
      </c>
      <c r="O116" s="1145">
        <f t="shared" si="41"/>
        <v>-5.4272667971298094E-2</v>
      </c>
      <c r="P116" s="1145">
        <f t="shared" si="41"/>
        <v>-0.17742987606001304</v>
      </c>
      <c r="Q116" s="1126"/>
      <c r="R116" s="1065"/>
      <c r="S116" s="1028"/>
      <c r="T116" s="1028"/>
      <c r="U116" s="1066">
        <v>116</v>
      </c>
      <c r="V116" s="476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>
        <f>IF(D111="","",(SUM(D104)*640*$K$1-SUM(D105,D109)*(640*$K$1-300*$K$1*(D108=0)))/$F$1/365/D$46)</f>
        <v>8.3496412263535554E-3</v>
      </c>
      <c r="E117" s="1144">
        <f>IF(E111="","",(SUM(E104)*640*$K$1-SUM(E105,E109)*(640*$K$1-300*$K$1*(E108=0)))/$F$1/365/E$46)</f>
        <v>4.5088062622309202E-2</v>
      </c>
      <c r="F117" s="1144">
        <f>IF(F111="","",(SUM(F104)*640*$K$1-SUM(F105,F109)*(640*$K$1-300*$K$1*(F108=0)))/$F$1/365/F$46)</f>
        <v>9.936073059360731E-2</v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>
        <f>IF(AND(J97="",J101="",J105="",J109="",J113=""),"",(SUM(E104)*640*$K$1-(SUM(J105,J109)+SUM(E105)*(J105="")+SUM(E109)*(J109=""))*(640*$K$1-300*$K$1*(E108=0)))/$F$1/365/E$46)</f>
        <v>4.5088062622309202E-2</v>
      </c>
      <c r="K117" s="1144">
        <f>IF(AND(K97="",K101="",K105="",K109="",K113=""),"",(SUM(F104)*640*$K$1-(SUM(K105,K109)+SUM(F105)*(K105="")+SUM(F109)*(K109=""))*(640*$K$1-300*$K$1*(F108=0)))/$F$1/365/F$46)</f>
        <v>7.8486627527723424E-2</v>
      </c>
      <c r="L117" s="1109"/>
      <c r="M117" s="1145" t="str">
        <f t="shared" si="41"/>
        <v/>
      </c>
      <c r="N117" s="1145" t="str">
        <f t="shared" si="41"/>
        <v/>
      </c>
      <c r="O117" s="1145">
        <f t="shared" si="41"/>
        <v>0</v>
      </c>
      <c r="P117" s="1145">
        <f t="shared" si="41"/>
        <v>-2.0874103065883887E-2</v>
      </c>
      <c r="Q117" s="1126"/>
      <c r="R117" s="1065"/>
      <c r="S117" s="1028"/>
      <c r="T117" s="1028"/>
      <c r="U117" s="1066">
        <v>117</v>
      </c>
      <c r="V117" s="476"/>
    </row>
    <row r="118" spans="1:22" ht="15.75" hidden="1" customHeight="1">
      <c r="A118" s="1146" t="s">
        <v>210</v>
      </c>
      <c r="B118" s="1097"/>
      <c r="C118" s="1129" t="str">
        <f>IF(SUM(C111)&gt;0,SUM(C113)/C111,"")</f>
        <v/>
      </c>
      <c r="D118" s="1129">
        <f>IF(SUM(D111)&gt;0,SUM(D113)/D111,"")</f>
        <v>0</v>
      </c>
      <c r="E118" s="1129">
        <f>IF(SUM(E111)&gt;0,SUM(E113)/E111,"")</f>
        <v>0</v>
      </c>
      <c r="F118" s="1129">
        <f>IF(SUM(F111)&gt;0,SUM(F113)/F111,"")</f>
        <v>0</v>
      </c>
      <c r="G118" s="1109"/>
      <c r="H118" s="1129" t="str">
        <f>IF(H111="","",SUM(H113)/H111)</f>
        <v/>
      </c>
      <c r="I118" s="1129">
        <f>IF(I111="","",SUM(I113)/I111)</f>
        <v>0</v>
      </c>
      <c r="J118" s="1129">
        <f>IF(J111="","",SUM(J113)/J111)</f>
        <v>0</v>
      </c>
      <c r="K118" s="1129">
        <f>IF(K111="","",SUM(K113)/K111)</f>
        <v>0</v>
      </c>
      <c r="L118" s="1109"/>
      <c r="M118" s="969"/>
      <c r="N118" s="969"/>
      <c r="O118" s="969"/>
      <c r="P118" s="969"/>
      <c r="Q118" s="1126"/>
      <c r="R118" s="1065"/>
      <c r="S118" s="1028"/>
      <c r="T118" s="1028"/>
      <c r="U118" s="1066">
        <v>118</v>
      </c>
      <c r="V118" s="476"/>
    </row>
    <row r="119" spans="1:22" s="1088" customFormat="1" ht="15.75" hidden="1" customHeight="1">
      <c r="A119" s="1400" t="s">
        <v>211</v>
      </c>
      <c r="B119" s="1097"/>
      <c r="C119" s="1147"/>
      <c r="D119" s="1147"/>
      <c r="E119" s="1147"/>
      <c r="F119" s="1148"/>
      <c r="G119" s="1081"/>
      <c r="H119" s="969"/>
      <c r="I119" s="969"/>
      <c r="J119" s="969"/>
      <c r="K119" s="969"/>
      <c r="L119" s="1081"/>
      <c r="M119" s="1091"/>
      <c r="N119" s="1091"/>
      <c r="O119" s="1091"/>
      <c r="P119" s="1091"/>
      <c r="Q119" s="1087"/>
      <c r="R119" s="864"/>
      <c r="S119" s="864"/>
      <c r="T119" s="864"/>
      <c r="U119" s="1066">
        <v>119</v>
      </c>
      <c r="V119" s="476"/>
    </row>
    <row r="120" spans="1:22" s="1088" customFormat="1" ht="15.75" hidden="1" customHeight="1">
      <c r="A120" s="1112" t="s">
        <v>212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2</v>
      </c>
      <c r="F120" s="1148">
        <f>IF(Data!BY120="","",Data!BY120)</f>
        <v>4</v>
      </c>
      <c r="G120" s="1097"/>
      <c r="H120" s="969"/>
      <c r="I120" s="969"/>
      <c r="J120" s="969"/>
      <c r="K120" s="969"/>
      <c r="L120" s="1097"/>
      <c r="M120" s="969"/>
      <c r="N120" s="969"/>
      <c r="O120" s="969"/>
      <c r="P120" s="969"/>
      <c r="Q120" s="1087"/>
      <c r="R120" s="1110"/>
      <c r="S120" s="1111"/>
      <c r="T120" s="1111"/>
      <c r="U120" s="1066">
        <v>120</v>
      </c>
      <c r="V120" s="476"/>
    </row>
    <row r="121" spans="1:22" s="1088" customFormat="1" ht="15.75" hidden="1" customHeight="1">
      <c r="A121" s="1093" t="s">
        <v>213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9"/>
      <c r="I121" s="969"/>
      <c r="J121" s="969"/>
      <c r="K121" s="969"/>
      <c r="L121" s="1097"/>
      <c r="M121" s="969"/>
      <c r="N121" s="969"/>
      <c r="O121" s="969"/>
      <c r="P121" s="969"/>
      <c r="Q121" s="1087"/>
      <c r="R121" s="903"/>
      <c r="S121" s="1035"/>
      <c r="T121" s="1035"/>
      <c r="U121" s="1066">
        <v>121</v>
      </c>
      <c r="V121" s="476"/>
    </row>
    <row r="122" spans="1:22" s="1088" customFormat="1" ht="15.75" hidden="1" customHeight="1">
      <c r="A122" s="1094" t="s">
        <v>172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9"/>
      <c r="I122" s="969"/>
      <c r="J122" s="969"/>
      <c r="K122" s="969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6">
        <v>122</v>
      </c>
      <c r="V122" s="476"/>
    </row>
    <row r="123" spans="1:22" s="1088" customFormat="1" ht="15.75" hidden="1" customHeight="1">
      <c r="A123" s="1094" t="s">
        <v>176</v>
      </c>
      <c r="B123" s="1109"/>
      <c r="C123" s="978" t="str">
        <f>IF(C122="","",C120*C121*C122)</f>
        <v/>
      </c>
      <c r="D123" s="978" t="str">
        <f>IF(D122="","",D120*D121*D122)</f>
        <v/>
      </c>
      <c r="E123" s="978" t="str">
        <f>IF(E122="","",E120*E121*E122)</f>
        <v/>
      </c>
      <c r="F123" s="1140" t="str">
        <f>IF(F122="","",F120*F121*F122)</f>
        <v/>
      </c>
      <c r="G123" s="1098"/>
      <c r="H123" s="969"/>
      <c r="I123" s="969"/>
      <c r="J123" s="969"/>
      <c r="K123" s="969"/>
      <c r="L123" s="1098"/>
      <c r="M123" s="1113"/>
      <c r="N123" s="1113"/>
      <c r="O123" s="1113"/>
      <c r="P123" s="1113"/>
      <c r="Q123" s="1087"/>
      <c r="R123" s="903"/>
      <c r="S123" s="1035"/>
      <c r="T123" s="1035"/>
      <c r="U123" s="1066">
        <v>123</v>
      </c>
      <c r="V123" s="476"/>
    </row>
    <row r="124" spans="1:22" s="1088" customFormat="1" ht="15.75" hidden="1" customHeight="1">
      <c r="A124" s="1094" t="s">
        <v>178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8" t="str">
        <f>IF(SUM(C124)&gt;0,MIN(C123-H128-SUM(C128)*(H128=""),C124*'Exp factors'!C$8),"")</f>
        <v/>
      </c>
      <c r="I124" s="988" t="str">
        <f>IF(SUM(D124)&gt;0,MIN(D123-I128-SUM(D128)*(I128=""),D124*'Exp factors'!D$8),"")</f>
        <v/>
      </c>
      <c r="J124" s="988" t="str">
        <f>IF(SUM(E124)&gt;0,MIN(E123-J128-SUM(E128)*(J128=""),E124*'Exp factors'!E$8),"")</f>
        <v/>
      </c>
      <c r="K124" s="988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5"/>
      <c r="T124" s="1035"/>
      <c r="U124" s="1066">
        <v>124</v>
      </c>
      <c r="V124" s="476"/>
    </row>
    <row r="125" spans="1:22" s="1088" customFormat="1" ht="15.75" hidden="1" customHeight="1">
      <c r="A125" s="1094" t="s">
        <v>180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9"/>
      <c r="I125" s="969"/>
      <c r="J125" s="969"/>
      <c r="K125" s="969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6">
        <v>125</v>
      </c>
      <c r="V125" s="476"/>
    </row>
    <row r="126" spans="1:22" s="1088" customFormat="1" ht="15.75" hidden="1" customHeight="1">
      <c r="A126" s="1094" t="s">
        <v>182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8" t="str">
        <f>IF(H124="","",H124*C125)</f>
        <v/>
      </c>
      <c r="I126" s="978" t="str">
        <f>IF(I124="","",I124*D125)</f>
        <v/>
      </c>
      <c r="J126" s="978" t="str">
        <f>IF(J124="","",J124*E125)</f>
        <v/>
      </c>
      <c r="K126" s="978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5"/>
      <c r="T126" s="1035"/>
      <c r="U126" s="1066">
        <v>126</v>
      </c>
      <c r="V126" s="476"/>
    </row>
    <row r="127" spans="1:22" s="1088" customFormat="1" ht="15.75" hidden="1" customHeight="1">
      <c r="A127" s="1118" t="s">
        <v>184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9"/>
      <c r="I127" s="969"/>
      <c r="J127" s="969"/>
      <c r="K127" s="969"/>
      <c r="L127" s="1109"/>
      <c r="M127" s="969"/>
      <c r="N127" s="969"/>
      <c r="O127" s="969"/>
      <c r="P127" s="969"/>
      <c r="Q127" s="1087"/>
      <c r="R127" s="903"/>
      <c r="S127" s="1035"/>
      <c r="T127" s="1035"/>
      <c r="U127" s="1066">
        <v>127</v>
      </c>
      <c r="V127" s="476"/>
    </row>
    <row r="128" spans="1:22" s="1088" customFormat="1" ht="15.75" hidden="1" customHeight="1">
      <c r="A128" s="1118" t="s">
        <v>186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4"/>
      <c r="I128" s="654"/>
      <c r="J128" s="654"/>
      <c r="K128" s="654"/>
      <c r="L128" s="1109"/>
      <c r="M128" s="969"/>
      <c r="N128" s="969"/>
      <c r="O128" s="969"/>
      <c r="P128" s="969"/>
      <c r="Q128" s="1087"/>
      <c r="R128" s="903"/>
      <c r="S128" s="1035"/>
      <c r="T128" s="1035"/>
      <c r="U128" s="1066">
        <v>128</v>
      </c>
      <c r="V128" s="476"/>
    </row>
    <row r="129" spans="1:22" s="1088" customFormat="1" ht="15.75" hidden="1" customHeight="1">
      <c r="A129" s="1112" t="s">
        <v>214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9"/>
      <c r="I129" s="969"/>
      <c r="J129" s="969"/>
      <c r="K129" s="969"/>
      <c r="L129" s="1109"/>
      <c r="M129" s="969"/>
      <c r="N129" s="969"/>
      <c r="O129" s="969"/>
      <c r="P129" s="969"/>
      <c r="Q129" s="1087"/>
      <c r="R129" s="1110"/>
      <c r="S129" s="1111"/>
      <c r="T129" s="1111"/>
      <c r="U129" s="1066">
        <v>129</v>
      </c>
      <c r="V129" s="476"/>
    </row>
    <row r="130" spans="1:22" s="1088" customFormat="1" ht="15.75" hidden="1" customHeight="1">
      <c r="A130" s="1093" t="s">
        <v>213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9"/>
      <c r="I130" s="969"/>
      <c r="J130" s="969"/>
      <c r="K130" s="969"/>
      <c r="L130" s="1097"/>
      <c r="M130" s="969"/>
      <c r="N130" s="969"/>
      <c r="O130" s="969"/>
      <c r="P130" s="969"/>
      <c r="Q130" s="1087"/>
      <c r="R130" s="903"/>
      <c r="S130" s="1035"/>
      <c r="T130" s="1035"/>
      <c r="U130" s="1066">
        <v>130</v>
      </c>
      <c r="V130" s="476"/>
    </row>
    <row r="131" spans="1:22" s="1088" customFormat="1" ht="15.75" hidden="1" customHeight="1">
      <c r="A131" s="1094" t="s">
        <v>172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9"/>
      <c r="I131" s="969"/>
      <c r="J131" s="969"/>
      <c r="K131" s="969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6">
        <v>131</v>
      </c>
      <c r="V131" s="476"/>
    </row>
    <row r="132" spans="1:22" s="1088" customFormat="1" ht="15.75" hidden="1" customHeight="1">
      <c r="A132" s="1094" t="s">
        <v>176</v>
      </c>
      <c r="B132" s="1081"/>
      <c r="C132" s="978" t="str">
        <f>IF(C131="","",IF(C129="",C120*C130*C131,C129*C130*C131))</f>
        <v/>
      </c>
      <c r="D132" s="978" t="str">
        <f>IF(D131="","",IF(D129="",D120*D130*D131,D129*D130*D131))</f>
        <v/>
      </c>
      <c r="E132" s="978" t="str">
        <f>IF(E131="","",IF(E129="",E120*E130*E131,E129*E130*E131))</f>
        <v/>
      </c>
      <c r="F132" s="978" t="str">
        <f>IF(F131="","",IF(F129="",F120*F130*F131,F129*F130*F131))</f>
        <v/>
      </c>
      <c r="G132" s="1100"/>
      <c r="H132" s="969"/>
      <c r="I132" s="969"/>
      <c r="J132" s="969"/>
      <c r="K132" s="969"/>
      <c r="L132" s="1100"/>
      <c r="M132" s="1113"/>
      <c r="N132" s="1113"/>
      <c r="O132" s="1113"/>
      <c r="P132" s="1113"/>
      <c r="Q132" s="1087"/>
      <c r="R132" s="903"/>
      <c r="S132" s="1035"/>
      <c r="T132" s="1035"/>
      <c r="U132" s="1066">
        <v>132</v>
      </c>
      <c r="V132" s="476"/>
    </row>
    <row r="133" spans="1:22" s="1088" customFormat="1" ht="15.75" hidden="1" customHeight="1">
      <c r="A133" s="1094" t="s">
        <v>178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8" t="str">
        <f>IF(SUM(C133)&gt;0,MIN(C132-H137-SUM(C137)*(H137=""),C133*'Exp factors'!C$8),"")</f>
        <v/>
      </c>
      <c r="I133" s="988" t="str">
        <f>IF(SUM(D133)&gt;0,MIN(D132-I137-SUM(D137)*(I137=""),D133*'Exp factors'!D$8),"")</f>
        <v/>
      </c>
      <c r="J133" s="988" t="str">
        <f>IF(SUM(E133)&gt;0,MIN(E132-J137-SUM(E137)*(J137=""),E133*'Exp factors'!E$8),"")</f>
        <v/>
      </c>
      <c r="K133" s="988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5"/>
      <c r="T133" s="1035"/>
      <c r="U133" s="1066">
        <v>133</v>
      </c>
      <c r="V133" s="476"/>
    </row>
    <row r="134" spans="1:22" s="1088" customFormat="1" ht="15.75" hidden="1" customHeight="1">
      <c r="A134" s="1094" t="s">
        <v>180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9"/>
      <c r="I134" s="969"/>
      <c r="J134" s="969"/>
      <c r="K134" s="969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6">
        <v>134</v>
      </c>
      <c r="V134" s="476"/>
    </row>
    <row r="135" spans="1:22" s="1088" customFormat="1" ht="15.75" hidden="1" customHeight="1">
      <c r="A135" s="1125" t="s">
        <v>182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8" t="str">
        <f>IF(H133="","",H133*C134)</f>
        <v/>
      </c>
      <c r="I135" s="978" t="str">
        <f>IF(I133="","",I133*D134)</f>
        <v/>
      </c>
      <c r="J135" s="978" t="str">
        <f>IF(J133="","",J133*E134)</f>
        <v/>
      </c>
      <c r="K135" s="978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5"/>
      <c r="T135" s="1035"/>
      <c r="U135" s="1066">
        <v>135</v>
      </c>
      <c r="V135" s="476"/>
    </row>
    <row r="136" spans="1:22" ht="15.75" hidden="1" customHeight="1">
      <c r="A136" s="1118" t="s">
        <v>184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9"/>
      <c r="I136" s="969"/>
      <c r="J136" s="969"/>
      <c r="K136" s="969"/>
      <c r="L136" s="1119"/>
      <c r="M136" s="969"/>
      <c r="N136" s="969"/>
      <c r="O136" s="969"/>
      <c r="P136" s="969"/>
      <c r="Q136" s="1126"/>
      <c r="R136" s="903"/>
      <c r="S136" s="1035"/>
      <c r="T136" s="1035"/>
      <c r="U136" s="1066">
        <v>136</v>
      </c>
      <c r="V136" s="476"/>
    </row>
    <row r="137" spans="1:22" s="1088" customFormat="1" ht="15.75" hidden="1" customHeight="1">
      <c r="A137" s="1118" t="s">
        <v>186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4"/>
      <c r="I137" s="654"/>
      <c r="J137" s="654"/>
      <c r="K137" s="654"/>
      <c r="L137" s="1109"/>
      <c r="M137" s="969"/>
      <c r="N137" s="969"/>
      <c r="O137" s="969"/>
      <c r="P137" s="969"/>
      <c r="Q137" s="1087"/>
      <c r="R137" s="903"/>
      <c r="S137" s="1035"/>
      <c r="T137" s="1035"/>
      <c r="U137" s="1066">
        <v>137</v>
      </c>
      <c r="V137" s="476"/>
    </row>
    <row r="138" spans="1:22" ht="15.75" hidden="1" customHeight="1">
      <c r="A138" s="1118" t="s">
        <v>215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5"/>
      <c r="S138" s="1028"/>
      <c r="T138" s="1028"/>
      <c r="U138" s="1066">
        <v>138</v>
      </c>
      <c r="V138" s="476"/>
    </row>
    <row r="139" spans="1:22" ht="15.75" hidden="1" customHeight="1">
      <c r="A139" s="1118" t="s">
        <v>195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5"/>
      <c r="T139" s="1035"/>
      <c r="U139" s="1066">
        <v>139</v>
      </c>
      <c r="V139" s="476"/>
    </row>
    <row r="140" spans="1:22" ht="15.75" hidden="1" customHeight="1">
      <c r="A140" s="1093" t="s">
        <v>196</v>
      </c>
      <c r="B140" s="1081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6">
        <v>140</v>
      </c>
      <c r="V140" s="476"/>
    </row>
    <row r="141" spans="1:22" ht="15.75" hidden="1" customHeight="1">
      <c r="A141" s="1118" t="s">
        <v>197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6">
        <v>141</v>
      </c>
      <c r="V141" s="476"/>
    </row>
    <row r="142" spans="1:22" ht="15.75" hidden="1" customHeight="1">
      <c r="A142" s="1094" t="s">
        <v>199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9"/>
      <c r="I142" s="969"/>
      <c r="J142" s="969"/>
      <c r="K142" s="969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6">
        <v>142</v>
      </c>
      <c r="V142" s="476"/>
    </row>
    <row r="143" spans="1:22" s="1143" customFormat="1" ht="15.75" hidden="1" customHeight="1">
      <c r="A143" s="1093" t="s">
        <v>201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8" t="str">
        <f>IF(H141="","",H141*C142)</f>
        <v/>
      </c>
      <c r="I143" s="978" t="str">
        <f>IF(I141="","",I141*D142)</f>
        <v/>
      </c>
      <c r="J143" s="978" t="str">
        <f>IF(J141="","",J141*E142)</f>
        <v/>
      </c>
      <c r="K143" s="978" t="str">
        <f>IF(K141="","",K141*F142)</f>
        <v/>
      </c>
      <c r="L143" s="1124"/>
      <c r="M143" s="1117" t="str">
        <f t="shared" ref="M143:P145" si="42">IF(H143="","",SUM(H143)-SUM(C143))</f>
        <v/>
      </c>
      <c r="N143" s="1117" t="str">
        <f t="shared" si="42"/>
        <v/>
      </c>
      <c r="O143" s="1117" t="str">
        <f t="shared" si="42"/>
        <v/>
      </c>
      <c r="P143" s="1117" t="str">
        <f t="shared" si="42"/>
        <v/>
      </c>
      <c r="Q143" s="1141"/>
      <c r="R143" s="903"/>
      <c r="S143" s="1035"/>
      <c r="T143" s="1035"/>
      <c r="U143" s="1066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42"/>
        <v/>
      </c>
      <c r="N144" s="1145" t="str">
        <f t="shared" si="42"/>
        <v/>
      </c>
      <c r="O144" s="1145" t="str">
        <f t="shared" si="42"/>
        <v/>
      </c>
      <c r="P144" s="1145" t="str">
        <f t="shared" si="42"/>
        <v/>
      </c>
      <c r="Q144" s="1126"/>
      <c r="R144" s="1065"/>
      <c r="S144" s="1028"/>
      <c r="T144" s="1028"/>
      <c r="U144" s="1066">
        <v>144</v>
      </c>
      <c r="V144" s="476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42"/>
        <v/>
      </c>
      <c r="N145" s="1145" t="str">
        <f t="shared" si="42"/>
        <v/>
      </c>
      <c r="O145" s="1145" t="str">
        <f t="shared" si="42"/>
        <v/>
      </c>
      <c r="P145" s="1145" t="str">
        <f t="shared" si="42"/>
        <v/>
      </c>
      <c r="Q145" s="1126"/>
      <c r="R145" s="1065"/>
      <c r="S145" s="1028"/>
      <c r="T145" s="1028"/>
      <c r="U145" s="1066">
        <v>145</v>
      </c>
      <c r="V145" s="476"/>
    </row>
    <row r="146" spans="1:22" ht="15.75" hidden="1" customHeight="1">
      <c r="A146" s="1146" t="s">
        <v>216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9"/>
      <c r="N146" s="969"/>
      <c r="O146" s="969"/>
      <c r="P146" s="969"/>
      <c r="Q146" s="1126"/>
      <c r="R146" s="1065"/>
      <c r="S146" s="1028"/>
      <c r="T146" s="1028"/>
      <c r="U146" s="1066">
        <v>146</v>
      </c>
      <c r="V146" s="476"/>
    </row>
    <row r="147" spans="1:22" s="1088" customFormat="1" ht="15.75" hidden="1" customHeight="1">
      <c r="A147" s="1401" t="s">
        <v>217</v>
      </c>
      <c r="B147" s="1081"/>
      <c r="C147" s="1107"/>
      <c r="D147" s="1107"/>
      <c r="E147" s="1107"/>
      <c r="F147" s="1011"/>
      <c r="G147" s="1081"/>
      <c r="H147" s="969"/>
      <c r="I147" s="969"/>
      <c r="J147" s="969"/>
      <c r="K147" s="969"/>
      <c r="L147" s="1081"/>
      <c r="M147" s="1091"/>
      <c r="N147" s="1091"/>
      <c r="O147" s="1091"/>
      <c r="P147" s="1091"/>
      <c r="Q147" s="1087"/>
      <c r="R147" s="864"/>
      <c r="S147" s="864"/>
      <c r="T147" s="864"/>
      <c r="U147" s="1066">
        <v>147</v>
      </c>
      <c r="V147" s="476"/>
    </row>
    <row r="148" spans="1:22" s="1088" customFormat="1" ht="15.75" hidden="1" customHeight="1">
      <c r="A148" s="1112" t="s">
        <v>212</v>
      </c>
      <c r="B148" s="1081"/>
      <c r="C148" s="1011">
        <f>IF(Data!BV148="","",Data!BV148)</f>
        <v>1</v>
      </c>
      <c r="D148" s="1011">
        <f>IF(Data!BW148="","",Data!BW148)</f>
        <v>4</v>
      </c>
      <c r="E148" s="1011">
        <f>IF(Data!BX148="","",Data!BX148)</f>
        <v>7</v>
      </c>
      <c r="F148" s="1011">
        <f>IF(Data!BY148="","",Data!BY148)</f>
        <v>12</v>
      </c>
      <c r="G148" s="1097"/>
      <c r="H148" s="969"/>
      <c r="I148" s="969"/>
      <c r="J148" s="969"/>
      <c r="K148" s="969"/>
      <c r="L148" s="1097"/>
      <c r="M148" s="969"/>
      <c r="N148" s="969"/>
      <c r="O148" s="969"/>
      <c r="P148" s="969"/>
      <c r="Q148" s="1087"/>
      <c r="R148" s="1110"/>
      <c r="S148" s="1111"/>
      <c r="T148" s="1111"/>
      <c r="U148" s="1066">
        <v>148</v>
      </c>
      <c r="V148" s="476"/>
    </row>
    <row r="149" spans="1:22" s="1088" customFormat="1" ht="15.75" hidden="1" customHeight="1">
      <c r="A149" s="1093" t="s">
        <v>213</v>
      </c>
      <c r="B149" s="1100"/>
      <c r="C149" s="1011">
        <f>IF(Data!BV149="","",Data!BV149)</f>
        <v>45</v>
      </c>
      <c r="D149" s="1011">
        <f>IF(Data!BW149="","",Data!BW149)</f>
        <v>45</v>
      </c>
      <c r="E149" s="1011">
        <f>IF(Data!BX149="","",Data!BX149)</f>
        <v>45</v>
      </c>
      <c r="F149" s="1011">
        <f>IF(Data!BY149="","",Data!BY149)</f>
        <v>45</v>
      </c>
      <c r="G149" s="1097"/>
      <c r="H149" s="969"/>
      <c r="I149" s="969"/>
      <c r="J149" s="969"/>
      <c r="K149" s="969"/>
      <c r="L149" s="1097"/>
      <c r="M149" s="969"/>
      <c r="N149" s="969"/>
      <c r="O149" s="969"/>
      <c r="P149" s="969"/>
      <c r="Q149" s="1087"/>
      <c r="R149" s="903"/>
      <c r="S149" s="1035"/>
      <c r="T149" s="1035"/>
      <c r="U149" s="1066">
        <v>149</v>
      </c>
      <c r="V149" s="476"/>
    </row>
    <row r="150" spans="1:22" s="1088" customFormat="1" ht="15.75" hidden="1" customHeight="1">
      <c r="A150" s="1094" t="s">
        <v>172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9"/>
      <c r="I150" s="969"/>
      <c r="J150" s="969"/>
      <c r="K150" s="969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6">
        <v>150</v>
      </c>
      <c r="V150" s="476"/>
    </row>
    <row r="151" spans="1:22" s="1088" customFormat="1" ht="15.75" hidden="1" customHeight="1">
      <c r="A151" s="1094" t="s">
        <v>176</v>
      </c>
      <c r="B151" s="1100"/>
      <c r="C151" s="978" t="str">
        <f>IF(C150="","",C148*C149*C150)</f>
        <v/>
      </c>
      <c r="D151" s="978" t="str">
        <f>IF(D150="","",D148*D149*D150)</f>
        <v/>
      </c>
      <c r="E151" s="978" t="str">
        <f>IF(E150="","",E148*E149*E150)</f>
        <v/>
      </c>
      <c r="F151" s="1140" t="str">
        <f>IF(F150="","",F148*F149*F150)</f>
        <v/>
      </c>
      <c r="G151" s="1098"/>
      <c r="H151" s="969"/>
      <c r="I151" s="969"/>
      <c r="J151" s="969"/>
      <c r="K151" s="969"/>
      <c r="L151" s="1098"/>
      <c r="M151" s="1113"/>
      <c r="N151" s="1113"/>
      <c r="O151" s="1113"/>
      <c r="P151" s="1113"/>
      <c r="Q151" s="1087"/>
      <c r="R151" s="903"/>
      <c r="S151" s="1035"/>
      <c r="T151" s="1035"/>
      <c r="U151" s="1066">
        <v>151</v>
      </c>
      <c r="V151" s="476"/>
    </row>
    <row r="152" spans="1:22" s="1088" customFormat="1" ht="15.75" hidden="1" customHeight="1">
      <c r="A152" s="1094" t="s">
        <v>178</v>
      </c>
      <c r="B152" s="1109"/>
      <c r="C152" s="1011" t="str">
        <f>IF(Data!BV152="","",Data!BV152)</f>
        <v/>
      </c>
      <c r="D152" s="1011" t="str">
        <f>IF(Data!BW152="","",Data!BW152)</f>
        <v/>
      </c>
      <c r="E152" s="1011" t="str">
        <f>IF(Data!BX152="","",Data!BX152)</f>
        <v/>
      </c>
      <c r="F152" s="1011" t="str">
        <f>IF(Data!BY152="","",Data!BY152)</f>
        <v/>
      </c>
      <c r="G152" s="1100"/>
      <c r="H152" s="988" t="str">
        <f>IF(SUM(C152)&gt;0,MIN(C151-H156-SUM(C156)*(H156=""),C152*'Exp factors'!C$8),"")</f>
        <v/>
      </c>
      <c r="I152" s="988" t="str">
        <f>IF(SUM(D152)&gt;0,MIN(D151-I156-SUM(D156)*(I156=""),D152*'Exp factors'!D$8),"")</f>
        <v/>
      </c>
      <c r="J152" s="988" t="str">
        <f>IF(SUM(E152)&gt;0,MIN(E151-J156-SUM(E156)*(J156=""),E152*'Exp factors'!E$8),"")</f>
        <v/>
      </c>
      <c r="K152" s="988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5"/>
      <c r="T152" s="1035"/>
      <c r="U152" s="1066">
        <v>152</v>
      </c>
      <c r="V152" s="476"/>
    </row>
    <row r="153" spans="1:22" s="1088" customFormat="1" ht="15.75" hidden="1" customHeight="1">
      <c r="A153" s="1094" t="s">
        <v>180</v>
      </c>
      <c r="B153" s="1127"/>
      <c r="C153" s="1011" t="str">
        <f>IF(Data!BV153="","",Data!BV153)</f>
        <v/>
      </c>
      <c r="D153" s="1011" t="str">
        <f>IF(Data!BW153="","",Data!BW153)</f>
        <v/>
      </c>
      <c r="E153" s="1011" t="str">
        <f>IF(Data!BX153="","",Data!BX153)</f>
        <v/>
      </c>
      <c r="F153" s="1011" t="str">
        <f>IF(Data!BY153="","",Data!BY153)</f>
        <v/>
      </c>
      <c r="G153" s="1100"/>
      <c r="H153" s="969"/>
      <c r="I153" s="969"/>
      <c r="J153" s="969"/>
      <c r="K153" s="969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6">
        <v>153</v>
      </c>
      <c r="V153" s="476"/>
    </row>
    <row r="154" spans="1:22" s="1088" customFormat="1" ht="15.75" hidden="1" customHeight="1">
      <c r="A154" s="1094" t="s">
        <v>182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8" t="str">
        <f>IF(H152="","",H152*C153)</f>
        <v/>
      </c>
      <c r="I154" s="978" t="str">
        <f>IF(I152="","",I152*D153)</f>
        <v/>
      </c>
      <c r="J154" s="978" t="str">
        <f>IF(J152="","",J152*E153)</f>
        <v/>
      </c>
      <c r="K154" s="978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5"/>
      <c r="T154" s="1035"/>
      <c r="U154" s="1066">
        <v>154</v>
      </c>
      <c r="V154" s="476"/>
    </row>
    <row r="155" spans="1:22" s="1088" customFormat="1" ht="15.75" hidden="1" customHeight="1">
      <c r="A155" s="1118" t="s">
        <v>184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9"/>
      <c r="I155" s="969"/>
      <c r="J155" s="969"/>
      <c r="K155" s="969"/>
      <c r="L155" s="1109"/>
      <c r="M155" s="969"/>
      <c r="N155" s="969"/>
      <c r="O155" s="969"/>
      <c r="P155" s="969"/>
      <c r="Q155" s="1087"/>
      <c r="R155" s="903"/>
      <c r="S155" s="1035"/>
      <c r="T155" s="1035"/>
      <c r="U155" s="1066">
        <v>155</v>
      </c>
      <c r="V155" s="476"/>
    </row>
    <row r="156" spans="1:22" s="1088" customFormat="1" ht="15.75" hidden="1" customHeight="1">
      <c r="A156" s="1118" t="s">
        <v>186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4"/>
      <c r="I156" s="654"/>
      <c r="J156" s="654"/>
      <c r="K156" s="654"/>
      <c r="L156" s="1109"/>
      <c r="M156" s="969"/>
      <c r="N156" s="969"/>
      <c r="O156" s="969"/>
      <c r="P156" s="969"/>
      <c r="Q156" s="1087"/>
      <c r="R156" s="903"/>
      <c r="S156" s="1035"/>
      <c r="T156" s="1035"/>
      <c r="U156" s="1066">
        <v>156</v>
      </c>
      <c r="V156" s="476"/>
    </row>
    <row r="157" spans="1:22" s="1088" customFormat="1" ht="15.75" hidden="1" customHeight="1">
      <c r="A157" s="1112" t="s">
        <v>214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9"/>
      <c r="I157" s="969"/>
      <c r="J157" s="969"/>
      <c r="K157" s="969"/>
      <c r="L157" s="1109"/>
      <c r="M157" s="969"/>
      <c r="N157" s="969"/>
      <c r="O157" s="969"/>
      <c r="P157" s="969"/>
      <c r="Q157" s="1087"/>
      <c r="R157" s="1110"/>
      <c r="S157" s="1111"/>
      <c r="T157" s="1111"/>
      <c r="U157" s="1066">
        <v>157</v>
      </c>
      <c r="V157" s="476"/>
    </row>
    <row r="158" spans="1:22" s="1088" customFormat="1" ht="15.75" hidden="1" customHeight="1">
      <c r="A158" s="1093" t="s">
        <v>213</v>
      </c>
      <c r="B158" s="1081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9"/>
      <c r="I158" s="969"/>
      <c r="J158" s="969"/>
      <c r="K158" s="969"/>
      <c r="L158" s="1097"/>
      <c r="M158" s="969"/>
      <c r="N158" s="969"/>
      <c r="O158" s="969"/>
      <c r="P158" s="969"/>
      <c r="Q158" s="1087"/>
      <c r="R158" s="903"/>
      <c r="S158" s="1035"/>
      <c r="T158" s="1035"/>
      <c r="U158" s="1066">
        <v>158</v>
      </c>
      <c r="V158" s="476"/>
    </row>
    <row r="159" spans="1:22" s="1088" customFormat="1" ht="15.75" hidden="1" customHeight="1">
      <c r="A159" s="1094" t="s">
        <v>172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9"/>
      <c r="I159" s="969"/>
      <c r="J159" s="969"/>
      <c r="K159" s="969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6">
        <v>159</v>
      </c>
      <c r="V159" s="476"/>
    </row>
    <row r="160" spans="1:22" s="1088" customFormat="1" ht="15.75" hidden="1" customHeight="1">
      <c r="A160" s="1094" t="s">
        <v>176</v>
      </c>
      <c r="B160" s="1081"/>
      <c r="C160" s="978" t="str">
        <f>IF(C159="","",IF(C157="",C148*C158*C159,C157*C158*C159))</f>
        <v/>
      </c>
      <c r="D160" s="978" t="str">
        <f>IF(D159="","",IF(D157="",D148*D158*D159,D157*D158*D159))</f>
        <v/>
      </c>
      <c r="E160" s="978" t="str">
        <f>IF(E159="","",IF(E157="",E148*E158*E159,E157*E158*E159))</f>
        <v/>
      </c>
      <c r="F160" s="978" t="str">
        <f>IF(F159="","",IF(F157="",F148*F158*F159,F157*F158*F159))</f>
        <v/>
      </c>
      <c r="G160" s="1100"/>
      <c r="H160" s="969"/>
      <c r="I160" s="969"/>
      <c r="J160" s="969"/>
      <c r="K160" s="969"/>
      <c r="L160" s="1100"/>
      <c r="M160" s="1113"/>
      <c r="N160" s="1113"/>
      <c r="O160" s="1113"/>
      <c r="P160" s="1113"/>
      <c r="Q160" s="1087"/>
      <c r="R160" s="903"/>
      <c r="S160" s="1035"/>
      <c r="T160" s="1035"/>
      <c r="U160" s="1066">
        <v>160</v>
      </c>
      <c r="V160" s="476"/>
    </row>
    <row r="161" spans="1:22" s="1088" customFormat="1" ht="15.75" hidden="1" customHeight="1">
      <c r="A161" s="1094" t="s">
        <v>178</v>
      </c>
      <c r="B161" s="1100"/>
      <c r="C161" s="1011" t="str">
        <f>IF(Data!BV161="","",Data!BV161)</f>
        <v/>
      </c>
      <c r="D161" s="1011" t="str">
        <f>IF(Data!BW161="","",Data!BW161)</f>
        <v/>
      </c>
      <c r="E161" s="1011" t="str">
        <f>IF(Data!BX161="","",Data!BX161)</f>
        <v/>
      </c>
      <c r="F161" s="1011" t="str">
        <f>IF(Data!BY161="","",Data!BY161)</f>
        <v/>
      </c>
      <c r="G161" s="1100"/>
      <c r="H161" s="988" t="str">
        <f>IF(SUM(C161)&gt;0,MIN(C160-H165-SUM(C165)*(H165=""),C161*'Exp factors'!C$8),"")</f>
        <v/>
      </c>
      <c r="I161" s="988" t="str">
        <f>IF(SUM(D161)&gt;0,MIN(D160-I165-SUM(D165)*(I165=""),D161*'Exp factors'!D$8),"")</f>
        <v/>
      </c>
      <c r="J161" s="988" t="str">
        <f>IF(SUM(E161)&gt;0,MIN(E160-J165-SUM(E165)*(J165=""),E161*'Exp factors'!E$8),"")</f>
        <v/>
      </c>
      <c r="K161" s="988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5"/>
      <c r="T161" s="1035"/>
      <c r="U161" s="1066">
        <v>161</v>
      </c>
      <c r="V161" s="476"/>
    </row>
    <row r="162" spans="1:22" s="1088" customFormat="1" ht="15.75" hidden="1" customHeight="1">
      <c r="A162" s="1094" t="s">
        <v>180</v>
      </c>
      <c r="B162" s="1100"/>
      <c r="C162" s="1011" t="str">
        <f>IF(Data!BV162="","",Data!BV162)</f>
        <v/>
      </c>
      <c r="D162" s="1011" t="str">
        <f>IF(Data!BW162="","",Data!BW162)</f>
        <v/>
      </c>
      <c r="E162" s="1011" t="str">
        <f>IF(Data!BX162="","",Data!BX162)</f>
        <v/>
      </c>
      <c r="F162" s="1011" t="str">
        <f>IF(Data!BY162="","",Data!BY162)</f>
        <v/>
      </c>
      <c r="G162" s="1100"/>
      <c r="H162" s="969"/>
      <c r="I162" s="969"/>
      <c r="J162" s="969"/>
      <c r="K162" s="969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6">
        <v>162</v>
      </c>
      <c r="V162" s="476"/>
    </row>
    <row r="163" spans="1:22" s="1088" customFormat="1" ht="15.75" hidden="1" customHeight="1">
      <c r="A163" s="1125" t="s">
        <v>182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8" t="str">
        <f>IF(H161="","",H161*C162)</f>
        <v/>
      </c>
      <c r="I163" s="978" t="str">
        <f>IF(I161="","",I161*D162)</f>
        <v/>
      </c>
      <c r="J163" s="978" t="str">
        <f>IF(J161="","",J161*E162)</f>
        <v/>
      </c>
      <c r="K163" s="978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5"/>
      <c r="T163" s="1035"/>
      <c r="U163" s="1066">
        <v>163</v>
      </c>
      <c r="V163" s="476"/>
    </row>
    <row r="164" spans="1:22" ht="15.75" hidden="1" customHeight="1">
      <c r="A164" s="1118" t="s">
        <v>184</v>
      </c>
      <c r="B164" s="1081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9"/>
      <c r="I164" s="969"/>
      <c r="J164" s="969"/>
      <c r="K164" s="969"/>
      <c r="L164" s="1119"/>
      <c r="M164" s="969"/>
      <c r="N164" s="969"/>
      <c r="O164" s="969"/>
      <c r="P164" s="969"/>
      <c r="Q164" s="1126"/>
      <c r="R164" s="903"/>
      <c r="S164" s="1035"/>
      <c r="T164" s="1035"/>
      <c r="U164" s="1066">
        <v>164</v>
      </c>
      <c r="V164" s="476"/>
    </row>
    <row r="165" spans="1:22" s="1088" customFormat="1" ht="15.75" hidden="1" customHeight="1">
      <c r="A165" s="1118" t="s">
        <v>186</v>
      </c>
      <c r="B165" s="1119"/>
      <c r="C165" s="1011" t="str">
        <f>IF(Data!BV165="","",Data!BV165)</f>
        <v/>
      </c>
      <c r="D165" s="1011" t="str">
        <f>IF(Data!BW165="","",Data!BW165)</f>
        <v/>
      </c>
      <c r="E165" s="1011" t="str">
        <f>IF(Data!BX165="","",Data!BX165)</f>
        <v/>
      </c>
      <c r="F165" s="1011" t="str">
        <f>IF(Data!BY165="","",Data!BY165)</f>
        <v/>
      </c>
      <c r="G165" s="1109"/>
      <c r="H165" s="654"/>
      <c r="I165" s="654"/>
      <c r="J165" s="654"/>
      <c r="K165" s="654"/>
      <c r="L165" s="1109"/>
      <c r="M165" s="969"/>
      <c r="N165" s="969"/>
      <c r="O165" s="969"/>
      <c r="P165" s="969"/>
      <c r="Q165" s="1087"/>
      <c r="R165" s="903"/>
      <c r="S165" s="1035"/>
      <c r="T165" s="1035"/>
      <c r="U165" s="1066">
        <v>165</v>
      </c>
      <c r="V165" s="476"/>
    </row>
    <row r="166" spans="1:22" ht="15.75" hidden="1" customHeight="1">
      <c r="A166" s="1118" t="s">
        <v>218</v>
      </c>
      <c r="B166" s="1081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5"/>
      <c r="S166" s="1028"/>
      <c r="T166" s="1028"/>
      <c r="U166" s="1066">
        <v>166</v>
      </c>
      <c r="V166" s="476"/>
    </row>
    <row r="167" spans="1:22" ht="15.75" hidden="1" customHeight="1">
      <c r="A167" s="1118" t="s">
        <v>195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5"/>
      <c r="T167" s="1035"/>
      <c r="U167" s="1066">
        <v>167</v>
      </c>
      <c r="V167" s="476"/>
    </row>
    <row r="168" spans="1:22" ht="15.75" hidden="1" customHeight="1">
      <c r="A168" s="1093" t="s">
        <v>196</v>
      </c>
      <c r="B168" s="1081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6">
        <v>168</v>
      </c>
      <c r="V168" s="476"/>
    </row>
    <row r="169" spans="1:22" ht="15.75" hidden="1" customHeight="1">
      <c r="A169" s="1118" t="s">
        <v>197</v>
      </c>
      <c r="B169" s="1081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6">
        <v>169</v>
      </c>
      <c r="V169" s="476"/>
    </row>
    <row r="170" spans="1:22" ht="15.75" hidden="1" customHeight="1">
      <c r="A170" s="1094" t="s">
        <v>199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9"/>
      <c r="I170" s="969"/>
      <c r="J170" s="969"/>
      <c r="K170" s="969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6">
        <v>170</v>
      </c>
      <c r="V170" s="476"/>
    </row>
    <row r="171" spans="1:22" s="1143" customFormat="1" ht="15.75" hidden="1" customHeight="1">
      <c r="A171" s="1093" t="s">
        <v>201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8" t="str">
        <f>IF(H169="","",H169*C170)</f>
        <v/>
      </c>
      <c r="I171" s="978" t="str">
        <f>IF(I169="","",I169*D170)</f>
        <v/>
      </c>
      <c r="J171" s="978" t="str">
        <f>IF(J169="","",J169*E170)</f>
        <v/>
      </c>
      <c r="K171" s="978" t="str">
        <f>IF(K169="","",K169*F170)</f>
        <v/>
      </c>
      <c r="L171" s="1124"/>
      <c r="M171" s="1117" t="str">
        <f t="shared" ref="M171:P173" si="43">IF(H171="","",SUM(H171)-SUM(C171))</f>
        <v/>
      </c>
      <c r="N171" s="1117" t="str">
        <f t="shared" si="43"/>
        <v/>
      </c>
      <c r="O171" s="1117" t="str">
        <f t="shared" si="43"/>
        <v/>
      </c>
      <c r="P171" s="1117" t="str">
        <f t="shared" si="43"/>
        <v/>
      </c>
      <c r="Q171" s="1141"/>
      <c r="R171" s="903"/>
      <c r="S171" s="1035"/>
      <c r="T171" s="1035"/>
      <c r="U171" s="1066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43"/>
        <v/>
      </c>
      <c r="N172" s="1145" t="str">
        <f t="shared" si="43"/>
        <v/>
      </c>
      <c r="O172" s="1145" t="str">
        <f t="shared" si="43"/>
        <v/>
      </c>
      <c r="P172" s="1145" t="str">
        <f t="shared" si="43"/>
        <v/>
      </c>
      <c r="Q172" s="1126"/>
      <c r="R172" s="1065"/>
      <c r="S172" s="1028"/>
      <c r="T172" s="1028"/>
      <c r="U172" s="1066">
        <v>172</v>
      </c>
      <c r="V172" s="476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43"/>
        <v/>
      </c>
      <c r="N173" s="1145" t="str">
        <f t="shared" si="43"/>
        <v/>
      </c>
      <c r="O173" s="1145" t="str">
        <f t="shared" si="43"/>
        <v/>
      </c>
      <c r="P173" s="1145" t="str">
        <f t="shared" si="43"/>
        <v/>
      </c>
      <c r="Q173" s="1126"/>
      <c r="R173" s="1065"/>
      <c r="S173" s="1028"/>
      <c r="T173" s="1028"/>
      <c r="U173" s="1066">
        <v>173</v>
      </c>
      <c r="V173" s="476"/>
    </row>
    <row r="174" spans="1:22" ht="15.75" hidden="1" customHeight="1">
      <c r="A174" s="1146" t="s">
        <v>219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9"/>
      <c r="N174" s="969"/>
      <c r="O174" s="969"/>
      <c r="P174" s="969"/>
      <c r="Q174" s="1126"/>
      <c r="R174" s="1065"/>
      <c r="S174" s="1028"/>
      <c r="T174" s="1028"/>
      <c r="U174" s="1066">
        <v>174</v>
      </c>
      <c r="V174" s="476"/>
    </row>
    <row r="175" spans="1:22" ht="15.75" customHeight="1">
      <c r="A175" s="677" t="s">
        <v>794</v>
      </c>
      <c r="B175" s="1109"/>
      <c r="C175" s="227"/>
      <c r="D175" s="227"/>
      <c r="E175" s="227"/>
      <c r="F175" s="227"/>
      <c r="G175" s="1097"/>
      <c r="H175" s="299"/>
      <c r="I175" s="299"/>
      <c r="J175" s="299"/>
      <c r="K175" s="299"/>
      <c r="L175" s="1097"/>
      <c r="M175" s="969"/>
      <c r="N175" s="969"/>
      <c r="O175" s="969"/>
      <c r="P175" s="969"/>
      <c r="Q175" s="1126"/>
      <c r="R175" s="1110"/>
      <c r="S175" s="1111"/>
      <c r="T175" s="1111"/>
      <c r="U175" s="1066">
        <v>175</v>
      </c>
      <c r="V175" s="476"/>
    </row>
    <row r="176" spans="1:22" ht="15.75" customHeight="1">
      <c r="A176" s="651" t="s">
        <v>180</v>
      </c>
      <c r="B176" s="1152"/>
      <c r="C176" s="227"/>
      <c r="D176" s="227"/>
      <c r="E176" s="227"/>
      <c r="F176" s="227"/>
      <c r="G176" s="1097"/>
      <c r="H176" s="969"/>
      <c r="I176" s="969"/>
      <c r="J176" s="969"/>
      <c r="K176" s="969"/>
      <c r="L176" s="1097"/>
      <c r="M176" s="969"/>
      <c r="N176" s="969"/>
      <c r="O176" s="969"/>
      <c r="P176" s="969"/>
      <c r="Q176" s="1126"/>
      <c r="R176" s="903"/>
      <c r="S176" s="1035"/>
      <c r="T176" s="1035"/>
      <c r="U176" s="1066">
        <v>176</v>
      </c>
      <c r="V176" s="476"/>
    </row>
    <row r="177" spans="1:22" ht="15.75" customHeight="1">
      <c r="A177" s="1447" t="s">
        <v>182</v>
      </c>
      <c r="B177" s="1152"/>
      <c r="C177" s="610" t="str">
        <f t="shared" ref="C177:F177" si="44">IF(C175="","",C175*C176)</f>
        <v/>
      </c>
      <c r="D177" s="610" t="str">
        <f t="shared" si="44"/>
        <v/>
      </c>
      <c r="E177" s="610" t="str">
        <f t="shared" si="44"/>
        <v/>
      </c>
      <c r="F177" s="610" t="str">
        <f t="shared" si="44"/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5"/>
      <c r="S177" s="1028"/>
      <c r="T177" s="1028"/>
      <c r="U177" s="1066">
        <v>177</v>
      </c>
      <c r="V177" s="476"/>
    </row>
    <row r="178" spans="1:22" ht="15.75" customHeight="1">
      <c r="A178" s="913" t="s">
        <v>221</v>
      </c>
      <c r="B178" s="1152"/>
      <c r="C178" s="1011">
        <f>IF(Data!BV178="","",Data!BV178)</f>
        <v>0</v>
      </c>
      <c r="D178" s="1011">
        <f>IF(Data!BW178="","",Data!BW178)</f>
        <v>0</v>
      </c>
      <c r="E178" s="1011">
        <f>IF(Data!BX178="","",Data!BX178)</f>
        <v>1</v>
      </c>
      <c r="F178" s="1011">
        <f>IF(Data!BY178="","",Data!BY178)</f>
        <v>2</v>
      </c>
      <c r="G178" s="1097"/>
      <c r="H178" s="299"/>
      <c r="I178" s="299"/>
      <c r="J178" s="299"/>
      <c r="K178" s="299"/>
      <c r="L178" s="1097"/>
      <c r="M178" s="969"/>
      <c r="N178" s="969"/>
      <c r="O178" s="969"/>
      <c r="P178" s="969"/>
      <c r="Q178" s="1126"/>
      <c r="R178" s="1110"/>
      <c r="S178" s="1111"/>
      <c r="T178" s="1111"/>
      <c r="U178" s="1066">
        <v>178</v>
      </c>
      <c r="V178" s="476"/>
    </row>
    <row r="179" spans="1:22" ht="15.75" customHeight="1">
      <c r="A179" s="1118" t="s">
        <v>220</v>
      </c>
      <c r="B179" s="1081"/>
      <c r="C179" s="1011">
        <f>IF(Data!BV179="","",Data!BV179)</f>
        <v>150</v>
      </c>
      <c r="D179" s="1011">
        <f>IF(Data!BW179="","",Data!BW179)</f>
        <v>150</v>
      </c>
      <c r="E179" s="1011">
        <f>IF(Data!BX179="","",Data!BX179)</f>
        <v>150</v>
      </c>
      <c r="F179" s="1011">
        <f>IF(Data!BY179="","",Data!BY179)</f>
        <v>150</v>
      </c>
      <c r="G179" s="1097"/>
      <c r="H179" s="969"/>
      <c r="I179" s="969"/>
      <c r="J179" s="969"/>
      <c r="K179" s="969"/>
      <c r="L179" s="1097"/>
      <c r="M179" s="969"/>
      <c r="N179" s="969"/>
      <c r="O179" s="969"/>
      <c r="P179" s="969"/>
      <c r="Q179" s="1126"/>
      <c r="R179" s="903"/>
      <c r="S179" s="1035"/>
      <c r="T179" s="1035"/>
      <c r="U179" s="1066">
        <v>179</v>
      </c>
      <c r="V179" s="476"/>
    </row>
    <row r="180" spans="1:22" ht="15.75" customHeight="1">
      <c r="A180" s="1118" t="str">
        <f>$G$1 &amp; " (%)"</f>
        <v>kcal (%)</v>
      </c>
      <c r="B180" s="1081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4.5988258317025445E-2</v>
      </c>
      <c r="F180" s="1144">
        <f>IF(F179="","",F178*F179*2350*$K$1/$F$1/365/F$46)</f>
        <v>9.1976516634050889E-2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5"/>
      <c r="S180" s="1028"/>
      <c r="T180" s="1028"/>
      <c r="U180" s="1066">
        <v>180</v>
      </c>
      <c r="V180" s="476"/>
    </row>
    <row r="181" spans="1:22" ht="15.75" customHeight="1">
      <c r="A181" s="913" t="s">
        <v>222</v>
      </c>
      <c r="B181" s="1097"/>
      <c r="C181" s="1011">
        <f>IF(Data!BV181="","",Data!BV181)</f>
        <v>0</v>
      </c>
      <c r="D181" s="1011">
        <f>IF(Data!BW181="","",Data!BW181)</f>
        <v>1</v>
      </c>
      <c r="E181" s="1011">
        <f>IF(Data!BX181="","",Data!BX181)</f>
        <v>2</v>
      </c>
      <c r="F181" s="1011">
        <f>IF(Data!BY181="","",Data!BY181)</f>
        <v>2</v>
      </c>
      <c r="G181" s="1097"/>
      <c r="H181" s="299"/>
      <c r="I181" s="299"/>
      <c r="J181" s="299"/>
      <c r="K181" s="299"/>
      <c r="L181" s="1097"/>
      <c r="M181" s="969"/>
      <c r="N181" s="969"/>
      <c r="O181" s="969"/>
      <c r="P181" s="969"/>
      <c r="Q181" s="1126"/>
      <c r="R181" s="1110"/>
      <c r="S181" s="1111"/>
      <c r="T181" s="1111"/>
      <c r="U181" s="1066">
        <v>181</v>
      </c>
      <c r="V181" s="476"/>
    </row>
    <row r="182" spans="1:22" ht="15.75" customHeight="1">
      <c r="A182" s="1118" t="s">
        <v>220</v>
      </c>
      <c r="B182" s="1100"/>
      <c r="C182" s="1011">
        <f>IF(Data!BV182="","",Data!BV182)</f>
        <v>25</v>
      </c>
      <c r="D182" s="1011">
        <f>IF(Data!BW182="","",Data!BW182)</f>
        <v>25</v>
      </c>
      <c r="E182" s="1011">
        <f>IF(Data!BX182="","",Data!BX182)</f>
        <v>25</v>
      </c>
      <c r="F182" s="1011">
        <f>IF(Data!BY182="","",Data!BY182)</f>
        <v>25</v>
      </c>
      <c r="G182" s="1097"/>
      <c r="H182" s="969"/>
      <c r="I182" s="969"/>
      <c r="J182" s="969"/>
      <c r="K182" s="969"/>
      <c r="L182" s="1097"/>
      <c r="M182" s="969"/>
      <c r="N182" s="969"/>
      <c r="O182" s="969"/>
      <c r="P182" s="969"/>
      <c r="Q182" s="1126"/>
      <c r="R182" s="903"/>
      <c r="S182" s="1035"/>
      <c r="T182" s="1035"/>
      <c r="U182" s="1066">
        <v>182</v>
      </c>
      <c r="V182" s="476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0</v>
      </c>
      <c r="D183" s="1144">
        <f>IF(D182="","",D181*D182*1450*$K$1/$F$1/365/D$46)</f>
        <v>5.2547655287381321E-3</v>
      </c>
      <c r="E183" s="1144">
        <f>IF(E182="","",E181*E182*1450*$K$1/$F$1/365/E$46)</f>
        <v>9.4585779517286379E-3</v>
      </c>
      <c r="F183" s="1144">
        <f>IF(F182="","",F181*F182*1450*$K$1/$F$1/365/F$46)</f>
        <v>9.4585779517286379E-3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5"/>
      <c r="S183" s="1028"/>
      <c r="T183" s="1028"/>
      <c r="U183" s="1066">
        <v>183</v>
      </c>
      <c r="V183" s="476"/>
    </row>
    <row r="184" spans="1:22" ht="15.75" customHeight="1">
      <c r="A184" s="1153" t="str">
        <f>IF(Data!A184="","",Data!A184)</f>
        <v>Pig sales: no sold</v>
      </c>
      <c r="B184" s="1100"/>
      <c r="C184" s="1148" t="str">
        <f>IF(Data!BV184="","",Data!BV184)</f>
        <v/>
      </c>
      <c r="D184" s="1148" t="str">
        <f>IF(Data!BW184="","",Data!BW184)</f>
        <v/>
      </c>
      <c r="E184" s="1148" t="str">
        <f>IF(Data!BX184="","",Data!BX184)</f>
        <v/>
      </c>
      <c r="F184" s="1148" t="str">
        <f>IF(Data!BY184="","",Data!BY184)</f>
        <v/>
      </c>
      <c r="G184" s="1097"/>
      <c r="H184" s="299"/>
      <c r="I184" s="299"/>
      <c r="J184" s="299"/>
      <c r="K184" s="299"/>
      <c r="L184" s="1097"/>
      <c r="M184" s="969"/>
      <c r="N184" s="969"/>
      <c r="O184" s="969"/>
      <c r="P184" s="969"/>
      <c r="Q184" s="1126"/>
      <c r="R184" s="1110"/>
      <c r="S184" s="1111"/>
      <c r="T184" s="1111"/>
      <c r="U184" s="1066">
        <v>184</v>
      </c>
      <c r="V184" s="476"/>
    </row>
    <row r="185" spans="1:22" ht="15.75" customHeight="1">
      <c r="A185" s="1094" t="s">
        <v>180</v>
      </c>
      <c r="B185" s="1109"/>
      <c r="C185" s="1148" t="str">
        <f>IF(Data!BV185="","",Data!BV185)</f>
        <v/>
      </c>
      <c r="D185" s="1148" t="str">
        <f>IF(Data!BW185="","",Data!BW185)</f>
        <v/>
      </c>
      <c r="E185" s="1148" t="str">
        <f>IF(Data!BX185="","",Data!BX185)</f>
        <v/>
      </c>
      <c r="F185" s="1148" t="str">
        <f>IF(Data!BY185="","",Data!BY185)</f>
        <v/>
      </c>
      <c r="G185" s="1097"/>
      <c r="H185" s="969"/>
      <c r="I185" s="969"/>
      <c r="J185" s="969"/>
      <c r="K185" s="969"/>
      <c r="L185" s="1097"/>
      <c r="M185" s="969"/>
      <c r="N185" s="969"/>
      <c r="O185" s="969"/>
      <c r="P185" s="969"/>
      <c r="Q185" s="1126"/>
      <c r="R185" s="903"/>
      <c r="S185" s="1035"/>
      <c r="T185" s="1035"/>
      <c r="U185" s="1066">
        <v>185</v>
      </c>
      <c r="V185" s="476"/>
    </row>
    <row r="186" spans="1:22" ht="15.75" customHeight="1">
      <c r="A186" s="1094" t="s">
        <v>182</v>
      </c>
      <c r="B186" s="1081"/>
      <c r="C186" s="1117" t="str">
        <f>IF(SUM(C184)=0,"",C184*C185)</f>
        <v/>
      </c>
      <c r="D186" s="1117" t="str">
        <f>IF(SUM(D184)=0,"",D184*D185)</f>
        <v/>
      </c>
      <c r="E186" s="1117" t="str">
        <f>IF(SUM(E184)=0,"",E184*E185)</f>
        <v/>
      </c>
      <c r="F186" s="1117" t="str">
        <f>IF(SUM(F184)=0,"",F184*F185)</f>
        <v/>
      </c>
      <c r="G186" s="1100"/>
      <c r="H186" s="978" t="str">
        <f>IF(H184="","",H184*C185)</f>
        <v/>
      </c>
      <c r="I186" s="978" t="str">
        <f>IF(I184="","",I184*D185)</f>
        <v/>
      </c>
      <c r="J186" s="978" t="str">
        <f>IF(J184="","",J184*E185)</f>
        <v/>
      </c>
      <c r="K186" s="978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5"/>
      <c r="T186" s="1035"/>
      <c r="U186" s="1066">
        <v>186</v>
      </c>
      <c r="V186" s="476"/>
    </row>
    <row r="187" spans="1:22" ht="15.75" customHeight="1">
      <c r="A187" s="913" t="str">
        <f>IF(Data!A187="","",Data!A187)</f>
        <v>Other sales - local: no. sold</v>
      </c>
      <c r="B187" s="1081"/>
      <c r="C187" s="1148">
        <f>IF(Data!BV187="","",Data!BV187)</f>
        <v>0</v>
      </c>
      <c r="D187" s="1148">
        <f>IF(Data!BW187="","",Data!BW187)</f>
        <v>0</v>
      </c>
      <c r="E187" s="1148">
        <f>IF(Data!BX187="","",Data!BX187)</f>
        <v>0</v>
      </c>
      <c r="F187" s="1148">
        <f>IF(Data!BY187="","",Data!BY187)</f>
        <v>0</v>
      </c>
      <c r="G187" s="1097"/>
      <c r="H187" s="974" t="str">
        <f>IF(H51=0,"",ROUND((MIN(H51*'Exp factors'!C$11-H175-SUM(C175)*(H175="")-H184-SUM(C184)*(H184=""),SUM(C187)*'Exp factors'!C$12))*20/10,0)/2)</f>
        <v/>
      </c>
      <c r="I187" s="974" t="str">
        <f>IF(I51=0,"",ROUND((MIN(I51*'Exp factors'!D$11-I175-SUM(D175)*(I175="")-I184-SUM(D184)*(I184=""),SUM(D187)*'Exp factors'!D$12))*20/10,0)/2)</f>
        <v/>
      </c>
      <c r="J187" s="974" t="str">
        <f>IF(J51=0,"",ROUND((MIN(J51*'Exp factors'!E$11-J175-SUM(E175)*(J175="")-J184-SUM(E184)*(J184=""),SUM(E187)*'Exp factors'!E$12))*20/10,0)/2)</f>
        <v/>
      </c>
      <c r="K187" s="974" t="str">
        <f>IF(K51=0,"",ROUND((MIN(K51*'Exp factors'!F$11-K175-SUM(F175)*(K175="")-K184-SUM(F184)*(K184=""),SUM(F187)*'Exp factors'!F$12))*20/10,0)/2)</f>
        <v/>
      </c>
      <c r="L187" s="1097"/>
      <c r="M187" s="969"/>
      <c r="N187" s="969"/>
      <c r="O187" s="969"/>
      <c r="P187" s="969"/>
      <c r="Q187" s="1126"/>
      <c r="R187" s="1110"/>
      <c r="S187" s="1111"/>
      <c r="T187" s="1111"/>
      <c r="U187" s="1066">
        <v>187</v>
      </c>
      <c r="V187" s="476"/>
    </row>
    <row r="188" spans="1:22" ht="15.75" customHeight="1">
      <c r="A188" s="1094" t="s">
        <v>180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9"/>
      <c r="I188" s="969"/>
      <c r="J188" s="969"/>
      <c r="K188" s="969"/>
      <c r="L188" s="1097"/>
      <c r="M188" s="969"/>
      <c r="N188" s="969"/>
      <c r="O188" s="969"/>
      <c r="P188" s="969"/>
      <c r="Q188" s="1126"/>
      <c r="R188" s="903"/>
      <c r="S188" s="1035"/>
      <c r="T188" s="1035"/>
      <c r="U188" s="1066">
        <v>188</v>
      </c>
      <c r="V188" s="476"/>
    </row>
    <row r="189" spans="1:22" ht="15.75" customHeight="1">
      <c r="A189" s="1094" t="s">
        <v>182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8" t="str">
        <f>IF(SUM(H187)=0,"",H187*C188)</f>
        <v/>
      </c>
      <c r="I189" s="978" t="str">
        <f>IF(SUM(I187)=0,"",I187*D188)</f>
        <v/>
      </c>
      <c r="J189" s="978" t="str">
        <f>IF(SUM(J187)=0,"",J187*E188)</f>
        <v/>
      </c>
      <c r="K189" s="978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5"/>
      <c r="T189" s="1035"/>
      <c r="U189" s="1066">
        <v>189</v>
      </c>
      <c r="V189" s="476"/>
    </row>
    <row r="190" spans="1:22" ht="15.75" customHeight="1">
      <c r="A190" s="913" t="s">
        <v>223</v>
      </c>
      <c r="B190" s="1100"/>
      <c r="C190" s="1011" t="str">
        <f>IF(Data!BV190="","",Data!BV190)</f>
        <v/>
      </c>
      <c r="D190" s="1011" t="str">
        <f>IF(Data!BW190="","",Data!BW190)</f>
        <v/>
      </c>
      <c r="E190" s="1011" t="str">
        <f>IF(Data!BX190="","",Data!BX190)</f>
        <v/>
      </c>
      <c r="F190" s="1011" t="str">
        <f>IF(Data!BY190="","",Data!BY190)</f>
        <v/>
      </c>
      <c r="G190" s="1097"/>
      <c r="H190" s="969"/>
      <c r="I190" s="969"/>
      <c r="J190" s="969"/>
      <c r="K190" s="969"/>
      <c r="L190" s="1097"/>
      <c r="M190" s="969"/>
      <c r="N190" s="969"/>
      <c r="O190" s="969"/>
      <c r="P190" s="969"/>
      <c r="Q190" s="1126"/>
      <c r="R190" s="1110"/>
      <c r="S190" s="1111"/>
      <c r="T190" s="1111"/>
      <c r="U190" s="1066">
        <v>191</v>
      </c>
      <c r="V190" s="476"/>
    </row>
    <row r="191" spans="1:22" ht="15.75" customHeight="1">
      <c r="A191" s="1155" t="s">
        <v>224</v>
      </c>
      <c r="B191" s="1109"/>
      <c r="C191" s="1011" t="str">
        <f>IF(Data!BV191="","",Data!BV191)</f>
        <v/>
      </c>
      <c r="D191" s="1011" t="str">
        <f>IF(Data!BW191="","",Data!BW191)</f>
        <v/>
      </c>
      <c r="E191" s="1011" t="str">
        <f>IF(Data!BX191="","",Data!BX191)</f>
        <v/>
      </c>
      <c r="F191" s="1011" t="str">
        <f>IF(Data!BY191="","",Data!BY191)</f>
        <v/>
      </c>
      <c r="G191" s="1097"/>
      <c r="H191" s="969"/>
      <c r="I191" s="969"/>
      <c r="J191" s="969"/>
      <c r="K191" s="969"/>
      <c r="L191" s="1097"/>
      <c r="M191" s="969"/>
      <c r="N191" s="969"/>
      <c r="O191" s="969"/>
      <c r="P191" s="969"/>
      <c r="Q191" s="1126"/>
      <c r="R191" s="903"/>
      <c r="S191" s="1035"/>
      <c r="T191" s="1035"/>
      <c r="U191" s="1066">
        <v>192</v>
      </c>
      <c r="V191" s="476"/>
    </row>
    <row r="192" spans="1:22" ht="15.75" customHeight="1">
      <c r="A192" s="1094" t="s">
        <v>225</v>
      </c>
      <c r="B192" s="1152"/>
      <c r="C192" s="1011" t="str">
        <f>IF(Data!BV192="","",Data!BV192)</f>
        <v/>
      </c>
      <c r="D192" s="1011" t="str">
        <f>IF(Data!BW192="","",Data!BW192)</f>
        <v/>
      </c>
      <c r="E192" s="1011" t="str">
        <f>IF(Data!BX192="","",Data!BX192)</f>
        <v/>
      </c>
      <c r="F192" s="1011" t="str">
        <f>IF(Data!BY192="","",Data!BY192)</f>
        <v/>
      </c>
      <c r="G192" s="1097"/>
      <c r="H192" s="969"/>
      <c r="I192" s="969"/>
      <c r="J192" s="969"/>
      <c r="K192" s="969"/>
      <c r="L192" s="1097"/>
      <c r="M192" s="969"/>
      <c r="N192" s="969"/>
      <c r="O192" s="969"/>
      <c r="P192" s="969"/>
      <c r="Q192" s="1126"/>
      <c r="R192" s="903"/>
      <c r="S192" s="1035"/>
      <c r="T192" s="1035"/>
      <c r="U192" s="1066">
        <v>193</v>
      </c>
      <c r="V192" s="476"/>
    </row>
    <row r="193" spans="1:22" ht="15.75" customHeight="1">
      <c r="A193" s="1094" t="s">
        <v>182</v>
      </c>
      <c r="B193" s="1081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9"/>
      <c r="I193" s="969"/>
      <c r="J193" s="969"/>
      <c r="K193" s="969"/>
      <c r="L193" s="1100"/>
      <c r="M193" s="969"/>
      <c r="N193" s="969"/>
      <c r="O193" s="969"/>
      <c r="P193" s="969"/>
      <c r="Q193" s="1126"/>
      <c r="R193" s="903"/>
      <c r="S193" s="1035"/>
      <c r="T193" s="1035"/>
      <c r="U193" s="1066">
        <v>194</v>
      </c>
      <c r="V193" s="476"/>
    </row>
    <row r="194" spans="1:22" ht="15.75" customHeight="1">
      <c r="A194" s="913" t="s">
        <v>226</v>
      </c>
      <c r="B194" s="1097"/>
      <c r="C194" s="1011" t="str">
        <f>IF(Data!BV194="","",Data!BV194)</f>
        <v/>
      </c>
      <c r="D194" s="1011" t="str">
        <f>IF(Data!BW194="","",Data!BW194)</f>
        <v/>
      </c>
      <c r="E194" s="1011" t="str">
        <f>IF(Data!BX194="","",Data!BX194)</f>
        <v/>
      </c>
      <c r="F194" s="1011" t="str">
        <f>IF(Data!BY194="","",Data!BY194)</f>
        <v/>
      </c>
      <c r="G194" s="1097"/>
      <c r="H194" s="299"/>
      <c r="I194" s="299"/>
      <c r="J194" s="299"/>
      <c r="K194" s="299"/>
      <c r="L194" s="1097"/>
      <c r="M194" s="969"/>
      <c r="N194" s="969"/>
      <c r="O194" s="969"/>
      <c r="P194" s="969"/>
      <c r="Q194" s="1126"/>
      <c r="R194" s="1110"/>
      <c r="S194" s="1111"/>
      <c r="T194" s="1111"/>
      <c r="U194" s="1066">
        <v>195</v>
      </c>
      <c r="V194" s="476"/>
    </row>
    <row r="195" spans="1:22" ht="15.75" customHeight="1">
      <c r="A195" s="1094" t="s">
        <v>180</v>
      </c>
      <c r="B195" s="1100"/>
      <c r="C195" s="1011" t="str">
        <f>IF(Data!BV195="","",Data!BV195)</f>
        <v/>
      </c>
      <c r="D195" s="1011" t="str">
        <f>IF(Data!BW195="","",Data!BW195)</f>
        <v/>
      </c>
      <c r="E195" s="1011" t="str">
        <f>IF(Data!BX195="","",Data!BX195)</f>
        <v/>
      </c>
      <c r="F195" s="1011" t="str">
        <f>IF(Data!BY195="","",Data!BY195)</f>
        <v/>
      </c>
      <c r="G195" s="1097"/>
      <c r="H195" s="969"/>
      <c r="I195" s="969"/>
      <c r="J195" s="969"/>
      <c r="K195" s="969"/>
      <c r="L195" s="1097"/>
      <c r="M195" s="969"/>
      <c r="N195" s="969"/>
      <c r="O195" s="969"/>
      <c r="P195" s="969"/>
      <c r="Q195" s="1126"/>
      <c r="R195" s="903"/>
      <c r="S195" s="1035"/>
      <c r="T195" s="1035"/>
      <c r="U195" s="1066">
        <v>196</v>
      </c>
      <c r="V195" s="476"/>
    </row>
    <row r="196" spans="1:22" ht="15.75" customHeight="1">
      <c r="A196" s="1094" t="s">
        <v>182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8" t="str">
        <f>IF(H194="","",H194*C195)</f>
        <v/>
      </c>
      <c r="I196" s="978" t="str">
        <f>IF(I194="","",I194*D195)</f>
        <v/>
      </c>
      <c r="J196" s="978" t="str">
        <f>IF(J194="","",J194*E195)</f>
        <v/>
      </c>
      <c r="K196" s="978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5"/>
      <c r="T196" s="1035"/>
      <c r="U196" s="1066">
        <v>197</v>
      </c>
      <c r="V196" s="476"/>
    </row>
    <row r="197" spans="1:22" ht="15.75" customHeight="1">
      <c r="A197" s="1153" t="s">
        <v>227</v>
      </c>
      <c r="B197" s="1100"/>
      <c r="C197" s="1011">
        <f>IF(Data!BV197="","",Data!BV197)</f>
        <v>0</v>
      </c>
      <c r="D197" s="1011">
        <f>IF(Data!BW197="","",Data!BW197)</f>
        <v>0</v>
      </c>
      <c r="E197" s="1011">
        <f>IF(Data!BX197="","",Data!BX197)</f>
        <v>1</v>
      </c>
      <c r="F197" s="1011">
        <f>IF(Data!BY197="","",Data!BY197)</f>
        <v>6</v>
      </c>
      <c r="G197" s="1097"/>
      <c r="H197" s="974" t="str">
        <f>IF(H52=0,"",ROUND((MIN(H52*'Exp factors'!C$14-H178-SUM(C178)*(H178="")-SUM(C190)*(SUM(C191)=0)-H194-SUM(C194)*(H194=""),SUM(C197)*'Exp factors'!C$15))*20/10,0)/2)</f>
        <v/>
      </c>
      <c r="I197" s="974">
        <f>IF(I52=0,"",ROUND((MIN(I52*'Exp factors'!D$14-I178-SUM(D178)*(I178="")-SUM(D190)*(SUM(D191)=0)-I194-SUM(D194)*(I194=""),SUM(D197)*'Exp factors'!D$15))*20/10,0)/2)</f>
        <v>0</v>
      </c>
      <c r="J197" s="974">
        <f>IF(J52=0,"",ROUND((MIN(J52*'Exp factors'!E$14-J178-SUM(E178)*(J178="")-SUM(E190)*(SUM(E191)=0)-J194-SUM(E194)*(J194=""),SUM(E197)*'Exp factors'!E$15))*20/10,0)/2)</f>
        <v>1.5</v>
      </c>
      <c r="K197" s="974">
        <f>IF(K52=0,"",ROUND((MIN(K52*'Exp factors'!F$14-K178-SUM(F178)*(K178="")-SUM(F190)*(SUM(F191)=0)-K194-SUM(F194)*(K194=""),SUM(F197)*'Exp factors'!F$15))*20/10,0)/2)</f>
        <v>9</v>
      </c>
      <c r="L197" s="1097"/>
      <c r="M197" s="969"/>
      <c r="N197" s="969"/>
      <c r="O197" s="969"/>
      <c r="P197" s="969"/>
      <c r="Q197" s="1126"/>
      <c r="R197" s="1110"/>
      <c r="S197" s="1111"/>
      <c r="T197" s="1111"/>
      <c r="U197" s="1066">
        <v>198</v>
      </c>
      <c r="V197" s="476"/>
    </row>
    <row r="198" spans="1:22" ht="15.75" customHeight="1">
      <c r="A198" s="1094" t="s">
        <v>180</v>
      </c>
      <c r="B198" s="1109"/>
      <c r="C198" s="1011" t="str">
        <f>IF(Data!BV198="","",Data!BV198)</f>
        <v/>
      </c>
      <c r="D198" s="1011" t="str">
        <f>IF(Data!BW198="","",Data!BW198)</f>
        <v/>
      </c>
      <c r="E198" s="1011">
        <f>IF(Data!BX198="","",Data!BX198)</f>
        <v>1300</v>
      </c>
      <c r="F198" s="1011">
        <f>IF(Data!BY198="","",Data!BY198)</f>
        <v>2000</v>
      </c>
      <c r="G198" s="1097"/>
      <c r="H198" s="969"/>
      <c r="I198" s="969"/>
      <c r="J198" s="969"/>
      <c r="K198" s="969"/>
      <c r="L198" s="1097"/>
      <c r="M198" s="969"/>
      <c r="N198" s="969"/>
      <c r="O198" s="969"/>
      <c r="P198" s="969"/>
      <c r="Q198" s="1126"/>
      <c r="R198" s="903"/>
      <c r="S198" s="1035"/>
      <c r="T198" s="1035"/>
      <c r="U198" s="1066">
        <v>199</v>
      </c>
      <c r="V198" s="476"/>
    </row>
    <row r="199" spans="1:22" ht="15.75" customHeight="1">
      <c r="A199" s="1094" t="s">
        <v>182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1300</v>
      </c>
      <c r="F199" s="1117">
        <f>IF(SUM(F197)=0,"",F197*F198)</f>
        <v>12000</v>
      </c>
      <c r="G199" s="1100"/>
      <c r="H199" s="978" t="str">
        <f>IF(SUM(H197)=0,"",H197*C198)</f>
        <v/>
      </c>
      <c r="I199" s="978" t="str">
        <f>IF(SUM(I197)=0,"",I197*D198)</f>
        <v/>
      </c>
      <c r="J199" s="978">
        <f>IF(SUM(J197)=0,"",J197*E198)</f>
        <v>1950</v>
      </c>
      <c r="K199" s="978">
        <f>IF(SUM(K197)=0,"",K197*F198)</f>
        <v>18000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650</v>
      </c>
      <c r="P199" s="1117">
        <f>IF(K199="","",SUM(K199)-SUM(F199))</f>
        <v>6000</v>
      </c>
      <c r="Q199" s="1126"/>
      <c r="R199" s="903"/>
      <c r="S199" s="1035"/>
      <c r="T199" s="1035"/>
      <c r="U199" s="1066">
        <v>200</v>
      </c>
      <c r="V199" s="476"/>
    </row>
    <row r="200" spans="1:22" ht="15.75" customHeight="1">
      <c r="A200" s="1154" t="s">
        <v>228</v>
      </c>
      <c r="B200" s="1081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0.1111111111111111</v>
      </c>
      <c r="F200" s="1129">
        <f>IF(SUM(F52)=0,"",SUM(F178,SUM(F190)*(F191=""),F194,F197)/F52)</f>
        <v>0.08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0.1388888888888889</v>
      </c>
      <c r="K200" s="1129">
        <f>IF(K52=0,"",SUM(K178,SUM(F178)*(K178=""),SUM(F190)*(SUM(F191)=0),K194,SUM(F194)*(K194=""),K197)/K52)</f>
        <v>0.11</v>
      </c>
      <c r="L200" s="1100"/>
      <c r="M200" s="969"/>
      <c r="N200" s="969"/>
      <c r="O200" s="969"/>
      <c r="P200" s="969"/>
      <c r="Q200" s="1126"/>
      <c r="R200" s="1065"/>
      <c r="S200" s="1028"/>
      <c r="T200" s="1028"/>
      <c r="U200" s="1066">
        <v>201</v>
      </c>
      <c r="V200" s="476"/>
    </row>
    <row r="201" spans="1:22" ht="15.75" customHeight="1">
      <c r="A201" s="913" t="s">
        <v>229</v>
      </c>
      <c r="B201" s="1097"/>
      <c r="C201" s="1011" t="str">
        <f>IF(Data!BV201="","",Data!BV201)</f>
        <v/>
      </c>
      <c r="D201" s="1011" t="str">
        <f>IF(Data!BW201="","",Data!BW201)</f>
        <v/>
      </c>
      <c r="E201" s="1011" t="str">
        <f>IF(Data!BX201="","",Data!BX201)</f>
        <v/>
      </c>
      <c r="F201" s="1011" t="str">
        <f>IF(Data!BY201="","",Data!BY201)</f>
        <v/>
      </c>
      <c r="G201" s="1097"/>
      <c r="H201" s="299"/>
      <c r="I201" s="299"/>
      <c r="J201" s="299"/>
      <c r="K201" s="299"/>
      <c r="L201" s="1097"/>
      <c r="M201" s="969"/>
      <c r="N201" s="969"/>
      <c r="O201" s="969"/>
      <c r="P201" s="969"/>
      <c r="Q201" s="1126"/>
      <c r="R201" s="1110"/>
      <c r="S201" s="1111"/>
      <c r="T201" s="1111"/>
      <c r="U201" s="1066">
        <v>202</v>
      </c>
      <c r="V201" s="476"/>
    </row>
    <row r="202" spans="1:22" ht="15.75" customHeight="1">
      <c r="A202" s="1094" t="s">
        <v>180</v>
      </c>
      <c r="B202" s="1100"/>
      <c r="C202" s="1011" t="str">
        <f>IF(Data!BV202="","",Data!BV202)</f>
        <v/>
      </c>
      <c r="D202" s="1011" t="str">
        <f>IF(Data!BW202="","",Data!BW202)</f>
        <v/>
      </c>
      <c r="E202" s="1011" t="str">
        <f>IF(Data!BX202="","",Data!BX202)</f>
        <v/>
      </c>
      <c r="F202" s="1011" t="str">
        <f>IF(Data!BY202="","",Data!BY202)</f>
        <v/>
      </c>
      <c r="G202" s="1097"/>
      <c r="H202" s="969"/>
      <c r="I202" s="969"/>
      <c r="J202" s="969"/>
      <c r="K202" s="969"/>
      <c r="L202" s="1097"/>
      <c r="M202" s="969"/>
      <c r="N202" s="969"/>
      <c r="O202" s="969"/>
      <c r="P202" s="969"/>
      <c r="Q202" s="1126"/>
      <c r="R202" s="903"/>
      <c r="S202" s="1035"/>
      <c r="T202" s="1035"/>
      <c r="U202" s="1066">
        <v>203</v>
      </c>
      <c r="V202" s="476"/>
    </row>
    <row r="203" spans="1:22" ht="15.75" customHeight="1">
      <c r="A203" s="1094" t="s">
        <v>182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8" t="str">
        <f>IF(H201="","",H201*C202)</f>
        <v/>
      </c>
      <c r="I203" s="978" t="str">
        <f>IF(I201="","",I201*D202)</f>
        <v/>
      </c>
      <c r="J203" s="978" t="str">
        <f>IF(J201="","",J201*E202)</f>
        <v/>
      </c>
      <c r="K203" s="978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5"/>
      <c r="T203" s="1035"/>
      <c r="U203" s="1066">
        <v>204</v>
      </c>
      <c r="V203" s="476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11">
        <f>IF(AND(SUM(MAX(Data!$BV204:$BY204))=0,NOT(SUM(MAX(Data!$BV210:$BY210))=0)),Data!BV210,Data!BV204)</f>
        <v>0.5</v>
      </c>
      <c r="D204" s="1011">
        <f>IF(AND(SUM(MAX(Data!$BV204:$BY204))=0,NOT(SUM(MAX(Data!$BV210:$BY210))=0)),Data!BW210,Data!BW204)</f>
        <v>2</v>
      </c>
      <c r="E204" s="1011">
        <f>IF(AND(SUM(MAX(Data!$BV204:$BY204))=0,NOT(SUM(MAX(Data!$BV210:$BY210))=0)),Data!BX210,Data!BX204)</f>
        <v>5</v>
      </c>
      <c r="F204" s="1011">
        <f>IF(AND(SUM(MAX(Data!$BV204:$BY204))=0,NOT(SUM(MAX(Data!$BV210:$BY210))=0)),Data!BY210,Data!BY204)</f>
        <v>2</v>
      </c>
      <c r="G204" s="1097"/>
      <c r="H204" s="974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4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4">
        <f>IF(J54+J55=0,"",ROUND((MIN((J54+J55)*'Exp factors'!E$17-J181-SUM(E181)*(J181="")-J201-SUM(E201)*(J201="")-J207-SUM(E207)*(J207="")-J210-SUM(E210)*(J210=""),SUM(E204,E210)*'Exp factors'!E$18-J210-SUM(E210)*(J210="")))*20/10,0)/2)</f>
        <v>4</v>
      </c>
      <c r="K204" s="97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97"/>
      <c r="M204" s="969"/>
      <c r="N204" s="969"/>
      <c r="O204" s="969"/>
      <c r="P204" s="969"/>
      <c r="Q204" s="1126"/>
      <c r="R204" s="1110"/>
      <c r="S204" s="1111"/>
      <c r="T204" s="1111"/>
      <c r="U204" s="1066">
        <v>205</v>
      </c>
      <c r="V204" s="476"/>
    </row>
    <row r="205" spans="1:22" ht="15.75" customHeight="1">
      <c r="A205" s="1094" t="s">
        <v>180</v>
      </c>
      <c r="B205" s="1100"/>
      <c r="C205" s="1011">
        <f>IF(AND(SUM(MAX(Data!$BV205:$BY205))=0,NOT(SUM(MAX(Data!$BV211:$BY211))=0)),Data!BV211,Data!BV205)</f>
        <v>90</v>
      </c>
      <c r="D205" s="1011">
        <f>IF(AND(SUM(MAX(Data!$BV205:$BY205))=0,NOT(SUM(MAX(Data!$BV211:$BY211))=0)),Data!BW211,Data!BW205)</f>
        <v>120</v>
      </c>
      <c r="E205" s="1011">
        <f>IF(AND(SUM(MAX(Data!$BV205:$BY205))=0,NOT(SUM(MAX(Data!$BV211:$BY211))=0)),Data!BX211,Data!BX205)</f>
        <v>120</v>
      </c>
      <c r="F205" s="1011">
        <f>IF(AND(SUM(MAX(Data!$BV205:$BY205))=0,NOT(SUM(MAX(Data!$BV211:$BY211))=0)),Data!BY211,Data!BY205)</f>
        <v>120</v>
      </c>
      <c r="G205" s="1097"/>
      <c r="H205" s="969"/>
      <c r="I205" s="969"/>
      <c r="J205" s="969"/>
      <c r="K205" s="969"/>
      <c r="L205" s="1097"/>
      <c r="M205" s="969"/>
      <c r="N205" s="969"/>
      <c r="O205" s="969"/>
      <c r="P205" s="969"/>
      <c r="Q205" s="1126"/>
      <c r="R205" s="903"/>
      <c r="S205" s="1035"/>
      <c r="T205" s="1035"/>
      <c r="U205" s="1066">
        <v>206</v>
      </c>
      <c r="V205" s="476"/>
    </row>
    <row r="206" spans="1:22" ht="15.75" customHeight="1">
      <c r="A206" s="1094" t="s">
        <v>182</v>
      </c>
      <c r="B206" s="1152"/>
      <c r="C206" s="1117">
        <f>IF(SUM(C204)=0,"",C204*C205)</f>
        <v>45</v>
      </c>
      <c r="D206" s="1117">
        <f>IF(SUM(D204)=0,"",D204*D205)</f>
        <v>240</v>
      </c>
      <c r="E206" s="1117">
        <f>IF(SUM(E204)=0,"",E204*E205)</f>
        <v>600</v>
      </c>
      <c r="F206" s="1117">
        <f>IF(SUM(F204)=0,"",F204*F205)</f>
        <v>240</v>
      </c>
      <c r="G206" s="1100"/>
      <c r="H206" s="978">
        <f>IF(SUM(H204)=0,"",H204*C205)</f>
        <v>45</v>
      </c>
      <c r="I206" s="978">
        <f>IF(SUM(I204)=0,"",I204*D205)</f>
        <v>120</v>
      </c>
      <c r="J206" s="978">
        <f>IF(SUM(J204)=0,"",J204*E205)</f>
        <v>480</v>
      </c>
      <c r="K206" s="978">
        <f>IF(SUM(K204)=0,"",K204*F205)</f>
        <v>300</v>
      </c>
      <c r="L206" s="1100"/>
      <c r="M206" s="1117">
        <f>IF(H206="","",SUM(H206)-SUM(C206))</f>
        <v>0</v>
      </c>
      <c r="N206" s="1117">
        <f>IF(I206="","",SUM(I206)-SUM(D206))</f>
        <v>-120</v>
      </c>
      <c r="O206" s="1117">
        <f>IF(J206="","",SUM(J206)-SUM(E206))</f>
        <v>-120</v>
      </c>
      <c r="P206" s="1117">
        <f>IF(K206="","",SUM(K206)-SUM(F206))</f>
        <v>60</v>
      </c>
      <c r="Q206" s="1126"/>
      <c r="R206" s="903"/>
      <c r="S206" s="1035"/>
      <c r="T206" s="1035"/>
      <c r="U206" s="1066">
        <v>207</v>
      </c>
      <c r="V206" s="476"/>
    </row>
    <row r="207" spans="1:22" ht="15.75" customHeight="1">
      <c r="A207" s="913" t="s">
        <v>231</v>
      </c>
      <c r="B207" s="1081"/>
      <c r="C207" s="1011" t="str">
        <f>IF(Data!BV207="","",Data!BV207)</f>
        <v/>
      </c>
      <c r="D207" s="1011" t="str">
        <f>IF(Data!BW207="","",Data!BW207)</f>
        <v/>
      </c>
      <c r="E207" s="1011" t="str">
        <f>IF(Data!BX207="","",Data!BX207)</f>
        <v/>
      </c>
      <c r="F207" s="1011" t="str">
        <f>IF(Data!BY207="","",Data!BY207)</f>
        <v/>
      </c>
      <c r="G207" s="1097"/>
      <c r="H207" s="299"/>
      <c r="I207" s="299"/>
      <c r="J207" s="299"/>
      <c r="K207" s="299"/>
      <c r="L207" s="1097"/>
      <c r="M207" s="969"/>
      <c r="N207" s="969"/>
      <c r="O207" s="969"/>
      <c r="P207" s="969"/>
      <c r="Q207" s="1126"/>
      <c r="R207" s="1110"/>
      <c r="S207" s="1111"/>
      <c r="T207" s="1111"/>
      <c r="U207" s="1066">
        <v>208</v>
      </c>
      <c r="V207" s="476"/>
    </row>
    <row r="208" spans="1:22" ht="15.75" customHeight="1">
      <c r="A208" s="1094" t="s">
        <v>180</v>
      </c>
      <c r="B208" s="1097"/>
      <c r="C208" s="1011" t="str">
        <f>IF(Data!BV208="","",Data!BV208)</f>
        <v/>
      </c>
      <c r="D208" s="1011" t="str">
        <f>IF(Data!BW208="","",Data!BW208)</f>
        <v/>
      </c>
      <c r="E208" s="1011" t="str">
        <f>IF(Data!BX208="","",Data!BX208)</f>
        <v/>
      </c>
      <c r="F208" s="1011" t="str">
        <f>IF(Data!BY208="","",Data!BY208)</f>
        <v/>
      </c>
      <c r="G208" s="1097"/>
      <c r="H208" s="969"/>
      <c r="I208" s="969"/>
      <c r="J208" s="969"/>
      <c r="K208" s="969"/>
      <c r="L208" s="1097"/>
      <c r="M208" s="969"/>
      <c r="N208" s="969"/>
      <c r="O208" s="969"/>
      <c r="P208" s="969"/>
      <c r="Q208" s="1126"/>
      <c r="R208" s="903"/>
      <c r="S208" s="1035"/>
      <c r="T208" s="1035"/>
      <c r="U208" s="1066">
        <v>209</v>
      </c>
      <c r="V208" s="476"/>
    </row>
    <row r="209" spans="1:22" ht="15.75" customHeight="1">
      <c r="A209" s="1094" t="s">
        <v>182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8" t="str">
        <f>IF(H207="","",H207*C208)</f>
        <v/>
      </c>
      <c r="I209" s="978" t="str">
        <f>IF(I207="","",I207*D208)</f>
        <v/>
      </c>
      <c r="J209" s="978" t="str">
        <f>IF(J207="","",J207*E208)</f>
        <v/>
      </c>
      <c r="K209" s="978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5"/>
      <c r="T209" s="1035"/>
      <c r="U209" s="1066">
        <v>210</v>
      </c>
      <c r="V209" s="476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11">
        <f>IF(AND(SUM(MAX(Data!$BV204:$BY204))=0,NOT(SUM(MAX(Data!$BV210:$BY210))=0)),Data!BV204,Data!BV210)</f>
        <v>0</v>
      </c>
      <c r="D210" s="1011">
        <f>IF(AND(SUM(MAX(Data!$BV204:$BY204))=0,NOT(SUM(MAX(Data!$BV210:$BY210))=0)),Data!BW204,Data!BW210)</f>
        <v>0</v>
      </c>
      <c r="E210" s="1011">
        <f>IF(AND(SUM(MAX(Data!$BV204:$BY204))=0,NOT(SUM(MAX(Data!$BV210:$BY210))=0)),Data!BX204,Data!BX210)</f>
        <v>1</v>
      </c>
      <c r="F210" s="1011">
        <f>IF(AND(SUM(MAX(Data!$BV204:$BY204))=0,NOT(SUM(MAX(Data!$BV210:$BY210))=0)),Data!BY204,Data!BY210)</f>
        <v>0.5</v>
      </c>
      <c r="G210" s="1097"/>
      <c r="H210" s="299"/>
      <c r="I210" s="299"/>
      <c r="J210" s="299"/>
      <c r="K210" s="299"/>
      <c r="L210" s="1097"/>
      <c r="M210" s="969"/>
      <c r="N210" s="969"/>
      <c r="O210" s="969"/>
      <c r="P210" s="969"/>
      <c r="Q210" s="1126"/>
      <c r="R210" s="1110"/>
      <c r="S210" s="1111"/>
      <c r="T210" s="1111"/>
      <c r="U210" s="1066">
        <v>211</v>
      </c>
      <c r="V210" s="476"/>
    </row>
    <row r="211" spans="1:22" ht="15.75" customHeight="1">
      <c r="A211" s="1094" t="s">
        <v>180</v>
      </c>
      <c r="B211" s="1100"/>
      <c r="C211" s="1011">
        <f>IF(AND(SUM(MAX(Data!$BV205:$BY205))=0,NOT(SUM(MAX(Data!$BV211:$BY211))=0)),Data!BV205,Data!BV211)</f>
        <v>0</v>
      </c>
      <c r="D211" s="1011">
        <f>IF(AND(SUM(MAX(Data!$BV205:$BY205))=0,NOT(SUM(MAX(Data!$BV211:$BY211))=0)),Data!BW205,Data!BW211)</f>
        <v>0</v>
      </c>
      <c r="E211" s="1011">
        <f>IF(AND(SUM(MAX(Data!$BV205:$BY205))=0,NOT(SUM(MAX(Data!$BV211:$BY211))=0)),Data!BX205,Data!BX211)</f>
        <v>120</v>
      </c>
      <c r="F211" s="1011">
        <f>IF(AND(SUM(MAX(Data!$BV205:$BY205))=0,NOT(SUM(MAX(Data!$BV211:$BY211))=0)),Data!BY205,Data!BY211)</f>
        <v>120</v>
      </c>
      <c r="G211" s="1097"/>
      <c r="H211" s="969"/>
      <c r="I211" s="969"/>
      <c r="J211" s="969"/>
      <c r="K211" s="969"/>
      <c r="L211" s="1097"/>
      <c r="M211" s="969"/>
      <c r="N211" s="969"/>
      <c r="O211" s="969"/>
      <c r="P211" s="969"/>
      <c r="Q211" s="1126"/>
      <c r="R211" s="903"/>
      <c r="S211" s="1035"/>
      <c r="T211" s="1035"/>
      <c r="U211" s="1066">
        <v>212</v>
      </c>
      <c r="V211" s="476"/>
    </row>
    <row r="212" spans="1:22" ht="15.75" customHeight="1">
      <c r="A212" s="1094" t="s">
        <v>182</v>
      </c>
      <c r="B212" s="1109"/>
      <c r="C212" s="1117" t="str">
        <f>IF(SUM(C210)=0,"",C210*C211)</f>
        <v/>
      </c>
      <c r="D212" s="1117" t="str">
        <f>IF(SUM(D210)=0,"",D210*D211)</f>
        <v/>
      </c>
      <c r="E212" s="1117">
        <f>IF(SUM(E210)=0,"",E210*E211)</f>
        <v>120</v>
      </c>
      <c r="F212" s="1117">
        <f>IF(SUM(F210)=0,"",F210*F211)</f>
        <v>60</v>
      </c>
      <c r="G212" s="1100"/>
      <c r="H212" s="978" t="str">
        <f>IF(H210="","",H210*C211)</f>
        <v/>
      </c>
      <c r="I212" s="978" t="str">
        <f>IF(I210="","",I210*D211)</f>
        <v/>
      </c>
      <c r="J212" s="978" t="str">
        <f>IF(J210="","",J210*E211)</f>
        <v/>
      </c>
      <c r="K212" s="978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5"/>
      <c r="T212" s="1035"/>
      <c r="U212" s="1066">
        <v>213</v>
      </c>
      <c r="V212" s="476"/>
    </row>
    <row r="213" spans="1:22" ht="15.75" customHeight="1">
      <c r="A213" s="1154" t="s">
        <v>233</v>
      </c>
      <c r="B213" s="1152"/>
      <c r="C213" s="1129">
        <f>IF(SUM(C54,C55)=0,"",SUM(C181,C201,C204,C207,C210)/SUM(C54,C55))</f>
        <v>0.25</v>
      </c>
      <c r="D213" s="1129">
        <f>IF(SUM(D54,D55)=0,"",SUM(D181,D201,D204,D207,D210)/SUM(D54,D55))</f>
        <v>0.5</v>
      </c>
      <c r="E213" s="1129">
        <f>IF(SUM(E54,E55)=0,"",SUM(E181,E201,E204,E207,E210)/SUM(E54,E55))</f>
        <v>0.44444444444444442</v>
      </c>
      <c r="F213" s="1129">
        <f>IF(SUM(F54,F55)=0,"",SUM(F181,F201,F204,F207,F210)/SUM(F54,F55))</f>
        <v>0.15517241379310345</v>
      </c>
      <c r="G213" s="1100"/>
      <c r="H213" s="1129">
        <f>IF(H54+H55=0,"",SUM(H181,SUM(C181)*(H181=""),H201,SUM(C201)*(H201=""),H207,SUM(C207)*(H207=""),H210,SUM(C210)*(H210=""),H204)/(H54+H55))</f>
        <v>0.25</v>
      </c>
      <c r="I213" s="1129">
        <f>IF(I54+I55=0,"",SUM(I181,SUM(D181)*(I181=""),I201,SUM(D201)*(I201=""),I207,SUM(D207)*(I207=""),I210,SUM(D210)*(I210=""),I204)/(I54+I55))</f>
        <v>0.33333333333333331</v>
      </c>
      <c r="J213" s="1129">
        <f>IF(J54+J55=0,"",SUM(J181,SUM(E181)*(J181=""),J201,SUM(E201)*(J201=""),J207,SUM(E207)*(J207=""),J210,SUM(E210)*(J210=""),J204)/(J54+J55))</f>
        <v>0.3888888888888889</v>
      </c>
      <c r="K213" s="1129">
        <f>IF(K54+K55=0,"",SUM(K181,SUM(F181)*(K181=""),K201,SUM(F201)*(K201=""),K207,SUM(F207)*(K207=""),K210,SUM(F210)*(K210=""),K204)/(K54+K55))</f>
        <v>0.17241379310344829</v>
      </c>
      <c r="L213" s="1100"/>
      <c r="M213" s="1113"/>
      <c r="N213" s="1113"/>
      <c r="O213" s="1113"/>
      <c r="P213" s="1113"/>
      <c r="Q213" s="1126"/>
      <c r="R213" s="1065"/>
      <c r="S213" s="1028"/>
      <c r="T213" s="1028"/>
      <c r="U213" s="1066">
        <v>214</v>
      </c>
      <c r="V213" s="476"/>
    </row>
    <row r="214" spans="1:22" ht="15.75" customHeight="1">
      <c r="A214" s="1156" t="str">
        <f>IF(Data!A214="","",Data!A214)</f>
        <v>Chicken sales: no. sold</v>
      </c>
      <c r="B214" s="1081"/>
      <c r="C214" s="1011">
        <f>IF(Data!BV214="","",Data!BV214)</f>
        <v>5</v>
      </c>
      <c r="D214" s="1011">
        <f>IF(Data!BW214="","",Data!BW214)</f>
        <v>8</v>
      </c>
      <c r="E214" s="1011">
        <f>IF(Data!BX214="","",Data!BX214)</f>
        <v>10</v>
      </c>
      <c r="F214" s="1011">
        <f>IF(Data!BY214="","",Data!BY214)</f>
        <v>10</v>
      </c>
      <c r="G214" s="1097"/>
      <c r="H214" s="299"/>
      <c r="I214" s="299"/>
      <c r="J214" s="299"/>
      <c r="K214" s="299"/>
      <c r="L214" s="1097"/>
      <c r="M214" s="969"/>
      <c r="N214" s="969"/>
      <c r="O214" s="969"/>
      <c r="P214" s="969"/>
      <c r="Q214" s="1126"/>
      <c r="R214" s="1110"/>
      <c r="S214" s="1111"/>
      <c r="T214" s="1111"/>
      <c r="U214" s="1066">
        <v>215</v>
      </c>
      <c r="V214" s="476"/>
    </row>
    <row r="215" spans="1:22" ht="15.75" customHeight="1">
      <c r="A215" s="1094" t="s">
        <v>180</v>
      </c>
      <c r="B215" s="1097"/>
      <c r="C215" s="1011">
        <f>IF(Data!BV215="","",Data!BV215)</f>
        <v>25</v>
      </c>
      <c r="D215" s="1011">
        <f>IF(Data!BW215="","",Data!BW215)</f>
        <v>25</v>
      </c>
      <c r="E215" s="1011">
        <f>IF(Data!BX215="","",Data!BX215)</f>
        <v>25</v>
      </c>
      <c r="F215" s="1011">
        <f>IF(Data!BY215="","",Data!BY215)</f>
        <v>25</v>
      </c>
      <c r="G215" s="1097"/>
      <c r="H215" s="969"/>
      <c r="I215" s="969"/>
      <c r="J215" s="969"/>
      <c r="K215" s="969"/>
      <c r="L215" s="1097"/>
      <c r="M215" s="969"/>
      <c r="N215" s="969"/>
      <c r="O215" s="969"/>
      <c r="P215" s="969"/>
      <c r="Q215" s="1126"/>
      <c r="R215" s="903"/>
      <c r="S215" s="1035"/>
      <c r="T215" s="1035"/>
      <c r="U215" s="1066">
        <v>216</v>
      </c>
      <c r="V215" s="476"/>
    </row>
    <row r="216" spans="1:22" ht="15.75" customHeight="1">
      <c r="A216" s="1094" t="s">
        <v>182</v>
      </c>
      <c r="B216" s="1100"/>
      <c r="C216" s="1117">
        <f>IF(SUM(C214)=0,"",C214*C215)</f>
        <v>125</v>
      </c>
      <c r="D216" s="1117">
        <f>IF(SUM(D214)=0,"",D214*D215)</f>
        <v>200</v>
      </c>
      <c r="E216" s="1117">
        <f>IF(SUM(E214)=0,"",E214*E215)</f>
        <v>250</v>
      </c>
      <c r="F216" s="1117">
        <f>IF(SUM(F214)=0,"",F214*F215)</f>
        <v>250</v>
      </c>
      <c r="G216" s="1098"/>
      <c r="H216" s="978" t="str">
        <f>IF(H214="","",H214*C215)</f>
        <v/>
      </c>
      <c r="I216" s="978" t="str">
        <f>IF(I214="","",I214*D215)</f>
        <v/>
      </c>
      <c r="J216" s="978" t="str">
        <f>IF(J214="","",J214*E215)</f>
        <v/>
      </c>
      <c r="K216" s="978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5"/>
      <c r="T216" s="1035"/>
      <c r="U216" s="1066">
        <v>217</v>
      </c>
      <c r="V216" s="476"/>
    </row>
    <row r="217" spans="1:22" ht="15.75" customHeight="1">
      <c r="A217" s="1156" t="str">
        <f>IF(Data!A217="","",Data!A217)</f>
        <v>Egg sales: no. sold</v>
      </c>
      <c r="B217" s="1100"/>
      <c r="C217" s="1011" t="str">
        <f>IF(Data!BV217="","",Data!BV217)</f>
        <v/>
      </c>
      <c r="D217" s="1011" t="str">
        <f>IF(Data!BW217="","",Data!BW217)</f>
        <v/>
      </c>
      <c r="E217" s="1011" t="str">
        <f>IF(Data!BX217="","",Data!BX217)</f>
        <v/>
      </c>
      <c r="F217" s="1011" t="str">
        <f>IF(Data!BY217="","",Data!BY217)</f>
        <v/>
      </c>
      <c r="G217" s="1097"/>
      <c r="H217" s="969"/>
      <c r="I217" s="969"/>
      <c r="J217" s="969"/>
      <c r="K217" s="969"/>
      <c r="L217" s="1097"/>
      <c r="M217" s="969"/>
      <c r="N217" s="969"/>
      <c r="O217" s="969"/>
      <c r="P217" s="969"/>
      <c r="Q217" s="1126"/>
      <c r="R217" s="1110"/>
      <c r="S217" s="1111"/>
      <c r="T217" s="1111"/>
      <c r="U217" s="1066">
        <v>218</v>
      </c>
      <c r="V217" s="476"/>
    </row>
    <row r="218" spans="1:22" ht="15.75" customHeight="1">
      <c r="A218" s="1094" t="s">
        <v>180</v>
      </c>
      <c r="B218" s="1100"/>
      <c r="C218" s="1011" t="str">
        <f>IF(Data!BV218="","",Data!BV218)</f>
        <v/>
      </c>
      <c r="D218" s="1011" t="str">
        <f>IF(Data!BW218="","",Data!BW218)</f>
        <v/>
      </c>
      <c r="E218" s="1011" t="str">
        <f>IF(Data!BX218="","",Data!BX218)</f>
        <v/>
      </c>
      <c r="F218" s="1011" t="str">
        <f>IF(Data!BY218="","",Data!BY218)</f>
        <v/>
      </c>
      <c r="G218" s="1097"/>
      <c r="H218" s="969"/>
      <c r="I218" s="969"/>
      <c r="J218" s="969"/>
      <c r="K218" s="969"/>
      <c r="L218" s="1097"/>
      <c r="M218" s="969"/>
      <c r="N218" s="969"/>
      <c r="O218" s="969"/>
      <c r="P218" s="969"/>
      <c r="Q218" s="1126"/>
      <c r="R218" s="1110"/>
      <c r="S218" s="1111"/>
      <c r="T218" s="1111"/>
      <c r="U218" s="1066">
        <v>219</v>
      </c>
      <c r="V218" s="476"/>
    </row>
    <row r="219" spans="1:22" ht="15.75" customHeight="1">
      <c r="A219" s="1094" t="s">
        <v>182</v>
      </c>
      <c r="B219" s="1109"/>
      <c r="C219" s="978" t="str">
        <f>IF(SUM(C217)=0,"",C217*C218)</f>
        <v/>
      </c>
      <c r="D219" s="978" t="str">
        <f>IF(SUM(D217)=0,"",D217*D218)</f>
        <v/>
      </c>
      <c r="E219" s="978" t="str">
        <f>IF(SUM(E217)=0,"",E217*E218)</f>
        <v/>
      </c>
      <c r="F219" s="978" t="str">
        <f>IF(SUM(F217)=0,"",F217*F218)</f>
        <v/>
      </c>
      <c r="G219" s="1098"/>
      <c r="H219" s="969"/>
      <c r="I219" s="969"/>
      <c r="J219" s="969"/>
      <c r="K219" s="969"/>
      <c r="L219" s="1098"/>
      <c r="M219" s="969"/>
      <c r="N219" s="969"/>
      <c r="O219" s="969"/>
      <c r="P219" s="969"/>
      <c r="Q219" s="1126"/>
      <c r="R219" s="903"/>
      <c r="S219" s="1035"/>
      <c r="T219" s="1035"/>
      <c r="U219" s="1066">
        <v>220</v>
      </c>
      <c r="V219" s="476"/>
    </row>
    <row r="220" spans="1:22" ht="15.75" customHeight="1">
      <c r="A220" s="1156" t="str">
        <f>IF(Data!A220="","",Data!A220)</f>
        <v>Meat sales: qty sold (kg)</v>
      </c>
      <c r="B220" s="1152"/>
      <c r="C220" s="1011" t="str">
        <f>IF(Data!BV220="","",Data!BV220)</f>
        <v/>
      </c>
      <c r="D220" s="1011" t="str">
        <f>IF(Data!BW220="","",Data!BW220)</f>
        <v/>
      </c>
      <c r="E220" s="1011" t="str">
        <f>IF(Data!BX220="","",Data!BX220)</f>
        <v/>
      </c>
      <c r="F220" s="1011" t="str">
        <f>IF(Data!BY220="","",Data!BY220)</f>
        <v/>
      </c>
      <c r="G220" s="1100"/>
      <c r="H220" s="969"/>
      <c r="I220" s="969"/>
      <c r="J220" s="969"/>
      <c r="K220" s="969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6">
        <v>221</v>
      </c>
      <c r="V220" s="476"/>
    </row>
    <row r="221" spans="1:22" ht="15.75" customHeight="1">
      <c r="A221" s="1094" t="s">
        <v>180</v>
      </c>
      <c r="B221" s="1081"/>
      <c r="C221" s="1011" t="str">
        <f>IF(Data!BV221="","",Data!BV221)</f>
        <v/>
      </c>
      <c r="D221" s="1011" t="str">
        <f>IF(Data!BW221="","",Data!BW221)</f>
        <v/>
      </c>
      <c r="E221" s="1011" t="str">
        <f>IF(Data!BX221="","",Data!BX221)</f>
        <v/>
      </c>
      <c r="F221" s="1011" t="str">
        <f>IF(Data!BY221="","",Data!BY221)</f>
        <v/>
      </c>
      <c r="G221" s="1100"/>
      <c r="H221" s="969"/>
      <c r="I221" s="969"/>
      <c r="J221" s="969"/>
      <c r="K221" s="969"/>
      <c r="L221" s="1100"/>
      <c r="M221" s="1113"/>
      <c r="N221" s="1113"/>
      <c r="O221" s="1113"/>
      <c r="P221" s="1113"/>
      <c r="Q221" s="1126"/>
      <c r="R221" s="903"/>
      <c r="S221" s="1035"/>
      <c r="T221" s="1035"/>
      <c r="U221" s="1066">
        <v>222</v>
      </c>
      <c r="V221" s="476"/>
    </row>
    <row r="222" spans="1:22" ht="15.75" customHeight="1">
      <c r="A222" s="1094" t="s">
        <v>182</v>
      </c>
      <c r="B222" s="1097"/>
      <c r="C222" s="978" t="str">
        <f>IF(SUM(C220)=0,"",C220*C221)</f>
        <v/>
      </c>
      <c r="D222" s="978" t="str">
        <f>IF(SUM(D220)=0,"",D220*D221)</f>
        <v/>
      </c>
      <c r="E222" s="978" t="str">
        <f>IF(SUM(E220)=0,"",E220*E221)</f>
        <v/>
      </c>
      <c r="F222" s="978" t="str">
        <f>IF(SUM(F220)=0,"",F220*F221)</f>
        <v/>
      </c>
      <c r="G222" s="1100"/>
      <c r="H222" s="969"/>
      <c r="I222" s="969"/>
      <c r="J222" s="969"/>
      <c r="K222" s="969"/>
      <c r="L222" s="1100"/>
      <c r="M222" s="1113"/>
      <c r="N222" s="1113"/>
      <c r="O222" s="1113"/>
      <c r="P222" s="1113"/>
      <c r="Q222" s="1126"/>
      <c r="R222" s="903"/>
      <c r="S222" s="1035"/>
      <c r="T222" s="1035"/>
      <c r="U222" s="1066">
        <v>223</v>
      </c>
      <c r="V222" s="476"/>
    </row>
    <row r="223" spans="1:22" ht="15.75" customHeight="1">
      <c r="A223" s="1156" t="str">
        <f>IF(Data!A223="","",Data!A223)</f>
        <v>Other: quantity</v>
      </c>
      <c r="B223" s="1100"/>
      <c r="C223" s="1011" t="str">
        <f>IF(Data!BV223="","",Data!BV223)</f>
        <v/>
      </c>
      <c r="D223" s="1011" t="str">
        <f>IF(Data!BW223="","",Data!BW223)</f>
        <v/>
      </c>
      <c r="E223" s="1011" t="str">
        <f>IF(Data!BX223="","",Data!BX223)</f>
        <v/>
      </c>
      <c r="F223" s="1011" t="str">
        <f>IF(Data!BY223="","",Data!BY223)</f>
        <v/>
      </c>
      <c r="G223" s="1100"/>
      <c r="H223" s="969"/>
      <c r="I223" s="969"/>
      <c r="J223" s="969"/>
      <c r="K223" s="969"/>
      <c r="L223" s="1100"/>
      <c r="M223" s="1113"/>
      <c r="N223" s="1113"/>
      <c r="O223" s="1113"/>
      <c r="P223" s="1113"/>
      <c r="Q223" s="1126"/>
      <c r="R223" s="903"/>
      <c r="S223" s="1035"/>
      <c r="T223" s="1035"/>
      <c r="U223" s="1066">
        <v>224</v>
      </c>
      <c r="V223" s="476"/>
    </row>
    <row r="224" spans="1:22" ht="15.75" customHeight="1">
      <c r="A224" s="1094" t="s">
        <v>238</v>
      </c>
      <c r="B224" s="1100"/>
      <c r="C224" s="1011" t="str">
        <f>IF(Data!BV224="","",Data!BV224)</f>
        <v/>
      </c>
      <c r="D224" s="1011" t="str">
        <f>IF(Data!BW224="","",Data!BW224)</f>
        <v/>
      </c>
      <c r="E224" s="1011" t="str">
        <f>IF(Data!BX224="","",Data!BX224)</f>
        <v/>
      </c>
      <c r="F224" s="1011" t="str">
        <f>IF(Data!BY224="","",Data!BY224)</f>
        <v/>
      </c>
      <c r="G224" s="1100"/>
      <c r="H224" s="969"/>
      <c r="I224" s="969"/>
      <c r="J224" s="969"/>
      <c r="K224" s="969"/>
      <c r="L224" s="1100"/>
      <c r="M224" s="1113"/>
      <c r="N224" s="1113"/>
      <c r="O224" s="1113"/>
      <c r="P224" s="1113"/>
      <c r="Q224" s="1126"/>
      <c r="R224" s="903"/>
      <c r="S224" s="1035"/>
      <c r="T224" s="1035"/>
      <c r="U224" s="1066">
        <v>225</v>
      </c>
      <c r="V224" s="476"/>
    </row>
    <row r="225" spans="1:22" ht="15.75" customHeight="1">
      <c r="A225" s="1094" t="s">
        <v>182</v>
      </c>
      <c r="B225" s="1100"/>
      <c r="C225" s="978" t="str">
        <f>IF(SUM(C223)=0,"",C223*C224)</f>
        <v/>
      </c>
      <c r="D225" s="978" t="str">
        <f>IF(SUM(D223)=0,"",D223*D224)</f>
        <v/>
      </c>
      <c r="E225" s="978" t="str">
        <f>IF(SUM(E223)=0,"",E223*E224)</f>
        <v/>
      </c>
      <c r="F225" s="978" t="str">
        <f>IF(SUM(F223)=0,"",F223*F224)</f>
        <v/>
      </c>
      <c r="G225" s="1100"/>
      <c r="H225" s="969"/>
      <c r="I225" s="969"/>
      <c r="J225" s="969"/>
      <c r="K225" s="969"/>
      <c r="L225" s="1100"/>
      <c r="M225" s="1113"/>
      <c r="N225" s="1113"/>
      <c r="O225" s="1113"/>
      <c r="P225" s="1113"/>
      <c r="Q225" s="1126"/>
      <c r="R225" s="903"/>
      <c r="S225" s="1035"/>
      <c r="T225" s="1035"/>
      <c r="U225" s="1066">
        <v>226</v>
      </c>
      <c r="V225" s="476"/>
    </row>
    <row r="226" spans="1:22" ht="15.75" customHeight="1">
      <c r="A226" s="1157" t="s">
        <v>239</v>
      </c>
      <c r="B226" s="1109"/>
      <c r="C226" s="1011"/>
      <c r="D226" s="1011"/>
      <c r="E226" s="1011"/>
      <c r="F226" s="1011"/>
      <c r="G226" s="1097"/>
      <c r="H226" s="969"/>
      <c r="I226" s="969"/>
      <c r="J226" s="969"/>
      <c r="K226" s="969"/>
      <c r="L226" s="1097"/>
      <c r="M226" s="969"/>
      <c r="N226" s="969"/>
      <c r="O226" s="969"/>
      <c r="P226" s="969"/>
      <c r="Q226" s="1126"/>
      <c r="R226" s="864"/>
      <c r="S226" s="864"/>
      <c r="T226" s="864"/>
      <c r="U226" s="1066">
        <v>227</v>
      </c>
      <c r="V226" s="476"/>
    </row>
    <row r="227" spans="1:22" ht="15.75" customHeight="1">
      <c r="A227" s="1156" t="str">
        <f>IF(Data!A227="","",Data!A227)</f>
        <v>Green cons - Season 1: no of months</v>
      </c>
      <c r="B227" s="1152"/>
      <c r="C227" s="1011">
        <f>IF(Data!BV227="","",Data!BV227)</f>
        <v>1</v>
      </c>
      <c r="D227" s="1011">
        <f>IF(Data!BW227="","",Data!BW227)</f>
        <v>1</v>
      </c>
      <c r="E227" s="1011">
        <f>IF(Data!BX227="","",Data!BX227)</f>
        <v>2</v>
      </c>
      <c r="F227" s="1011">
        <f>IF(Data!BY227="","",Data!BY227)</f>
        <v>2</v>
      </c>
      <c r="G227" s="1097"/>
      <c r="H227" s="969"/>
      <c r="I227" s="969"/>
      <c r="J227" s="969"/>
      <c r="K227" s="969"/>
      <c r="L227" s="1097"/>
      <c r="M227" s="969"/>
      <c r="N227" s="969"/>
      <c r="O227" s="969"/>
      <c r="P227" s="969"/>
      <c r="Q227" s="1126"/>
      <c r="R227" s="903"/>
      <c r="S227" s="1035"/>
      <c r="T227" s="1035"/>
      <c r="U227" s="1066">
        <v>228</v>
      </c>
      <c r="V227" s="476"/>
    </row>
    <row r="228" spans="1:22" ht="15.75" customHeight="1">
      <c r="A228" s="1093" t="s">
        <v>241</v>
      </c>
      <c r="B228" s="1127"/>
      <c r="C228" s="891">
        <f>IF(Data!BV228="","",Data!BV228)</f>
        <v>0.5</v>
      </c>
      <c r="D228" s="891">
        <f>IF(Data!BW228="","",Data!BW228)</f>
        <v>0.5</v>
      </c>
      <c r="E228" s="891">
        <f>IF(Data!BX228="","",Data!BX228)</f>
        <v>0.5</v>
      </c>
      <c r="F228" s="891">
        <f>IF(Data!BY228="","",Data!BY228)</f>
        <v>0.5</v>
      </c>
      <c r="G228" s="1109"/>
      <c r="H228" s="969"/>
      <c r="I228" s="969"/>
      <c r="J228" s="969"/>
      <c r="K228" s="969"/>
      <c r="L228" s="1109"/>
      <c r="M228" s="1158"/>
      <c r="N228" s="1158"/>
      <c r="O228" s="1158"/>
      <c r="P228" s="1158"/>
      <c r="Q228" s="1126"/>
      <c r="R228" s="1065"/>
      <c r="S228" s="1028"/>
      <c r="T228" s="1028"/>
      <c r="U228" s="1066">
        <v>229</v>
      </c>
      <c r="V228" s="476"/>
    </row>
    <row r="229" spans="1:22" ht="15.75" customHeight="1">
      <c r="A229" s="1093" t="str">
        <f>$G$1 &amp; " (%)"</f>
        <v>kcal (%)</v>
      </c>
      <c r="B229" s="1152"/>
      <c r="C229" s="1144">
        <f>IF(SUM(C227)=0,"",(C227/12)*C228)</f>
        <v>4.1666666666666664E-2</v>
      </c>
      <c r="D229" s="1144">
        <f>IF(SUM(D227)=0,"",(D227/12)*D228)</f>
        <v>4.1666666666666664E-2</v>
      </c>
      <c r="E229" s="1144">
        <f>IF(SUM(E227)=0,"",(E227/12)*E228)</f>
        <v>8.3333333333333329E-2</v>
      </c>
      <c r="F229" s="1144">
        <f>IF(SUM(F227)=0,"",(F227/12)*F228)</f>
        <v>8.3333333333333329E-2</v>
      </c>
      <c r="G229" s="1109"/>
      <c r="H229" s="969"/>
      <c r="I229" s="969"/>
      <c r="J229" s="969"/>
      <c r="K229" s="969"/>
      <c r="L229" s="1109"/>
      <c r="M229" s="969"/>
      <c r="N229" s="969"/>
      <c r="O229" s="969"/>
      <c r="P229" s="969"/>
      <c r="Q229" s="1126"/>
      <c r="R229" s="1065"/>
      <c r="S229" s="1028"/>
      <c r="T229" s="1028"/>
      <c r="U229" s="1066">
        <v>230</v>
      </c>
      <c r="V229" s="476"/>
    </row>
    <row r="230" spans="1:22" ht="15.75" customHeight="1">
      <c r="A230" s="1156" t="str">
        <f>IF(Data!A230="","",Data!A230)</f>
        <v xml:space="preserve">Green beans </v>
      </c>
      <c r="B230" s="1159"/>
      <c r="C230" s="1011">
        <f>IF(Data!BV230="","",Data!BV230)</f>
        <v>1</v>
      </c>
      <c r="D230" s="1011">
        <f>IF(Data!BW230="","",Data!BW230)</f>
        <v>1</v>
      </c>
      <c r="E230" s="1011" t="str">
        <f>IF(Data!BX230="","",Data!BX230)</f>
        <v/>
      </c>
      <c r="F230" s="1011" t="str">
        <f>IF(Data!BY230="","",Data!BY230)</f>
        <v/>
      </c>
      <c r="G230" s="1097"/>
      <c r="H230" s="969"/>
      <c r="I230" s="969"/>
      <c r="J230" s="969"/>
      <c r="K230" s="969"/>
      <c r="L230" s="1097"/>
      <c r="M230" s="969"/>
      <c r="N230" s="969"/>
      <c r="O230" s="969"/>
      <c r="P230" s="969"/>
      <c r="Q230" s="1126"/>
      <c r="R230" s="903"/>
      <c r="S230" s="1035"/>
      <c r="T230" s="1035"/>
      <c r="U230" s="1066">
        <v>231</v>
      </c>
      <c r="V230" s="476"/>
    </row>
    <row r="231" spans="1:22" s="1162" customFormat="1" ht="15.75" customHeight="1">
      <c r="A231" s="1093" t="s">
        <v>241</v>
      </c>
      <c r="B231" s="1159"/>
      <c r="C231" s="1011">
        <f>IF(Data!BV231="","",Data!BV231)</f>
        <v>0.2</v>
      </c>
      <c r="D231" s="1011">
        <f>IF(Data!BW231="","",Data!BW231)</f>
        <v>0.2</v>
      </c>
      <c r="E231" s="1011" t="str">
        <f>IF(Data!BX231="","",Data!BX231)</f>
        <v/>
      </c>
      <c r="F231" s="1011" t="str">
        <f>IF(Data!BY231="","",Data!BY231)</f>
        <v/>
      </c>
      <c r="G231" s="1109"/>
      <c r="H231" s="969"/>
      <c r="I231" s="969"/>
      <c r="J231" s="969"/>
      <c r="K231" s="969"/>
      <c r="L231" s="1109"/>
      <c r="M231" s="969"/>
      <c r="N231" s="969"/>
      <c r="O231" s="969"/>
      <c r="P231" s="969"/>
      <c r="Q231" s="1160"/>
      <c r="R231" s="1065"/>
      <c r="S231" s="1028"/>
      <c r="T231" s="1028"/>
      <c r="U231" s="1066">
        <v>232</v>
      </c>
      <c r="V231" s="1161"/>
    </row>
    <row r="232" spans="1:22" ht="15.75" customHeight="1">
      <c r="A232" s="1093" t="str">
        <f>$G$1 &amp; " (%)"</f>
        <v>kcal (%)</v>
      </c>
      <c r="B232" s="948"/>
      <c r="C232" s="1144">
        <f>IF(SUM(C230)=0,"",(C230/12)*C231)</f>
        <v>1.6666666666666666E-2</v>
      </c>
      <c r="D232" s="1144">
        <f>IF(SUM(D230)=0,"",(D230/12)*D231)</f>
        <v>1.6666666666666666E-2</v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9"/>
      <c r="I232" s="969"/>
      <c r="J232" s="969"/>
      <c r="K232" s="969"/>
      <c r="L232" s="1109"/>
      <c r="M232" s="969"/>
      <c r="N232" s="969"/>
      <c r="O232" s="969"/>
      <c r="P232" s="969"/>
      <c r="Q232" s="1126"/>
      <c r="R232" s="1065"/>
      <c r="S232" s="1028"/>
      <c r="T232" s="1028"/>
      <c r="U232" s="1066">
        <v>233</v>
      </c>
      <c r="V232" s="476"/>
    </row>
    <row r="233" spans="1:22" ht="15.75" customHeight="1">
      <c r="A233" s="1156" t="str">
        <f>IF(Data!A233="","",Data!A233)</f>
        <v>Green maize sold: quantity</v>
      </c>
      <c r="B233" s="1163"/>
      <c r="C233" s="1011" t="str">
        <f>IF(Data!BV233="","",Data!BV233)</f>
        <v/>
      </c>
      <c r="D233" s="1011" t="str">
        <f>IF(Data!BW233="","",Data!BW233)</f>
        <v/>
      </c>
      <c r="E233" s="1011" t="str">
        <f>IF(Data!BX233="","",Data!BX233)</f>
        <v/>
      </c>
      <c r="F233" s="1011" t="str">
        <f>IF(Data!BY233="","",Data!BY233)</f>
        <v/>
      </c>
      <c r="G233" s="1123"/>
      <c r="H233" s="969"/>
      <c r="I233" s="969"/>
      <c r="J233" s="969"/>
      <c r="K233" s="969"/>
      <c r="L233" s="1109"/>
      <c r="M233" s="1138"/>
      <c r="N233" s="1138"/>
      <c r="O233" s="1138"/>
      <c r="P233" s="1138"/>
      <c r="Q233" s="1126"/>
      <c r="R233" s="903"/>
      <c r="S233" s="1035"/>
      <c r="T233" s="1035"/>
      <c r="U233" s="1066">
        <v>234</v>
      </c>
      <c r="V233" s="476"/>
    </row>
    <row r="234" spans="1:22" ht="15.75" customHeight="1">
      <c r="A234" s="1093" t="s">
        <v>180</v>
      </c>
      <c r="B234" s="1163"/>
      <c r="C234" s="1011" t="str">
        <f>IF(Data!BV234="","",Data!BV234)</f>
        <v/>
      </c>
      <c r="D234" s="1011" t="str">
        <f>IF(Data!BW234="","",Data!BW234)</f>
        <v/>
      </c>
      <c r="E234" s="1011" t="str">
        <f>IF(Data!BX234="","",Data!BX234)</f>
        <v/>
      </c>
      <c r="F234" s="1011" t="str">
        <f>IF(Data!BY234="","",Data!BY234)</f>
        <v/>
      </c>
      <c r="G234" s="1123"/>
      <c r="H234" s="969"/>
      <c r="I234" s="969"/>
      <c r="J234" s="969"/>
      <c r="K234" s="969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6">
        <v>235</v>
      </c>
      <c r="V234" s="476"/>
    </row>
    <row r="235" spans="1:22" ht="15.75" customHeight="1">
      <c r="A235" s="1093" t="s">
        <v>182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9"/>
      <c r="I235" s="969"/>
      <c r="J235" s="969"/>
      <c r="K235" s="969"/>
      <c r="L235" s="1109"/>
      <c r="M235" s="1138"/>
      <c r="N235" s="1138"/>
      <c r="O235" s="1138"/>
      <c r="P235" s="1138"/>
      <c r="Q235" s="1126"/>
      <c r="R235" s="903"/>
      <c r="S235" s="1035"/>
      <c r="T235" s="1035"/>
      <c r="U235" s="1066">
        <v>236</v>
      </c>
      <c r="V235" s="476"/>
    </row>
    <row r="236" spans="1:22" ht="15.75" customHeight="1">
      <c r="A236" s="1156" t="str">
        <f>IF(Data!A236="","",Data!A236)</f>
        <v>Maize: kg produced</v>
      </c>
      <c r="B236" s="1100"/>
      <c r="C236" s="1011">
        <f>IF(Data!BV236="","",Data!BV236)</f>
        <v>500</v>
      </c>
      <c r="D236" s="1011">
        <f>IF(Data!BW236="","",Data!BW236)</f>
        <v>750</v>
      </c>
      <c r="E236" s="1011">
        <f>IF(Data!BX236="","",Data!BX236)</f>
        <v>4350</v>
      </c>
      <c r="F236" s="1011">
        <f>IF(Data!BY236="","",Data!BY236)</f>
        <v>25000</v>
      </c>
      <c r="G236" s="1097"/>
      <c r="H236" s="969"/>
      <c r="I236" s="969"/>
      <c r="J236" s="969"/>
      <c r="K236" s="969"/>
      <c r="L236" s="1097"/>
      <c r="M236" s="969"/>
      <c r="N236" s="969"/>
      <c r="O236" s="969"/>
      <c r="P236" s="969"/>
      <c r="Q236" s="1126"/>
      <c r="R236" s="903"/>
      <c r="S236" s="1035"/>
      <c r="T236" s="1035"/>
      <c r="U236" s="1066">
        <v>237</v>
      </c>
      <c r="V236" s="476"/>
    </row>
    <row r="237" spans="1:22" ht="15.75" customHeight="1">
      <c r="A237" s="947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1"/>
      <c r="H237" s="969"/>
      <c r="I237" s="969"/>
      <c r="J237" s="969"/>
      <c r="K237" s="969"/>
      <c r="L237" s="1081"/>
      <c r="M237" s="1091"/>
      <c r="N237" s="1091"/>
      <c r="O237" s="1091"/>
      <c r="P237" s="1091"/>
      <c r="Q237" s="1126"/>
      <c r="R237" s="903"/>
      <c r="S237" s="1035"/>
      <c r="T237" s="1035"/>
      <c r="U237" s="1066">
        <v>238</v>
      </c>
      <c r="V237" s="476"/>
    </row>
    <row r="238" spans="1:22" ht="15.75" customHeight="1">
      <c r="A238" s="1093" t="s">
        <v>245</v>
      </c>
      <c r="B238" s="1100"/>
      <c r="C238" s="1011">
        <f>IF(Data!BV238="","",Data!BV238)</f>
        <v>0</v>
      </c>
      <c r="D238" s="1011">
        <f>IF(Data!BW238="","",Data!BW238)</f>
        <v>0</v>
      </c>
      <c r="E238" s="1011">
        <f>IF(Data!BX238="","",Data!BX238)</f>
        <v>3250</v>
      </c>
      <c r="F238" s="1011">
        <f>IF(Data!BY238="","",Data!BY238)</f>
        <v>23000</v>
      </c>
      <c r="G238" s="1097"/>
      <c r="H238" s="974" t="str">
        <f>IF(SUM(C238)&gt;0,(C236-H241-SUM(C241)*(H241=""))*'Exp factors'!C$23,"")</f>
        <v/>
      </c>
      <c r="I238" s="974" t="str">
        <f>IF(SUM(D238)&gt;0,(D236-I241-SUM(D241)*(I241=""))*'Exp factors'!D$23,"")</f>
        <v/>
      </c>
      <c r="J238" s="974">
        <f>IF(SUM(E238)&gt;0,(E236-J241-SUM(E241)*(J241=""))*'Exp factors'!E$23,"")</f>
        <v>0</v>
      </c>
      <c r="K238" s="974">
        <f>IF(SUM(F238)&gt;0,(F236-K241-SUM(F241)*(K241=""))*'Exp factors'!F$23,"")</f>
        <v>0</v>
      </c>
      <c r="L238" s="1097"/>
      <c r="M238" s="969"/>
      <c r="N238" s="969"/>
      <c r="O238" s="969"/>
      <c r="P238" s="969"/>
      <c r="Q238" s="1126"/>
      <c r="R238" s="903"/>
      <c r="S238" s="1035"/>
      <c r="T238" s="1035"/>
      <c r="U238" s="1066">
        <v>239</v>
      </c>
      <c r="V238" s="476"/>
    </row>
    <row r="239" spans="1:22" ht="15.75" customHeight="1">
      <c r="A239" s="1094" t="s">
        <v>180</v>
      </c>
      <c r="B239" s="1109"/>
      <c r="C239" s="1011" t="str">
        <f>IF(Data!BV239="","",Data!BV239)</f>
        <v/>
      </c>
      <c r="D239" s="1011" t="str">
        <f>IF(Data!BW239="","",Data!BW239)</f>
        <v/>
      </c>
      <c r="E239" s="1011">
        <f>IF(Data!BX239="","",Data!BX239)</f>
        <v>1.3</v>
      </c>
      <c r="F239" s="1011">
        <f>IF(Data!BY239="","",Data!BY239)</f>
        <v>1.3</v>
      </c>
      <c r="G239" s="1100"/>
      <c r="H239" s="969"/>
      <c r="I239" s="969"/>
      <c r="J239" s="969"/>
      <c r="K239" s="969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6">
        <v>240</v>
      </c>
      <c r="V239" s="476"/>
    </row>
    <row r="240" spans="1:22" ht="15.75" customHeight="1">
      <c r="A240" s="1164" t="s">
        <v>182</v>
      </c>
      <c r="B240" s="1152"/>
      <c r="C240" s="1117" t="str">
        <f>IF(SUM(C238)=0,"",C238*C239)</f>
        <v/>
      </c>
      <c r="D240" s="1117" t="str">
        <f>IF(SUM(D238)=0,"",D238*D239)</f>
        <v/>
      </c>
      <c r="E240" s="1117">
        <f>IF(SUM(E238)=0,"",E238*E239)</f>
        <v>4225</v>
      </c>
      <c r="F240" s="1117">
        <f>IF(SUM(F238)=0,"",F238*F239)</f>
        <v>29900</v>
      </c>
      <c r="G240" s="1098"/>
      <c r="H240" s="978" t="str">
        <f>IF(H238="","",H238*C239)</f>
        <v/>
      </c>
      <c r="I240" s="978" t="str">
        <f>IF(I238="","",I238*D239)</f>
        <v/>
      </c>
      <c r="J240" s="978">
        <f>IF(J238="","",J238*E239)</f>
        <v>0</v>
      </c>
      <c r="K240" s="978">
        <f>IF(K238="","",K238*F239)</f>
        <v>0</v>
      </c>
      <c r="L240" s="1098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-4225</v>
      </c>
      <c r="P240" s="764">
        <f>IF(K240="","",SUM(K240)-SUM(F240))</f>
        <v>-29900</v>
      </c>
      <c r="Q240" s="1126"/>
      <c r="R240" s="903"/>
      <c r="S240" s="1035"/>
      <c r="T240" s="1035"/>
      <c r="U240" s="1066">
        <v>241</v>
      </c>
      <c r="V240" s="476"/>
    </row>
    <row r="241" spans="1:22" s="1162" customFormat="1" ht="15.75" customHeight="1">
      <c r="A241" s="1094" t="s">
        <v>246</v>
      </c>
      <c r="B241" s="1152"/>
      <c r="C241" s="1011" t="str">
        <f>IF(Data!BV241="","",Data!BV241)</f>
        <v/>
      </c>
      <c r="D241" s="1011">
        <f>IF(Data!BW241="","",Data!BW241)</f>
        <v>0</v>
      </c>
      <c r="E241" s="1011">
        <f>IF(Data!BX241="","",Data!BX241)</f>
        <v>150</v>
      </c>
      <c r="F241" s="1011">
        <f>IF(Data!BY241="","",Data!BY241)</f>
        <v>1000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5"/>
      <c r="T241" s="1035"/>
      <c r="U241" s="1066">
        <v>242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0.33827229521945767</v>
      </c>
      <c r="D242" s="1144">
        <f>IF(D236="","",(D236-SUM(D238)-SUM(D241))*D237/D$46/365/$F$1)</f>
        <v>0.39465101108936723</v>
      </c>
      <c r="E242" s="1144">
        <f>IF(E236="","",(E236-SUM(E238)-SUM(E241))*E237/E$46/365/$F$1)</f>
        <v>0.44990215264187866</v>
      </c>
      <c r="F242" s="1144">
        <f>IF(F236="","",(F236-SUM(F238)-SUM(F241))*F237/F$46/365/$F$1)</f>
        <v>0.47358121330724073</v>
      </c>
      <c r="G242" s="1109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1.989041095890411</v>
      </c>
      <c r="K242" s="769">
        <f>IF(K238="","",(F236-K238-K241-SUM(F241)*(K241=""))*F237/K$46/365/$F$1)</f>
        <v>11.365949119373777</v>
      </c>
      <c r="L242" s="1109"/>
      <c r="M242" s="1145" t="str">
        <f>IF(H242="","",SUM(H242)-SUM(C242))</f>
        <v/>
      </c>
      <c r="N242" s="1145" t="str">
        <f>IF(I242="","",SUM(I242)-SUM(D242))</f>
        <v/>
      </c>
      <c r="O242" s="1145">
        <f>IF(J242="","",SUM(J242)-SUM(E242))</f>
        <v>1.5391389432485323</v>
      </c>
      <c r="P242" s="1145">
        <f>IF(K242="","",SUM(K242)-SUM(F242))</f>
        <v>10.892367906066536</v>
      </c>
      <c r="Q242" s="1126"/>
      <c r="R242" s="1065"/>
      <c r="S242" s="1028"/>
      <c r="T242" s="1028"/>
      <c r="U242" s="1066">
        <v>243</v>
      </c>
      <c r="V242" s="476"/>
    </row>
    <row r="243" spans="1:22" ht="15.75" customHeight="1">
      <c r="A243" s="1156" t="str">
        <f>IF(Data!A243="","",Data!A243)</f>
        <v>Sorghum: kg produced</v>
      </c>
      <c r="B243" s="1109"/>
      <c r="C243" s="1011" t="str">
        <f>IF(Data!BV243="","",Data!BV243)</f>
        <v/>
      </c>
      <c r="D243" s="1011" t="str">
        <f>IF(Data!BW243="","",Data!BW243)</f>
        <v/>
      </c>
      <c r="E243" s="1011" t="str">
        <f>IF(Data!BX243="","",Data!BX243)</f>
        <v/>
      </c>
      <c r="F243" s="1011" t="str">
        <f>IF(Data!BY243="","",Data!BY243)</f>
        <v/>
      </c>
      <c r="G243" s="1081"/>
      <c r="H243" s="969"/>
      <c r="I243" s="969"/>
      <c r="J243" s="969"/>
      <c r="K243" s="969"/>
      <c r="L243" s="1081"/>
      <c r="M243" s="969"/>
      <c r="N243" s="969"/>
      <c r="O243" s="969"/>
      <c r="P243" s="969"/>
      <c r="Q243" s="1126"/>
      <c r="R243" s="903"/>
      <c r="S243" s="1035"/>
      <c r="T243" s="1035"/>
      <c r="U243" s="1066">
        <v>244</v>
      </c>
      <c r="V243" s="476"/>
    </row>
    <row r="244" spans="1:22" ht="15.75" customHeight="1">
      <c r="A244" s="947" t="str">
        <f>$G$1 &amp; " per kg"</f>
        <v>kcal per kg</v>
      </c>
      <c r="B244" s="1152"/>
      <c r="C244" s="1011">
        <f>IF(Data!BV244="","",Data!BV244)</f>
        <v>3550</v>
      </c>
      <c r="D244" s="1011">
        <f>IF(Data!BW244="","",Data!BW244)</f>
        <v>3550</v>
      </c>
      <c r="E244" s="1011">
        <f>IF(Data!BX244="","",Data!BX244)</f>
        <v>3550</v>
      </c>
      <c r="F244" s="1011">
        <f>IF(Data!BY244="","",Data!BY244)</f>
        <v>3550</v>
      </c>
      <c r="G244" s="1081"/>
      <c r="H244" s="969"/>
      <c r="I244" s="969"/>
      <c r="J244" s="969"/>
      <c r="K244" s="969"/>
      <c r="L244" s="1081"/>
      <c r="M244" s="1091"/>
      <c r="N244" s="1091"/>
      <c r="O244" s="1091"/>
      <c r="P244" s="1091"/>
      <c r="Q244" s="1126"/>
      <c r="R244" s="903"/>
      <c r="S244" s="1035"/>
      <c r="T244" s="1035"/>
      <c r="U244" s="1066">
        <v>245</v>
      </c>
      <c r="V244" s="476"/>
    </row>
    <row r="245" spans="1:22" ht="15.75" customHeight="1">
      <c r="A245" s="1093" t="s">
        <v>245</v>
      </c>
      <c r="B245" s="1152"/>
      <c r="C245" s="1011" t="str">
        <f>IF(Data!BV245="","",Data!BV245)</f>
        <v/>
      </c>
      <c r="D245" s="1011" t="str">
        <f>IF(Data!BW245="","",Data!BW245)</f>
        <v/>
      </c>
      <c r="E245" s="1011" t="str">
        <f>IF(Data!BX245="","",Data!BX245)</f>
        <v/>
      </c>
      <c r="F245" s="1011" t="str">
        <f>IF(Data!BY245="","",Data!BY245)</f>
        <v/>
      </c>
      <c r="G245" s="1097"/>
      <c r="H245" s="974" t="str">
        <f>IF(SUM(C245)&gt;0,(C243-H248-SUM(C248)*(H248=""))*'Exp factors'!C$23,"")</f>
        <v/>
      </c>
      <c r="I245" s="974" t="str">
        <f>IF(SUM(D245)&gt;0,(D243-I248-SUM(D248)*(I248=""))*'Exp factors'!D$23,"")</f>
        <v/>
      </c>
      <c r="J245" s="974" t="str">
        <f>IF(SUM(E245)&gt;0,(E243-J248-SUM(E248)*(J248=""))*'Exp factors'!E$23,"")</f>
        <v/>
      </c>
      <c r="K245" s="974" t="str">
        <f>IF(SUM(F245)&gt;0,(F243-K248-SUM(F248)*(K248=""))*'Exp factors'!F$23,"")</f>
        <v/>
      </c>
      <c r="L245" s="1097"/>
      <c r="M245" s="969"/>
      <c r="N245" s="969"/>
      <c r="O245" s="969"/>
      <c r="P245" s="969"/>
      <c r="Q245" s="1126"/>
      <c r="R245" s="903"/>
      <c r="S245" s="1035"/>
      <c r="T245" s="1035"/>
      <c r="U245" s="1066">
        <v>246</v>
      </c>
      <c r="V245" s="476"/>
    </row>
    <row r="246" spans="1:22" ht="15.75" customHeight="1">
      <c r="A246" s="1094" t="s">
        <v>180</v>
      </c>
      <c r="B246" s="1152"/>
      <c r="C246" s="1011" t="str">
        <f>IF(Data!BV246="","",Data!BV246)</f>
        <v/>
      </c>
      <c r="D246" s="1011" t="str">
        <f>IF(Data!BW246="","",Data!BW246)</f>
        <v/>
      </c>
      <c r="E246" s="1011" t="str">
        <f>IF(Data!BX246="","",Data!BX246)</f>
        <v/>
      </c>
      <c r="F246" s="1011" t="str">
        <f>IF(Data!BY246="","",Data!BY246)</f>
        <v/>
      </c>
      <c r="G246" s="1100"/>
      <c r="H246" s="969"/>
      <c r="I246" s="969"/>
      <c r="J246" s="969"/>
      <c r="K246" s="969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6">
        <v>247</v>
      </c>
      <c r="V246" s="476"/>
    </row>
    <row r="247" spans="1:22" ht="15.75" customHeight="1">
      <c r="A247" s="1094" t="s">
        <v>182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8" t="str">
        <f>IF(H245="","",H245*C246)</f>
        <v/>
      </c>
      <c r="I247" s="978" t="str">
        <f>IF(I245="","",I245*D246)</f>
        <v/>
      </c>
      <c r="J247" s="978" t="str">
        <f>IF(J245="","",J245*E246)</f>
        <v/>
      </c>
      <c r="K247" s="978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5"/>
      <c r="T247" s="1035"/>
      <c r="U247" s="1066">
        <v>248</v>
      </c>
      <c r="V247" s="476"/>
    </row>
    <row r="248" spans="1:22" ht="15.75" customHeight="1">
      <c r="A248" s="1094" t="s">
        <v>246</v>
      </c>
      <c r="B248" s="1109"/>
      <c r="C248" s="1011" t="str">
        <f>IF(Data!BV248="","",Data!BV248)</f>
        <v/>
      </c>
      <c r="D248" s="1011" t="str">
        <f>IF(Data!BW248="","",Data!BW248)</f>
        <v/>
      </c>
      <c r="E248" s="1011" t="str">
        <f>IF(Data!BX248="","",Data!BX248)</f>
        <v/>
      </c>
      <c r="F248" s="1011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5"/>
      <c r="T248" s="1035"/>
      <c r="U248" s="1066">
        <v>249</v>
      </c>
      <c r="V248" s="476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5"/>
      <c r="S249" s="1028"/>
      <c r="T249" s="1028"/>
      <c r="U249" s="1066">
        <v>250</v>
      </c>
      <c r="V249" s="476"/>
    </row>
    <row r="250" spans="1:22" ht="15.75" customHeight="1">
      <c r="A250" s="1156" t="str">
        <f>IF(Data!A250="","",Data!A250)</f>
        <v>High value cereal: kg produced</v>
      </c>
      <c r="B250" s="1097"/>
      <c r="C250" s="1011" t="str">
        <f>IF(Data!BV250="","",Data!BV250)</f>
        <v/>
      </c>
      <c r="D250" s="1011" t="str">
        <f>IF(Data!BW250="","",Data!BW250)</f>
        <v/>
      </c>
      <c r="E250" s="1011" t="str">
        <f>IF(Data!BX250="","",Data!BX250)</f>
        <v/>
      </c>
      <c r="F250" s="1011" t="str">
        <f>IF(Data!BY250="","",Data!BY250)</f>
        <v/>
      </c>
      <c r="G250" s="1081"/>
      <c r="H250" s="969"/>
      <c r="I250" s="969"/>
      <c r="J250" s="969"/>
      <c r="K250" s="969"/>
      <c r="L250" s="1081"/>
      <c r="M250" s="969"/>
      <c r="N250" s="969"/>
      <c r="O250" s="969"/>
      <c r="P250" s="969"/>
      <c r="Q250" s="1126"/>
      <c r="R250" s="903"/>
      <c r="S250" s="1035"/>
      <c r="T250" s="1035"/>
      <c r="U250" s="1066">
        <v>251</v>
      </c>
      <c r="V250" s="476"/>
    </row>
    <row r="251" spans="1:22" ht="15.75" customHeight="1">
      <c r="A251" s="947" t="str">
        <f>$G$1 &amp; " per kg"</f>
        <v>kcal per kg</v>
      </c>
      <c r="B251" s="1152"/>
      <c r="C251" s="1011">
        <f>IF(Data!BV251="","",Data!BV251)</f>
        <v>3450</v>
      </c>
      <c r="D251" s="1011">
        <f>IF(Data!BW251="","",Data!BW251)</f>
        <v>3450</v>
      </c>
      <c r="E251" s="1011">
        <f>IF(Data!BX251="","",Data!BX251)</f>
        <v>3450</v>
      </c>
      <c r="F251" s="1011">
        <f>IF(Data!BY251="","",Data!BY251)</f>
        <v>3450</v>
      </c>
      <c r="G251" s="1081"/>
      <c r="H251" s="969"/>
      <c r="I251" s="969"/>
      <c r="J251" s="969"/>
      <c r="K251" s="969"/>
      <c r="L251" s="1081"/>
      <c r="M251" s="969"/>
      <c r="N251" s="969"/>
      <c r="O251" s="969"/>
      <c r="P251" s="969"/>
      <c r="Q251" s="1126"/>
      <c r="R251" s="903"/>
      <c r="S251" s="1035"/>
      <c r="T251" s="1035"/>
      <c r="U251" s="1066">
        <v>252</v>
      </c>
      <c r="V251" s="476"/>
    </row>
    <row r="252" spans="1:22" ht="15.75" customHeight="1">
      <c r="A252" s="1093" t="s">
        <v>245</v>
      </c>
      <c r="B252" s="1152"/>
      <c r="C252" s="1011" t="str">
        <f>IF(Data!BV252="","",Data!BV252)</f>
        <v/>
      </c>
      <c r="D252" s="1011" t="str">
        <f>IF(Data!BW252="","",Data!BW252)</f>
        <v/>
      </c>
      <c r="E252" s="1011" t="str">
        <f>IF(Data!BX252="","",Data!BX252)</f>
        <v/>
      </c>
      <c r="F252" s="1011" t="str">
        <f>IF(Data!BY252="","",Data!BY252)</f>
        <v/>
      </c>
      <c r="G252" s="1097"/>
      <c r="H252" s="974" t="str">
        <f>IF(SUM(C252)&gt;0,(C250-H255-SUM(C255)*(H255=""))*'Exp factors'!C$24,"")</f>
        <v/>
      </c>
      <c r="I252" s="974" t="str">
        <f>IF(SUM(D252)&gt;0,(D250-I255-SUM(D255)*(I255=""))*'Exp factors'!D$24,"")</f>
        <v/>
      </c>
      <c r="J252" s="974" t="str">
        <f>IF(SUM(E252)&gt;0,(E250-J255-SUM(E255)*(J255=""))*'Exp factors'!E$24,"")</f>
        <v/>
      </c>
      <c r="K252" s="974" t="str">
        <f>IF(SUM(F252)&gt;0,(F250-K255-SUM(F255)*(K255=""))*'Exp factors'!F$24,"")</f>
        <v/>
      </c>
      <c r="L252" s="1097"/>
      <c r="M252" s="969"/>
      <c r="N252" s="969"/>
      <c r="O252" s="969"/>
      <c r="P252" s="969"/>
      <c r="Q252" s="1126"/>
      <c r="R252" s="903"/>
      <c r="S252" s="1035"/>
      <c r="T252" s="1035"/>
      <c r="U252" s="1066">
        <v>253</v>
      </c>
      <c r="V252" s="476"/>
    </row>
    <row r="253" spans="1:22" ht="15.75" customHeight="1">
      <c r="A253" s="1094" t="s">
        <v>180</v>
      </c>
      <c r="B253" s="1152"/>
      <c r="C253" s="1011" t="str">
        <f>IF(Data!BV253="","",Data!BV253)</f>
        <v/>
      </c>
      <c r="D253" s="1011" t="str">
        <f>IF(Data!BW253="","",Data!BW253)</f>
        <v/>
      </c>
      <c r="E253" s="1011" t="str">
        <f>IF(Data!BX253="","",Data!BX253)</f>
        <v/>
      </c>
      <c r="F253" s="1011" t="str">
        <f>IF(Data!BY253="","",Data!BY253)</f>
        <v/>
      </c>
      <c r="G253" s="1100"/>
      <c r="H253" s="969"/>
      <c r="I253" s="969"/>
      <c r="J253" s="969"/>
      <c r="K253" s="969"/>
      <c r="L253" s="1100"/>
      <c r="M253" s="969"/>
      <c r="N253" s="969"/>
      <c r="O253" s="969"/>
      <c r="P253" s="969"/>
      <c r="Q253" s="1126"/>
      <c r="R253" s="1110"/>
      <c r="S253" s="1111"/>
      <c r="T253" s="1111"/>
      <c r="U253" s="1066">
        <v>254</v>
      </c>
      <c r="V253" s="476"/>
    </row>
    <row r="254" spans="1:22" ht="15.75" customHeight="1">
      <c r="A254" s="1094" t="s">
        <v>182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8" t="str">
        <f>IF(H252="","",H252*C253)</f>
        <v/>
      </c>
      <c r="I254" s="978" t="str">
        <f>IF(I252="","",I252*D253)</f>
        <v/>
      </c>
      <c r="J254" s="978" t="str">
        <f>IF(J252="","",J252*E253)</f>
        <v/>
      </c>
      <c r="K254" s="978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5"/>
      <c r="T254" s="1035"/>
      <c r="U254" s="1066">
        <v>255</v>
      </c>
      <c r="V254" s="476"/>
    </row>
    <row r="255" spans="1:22" ht="15.75" customHeight="1">
      <c r="A255" s="1094" t="s">
        <v>246</v>
      </c>
      <c r="B255" s="1081"/>
      <c r="C255" s="1011" t="str">
        <f>IF(Data!BV255="","",Data!BV255)</f>
        <v/>
      </c>
      <c r="D255" s="1011" t="str">
        <f>IF(Data!BW255="","",Data!BW255)</f>
        <v/>
      </c>
      <c r="E255" s="1011" t="str">
        <f>IF(Data!BX255="","",Data!BX255)</f>
        <v/>
      </c>
      <c r="F255" s="1011" t="str">
        <f>IF(Data!BY255="","",Data!BY255)</f>
        <v/>
      </c>
      <c r="G255" s="1100"/>
      <c r="H255" s="299"/>
      <c r="I255" s="299"/>
      <c r="J255" s="299"/>
      <c r="K255" s="299"/>
      <c r="L255" s="1100"/>
      <c r="M255" s="969"/>
      <c r="N255" s="969"/>
      <c r="O255" s="969"/>
      <c r="P255" s="969"/>
      <c r="Q255" s="1126"/>
      <c r="R255" s="903"/>
      <c r="S255" s="1035"/>
      <c r="T255" s="1035"/>
      <c r="U255" s="1066">
        <v>256</v>
      </c>
      <c r="V255" s="476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5"/>
      <c r="S256" s="1028"/>
      <c r="T256" s="1028"/>
      <c r="U256" s="1066">
        <v>257</v>
      </c>
      <c r="V256" s="476"/>
    </row>
    <row r="257" spans="1:22" ht="15.75" customHeight="1">
      <c r="A257" s="1156" t="str">
        <f>IF(Data!A257="","",Data!A257)</f>
        <v>High value cereal: kg produced</v>
      </c>
      <c r="B257" s="1097"/>
      <c r="C257" s="1011" t="str">
        <f>IF(Data!BV257="","",Data!BV257)</f>
        <v/>
      </c>
      <c r="D257" s="1011" t="str">
        <f>IF(Data!BW257="","",Data!BW257)</f>
        <v/>
      </c>
      <c r="E257" s="1011" t="str">
        <f>IF(Data!BX257="","",Data!BX257)</f>
        <v/>
      </c>
      <c r="F257" s="1011" t="str">
        <f>IF(Data!BY257="","",Data!BY257)</f>
        <v/>
      </c>
      <c r="G257" s="1081"/>
      <c r="H257" s="969"/>
      <c r="I257" s="969"/>
      <c r="J257" s="969"/>
      <c r="K257" s="969"/>
      <c r="L257" s="1081"/>
      <c r="M257" s="969"/>
      <c r="N257" s="969"/>
      <c r="O257" s="969"/>
      <c r="P257" s="969"/>
      <c r="Q257" s="1126"/>
      <c r="R257" s="903"/>
      <c r="S257" s="1035"/>
      <c r="T257" s="1035"/>
      <c r="U257" s="1066">
        <v>258</v>
      </c>
      <c r="V257" s="476"/>
    </row>
    <row r="258" spans="1:22" ht="15.75" customHeight="1">
      <c r="A258" s="947" t="str">
        <f>$G$1 &amp; " per kg"</f>
        <v>kcal per kg</v>
      </c>
      <c r="B258" s="1152"/>
      <c r="C258" s="1011">
        <f>IF(Data!BV258="","",Data!BV258)</f>
        <v>3500</v>
      </c>
      <c r="D258" s="1011">
        <f>IF(Data!BW258="","",Data!BW258)</f>
        <v>3500</v>
      </c>
      <c r="E258" s="1011">
        <f>IF(Data!BX258="","",Data!BX258)</f>
        <v>3500</v>
      </c>
      <c r="F258" s="1011">
        <f>IF(Data!BY258="","",Data!BY258)</f>
        <v>3500</v>
      </c>
      <c r="G258" s="1081"/>
      <c r="H258" s="969"/>
      <c r="I258" s="969"/>
      <c r="J258" s="969"/>
      <c r="K258" s="969"/>
      <c r="L258" s="1081"/>
      <c r="M258" s="969"/>
      <c r="N258" s="969"/>
      <c r="O258" s="969"/>
      <c r="P258" s="969"/>
      <c r="Q258" s="1126"/>
      <c r="R258" s="903"/>
      <c r="S258" s="1035"/>
      <c r="T258" s="1035"/>
      <c r="U258" s="1066">
        <v>259</v>
      </c>
      <c r="V258" s="476"/>
    </row>
    <row r="259" spans="1:22" ht="15.75" customHeight="1">
      <c r="A259" s="1093" t="s">
        <v>245</v>
      </c>
      <c r="B259" s="1152"/>
      <c r="C259" s="1011" t="str">
        <f>IF(Data!BV259="","",Data!BV259)</f>
        <v/>
      </c>
      <c r="D259" s="1011" t="str">
        <f>IF(Data!BW259="","",Data!BW259)</f>
        <v/>
      </c>
      <c r="E259" s="1011" t="str">
        <f>IF(Data!BX259="","",Data!BX259)</f>
        <v/>
      </c>
      <c r="F259" s="1011" t="str">
        <f>IF(Data!BY259="","",Data!BY259)</f>
        <v/>
      </c>
      <c r="G259" s="1097"/>
      <c r="H259" s="974" t="str">
        <f>IF(SUM(C259)&gt;0,(C257-H262-SUM(C262)*(H262=""))*'Exp factors'!C$24,"")</f>
        <v/>
      </c>
      <c r="I259" s="974" t="str">
        <f>IF(SUM(D259)&gt;0,(D257-I262-SUM(D262)*(I262=""))*'Exp factors'!D$24,"")</f>
        <v/>
      </c>
      <c r="J259" s="974" t="str">
        <f>IF(SUM(E259)&gt;0,(E257-J262-SUM(E262)*(J262=""))*'Exp factors'!E$24,"")</f>
        <v/>
      </c>
      <c r="K259" s="974" t="str">
        <f>IF(SUM(F259)&gt;0,(F257-K262-SUM(F262)*(K262=""))*'Exp factors'!F$24,"")</f>
        <v/>
      </c>
      <c r="L259" s="1097"/>
      <c r="M259" s="969"/>
      <c r="N259" s="969"/>
      <c r="O259" s="969"/>
      <c r="P259" s="969"/>
      <c r="Q259" s="1126"/>
      <c r="R259" s="903"/>
      <c r="S259" s="1035"/>
      <c r="T259" s="1035"/>
      <c r="U259" s="1066">
        <v>260</v>
      </c>
      <c r="V259" s="476"/>
    </row>
    <row r="260" spans="1:22" ht="15.75" customHeight="1">
      <c r="A260" s="1094" t="s">
        <v>180</v>
      </c>
      <c r="B260" s="1152"/>
      <c r="C260" s="1011" t="str">
        <f>IF(Data!BV260="","",Data!BV260)</f>
        <v/>
      </c>
      <c r="D260" s="1011" t="str">
        <f>IF(Data!BW260="","",Data!BW260)</f>
        <v/>
      </c>
      <c r="E260" s="1011" t="str">
        <f>IF(Data!BX260="","",Data!BX260)</f>
        <v/>
      </c>
      <c r="F260" s="1011" t="str">
        <f>IF(Data!BY260="","",Data!BY260)</f>
        <v/>
      </c>
      <c r="G260" s="1100"/>
      <c r="H260" s="969"/>
      <c r="I260" s="969"/>
      <c r="J260" s="969"/>
      <c r="K260" s="969"/>
      <c r="L260" s="1100"/>
      <c r="M260" s="969"/>
      <c r="N260" s="969"/>
      <c r="O260" s="969"/>
      <c r="P260" s="969"/>
      <c r="Q260" s="1126"/>
      <c r="R260" s="1110"/>
      <c r="S260" s="1111"/>
      <c r="T260" s="1111"/>
      <c r="U260" s="1066">
        <v>261</v>
      </c>
      <c r="V260" s="476"/>
    </row>
    <row r="261" spans="1:22" ht="15.75" customHeight="1">
      <c r="A261" s="1094" t="s">
        <v>182</v>
      </c>
      <c r="B261" s="1081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8" t="str">
        <f>IF(H259="","",H259*C260)</f>
        <v/>
      </c>
      <c r="I261" s="978" t="str">
        <f>IF(I259="","",I259*D260)</f>
        <v/>
      </c>
      <c r="J261" s="978" t="str">
        <f>IF(J259="","",J259*E260)</f>
        <v/>
      </c>
      <c r="K261" s="978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5"/>
      <c r="T261" s="1035"/>
      <c r="U261" s="1066">
        <v>262</v>
      </c>
      <c r="V261" s="476"/>
    </row>
    <row r="262" spans="1:22" ht="15.75" customHeight="1">
      <c r="A262" s="1094" t="s">
        <v>246</v>
      </c>
      <c r="B262" s="1081"/>
      <c r="C262" s="1011" t="str">
        <f>IF(Data!BV262="","",Data!BV262)</f>
        <v/>
      </c>
      <c r="D262" s="1011" t="str">
        <f>IF(Data!BW262="","",Data!BW262)</f>
        <v/>
      </c>
      <c r="E262" s="1011" t="str">
        <f>IF(Data!BX262="","",Data!BX262)</f>
        <v/>
      </c>
      <c r="F262" s="1011" t="str">
        <f>IF(Data!BY262="","",Data!BY262)</f>
        <v/>
      </c>
      <c r="G262" s="1100"/>
      <c r="H262" s="299"/>
      <c r="I262" s="299"/>
      <c r="J262" s="299"/>
      <c r="K262" s="299"/>
      <c r="L262" s="1100"/>
      <c r="M262" s="969"/>
      <c r="N262" s="969"/>
      <c r="O262" s="969"/>
      <c r="P262" s="969"/>
      <c r="Q262" s="1126"/>
      <c r="R262" s="903"/>
      <c r="S262" s="1035"/>
      <c r="T262" s="1035"/>
      <c r="U262" s="1066">
        <v>263</v>
      </c>
      <c r="V262" s="476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5"/>
      <c r="S263" s="1028"/>
      <c r="T263" s="1028"/>
      <c r="U263" s="1066">
        <v>264</v>
      </c>
      <c r="V263" s="476"/>
    </row>
    <row r="264" spans="1:22" ht="15.75" customHeight="1">
      <c r="A264" s="1156" t="str">
        <f>IF(Data!A264="","",Data!A264)</f>
        <v>Cowpeas: kg produced</v>
      </c>
      <c r="B264" s="1109"/>
      <c r="C264" s="1011">
        <f>IF(Data!BV264="","",Data!BV264)</f>
        <v>100</v>
      </c>
      <c r="D264" s="1011" t="str">
        <f>IF(Data!BW264="","",Data!BW264)</f>
        <v/>
      </c>
      <c r="E264" s="1011" t="str">
        <f>IF(Data!BX264="","",Data!BX264)</f>
        <v/>
      </c>
      <c r="F264" s="1011" t="str">
        <f>IF(Data!BY264="","",Data!BY264)</f>
        <v/>
      </c>
      <c r="G264" s="1152"/>
      <c r="H264" s="969"/>
      <c r="I264" s="969"/>
      <c r="J264" s="969"/>
      <c r="K264" s="969"/>
      <c r="L264" s="1152"/>
      <c r="M264" s="1138"/>
      <c r="N264" s="1138"/>
      <c r="O264" s="1138"/>
      <c r="P264" s="1138"/>
      <c r="Q264" s="1126"/>
      <c r="R264" s="903"/>
      <c r="S264" s="1035"/>
      <c r="T264" s="1035"/>
      <c r="U264" s="1066">
        <v>265</v>
      </c>
      <c r="V264" s="476"/>
    </row>
    <row r="265" spans="1:22" ht="15.75" customHeight="1">
      <c r="A265" s="947" t="str">
        <f>$G$1 &amp; " per kg"</f>
        <v>kcal per kg</v>
      </c>
      <c r="B265" s="1163"/>
      <c r="C265" s="1011">
        <f>IF(Data!BV265="","",Data!BV265)</f>
        <v>3400</v>
      </c>
      <c r="D265" s="1011">
        <f>IF(Data!BW265="","",Data!BW265)</f>
        <v>3400</v>
      </c>
      <c r="E265" s="1011">
        <f>IF(Data!BX265="","",Data!BX265)</f>
        <v>3400</v>
      </c>
      <c r="F265" s="1011">
        <f>IF(Data!BY265="","",Data!BY265)</f>
        <v>3400</v>
      </c>
      <c r="G265" s="1081"/>
      <c r="H265" s="969"/>
      <c r="I265" s="969"/>
      <c r="J265" s="969"/>
      <c r="K265" s="969"/>
      <c r="L265" s="1081"/>
      <c r="M265" s="969"/>
      <c r="N265" s="969"/>
      <c r="O265" s="969"/>
      <c r="P265" s="969"/>
      <c r="Q265" s="1126"/>
      <c r="R265" s="903"/>
      <c r="S265" s="1035"/>
      <c r="T265" s="1035"/>
      <c r="U265" s="1066">
        <v>266</v>
      </c>
      <c r="V265" s="476"/>
    </row>
    <row r="266" spans="1:22" ht="15.75" customHeight="1">
      <c r="A266" s="1093" t="s">
        <v>245</v>
      </c>
      <c r="B266" s="1163"/>
      <c r="C266" s="1011">
        <f>IF(Data!BV266="","",Data!BV266)</f>
        <v>0</v>
      </c>
      <c r="D266" s="1011" t="str">
        <f>IF(Data!BW266="","",Data!BW266)</f>
        <v/>
      </c>
      <c r="E266" s="1011" t="str">
        <f>IF(Data!BX266="","",Data!BX266)</f>
        <v/>
      </c>
      <c r="F266" s="1011" t="str">
        <f>IF(Data!BY266="","",Data!BY266)</f>
        <v/>
      </c>
      <c r="G266" s="1097"/>
      <c r="H266" s="974" t="str">
        <f>IF(SUM(C266)&gt;0,MAX(C266,(C264-H269-SUM(C269)*(H269=""))*'Exp factors'!C$25),"")</f>
        <v/>
      </c>
      <c r="I266" s="974" t="str">
        <f>IF(SUM(D266)&gt;0,MAX(D266,(D264-I269-SUM(D269)*(I269=""))*'Exp factors'!D$25),"")</f>
        <v/>
      </c>
      <c r="J266" s="974" t="str">
        <f>IF(SUM(E266)&gt;0,MAX(E266,(E264-J269-SUM(E269)*(J269=""))*'Exp factors'!E$25),"")</f>
        <v/>
      </c>
      <c r="K266" s="974" t="str">
        <f>IF(SUM(F266)&gt;0,MAX(F266,(F264-K269-SUM(F269)*(K269=""))*'Exp factors'!F$25),"")</f>
        <v/>
      </c>
      <c r="L266" s="1097"/>
      <c r="M266" s="969"/>
      <c r="N266" s="969"/>
      <c r="O266" s="969"/>
      <c r="P266" s="969"/>
      <c r="Q266" s="1126"/>
      <c r="R266" s="903"/>
      <c r="S266" s="1035"/>
      <c r="T266" s="1035"/>
      <c r="U266" s="1066">
        <v>267</v>
      </c>
      <c r="V266" s="476"/>
    </row>
    <row r="267" spans="1:22" ht="15.75" customHeight="1">
      <c r="A267" s="1094" t="s">
        <v>180</v>
      </c>
      <c r="B267" s="1119"/>
      <c r="C267" s="1011">
        <f>IF(Data!BV267="","",Data!BV267)</f>
        <v>2</v>
      </c>
      <c r="D267" s="1011" t="str">
        <f>IF(Data!BW267="","",Data!BW267)</f>
        <v/>
      </c>
      <c r="E267" s="1011" t="str">
        <f>IF(Data!BX267="","",Data!BX267)</f>
        <v/>
      </c>
      <c r="F267" s="1011" t="str">
        <f>IF(Data!BY267="","",Data!BY267)</f>
        <v/>
      </c>
      <c r="G267" s="1100"/>
      <c r="H267" s="969"/>
      <c r="I267" s="969"/>
      <c r="J267" s="969"/>
      <c r="K267" s="969"/>
      <c r="L267" s="1100"/>
      <c r="M267" s="969"/>
      <c r="N267" s="969"/>
      <c r="O267" s="969"/>
      <c r="P267" s="969"/>
      <c r="Q267" s="1126"/>
      <c r="R267" s="1110"/>
      <c r="S267" s="1111"/>
      <c r="T267" s="1111"/>
      <c r="U267" s="1066">
        <v>268</v>
      </c>
      <c r="V267" s="476"/>
    </row>
    <row r="268" spans="1:22" ht="15.75" customHeight="1">
      <c r="A268" s="1094" t="s">
        <v>182</v>
      </c>
      <c r="B268" s="1152"/>
      <c r="C268" s="1117" t="str">
        <f>IF(SUM(C266)=0,"",C266*C267)</f>
        <v/>
      </c>
      <c r="D268" s="1117" t="str">
        <f>IF(SUM(D266)=0,"",D266*D267)</f>
        <v/>
      </c>
      <c r="E268" s="1117" t="str">
        <f>IF(SUM(E266)=0,"",E266*E267)</f>
        <v/>
      </c>
      <c r="F268" s="1117" t="str">
        <f>IF(SUM(F266)=0,"",F266*F267)</f>
        <v/>
      </c>
      <c r="G268" s="1100"/>
      <c r="H268" s="978" t="str">
        <f>IF(H266="","",H266*C267)</f>
        <v/>
      </c>
      <c r="I268" s="978" t="str">
        <f>IF(I266="","",I266*D267)</f>
        <v/>
      </c>
      <c r="J268" s="978" t="str">
        <f>IF(J266="","",J266*E267)</f>
        <v/>
      </c>
      <c r="K268" s="978" t="str">
        <f>IF(K266="","",K266*F267)</f>
        <v/>
      </c>
      <c r="L268" s="1100"/>
      <c r="M268" s="1117" t="str">
        <f>IF(H268="","",SUM(H268)-SUM(C268))</f>
        <v/>
      </c>
      <c r="N268" s="1117" t="str">
        <f>IF(I268="","",SUM(I268)-SUM(D268))</f>
        <v/>
      </c>
      <c r="O268" s="1117" t="str">
        <f>IF(J268="","",SUM(J268)-SUM(E268))</f>
        <v/>
      </c>
      <c r="P268" s="1117" t="str">
        <f>IF(K268="","",SUM(K268)-SUM(F268))</f>
        <v/>
      </c>
      <c r="Q268" s="1126"/>
      <c r="R268" s="903"/>
      <c r="S268" s="1035"/>
      <c r="T268" s="1035"/>
      <c r="U268" s="1066">
        <v>269</v>
      </c>
      <c r="V268" s="476"/>
    </row>
    <row r="269" spans="1:22" ht="15.75" customHeight="1">
      <c r="A269" s="1094" t="s">
        <v>246</v>
      </c>
      <c r="B269" s="1152"/>
      <c r="C269" s="1011">
        <f>IF(Data!BV269="","",Data!BV269)</f>
        <v>0</v>
      </c>
      <c r="D269" s="1011" t="str">
        <f>IF(Data!BW269="","",Data!BW269)</f>
        <v/>
      </c>
      <c r="E269" s="1011" t="str">
        <f>IF(Data!BX269="","",Data!BX269)</f>
        <v/>
      </c>
      <c r="F269" s="1011" t="str">
        <f>IF(Data!BY269="","",Data!BY269)</f>
        <v/>
      </c>
      <c r="G269" s="1100"/>
      <c r="H269" s="299"/>
      <c r="I269" s="299"/>
      <c r="J269" s="299"/>
      <c r="K269" s="299"/>
      <c r="L269" s="1100"/>
      <c r="M269" s="969"/>
      <c r="N269" s="969"/>
      <c r="O269" s="969"/>
      <c r="P269" s="969"/>
      <c r="Q269" s="1126"/>
      <c r="R269" s="903"/>
      <c r="S269" s="1035"/>
      <c r="T269" s="1035"/>
      <c r="U269" s="1066">
        <v>270</v>
      </c>
      <c r="V269" s="476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6.3367812878576082E-2</v>
      </c>
      <c r="D270" s="1144" t="str">
        <f>IF(D264="","",(D264-SUM(D266)-SUM(D269))*D265/D$46/365/$F$1)</f>
        <v/>
      </c>
      <c r="E270" s="1144" t="str">
        <f>IF(E264="","",(E264-SUM(E266)-SUM(E269))*E265/E$46/365/$F$1)</f>
        <v/>
      </c>
      <c r="F270" s="1144" t="str">
        <f>IF(F264="","",(F264-SUM(F266)-SUM(F269))*F265/F$46/365/$F$1)</f>
        <v/>
      </c>
      <c r="G270" s="1109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 t="str">
        <f>IF(J266="","",(E264-J266-J269-SUM(E269)*(J269=""))*E265/J$46/365/$F$1)</f>
        <v/>
      </c>
      <c r="K270" s="769" t="str">
        <f>IF(K266="","",(F264-K266-K269-SUM(F269)*(K269=""))*F265/K$46/365/$F$1)</f>
        <v/>
      </c>
      <c r="L270" s="1109"/>
      <c r="M270" s="1145" t="str">
        <f>IF(H270="","",SUM(H270)-SUM(C270))</f>
        <v/>
      </c>
      <c r="N270" s="1145" t="str">
        <f>IF(I270="","",SUM(I270)-SUM(D270))</f>
        <v/>
      </c>
      <c r="O270" s="1145" t="str">
        <f>IF(J270="","",SUM(J270)-SUM(E270))</f>
        <v/>
      </c>
      <c r="P270" s="1145" t="str">
        <f>IF(K270="","",SUM(K270)-SUM(F270))</f>
        <v/>
      </c>
      <c r="Q270" s="1126"/>
      <c r="R270" s="1065"/>
      <c r="S270" s="1028"/>
      <c r="T270" s="1028"/>
      <c r="U270" s="1066">
        <v>271</v>
      </c>
      <c r="V270" s="476"/>
    </row>
    <row r="271" spans="1:22" ht="15.75" customHeight="1">
      <c r="A271" s="1156" t="str">
        <f>IF(Data!A271="","",Data!A271)</f>
        <v>Beans: kg produced</v>
      </c>
      <c r="B271" s="1124"/>
      <c r="C271" s="1011">
        <f>IF(Data!BV271="","",Data!BV271)</f>
        <v>150</v>
      </c>
      <c r="D271" s="1011">
        <f>IF(Data!BW271="","",Data!BW271)</f>
        <v>100</v>
      </c>
      <c r="E271" s="1011">
        <f>IF(Data!BX271="","",Data!BX271)</f>
        <v>100</v>
      </c>
      <c r="F271" s="1011">
        <f>IF(Data!BY271="","",Data!BY271)</f>
        <v>350</v>
      </c>
      <c r="G271" s="1152"/>
      <c r="H271" s="969"/>
      <c r="I271" s="969"/>
      <c r="J271" s="969"/>
      <c r="K271" s="969"/>
      <c r="L271" s="1152"/>
      <c r="M271" s="1138"/>
      <c r="N271" s="1138"/>
      <c r="O271" s="1138"/>
      <c r="P271" s="1138"/>
      <c r="Q271" s="1126"/>
      <c r="R271" s="903"/>
      <c r="S271" s="1035"/>
      <c r="T271" s="1035"/>
      <c r="U271" s="1066">
        <v>272</v>
      </c>
      <c r="V271" s="476"/>
    </row>
    <row r="272" spans="1:22" ht="15.75" customHeight="1">
      <c r="A272" s="947" t="str">
        <f>$G$1 &amp; " per kg"</f>
        <v>kcal per kg</v>
      </c>
      <c r="B272" s="1081"/>
      <c r="C272" s="1011">
        <f>IF(Data!BV272="","",Data!BV272)</f>
        <v>3390</v>
      </c>
      <c r="D272" s="1011">
        <f>IF(Data!BW272="","",Data!BW272)</f>
        <v>3390</v>
      </c>
      <c r="E272" s="1011">
        <f>IF(Data!BX272="","",Data!BX272)</f>
        <v>3390</v>
      </c>
      <c r="F272" s="1011">
        <f>IF(Data!BY272="","",Data!BY272)</f>
        <v>3390</v>
      </c>
      <c r="G272" s="1081"/>
      <c r="H272" s="969"/>
      <c r="I272" s="969"/>
      <c r="J272" s="969"/>
      <c r="K272" s="969"/>
      <c r="L272" s="1081"/>
      <c r="M272" s="969"/>
      <c r="N272" s="969"/>
      <c r="O272" s="969"/>
      <c r="P272" s="969"/>
      <c r="Q272" s="1126"/>
      <c r="R272" s="903"/>
      <c r="S272" s="1035"/>
      <c r="T272" s="1035"/>
      <c r="U272" s="1066">
        <v>273</v>
      </c>
      <c r="V272" s="476"/>
    </row>
    <row r="273" spans="1:22" s="1166" customFormat="1" ht="15.75" customHeight="1">
      <c r="A273" s="1093" t="s">
        <v>245</v>
      </c>
      <c r="B273" s="1124"/>
      <c r="C273" s="1011">
        <f>IF(Data!BV273="","",Data!BV273)</f>
        <v>0</v>
      </c>
      <c r="D273" s="1011">
        <f>IF(Data!BW273="","",Data!BW273)</f>
        <v>0</v>
      </c>
      <c r="E273" s="1011">
        <f>IF(Data!BX273="","",Data!BX273)</f>
        <v>50</v>
      </c>
      <c r="F273" s="1011">
        <f>IF(Data!BY273="","",Data!BY273)</f>
        <v>250</v>
      </c>
      <c r="G273" s="1097"/>
      <c r="H273" s="974" t="str">
        <f>IF(SUM(C273)&gt;0,MAX(C273,(C271-H276-SUM(C276)*(H276=""))*'Exp factors'!C$25),"")</f>
        <v/>
      </c>
      <c r="I273" s="974" t="str">
        <f>IF(SUM(D273)&gt;0,MAX(D273,(D271-I276-SUM(D276)*(I276=""))*'Exp factors'!D$25),"")</f>
        <v/>
      </c>
      <c r="J273" s="974">
        <f>IF(SUM(E273)&gt;0,MAX(E273,(E271-J276-SUM(E276)*(J276=""))*'Exp factors'!E$25),"")</f>
        <v>50</v>
      </c>
      <c r="K273" s="974">
        <f>IF(SUM(F273)&gt;0,MAX(F273,(F271-K276-SUM(F276)*(K276=""))*'Exp factors'!F$25),"")</f>
        <v>250</v>
      </c>
      <c r="L273" s="1097"/>
      <c r="M273" s="969"/>
      <c r="N273" s="969"/>
      <c r="O273" s="969"/>
      <c r="P273" s="969"/>
      <c r="Q273" s="1126"/>
      <c r="R273" s="903"/>
      <c r="S273" s="1035"/>
      <c r="T273" s="1035"/>
      <c r="U273" s="1066">
        <v>274</v>
      </c>
      <c r="V273" s="1165"/>
    </row>
    <row r="274" spans="1:22" s="1166" customFormat="1" ht="15.75" customHeight="1">
      <c r="A274" s="1094" t="s">
        <v>180</v>
      </c>
      <c r="B274" s="1124"/>
      <c r="C274" s="1011">
        <f>IF(Data!BV274="","",Data!BV274)</f>
        <v>6</v>
      </c>
      <c r="D274" s="1011">
        <f>IF(Data!BW274="","",Data!BW274)</f>
        <v>6</v>
      </c>
      <c r="E274" s="1011">
        <f>IF(Data!BX274="","",Data!BX274)</f>
        <v>6</v>
      </c>
      <c r="F274" s="1011">
        <f>IF(Data!BY274="","",Data!BY274)</f>
        <v>6</v>
      </c>
      <c r="G274" s="1100"/>
      <c r="H274" s="969"/>
      <c r="I274" s="969"/>
      <c r="J274" s="969"/>
      <c r="K274" s="969"/>
      <c r="L274" s="1100"/>
      <c r="M274" s="969"/>
      <c r="N274" s="969"/>
      <c r="O274" s="969"/>
      <c r="P274" s="969"/>
      <c r="Q274" s="1126"/>
      <c r="R274" s="1110"/>
      <c r="S274" s="1111"/>
      <c r="T274" s="1111"/>
      <c r="U274" s="1066">
        <v>275</v>
      </c>
      <c r="V274" s="1165"/>
    </row>
    <row r="275" spans="1:22" s="1166" customFormat="1" ht="15.75" customHeight="1">
      <c r="A275" s="1094" t="s">
        <v>182</v>
      </c>
      <c r="B275" s="1100"/>
      <c r="C275" s="1117" t="str">
        <f>IF(SUM(C273)=0,"",C273*C274)</f>
        <v/>
      </c>
      <c r="D275" s="1117" t="str">
        <f>IF(SUM(D273)=0,"",D273*D274)</f>
        <v/>
      </c>
      <c r="E275" s="1117">
        <f>IF(SUM(E273)=0,"",E273*E274)</f>
        <v>300</v>
      </c>
      <c r="F275" s="1117">
        <f>IF(SUM(F273)=0,"",F273*F274)</f>
        <v>1500</v>
      </c>
      <c r="G275" s="1100"/>
      <c r="H275" s="978" t="str">
        <f>IF(H273="","",H273*C274)</f>
        <v/>
      </c>
      <c r="I275" s="978" t="str">
        <f>IF(I273="","",I273*D274)</f>
        <v/>
      </c>
      <c r="J275" s="978">
        <f>IF(J273="","",J273*E274)</f>
        <v>300</v>
      </c>
      <c r="K275" s="978">
        <f>IF(K273="","",K273*F274)</f>
        <v>1500</v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>
        <f>IF(J275="","",SUM(J275)-SUM(E275))</f>
        <v>0</v>
      </c>
      <c r="P275" s="1117">
        <f>IF(K275="","",SUM(K275)-SUM(F275))</f>
        <v>0</v>
      </c>
      <c r="Q275" s="1126"/>
      <c r="R275" s="903"/>
      <c r="S275" s="1035"/>
      <c r="T275" s="1035"/>
      <c r="U275" s="1066">
        <v>276</v>
      </c>
      <c r="V275" s="1165"/>
    </row>
    <row r="276" spans="1:22" ht="15.75" customHeight="1">
      <c r="A276" s="1094" t="s">
        <v>246</v>
      </c>
      <c r="B276" s="1124"/>
      <c r="C276" s="1011">
        <f>IF(Data!BV276="","",Data!BV276)</f>
        <v>0</v>
      </c>
      <c r="D276" s="1011">
        <f>IF(Data!BW276="","",Data!BW276)</f>
        <v>0</v>
      </c>
      <c r="E276" s="1011">
        <f>IF(Data!BX276="","",Data!BX276)</f>
        <v>0</v>
      </c>
      <c r="F276" s="1011">
        <f>IF(Data!BY276="","",Data!BY276)</f>
        <v>0</v>
      </c>
      <c r="G276" s="1100"/>
      <c r="H276" s="299"/>
      <c r="I276" s="299"/>
      <c r="J276" s="299"/>
      <c r="K276" s="299"/>
      <c r="L276" s="1100"/>
      <c r="M276" s="969"/>
      <c r="N276" s="969"/>
      <c r="O276" s="969"/>
      <c r="P276" s="969"/>
      <c r="Q276" s="1126"/>
      <c r="R276" s="903"/>
      <c r="S276" s="1035"/>
      <c r="T276" s="1035"/>
      <c r="U276" s="1066">
        <v>277</v>
      </c>
      <c r="V276" s="476"/>
    </row>
    <row r="277" spans="1:22" ht="15.75" customHeight="1">
      <c r="A277" s="1118" t="str">
        <f>$G$1 &amp; " (%)"</f>
        <v>kcal (%)</v>
      </c>
      <c r="B277" s="1100"/>
      <c r="C277" s="1144">
        <f>IF(C271="","",(C271-SUM(C273)-SUM(C276))*C272/C$46/365/$F$1)</f>
        <v>9.4772155437517477E-2</v>
      </c>
      <c r="D277" s="1144">
        <f>IF(D271="","",(D271-SUM(D273)-SUM(D276))*D272/D$46/365/$F$1)</f>
        <v>4.9141117634268316E-2</v>
      </c>
      <c r="E277" s="1144">
        <f>IF(E271="","",(E271-SUM(E273)-SUM(E276))*E272/E$46/365/$F$1)</f>
        <v>2.2113502935420744E-2</v>
      </c>
      <c r="F277" s="1144">
        <f>IF(F271="","",(F271-SUM(F273)-SUM(F276))*F272/F$46/365/$F$1)</f>
        <v>4.4227005870841489E-2</v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>
        <f>IF(J273="","",(E271-J273-J276-SUM(E276)*(J276=""))*E272/J$46/365/$F$1)</f>
        <v>2.2113502935420744E-2</v>
      </c>
      <c r="K277" s="769">
        <f>IF(K273="","",(F271-K273-K276-SUM(F276)*(K276=""))*F272/K$46/365/$F$1)</f>
        <v>4.4227005870841489E-2</v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>
        <f>IF(J277="","",SUM(J277)-SUM(E277))</f>
        <v>0</v>
      </c>
      <c r="P277" s="1145">
        <f>IF(K277="","",SUM(K277)-SUM(F277))</f>
        <v>0</v>
      </c>
      <c r="Q277" s="1126"/>
      <c r="R277" s="1065"/>
      <c r="S277" s="1028"/>
      <c r="T277" s="1028"/>
      <c r="U277" s="1066">
        <v>278</v>
      </c>
      <c r="V277" s="476"/>
    </row>
    <row r="278" spans="1:22" ht="15.75" customHeight="1">
      <c r="A278" s="1156" t="str">
        <f>IF(Data!A278="","",Data!A278)</f>
        <v>Millet: kg produced</v>
      </c>
      <c r="B278" s="1109"/>
      <c r="C278" s="1011" t="str">
        <f>IF(Data!BV278="","",Data!BV278)</f>
        <v/>
      </c>
      <c r="D278" s="1011" t="str">
        <f>IF(Data!BW278="","",Data!BW278)</f>
        <v/>
      </c>
      <c r="E278" s="1011" t="str">
        <f>IF(Data!BX278="","",Data!BX278)</f>
        <v/>
      </c>
      <c r="F278" s="1011" t="str">
        <f>IF(Data!BY278="","",Data!BY278)</f>
        <v/>
      </c>
      <c r="G278" s="1152"/>
      <c r="H278" s="969"/>
      <c r="I278" s="969"/>
      <c r="J278" s="969"/>
      <c r="K278" s="969"/>
      <c r="L278" s="1152"/>
      <c r="M278" s="1138"/>
      <c r="N278" s="1138"/>
      <c r="O278" s="1138"/>
      <c r="P278" s="1138"/>
      <c r="Q278" s="1126"/>
      <c r="R278" s="903"/>
      <c r="S278" s="1035"/>
      <c r="T278" s="1035"/>
      <c r="U278" s="1066">
        <v>279</v>
      </c>
      <c r="V278" s="476"/>
    </row>
    <row r="279" spans="1:22" ht="15.75" customHeight="1">
      <c r="A279" s="947" t="str">
        <f>$G$1 &amp; " per kg"</f>
        <v>kcal per kg</v>
      </c>
      <c r="B279" s="1152"/>
      <c r="C279" s="1011">
        <f>IF(Data!BV279="","",Data!BV279)</f>
        <v>3630</v>
      </c>
      <c r="D279" s="1011">
        <f>IF(Data!BW279="","",Data!BW279)</f>
        <v>3630</v>
      </c>
      <c r="E279" s="1011">
        <f>IF(Data!BX279="","",Data!BX279)</f>
        <v>3630</v>
      </c>
      <c r="F279" s="1011">
        <f>IF(Data!BY279="","",Data!BY279)</f>
        <v>3630</v>
      </c>
      <c r="G279" s="1081"/>
      <c r="H279" s="969"/>
      <c r="I279" s="969"/>
      <c r="J279" s="969"/>
      <c r="K279" s="969"/>
      <c r="L279" s="1081"/>
      <c r="M279" s="969"/>
      <c r="N279" s="969"/>
      <c r="O279" s="969"/>
      <c r="P279" s="969"/>
      <c r="Q279" s="1126"/>
      <c r="R279" s="903"/>
      <c r="S279" s="1035"/>
      <c r="T279" s="1035"/>
      <c r="U279" s="1066">
        <v>280</v>
      </c>
      <c r="V279" s="476"/>
    </row>
    <row r="280" spans="1:22" ht="15.75" customHeight="1">
      <c r="A280" s="1093" t="s">
        <v>245</v>
      </c>
      <c r="B280" s="1152"/>
      <c r="C280" s="1011" t="str">
        <f>IF(Data!BV280="","",Data!BV280)</f>
        <v/>
      </c>
      <c r="D280" s="1011" t="str">
        <f>IF(Data!BW280="","",Data!BW280)</f>
        <v/>
      </c>
      <c r="E280" s="1011" t="str">
        <f>IF(Data!BX280="","",Data!BX280)</f>
        <v/>
      </c>
      <c r="F280" s="1011" t="str">
        <f>IF(Data!BY280="","",Data!BY280)</f>
        <v/>
      </c>
      <c r="G280" s="1097"/>
      <c r="H280" s="974" t="str">
        <f>IF(SUM(C280)&gt;0,(C278-H283-SUM(C283)*(H283=""))*'Exp factors'!C$23,"")</f>
        <v/>
      </c>
      <c r="I280" s="974" t="str">
        <f>IF(SUM(D280)&gt;0,(D278-I283-SUM(D283)*(I283=""))*'Exp factors'!D$23,"")</f>
        <v/>
      </c>
      <c r="J280" s="974" t="str">
        <f>IF(SUM(E280)&gt;0,(E278-J283-SUM(E283)*(J283=""))*'Exp factors'!E$23,"")</f>
        <v/>
      </c>
      <c r="K280" s="974" t="str">
        <f>IF(SUM(F280)&gt;0,(F278-K283-SUM(F283)*(K283=""))*'Exp factors'!F$23,"")</f>
        <v/>
      </c>
      <c r="L280" s="1097"/>
      <c r="M280" s="969"/>
      <c r="N280" s="969"/>
      <c r="O280" s="969"/>
      <c r="P280" s="969"/>
      <c r="Q280" s="1126"/>
      <c r="R280" s="903"/>
      <c r="S280" s="1035"/>
      <c r="T280" s="1035"/>
      <c r="U280" s="1066">
        <v>281</v>
      </c>
      <c r="V280" s="476"/>
    </row>
    <row r="281" spans="1:22" ht="15.75" customHeight="1">
      <c r="A281" s="1094" t="s">
        <v>180</v>
      </c>
      <c r="B281" s="1152"/>
      <c r="C281" s="1011" t="str">
        <f>IF(Data!BV281="","",Data!BV281)</f>
        <v/>
      </c>
      <c r="D281" s="1011" t="str">
        <f>IF(Data!BW281="","",Data!BW281)</f>
        <v/>
      </c>
      <c r="E281" s="1011" t="str">
        <f>IF(Data!BX281="","",Data!BX281)</f>
        <v/>
      </c>
      <c r="F281" s="1011" t="str">
        <f>IF(Data!BY281="","",Data!BY281)</f>
        <v/>
      </c>
      <c r="G281" s="1100"/>
      <c r="H281" s="969"/>
      <c r="I281" s="969"/>
      <c r="J281" s="969"/>
      <c r="K281" s="969"/>
      <c r="L281" s="1100"/>
      <c r="M281" s="969"/>
      <c r="N281" s="969"/>
      <c r="O281" s="969"/>
      <c r="P281" s="969"/>
      <c r="Q281" s="1126"/>
      <c r="R281" s="1110"/>
      <c r="S281" s="1111"/>
      <c r="T281" s="1111"/>
      <c r="U281" s="1066">
        <v>282</v>
      </c>
      <c r="V281" s="476"/>
    </row>
    <row r="282" spans="1:22" ht="15.75" customHeight="1">
      <c r="A282" s="1094" t="s">
        <v>182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8" t="str">
        <f>IF(H280="","",H280*C281)</f>
        <v/>
      </c>
      <c r="I282" s="978" t="str">
        <f>IF(I280="","",I280*D281)</f>
        <v/>
      </c>
      <c r="J282" s="978" t="str">
        <f>IF(J280="","",J280*E281)</f>
        <v/>
      </c>
      <c r="K282" s="978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5"/>
      <c r="T282" s="1035"/>
      <c r="U282" s="1066">
        <v>283</v>
      </c>
      <c r="V282" s="476"/>
    </row>
    <row r="283" spans="1:22" ht="15.75" customHeight="1">
      <c r="A283" s="1094" t="s">
        <v>246</v>
      </c>
      <c r="B283" s="1109"/>
      <c r="C283" s="1011" t="str">
        <f>IF(Data!BV283="","",Data!BV283)</f>
        <v/>
      </c>
      <c r="D283" s="1011" t="str">
        <f>IF(Data!BW283="","",Data!BW283)</f>
        <v/>
      </c>
      <c r="E283" s="1011" t="str">
        <f>IF(Data!BX283="","",Data!BX283)</f>
        <v/>
      </c>
      <c r="F283" s="1011" t="str">
        <f>IF(Data!BY283="","",Data!BY283)</f>
        <v/>
      </c>
      <c r="G283" s="1100"/>
      <c r="H283" s="299"/>
      <c r="I283" s="299"/>
      <c r="J283" s="299"/>
      <c r="K283" s="299"/>
      <c r="L283" s="1100"/>
      <c r="M283" s="969"/>
      <c r="N283" s="969"/>
      <c r="O283" s="969"/>
      <c r="P283" s="969"/>
      <c r="Q283" s="1126"/>
      <c r="R283" s="903"/>
      <c r="S283" s="1035"/>
      <c r="T283" s="1035"/>
      <c r="U283" s="1066">
        <v>284</v>
      </c>
      <c r="V283" s="476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5"/>
      <c r="S284" s="1028"/>
      <c r="T284" s="1028"/>
      <c r="U284" s="1066">
        <v>285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11" t="str">
        <f>IF(Data!BV285="","",Data!BV285)</f>
        <v/>
      </c>
      <c r="D285" s="1011" t="str">
        <f>IF(Data!BW285="","",Data!BW285)</f>
        <v/>
      </c>
      <c r="E285" s="1011" t="str">
        <f>IF(Data!BX285="","",Data!BX285)</f>
        <v/>
      </c>
      <c r="F285" s="1011" t="str">
        <f>IF(Data!BY285="","",Data!BY285)</f>
        <v/>
      </c>
      <c r="G285" s="1152"/>
      <c r="H285" s="969"/>
      <c r="I285" s="969"/>
      <c r="J285" s="969"/>
      <c r="K285" s="969"/>
      <c r="L285" s="1152"/>
      <c r="M285" s="1138"/>
      <c r="N285" s="1138"/>
      <c r="O285" s="1138"/>
      <c r="P285" s="1138"/>
      <c r="Q285" s="1126"/>
      <c r="R285" s="903"/>
      <c r="S285" s="1035"/>
      <c r="T285" s="1035"/>
      <c r="U285" s="1066">
        <v>286</v>
      </c>
      <c r="V285" s="476"/>
    </row>
    <row r="286" spans="1:22" ht="15.75" customHeight="1">
      <c r="A286" s="947" t="str">
        <f>$G$1 &amp; " per kg"</f>
        <v>kcal per kg</v>
      </c>
      <c r="B286" s="1163"/>
      <c r="C286" s="1011">
        <f>IF(Data!BV286="","",Data!BV286)</f>
        <v>3360</v>
      </c>
      <c r="D286" s="1011">
        <f>IF(Data!BW286="","",Data!BW286)</f>
        <v>3360</v>
      </c>
      <c r="E286" s="1011">
        <f>IF(Data!BX286="","",Data!BX286)</f>
        <v>3360</v>
      </c>
      <c r="F286" s="1011">
        <f>IF(Data!BY286="","",Data!BY286)</f>
        <v>3360</v>
      </c>
      <c r="G286" s="1081"/>
      <c r="H286" s="969"/>
      <c r="I286" s="969"/>
      <c r="J286" s="969"/>
      <c r="K286" s="969"/>
      <c r="L286" s="1081"/>
      <c r="M286" s="969"/>
      <c r="N286" s="969"/>
      <c r="O286" s="969"/>
      <c r="P286" s="969"/>
      <c r="Q286" s="1126"/>
      <c r="R286" s="903"/>
      <c r="S286" s="1035"/>
      <c r="T286" s="1035"/>
      <c r="U286" s="1066">
        <v>287</v>
      </c>
      <c r="V286" s="476"/>
    </row>
    <row r="287" spans="1:22" ht="15.75" customHeight="1">
      <c r="A287" s="1093" t="s">
        <v>245</v>
      </c>
      <c r="B287" s="1163"/>
      <c r="C287" s="1011" t="str">
        <f>IF(Data!BV287="","",Data!BV287)</f>
        <v/>
      </c>
      <c r="D287" s="1011" t="str">
        <f>IF(Data!BW287="","",Data!BW287)</f>
        <v/>
      </c>
      <c r="E287" s="1011" t="str">
        <f>IF(Data!BX287="","",Data!BX287)</f>
        <v/>
      </c>
      <c r="F287" s="1011" t="str">
        <f>IF(Data!BY287="","",Data!BY287)</f>
        <v/>
      </c>
      <c r="G287" s="1097"/>
      <c r="H287" s="974" t="str">
        <f>IF(SUM(C287)&gt;0,(C285-H290-SUM(C290)*(H290=""))*'Exp factors'!C$23,"")</f>
        <v/>
      </c>
      <c r="I287" s="974" t="str">
        <f>IF(SUM(D287)&gt;0,(D285-I290-SUM(D290)*(I290=""))*'Exp factors'!D$23,"")</f>
        <v/>
      </c>
      <c r="J287" s="974" t="str">
        <f>IF(SUM(E287)&gt;0,(E285-J290-SUM(E290)*(J290=""))*'Exp factors'!E$23,"")</f>
        <v/>
      </c>
      <c r="K287" s="974" t="str">
        <f>IF(SUM(F287)&gt;0,(F285-K290-SUM(F290)*(K290=""))*'Exp factors'!F$23,"")</f>
        <v/>
      </c>
      <c r="L287" s="1097"/>
      <c r="M287" s="969"/>
      <c r="N287" s="969"/>
      <c r="O287" s="969"/>
      <c r="P287" s="969"/>
      <c r="Q287" s="1126"/>
      <c r="R287" s="903"/>
      <c r="S287" s="1035"/>
      <c r="T287" s="1035"/>
      <c r="U287" s="1066">
        <v>288</v>
      </c>
      <c r="V287" s="476"/>
    </row>
    <row r="288" spans="1:22" ht="15.75" customHeight="1">
      <c r="A288" s="1094" t="s">
        <v>180</v>
      </c>
      <c r="B288" s="1119"/>
      <c r="C288" s="1011" t="str">
        <f>IF(Data!BV288="","",Data!BV288)</f>
        <v/>
      </c>
      <c r="D288" s="1011" t="str">
        <f>IF(Data!BW288="","",Data!BW288)</f>
        <v/>
      </c>
      <c r="E288" s="1011" t="str">
        <f>IF(Data!BX288="","",Data!BX288)</f>
        <v/>
      </c>
      <c r="F288" s="1011" t="str">
        <f>IF(Data!BY288="","",Data!BY288)</f>
        <v/>
      </c>
      <c r="G288" s="1100"/>
      <c r="H288" s="969"/>
      <c r="I288" s="969"/>
      <c r="J288" s="969"/>
      <c r="K288" s="969"/>
      <c r="L288" s="1100"/>
      <c r="M288" s="969"/>
      <c r="N288" s="969"/>
      <c r="O288" s="969"/>
      <c r="P288" s="969"/>
      <c r="Q288" s="1126"/>
      <c r="R288" s="1110"/>
      <c r="S288" s="1111"/>
      <c r="T288" s="1111"/>
      <c r="U288" s="1066">
        <v>289</v>
      </c>
      <c r="V288" s="476"/>
    </row>
    <row r="289" spans="1:22" ht="15.75" customHeight="1">
      <c r="A289" s="1094" t="s">
        <v>182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8" t="str">
        <f>IF(H287="","",H287*C288)</f>
        <v/>
      </c>
      <c r="I289" s="978" t="str">
        <f>IF(I287="","",I287*D288)</f>
        <v/>
      </c>
      <c r="J289" s="978" t="str">
        <f>IF(J287="","",J287*E288)</f>
        <v/>
      </c>
      <c r="K289" s="978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5"/>
      <c r="T289" s="1035"/>
      <c r="U289" s="1066">
        <v>290</v>
      </c>
      <c r="V289" s="476"/>
    </row>
    <row r="290" spans="1:22" ht="15.75" customHeight="1">
      <c r="A290" s="1094" t="s">
        <v>246</v>
      </c>
      <c r="B290" s="1152"/>
      <c r="C290" s="1011" t="str">
        <f>IF(Data!BV290="","",Data!BV290)</f>
        <v/>
      </c>
      <c r="D290" s="1011" t="str">
        <f>IF(Data!BW290="","",Data!BW290)</f>
        <v/>
      </c>
      <c r="E290" s="1011" t="str">
        <f>IF(Data!BX290="","",Data!BX290)</f>
        <v/>
      </c>
      <c r="F290" s="1011" t="str">
        <f>IF(Data!BY290="","",Data!BY290)</f>
        <v/>
      </c>
      <c r="G290" s="1100"/>
      <c r="H290" s="299"/>
      <c r="I290" s="299"/>
      <c r="J290" s="299"/>
      <c r="K290" s="299"/>
      <c r="L290" s="1100"/>
      <c r="M290" s="969"/>
      <c r="N290" s="969"/>
      <c r="O290" s="969"/>
      <c r="P290" s="969"/>
      <c r="Q290" s="1126"/>
      <c r="R290" s="903"/>
      <c r="S290" s="1035"/>
      <c r="T290" s="1035"/>
      <c r="U290" s="1066">
        <v>291</v>
      </c>
      <c r="V290" s="476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5"/>
      <c r="S291" s="1028"/>
      <c r="T291" s="1028"/>
      <c r="U291" s="1066">
        <v>292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11" t="str">
        <f>IF(Data!BV292="","",Data!BV292)</f>
        <v/>
      </c>
      <c r="D292" s="1011" t="str">
        <f>IF(Data!BW292="","",Data!BW292)</f>
        <v/>
      </c>
      <c r="E292" s="1011" t="str">
        <f>IF(Data!BX292="","",Data!BX292)</f>
        <v/>
      </c>
      <c r="F292" s="1011" t="str">
        <f>IF(Data!BY292="","",Data!BY292)</f>
        <v/>
      </c>
      <c r="G292" s="1152"/>
      <c r="H292" s="969"/>
      <c r="I292" s="969"/>
      <c r="J292" s="969"/>
      <c r="K292" s="969"/>
      <c r="L292" s="1152"/>
      <c r="M292" s="1138"/>
      <c r="N292" s="1138"/>
      <c r="O292" s="1138"/>
      <c r="P292" s="1138"/>
      <c r="Q292" s="1126"/>
      <c r="R292" s="903"/>
      <c r="S292" s="1035"/>
      <c r="T292" s="1035"/>
      <c r="U292" s="1066">
        <v>293</v>
      </c>
      <c r="V292" s="476"/>
    </row>
    <row r="293" spans="1:22" ht="15.75" customHeight="1">
      <c r="A293" s="947" t="str">
        <f>$G$1 &amp; " per kg"</f>
        <v>kcal per kg</v>
      </c>
      <c r="B293" s="1109"/>
      <c r="C293" s="1011">
        <f>IF(Data!BV293="","",Data!BV293)</f>
        <v>3440</v>
      </c>
      <c r="D293" s="1011">
        <f>IF(Data!BW293="","",Data!BW293)</f>
        <v>3440</v>
      </c>
      <c r="E293" s="1011">
        <f>IF(Data!BX293="","",Data!BX293)</f>
        <v>3440</v>
      </c>
      <c r="F293" s="1011">
        <f>IF(Data!BY293="","",Data!BY293)</f>
        <v>3440</v>
      </c>
      <c r="G293" s="1081"/>
      <c r="H293" s="969"/>
      <c r="I293" s="969"/>
      <c r="J293" s="969"/>
      <c r="K293" s="969"/>
      <c r="L293" s="1081"/>
      <c r="M293" s="969"/>
      <c r="N293" s="969"/>
      <c r="O293" s="969"/>
      <c r="P293" s="969"/>
      <c r="Q293" s="1126"/>
      <c r="R293" s="903"/>
      <c r="S293" s="1035"/>
      <c r="T293" s="1035"/>
      <c r="U293" s="1066">
        <v>294</v>
      </c>
      <c r="V293" s="476"/>
    </row>
    <row r="294" spans="1:22" ht="15.75" customHeight="1">
      <c r="A294" s="1093" t="s">
        <v>245</v>
      </c>
      <c r="B294" s="1109"/>
      <c r="C294" s="1011" t="str">
        <f>IF(Data!BV294="","",Data!BV294)</f>
        <v/>
      </c>
      <c r="D294" s="1011" t="str">
        <f>IF(Data!BW294="","",Data!BW294)</f>
        <v/>
      </c>
      <c r="E294" s="1011" t="str">
        <f>IF(Data!BX294="","",Data!BX294)</f>
        <v/>
      </c>
      <c r="F294" s="1011" t="str">
        <f>IF(Data!BY294="","",Data!BY294)</f>
        <v/>
      </c>
      <c r="G294" s="1097"/>
      <c r="H294" s="974" t="str">
        <f>IF(SUM(C294)&gt;0,(C292-H297-SUM(C297)*(H297=""))*'Exp factors'!C$23,"")</f>
        <v/>
      </c>
      <c r="I294" s="974" t="str">
        <f>IF(SUM(D294)&gt;0,(D292-I297-SUM(D297)*(I297=""))*'Exp factors'!D$23,"")</f>
        <v/>
      </c>
      <c r="J294" s="974" t="str">
        <f>IF(SUM(E294)&gt;0,(E292-J297-SUM(E297)*(J297=""))*'Exp factors'!E$23,"")</f>
        <v/>
      </c>
      <c r="K294" s="974" t="str">
        <f>IF(SUM(F294)&gt;0,(F292-K297-SUM(F297)*(K297=""))*'Exp factors'!F$23,"")</f>
        <v/>
      </c>
      <c r="L294" s="1097"/>
      <c r="M294" s="969"/>
      <c r="N294" s="969"/>
      <c r="O294" s="969"/>
      <c r="P294" s="969"/>
      <c r="Q294" s="1126"/>
      <c r="R294" s="903"/>
      <c r="S294" s="1035"/>
      <c r="T294" s="1035"/>
      <c r="U294" s="1066">
        <v>295</v>
      </c>
      <c r="V294" s="476"/>
    </row>
    <row r="295" spans="1:22" ht="15.75" customHeight="1">
      <c r="A295" s="1094" t="s">
        <v>180</v>
      </c>
      <c r="B295" s="1109"/>
      <c r="C295" s="1011" t="str">
        <f>IF(Data!BV295="","",Data!BV295)</f>
        <v/>
      </c>
      <c r="D295" s="1011" t="str">
        <f>IF(Data!BW295="","",Data!BW295)</f>
        <v/>
      </c>
      <c r="E295" s="1011" t="str">
        <f>IF(Data!BX295="","",Data!BX295)</f>
        <v/>
      </c>
      <c r="F295" s="1011" t="str">
        <f>IF(Data!BY295="","",Data!BY295)</f>
        <v/>
      </c>
      <c r="G295" s="1100"/>
      <c r="H295" s="969"/>
      <c r="I295" s="969"/>
      <c r="J295" s="969"/>
      <c r="K295" s="969"/>
      <c r="L295" s="1100"/>
      <c r="M295" s="969"/>
      <c r="N295" s="969"/>
      <c r="O295" s="969"/>
      <c r="P295" s="969"/>
      <c r="Q295" s="1126"/>
      <c r="R295" s="1110"/>
      <c r="S295" s="1111"/>
      <c r="T295" s="1111"/>
      <c r="U295" s="1066">
        <v>296</v>
      </c>
      <c r="V295" s="476"/>
    </row>
    <row r="296" spans="1:22" ht="15.75" customHeight="1">
      <c r="A296" s="1094" t="s">
        <v>182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8" t="str">
        <f>IF(H294="","",H294*C295)</f>
        <v/>
      </c>
      <c r="I296" s="978" t="str">
        <f>IF(I294="","",I294*D295)</f>
        <v/>
      </c>
      <c r="J296" s="978" t="str">
        <f>IF(J294="","",J294*E295)</f>
        <v/>
      </c>
      <c r="K296" s="978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5"/>
      <c r="T296" s="1035"/>
      <c r="U296" s="1066">
        <v>297</v>
      </c>
      <c r="V296" s="476"/>
    </row>
    <row r="297" spans="1:22" ht="15.75" customHeight="1">
      <c r="A297" s="1094" t="s">
        <v>246</v>
      </c>
      <c r="B297" s="1163"/>
      <c r="C297" s="1011" t="str">
        <f>IF(Data!BV297="","",Data!BV297)</f>
        <v/>
      </c>
      <c r="D297" s="1011" t="str">
        <f>IF(Data!BW297="","",Data!BW297)</f>
        <v/>
      </c>
      <c r="E297" s="1011" t="str">
        <f>IF(Data!BX297="","",Data!BX297)</f>
        <v/>
      </c>
      <c r="F297" s="1011" t="str">
        <f>IF(Data!BY297="","",Data!BY297)</f>
        <v/>
      </c>
      <c r="G297" s="1100"/>
      <c r="H297" s="299"/>
      <c r="I297" s="299"/>
      <c r="J297" s="299"/>
      <c r="K297" s="299"/>
      <c r="L297" s="1100"/>
      <c r="M297" s="969"/>
      <c r="N297" s="969"/>
      <c r="O297" s="969"/>
      <c r="P297" s="969"/>
      <c r="Q297" s="1126"/>
      <c r="R297" s="903"/>
      <c r="S297" s="1035"/>
      <c r="T297" s="1035"/>
      <c r="U297" s="1066">
        <v>298</v>
      </c>
      <c r="V297" s="476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5"/>
      <c r="S298" s="1028"/>
      <c r="T298" s="1028"/>
      <c r="U298" s="1066">
        <v>299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11" t="str">
        <f>IF(Data!BV299="","",Data!BV299)</f>
        <v/>
      </c>
      <c r="D299" s="1011" t="str">
        <f>IF(Data!BW299="","",Data!BW299)</f>
        <v/>
      </c>
      <c r="E299" s="1011" t="str">
        <f>IF(Data!BX299="","",Data!BX299)</f>
        <v/>
      </c>
      <c r="F299" s="1011" t="str">
        <f>IF(Data!BY299="","",Data!BY299)</f>
        <v/>
      </c>
      <c r="G299" s="1127"/>
      <c r="H299" s="988" t="str">
        <f>IF(SUM(C299)&gt;0,C299*'Exp factors'!C$21,"")</f>
        <v/>
      </c>
      <c r="I299" s="988" t="str">
        <f>IF(SUM(D299)&gt;0,D299*'Exp factors'!D$21,"")</f>
        <v/>
      </c>
      <c r="J299" s="988" t="str">
        <f>IF(SUM(E299)&gt;0,E299*'Exp factors'!E$21,"")</f>
        <v/>
      </c>
      <c r="K299" s="988" t="str">
        <f>IF(SUM(F299)&gt;0,F299*'Exp factors'!F$21,"")</f>
        <v/>
      </c>
      <c r="L299" s="1127"/>
      <c r="M299" s="969"/>
      <c r="N299" s="969"/>
      <c r="O299" s="969"/>
      <c r="P299" s="969"/>
      <c r="Q299" s="1126"/>
      <c r="R299" s="903"/>
      <c r="S299" s="1035"/>
      <c r="T299" s="1035"/>
      <c r="U299" s="1066">
        <v>300</v>
      </c>
      <c r="V299" s="476"/>
    </row>
    <row r="300" spans="1:22" ht="15.75" customHeight="1">
      <c r="A300" s="947" t="s">
        <v>255</v>
      </c>
      <c r="B300" s="1152"/>
      <c r="C300" s="1011" t="str">
        <f>IF(Data!BV300="","",Data!BV300)</f>
        <v/>
      </c>
      <c r="D300" s="1011" t="str">
        <f>IF(Data!BW300="","",Data!BW300)</f>
        <v/>
      </c>
      <c r="E300" s="1011" t="str">
        <f>IF(Data!BX300="","",Data!BX300)</f>
        <v/>
      </c>
      <c r="F300" s="1011" t="str">
        <f>IF(Data!BY300="","",Data!BY300)</f>
        <v/>
      </c>
      <c r="G300" s="1127"/>
      <c r="H300" s="969"/>
      <c r="I300" s="969"/>
      <c r="J300" s="969"/>
      <c r="K300" s="969"/>
      <c r="L300" s="1127"/>
      <c r="M300" s="969"/>
      <c r="N300" s="969"/>
      <c r="O300" s="969"/>
      <c r="P300" s="969"/>
      <c r="Q300" s="1126"/>
      <c r="R300" s="903"/>
      <c r="S300" s="1035"/>
      <c r="T300" s="1035"/>
      <c r="U300" s="1066">
        <v>301</v>
      </c>
      <c r="V300" s="476"/>
    </row>
    <row r="301" spans="1:22" ht="15.75" customHeight="1">
      <c r="A301" s="947" t="s">
        <v>256</v>
      </c>
      <c r="B301" s="1152"/>
      <c r="C301" s="1011" t="str">
        <f>IF(Data!BV301="","",Data!BV301)</f>
        <v/>
      </c>
      <c r="D301" s="1011" t="str">
        <f>IF(Data!BW301="","",Data!BW301)</f>
        <v/>
      </c>
      <c r="E301" s="1011" t="str">
        <f>IF(Data!BX301="","",Data!BX301)</f>
        <v/>
      </c>
      <c r="F301" s="1011" t="str">
        <f>IF(Data!BY301="","",Data!BY301)</f>
        <v/>
      </c>
      <c r="G301" s="1127"/>
      <c r="H301" s="969"/>
      <c r="I301" s="969"/>
      <c r="J301" s="969"/>
      <c r="K301" s="969"/>
      <c r="L301" s="1127"/>
      <c r="M301" s="969"/>
      <c r="N301" s="969"/>
      <c r="O301" s="969"/>
      <c r="P301" s="969"/>
      <c r="Q301" s="1126"/>
      <c r="R301" s="903"/>
      <c r="S301" s="1035"/>
      <c r="T301" s="1035"/>
      <c r="U301" s="1066">
        <v>302</v>
      </c>
      <c r="V301" s="476"/>
    </row>
    <row r="302" spans="1:22" ht="15.75" customHeight="1">
      <c r="A302" s="1167" t="s">
        <v>257</v>
      </c>
      <c r="B302" s="1109"/>
      <c r="C302" s="1140" t="str">
        <f>IF(C299="","",C299*C301)</f>
        <v/>
      </c>
      <c r="D302" s="1140" t="str">
        <f>IF(D299="","",D299*D301)</f>
        <v/>
      </c>
      <c r="E302" s="1140" t="str">
        <f>IF(E299="","",E299*E301)</f>
        <v/>
      </c>
      <c r="F302" s="1140" t="str">
        <f>IF(F299="","",F299*F301)</f>
        <v/>
      </c>
      <c r="G302" s="1168"/>
      <c r="H302" s="978" t="str">
        <f>IF(H299="","",H299*C301)</f>
        <v/>
      </c>
      <c r="I302" s="978" t="str">
        <f>IF(I299="","",I299*D301)</f>
        <v/>
      </c>
      <c r="J302" s="978" t="str">
        <f>IF(J299="","",J299*E301)</f>
        <v/>
      </c>
      <c r="K302" s="978" t="str">
        <f>IF(K299="","",K299*F301)</f>
        <v/>
      </c>
      <c r="L302" s="1168"/>
      <c r="M302" s="969"/>
      <c r="N302" s="969"/>
      <c r="O302" s="969"/>
      <c r="P302" s="969"/>
      <c r="Q302" s="1126"/>
      <c r="R302" s="903"/>
      <c r="S302" s="1035"/>
      <c r="T302" s="1035"/>
      <c r="U302" s="1066">
        <v>303</v>
      </c>
      <c r="V302" s="476"/>
    </row>
    <row r="303" spans="1:22" ht="15.75" customHeight="1">
      <c r="A303" s="947" t="str">
        <f>$G$1 &amp; " per kg"</f>
        <v>kcal per kg</v>
      </c>
      <c r="B303" s="1109"/>
      <c r="C303" s="1011">
        <f>IF(Data!BV303="","",Data!BV303)</f>
        <v>6406</v>
      </c>
      <c r="D303" s="1011">
        <f>IF(Data!BW303="","",Data!BW303)</f>
        <v>6406</v>
      </c>
      <c r="E303" s="1011">
        <f>IF(Data!BX303="","",Data!BX303)</f>
        <v>6406</v>
      </c>
      <c r="F303" s="1011">
        <f>IF(Data!BY303="","",Data!BY303)</f>
        <v>6406</v>
      </c>
      <c r="G303" s="1081"/>
      <c r="H303" s="969"/>
      <c r="I303" s="969"/>
      <c r="J303" s="969"/>
      <c r="K303" s="969"/>
      <c r="L303" s="1081"/>
      <c r="M303" s="969"/>
      <c r="N303" s="969"/>
      <c r="O303" s="969"/>
      <c r="P303" s="969"/>
      <c r="Q303" s="1126"/>
      <c r="R303" s="903"/>
      <c r="S303" s="1035"/>
      <c r="T303" s="1035"/>
      <c r="U303" s="1066">
        <v>304</v>
      </c>
      <c r="V303" s="476"/>
    </row>
    <row r="304" spans="1:22" ht="15.75" customHeight="1">
      <c r="A304" s="1093" t="s">
        <v>245</v>
      </c>
      <c r="B304" s="1109"/>
      <c r="C304" s="1011" t="str">
        <f>IF(Data!BV304="","",Data!BV304)</f>
        <v/>
      </c>
      <c r="D304" s="1011" t="str">
        <f>IF(Data!BW304="","",Data!BW304)</f>
        <v/>
      </c>
      <c r="E304" s="1011" t="str">
        <f>IF(Data!BX304="","",Data!BX304)</f>
        <v/>
      </c>
      <c r="F304" s="1011" t="str">
        <f>IF(Data!BY304="","",Data!BY304)</f>
        <v/>
      </c>
      <c r="G304" s="1097"/>
      <c r="H304" s="974" t="str">
        <f>IF(SUM(C304)&gt;0,(C302-H307-SUM(C307)*(H307=""))*'Exp factors'!C$23,"")</f>
        <v/>
      </c>
      <c r="I304" s="974" t="str">
        <f>IF(SUM(D304)&gt;0,(D302-I307-SUM(D307)*(I307=""))*'Exp factors'!D$23,"")</f>
        <v/>
      </c>
      <c r="J304" s="974" t="str">
        <f>IF(SUM(E304)&gt;0,(E302-J307-SUM(E307)*(J307=""))*'Exp factors'!E$23,"")</f>
        <v/>
      </c>
      <c r="K304" s="974" t="str">
        <f>IF(SUM(F304)&gt;0,(F302-K307-SUM(F307)*(K307=""))*'Exp factors'!F$23,"")</f>
        <v/>
      </c>
      <c r="L304" s="1097"/>
      <c r="M304" s="969"/>
      <c r="N304" s="969"/>
      <c r="O304" s="969"/>
      <c r="P304" s="969"/>
      <c r="Q304" s="1126"/>
      <c r="R304" s="903"/>
      <c r="S304" s="1035"/>
      <c r="T304" s="1035"/>
      <c r="U304" s="1066">
        <v>305</v>
      </c>
      <c r="V304" s="476"/>
    </row>
    <row r="305" spans="1:22" ht="15.75" customHeight="1">
      <c r="A305" s="1094" t="s">
        <v>180</v>
      </c>
      <c r="B305" s="1109"/>
      <c r="C305" s="1011" t="str">
        <f>IF(Data!BV305="","",Data!BV305)</f>
        <v/>
      </c>
      <c r="D305" s="1011" t="str">
        <f>IF(Data!BW305="","",Data!BW305)</f>
        <v/>
      </c>
      <c r="E305" s="1011" t="str">
        <f>IF(Data!BX305="","",Data!BX305)</f>
        <v/>
      </c>
      <c r="F305" s="1011" t="str">
        <f>IF(Data!BY305="","",Data!BY305)</f>
        <v/>
      </c>
      <c r="G305" s="1100"/>
      <c r="H305" s="969"/>
      <c r="I305" s="969"/>
      <c r="J305" s="969"/>
      <c r="K305" s="969"/>
      <c r="L305" s="1100"/>
      <c r="M305" s="969"/>
      <c r="N305" s="969"/>
      <c r="O305" s="969"/>
      <c r="P305" s="969"/>
      <c r="Q305" s="1126"/>
      <c r="R305" s="1110"/>
      <c r="S305" s="1111"/>
      <c r="T305" s="1111"/>
      <c r="U305" s="1066">
        <v>306</v>
      </c>
      <c r="V305" s="476"/>
    </row>
    <row r="306" spans="1:22" ht="15.75" customHeight="1">
      <c r="A306" s="1094" t="s">
        <v>182</v>
      </c>
      <c r="B306" s="1163"/>
      <c r="C306" s="1117" t="str">
        <f>IF(SUM(C304)=0,"",C304*C305)</f>
        <v/>
      </c>
      <c r="D306" s="1117" t="str">
        <f>IF(SUM(D304)=0,"",D304*D305)</f>
        <v/>
      </c>
      <c r="E306" s="1117" t="str">
        <f>IF(SUM(E304)=0,"",E304*E305)</f>
        <v/>
      </c>
      <c r="F306" s="1117" t="str">
        <f>IF(SUM(F304)=0,"",F304*F305)</f>
        <v/>
      </c>
      <c r="G306" s="1100"/>
      <c r="H306" s="978" t="str">
        <f>IF(H304="","",H304*C305)</f>
        <v/>
      </c>
      <c r="I306" s="978" t="str">
        <f>IF(I304="","",I304*D305)</f>
        <v/>
      </c>
      <c r="J306" s="978" t="str">
        <f>IF(J304="","",J304*E305)</f>
        <v/>
      </c>
      <c r="K306" s="978" t="str">
        <f>IF(K304="","",K304*F305)</f>
        <v/>
      </c>
      <c r="L306" s="1100"/>
      <c r="M306" s="978" t="str">
        <f>IF(H306="","",SUM(H306)-SUM(C306))</f>
        <v/>
      </c>
      <c r="N306" s="978" t="str">
        <f>IF(I306="","",SUM(I306)-SUM(D306))</f>
        <v/>
      </c>
      <c r="O306" s="978" t="str">
        <f>IF(J306="","",SUM(J306)-SUM(E306))</f>
        <v/>
      </c>
      <c r="P306" s="978" t="str">
        <f>IF(K306="","",SUM(K306)-SUM(F306))</f>
        <v/>
      </c>
      <c r="Q306" s="1126"/>
      <c r="R306" s="903"/>
      <c r="S306" s="1035"/>
      <c r="T306" s="1035"/>
      <c r="U306" s="1066">
        <v>307</v>
      </c>
      <c r="V306" s="476"/>
    </row>
    <row r="307" spans="1:22" s="1162" customFormat="1" ht="15.75" customHeight="1">
      <c r="A307" s="1094" t="s">
        <v>246</v>
      </c>
      <c r="B307" s="1163"/>
      <c r="C307" s="1011" t="str">
        <f>IF(Data!BV307="","",Data!BV307)</f>
        <v/>
      </c>
      <c r="D307" s="1011" t="str">
        <f>IF(Data!BW307="","",Data!BW307)</f>
        <v/>
      </c>
      <c r="E307" s="1011" t="str">
        <f>IF(Data!BX307="","",Data!BX307)</f>
        <v/>
      </c>
      <c r="F307" s="1011" t="str">
        <f>IF(Data!BY307="","",Data!BY307)</f>
        <v/>
      </c>
      <c r="G307" s="1100"/>
      <c r="H307" s="299"/>
      <c r="I307" s="299"/>
      <c r="J307" s="299"/>
      <c r="K307" s="299"/>
      <c r="L307" s="1100"/>
      <c r="M307" s="969"/>
      <c r="N307" s="969"/>
      <c r="O307" s="969"/>
      <c r="P307" s="969"/>
      <c r="Q307" s="1126"/>
      <c r="R307" s="903"/>
      <c r="S307" s="1035"/>
      <c r="T307" s="1035"/>
      <c r="U307" s="1066">
        <v>308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 t="str">
        <f>IF(C302="","",(C302-SUM(C304)-SUM(C307))*C303/C$46/365/$F$1)</f>
        <v/>
      </c>
      <c r="D308" s="1144" t="str">
        <f>IF(D302="","",(D302-SUM(D304)-SUM(D307))*D303/D$46/365/$F$1)</f>
        <v/>
      </c>
      <c r="E308" s="1144" t="str">
        <f>IF(E302="","",(E302-SUM(E304)-SUM(E307))*E303/E$46/365/$F$1)</f>
        <v/>
      </c>
      <c r="F308" s="1144" t="str">
        <f>IF(F302="","",(F302-SUM(F304)-SUM(F307))*F303/F$46/365/$F$1)</f>
        <v/>
      </c>
      <c r="G308" s="1109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09"/>
      <c r="M308" s="1145" t="str">
        <f>IF(H308="","",SUM(H308)-SUM(C308))</f>
        <v/>
      </c>
      <c r="N308" s="1145" t="str">
        <f>IF(I308="","",SUM(I308)-SUM(D308))</f>
        <v/>
      </c>
      <c r="O308" s="1145" t="str">
        <f>IF(J308="","",SUM(J308)-SUM(E308))</f>
        <v/>
      </c>
      <c r="P308" s="1145" t="str">
        <f>IF(K308="","",SUM(K308)-SUM(F308))</f>
        <v/>
      </c>
      <c r="Q308" s="1160"/>
      <c r="R308" s="1065"/>
      <c r="S308" s="1028"/>
      <c r="T308" s="1028"/>
      <c r="U308" s="1066">
        <v>309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11" t="str">
        <f>IF(Data!BV309="","",Data!BV309)</f>
        <v/>
      </c>
      <c r="D309" s="1011" t="str">
        <f>IF(Data!BW309="","",Data!BW309)</f>
        <v/>
      </c>
      <c r="E309" s="1011" t="str">
        <f>IF(Data!BX309="","",Data!BX309)</f>
        <v/>
      </c>
      <c r="F309" s="1011" t="str">
        <f>IF(Data!BY309="","",Data!BY309)</f>
        <v/>
      </c>
      <c r="G309" s="1081"/>
      <c r="H309" s="969"/>
      <c r="I309" s="969"/>
      <c r="J309" s="969"/>
      <c r="K309" s="969"/>
      <c r="L309" s="1081"/>
      <c r="M309" s="969"/>
      <c r="N309" s="969"/>
      <c r="O309" s="969"/>
      <c r="P309" s="969"/>
      <c r="Q309" s="1160"/>
      <c r="R309" s="903"/>
      <c r="S309" s="1035"/>
      <c r="T309" s="1035"/>
      <c r="U309" s="1066">
        <v>310</v>
      </c>
      <c r="V309" s="1161"/>
    </row>
    <row r="310" spans="1:22" s="1162" customFormat="1" ht="15.75" customHeight="1">
      <c r="A310" s="947" t="s">
        <v>255</v>
      </c>
      <c r="B310" s="1123"/>
      <c r="C310" s="1011" t="str">
        <f>IF(Data!BV310="","",Data!BV310)</f>
        <v/>
      </c>
      <c r="D310" s="1011" t="str">
        <f>IF(Data!BW310="","",Data!BW310)</f>
        <v/>
      </c>
      <c r="E310" s="1011" t="str">
        <f>IF(Data!BX310="","",Data!BX310)</f>
        <v/>
      </c>
      <c r="F310" s="1011" t="str">
        <f>IF(Data!BY310="","",Data!BY310)</f>
        <v/>
      </c>
      <c r="G310" s="1081"/>
      <c r="H310" s="969"/>
      <c r="I310" s="969"/>
      <c r="J310" s="969"/>
      <c r="K310" s="969"/>
      <c r="L310" s="1081"/>
      <c r="M310" s="969"/>
      <c r="N310" s="969"/>
      <c r="O310" s="969"/>
      <c r="P310" s="969"/>
      <c r="Q310" s="1160"/>
      <c r="R310" s="903"/>
      <c r="S310" s="1035"/>
      <c r="T310" s="1035"/>
      <c r="U310" s="1066">
        <v>311</v>
      </c>
      <c r="V310" s="1161"/>
    </row>
    <row r="311" spans="1:22" ht="15.75" customHeight="1">
      <c r="A311" s="947" t="s">
        <v>256</v>
      </c>
      <c r="B311" s="1169"/>
      <c r="C311" s="1011" t="str">
        <f>IF(Data!BV311="","",Data!BV311)</f>
        <v/>
      </c>
      <c r="D311" s="1011" t="str">
        <f>IF(Data!BW311="","",Data!BW311)</f>
        <v/>
      </c>
      <c r="E311" s="1011" t="str">
        <f>IF(Data!BX311="","",Data!BX311)</f>
        <v/>
      </c>
      <c r="F311" s="1011" t="str">
        <f>IF(Data!BY311="","",Data!BY311)</f>
        <v/>
      </c>
      <c r="G311" s="1081"/>
      <c r="H311" s="969"/>
      <c r="I311" s="969"/>
      <c r="J311" s="969"/>
      <c r="K311" s="969"/>
      <c r="L311" s="1081"/>
      <c r="M311" s="969"/>
      <c r="N311" s="969"/>
      <c r="O311" s="969"/>
      <c r="P311" s="969"/>
      <c r="Q311" s="1126"/>
      <c r="R311" s="903"/>
      <c r="S311" s="1035"/>
      <c r="T311" s="1035"/>
      <c r="U311" s="1066">
        <v>312</v>
      </c>
      <c r="V311" s="476"/>
    </row>
    <row r="312" spans="1:22" ht="15.75" customHeight="1">
      <c r="A312" s="947" t="s">
        <v>257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1"/>
      <c r="H312" s="969"/>
      <c r="I312" s="969"/>
      <c r="J312" s="969"/>
      <c r="K312" s="969"/>
      <c r="L312" s="1081"/>
      <c r="M312" s="969"/>
      <c r="N312" s="969"/>
      <c r="O312" s="969"/>
      <c r="P312" s="969"/>
      <c r="Q312" s="1126"/>
      <c r="R312" s="903"/>
      <c r="S312" s="1035"/>
      <c r="T312" s="1035"/>
      <c r="U312" s="1066">
        <v>313</v>
      </c>
      <c r="V312" s="476"/>
    </row>
    <row r="313" spans="1:22" ht="15.75" customHeight="1">
      <c r="A313" s="947" t="str">
        <f>$G$1 &amp; " per kg"</f>
        <v>kcal per kg</v>
      </c>
      <c r="B313" s="1100"/>
      <c r="C313" s="1011">
        <f>IF(Data!BV313="","",Data!BV313)</f>
        <v>963</v>
      </c>
      <c r="D313" s="1011">
        <f>IF(Data!BW313="","",Data!BW313)</f>
        <v>963</v>
      </c>
      <c r="E313" s="1011">
        <f>IF(Data!BX313="","",Data!BX313)</f>
        <v>963</v>
      </c>
      <c r="F313" s="1011">
        <f>IF(Data!BY313="","",Data!BY313)</f>
        <v>963</v>
      </c>
      <c r="G313" s="1081"/>
      <c r="H313" s="969"/>
      <c r="I313" s="969"/>
      <c r="J313" s="969"/>
      <c r="K313" s="969"/>
      <c r="L313" s="1081"/>
      <c r="M313" s="969"/>
      <c r="N313" s="969"/>
      <c r="O313" s="969"/>
      <c r="P313" s="969"/>
      <c r="Q313" s="1126"/>
      <c r="R313" s="903"/>
      <c r="S313" s="1035"/>
      <c r="T313" s="1035"/>
      <c r="U313" s="1066">
        <v>314</v>
      </c>
      <c r="V313" s="476"/>
    </row>
    <row r="314" spans="1:22" ht="15.75" customHeight="1">
      <c r="A314" s="1093" t="s">
        <v>245</v>
      </c>
      <c r="B314" s="1124"/>
      <c r="C314" s="1011" t="str">
        <f>IF(Data!BV314="","",Data!BV314)</f>
        <v/>
      </c>
      <c r="D314" s="1011" t="str">
        <f>IF(Data!BW314="","",Data!BW314)</f>
        <v/>
      </c>
      <c r="E314" s="1011" t="str">
        <f>IF(Data!BX314="","",Data!BX314)</f>
        <v/>
      </c>
      <c r="F314" s="1011" t="str">
        <f>IF(Data!BY314="","",Data!BY314)</f>
        <v/>
      </c>
      <c r="G314" s="1097"/>
      <c r="H314" s="974" t="str">
        <f>IF(SUM(C314)&gt;0,(C312-H317-SUM(C317)*(H317=""))*'Exp factors'!C$23,"")</f>
        <v/>
      </c>
      <c r="I314" s="974" t="str">
        <f>IF(SUM(D314)&gt;0,(D312-I317-SUM(D317)*(I317=""))*'Exp factors'!D$23,"")</f>
        <v/>
      </c>
      <c r="J314" s="974" t="str">
        <f>IF(SUM(E314)&gt;0,(E312-J317-SUM(E317)*(J317=""))*'Exp factors'!E$23,"")</f>
        <v/>
      </c>
      <c r="K314" s="974" t="str">
        <f>IF(SUM(F314)&gt;0,(F312-K317-SUM(F317)*(K317=""))*'Exp factors'!F$23,"")</f>
        <v/>
      </c>
      <c r="L314" s="1097"/>
      <c r="M314" s="969"/>
      <c r="N314" s="969"/>
      <c r="O314" s="969"/>
      <c r="P314" s="969"/>
      <c r="Q314" s="1126"/>
      <c r="R314" s="903"/>
      <c r="S314" s="1035"/>
      <c r="T314" s="1035"/>
      <c r="U314" s="1066">
        <v>315</v>
      </c>
      <c r="V314" s="476"/>
    </row>
    <row r="315" spans="1:22" ht="15.75" customHeight="1">
      <c r="A315" s="1094" t="s">
        <v>180</v>
      </c>
      <c r="B315" s="1123"/>
      <c r="C315" s="1011" t="str">
        <f>IF(Data!BV315="","",Data!BV315)</f>
        <v/>
      </c>
      <c r="D315" s="1011" t="str">
        <f>IF(Data!BW315="","",Data!BW315)</f>
        <v/>
      </c>
      <c r="E315" s="1011" t="str">
        <f>IF(Data!BX315="","",Data!BX315)</f>
        <v/>
      </c>
      <c r="F315" s="1011" t="str">
        <f>IF(Data!BY315="","",Data!BY315)</f>
        <v/>
      </c>
      <c r="G315" s="1100"/>
      <c r="H315" s="969"/>
      <c r="I315" s="969"/>
      <c r="J315" s="969"/>
      <c r="K315" s="969"/>
      <c r="L315" s="1100"/>
      <c r="M315" s="969"/>
      <c r="N315" s="969"/>
      <c r="O315" s="969"/>
      <c r="P315" s="969"/>
      <c r="Q315" s="1126"/>
      <c r="R315" s="1110"/>
      <c r="S315" s="1111"/>
      <c r="T315" s="1111"/>
      <c r="U315" s="1066">
        <v>316</v>
      </c>
      <c r="V315" s="476"/>
    </row>
    <row r="316" spans="1:22" ht="15.75" customHeight="1">
      <c r="A316" s="1094" t="s">
        <v>182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8" t="str">
        <f>IF(H314="","",H314*C315)</f>
        <v/>
      </c>
      <c r="I316" s="978" t="str">
        <f>IF(I314="","",I314*D315)</f>
        <v/>
      </c>
      <c r="J316" s="978" t="str">
        <f>IF(J314="","",J314*E315)</f>
        <v/>
      </c>
      <c r="K316" s="978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5"/>
      <c r="T316" s="1035"/>
      <c r="U316" s="1066">
        <v>317</v>
      </c>
      <c r="V316" s="476"/>
    </row>
    <row r="317" spans="1:22" ht="15.75" customHeight="1">
      <c r="A317" s="1094" t="s">
        <v>246</v>
      </c>
      <c r="B317" s="1124"/>
      <c r="C317" s="1011" t="str">
        <f>IF(Data!BV317="","",Data!BV317)</f>
        <v/>
      </c>
      <c r="D317" s="1011" t="str">
        <f>IF(Data!BW317="","",Data!BW317)</f>
        <v/>
      </c>
      <c r="E317" s="1011" t="str">
        <f>IF(Data!BX317="","",Data!BX317)</f>
        <v/>
      </c>
      <c r="F317" s="1011" t="str">
        <f>IF(Data!BY317="","",Data!BY317)</f>
        <v/>
      </c>
      <c r="G317" s="1100"/>
      <c r="H317" s="299"/>
      <c r="I317" s="299"/>
      <c r="J317" s="299"/>
      <c r="K317" s="299"/>
      <c r="L317" s="1100"/>
      <c r="M317" s="969"/>
      <c r="N317" s="969"/>
      <c r="O317" s="969"/>
      <c r="P317" s="969"/>
      <c r="Q317" s="1126"/>
      <c r="R317" s="903"/>
      <c r="S317" s="1035"/>
      <c r="T317" s="1035"/>
      <c r="U317" s="1066">
        <v>318</v>
      </c>
      <c r="V317" s="476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5"/>
      <c r="S318" s="1028"/>
      <c r="T318" s="1028"/>
      <c r="U318" s="1066">
        <v>319</v>
      </c>
      <c r="V318" s="476"/>
    </row>
    <row r="319" spans="1:22" ht="15.75" customHeight="1">
      <c r="A319" s="1156" t="str">
        <f>IF(Data!A319="","",Data!A319)</f>
        <v>Other melons: no. local meas</v>
      </c>
      <c r="B319" s="1100"/>
      <c r="C319" s="1011" t="str">
        <f>IF(Data!BV319="","",Data!BV319)</f>
        <v/>
      </c>
      <c r="D319" s="1011" t="str">
        <f>IF(Data!BW319="","",Data!BW319)</f>
        <v/>
      </c>
      <c r="E319" s="1011" t="str">
        <f>IF(Data!BX319="","",Data!BX319)</f>
        <v/>
      </c>
      <c r="F319" s="1011" t="str">
        <f>IF(Data!BY319="","",Data!BY319)</f>
        <v/>
      </c>
      <c r="G319" s="1152"/>
      <c r="H319" s="969"/>
      <c r="I319" s="969"/>
      <c r="J319" s="969"/>
      <c r="K319" s="969"/>
      <c r="L319" s="1152"/>
      <c r="M319" s="1138"/>
      <c r="N319" s="1138"/>
      <c r="O319" s="1138"/>
      <c r="P319" s="1138"/>
      <c r="Q319" s="1126"/>
      <c r="R319" s="903"/>
      <c r="S319" s="1035"/>
      <c r="T319" s="1035"/>
      <c r="U319" s="1066">
        <v>320</v>
      </c>
      <c r="V319" s="476"/>
    </row>
    <row r="320" spans="1:22" ht="15.75" customHeight="1">
      <c r="A320" s="947" t="s">
        <v>255</v>
      </c>
      <c r="B320" s="948"/>
      <c r="C320" s="1011" t="str">
        <f>IF(Data!BV320="","",Data!BV320)</f>
        <v/>
      </c>
      <c r="D320" s="1011" t="str">
        <f>IF(Data!BW320="","",Data!BW320)</f>
        <v/>
      </c>
      <c r="E320" s="1011" t="str">
        <f>IF(Data!BX320="","",Data!BX320)</f>
        <v/>
      </c>
      <c r="F320" s="1011" t="str">
        <f>IF(Data!BY320="","",Data!BY320)</f>
        <v/>
      </c>
      <c r="G320" s="1152"/>
      <c r="H320" s="969"/>
      <c r="I320" s="969"/>
      <c r="J320" s="969"/>
      <c r="K320" s="969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6">
        <v>321</v>
      </c>
      <c r="V320" s="476"/>
    </row>
    <row r="321" spans="1:22" ht="15.75" customHeight="1">
      <c r="A321" s="947" t="s">
        <v>256</v>
      </c>
      <c r="B321" s="1100"/>
      <c r="C321" s="1011" t="str">
        <f>IF(Data!BV321="","",Data!BV321)</f>
        <v/>
      </c>
      <c r="D321" s="1011" t="str">
        <f>IF(Data!BW321="","",Data!BW321)</f>
        <v/>
      </c>
      <c r="E321" s="1011" t="str">
        <f>IF(Data!BX321="","",Data!BX321)</f>
        <v/>
      </c>
      <c r="F321" s="1011" t="str">
        <f>IF(Data!BY321="","",Data!BY321)</f>
        <v/>
      </c>
      <c r="G321" s="1152"/>
      <c r="H321" s="969"/>
      <c r="I321" s="969"/>
      <c r="J321" s="969"/>
      <c r="K321" s="969"/>
      <c r="L321" s="1152"/>
      <c r="M321" s="1138"/>
      <c r="N321" s="1138"/>
      <c r="O321" s="1138"/>
      <c r="P321" s="1138"/>
      <c r="Q321" s="1126"/>
      <c r="R321" s="903"/>
      <c r="S321" s="1035"/>
      <c r="T321" s="1035"/>
      <c r="U321" s="1066">
        <v>322</v>
      </c>
      <c r="V321" s="476"/>
    </row>
    <row r="322" spans="1:22" ht="15.75" customHeight="1">
      <c r="A322" s="947" t="s">
        <v>257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1"/>
      <c r="H322" s="969"/>
      <c r="I322" s="969"/>
      <c r="J322" s="969"/>
      <c r="K322" s="969"/>
      <c r="L322" s="1081"/>
      <c r="M322" s="969"/>
      <c r="N322" s="969"/>
      <c r="O322" s="969"/>
      <c r="P322" s="969"/>
      <c r="Q322" s="1126"/>
      <c r="R322" s="903"/>
      <c r="S322" s="1035"/>
      <c r="T322" s="1035"/>
      <c r="U322" s="1066">
        <v>323</v>
      </c>
      <c r="V322" s="476"/>
    </row>
    <row r="323" spans="1:22" ht="15.75" customHeight="1">
      <c r="A323" s="947" t="str">
        <f>$G$1 &amp; " per kg"</f>
        <v>kcal per kg</v>
      </c>
      <c r="B323" s="948"/>
      <c r="C323" s="1011">
        <f>IF(Data!BV323="","",Data!BV323)</f>
        <v>750</v>
      </c>
      <c r="D323" s="1011">
        <f>IF(Data!BW323="","",Data!BW323)</f>
        <v>750</v>
      </c>
      <c r="E323" s="1011">
        <f>IF(Data!BX323="","",Data!BX323)</f>
        <v>750</v>
      </c>
      <c r="F323" s="1011">
        <f>IF(Data!BY323="","",Data!BY323)</f>
        <v>750</v>
      </c>
      <c r="G323" s="1081"/>
      <c r="H323" s="969"/>
      <c r="I323" s="969"/>
      <c r="J323" s="969"/>
      <c r="K323" s="969"/>
      <c r="L323" s="1081"/>
      <c r="M323" s="969"/>
      <c r="N323" s="969"/>
      <c r="O323" s="969"/>
      <c r="P323" s="969"/>
      <c r="Q323" s="1126"/>
      <c r="R323" s="903"/>
      <c r="S323" s="1035"/>
      <c r="T323" s="1035"/>
      <c r="U323" s="1066">
        <v>324</v>
      </c>
      <c r="V323" s="476"/>
    </row>
    <row r="324" spans="1:22" ht="15.75" customHeight="1">
      <c r="A324" s="1093" t="s">
        <v>245</v>
      </c>
      <c r="B324" s="1100"/>
      <c r="C324" s="1011" t="str">
        <f>IF(Data!BV324="","",Data!BV324)</f>
        <v/>
      </c>
      <c r="D324" s="1011" t="str">
        <f>IF(Data!BW324="","",Data!BW324)</f>
        <v/>
      </c>
      <c r="E324" s="1011" t="str">
        <f>IF(Data!BX324="","",Data!BX324)</f>
        <v/>
      </c>
      <c r="F324" s="1011" t="str">
        <f>IF(Data!BY324="","",Data!BY324)</f>
        <v/>
      </c>
      <c r="G324" s="1097"/>
      <c r="H324" s="974" t="str">
        <f>IF(SUM(C324)&gt;0,(C322-H327-SUM(C327)*(H327=""))*'Exp factors'!C$23,"")</f>
        <v/>
      </c>
      <c r="I324" s="974" t="str">
        <f>IF(SUM(D324)&gt;0,(D322-I327-SUM(D327)*(I327=""))*'Exp factors'!D$23,"")</f>
        <v/>
      </c>
      <c r="J324" s="974" t="str">
        <f>IF(SUM(E324)&gt;0,(E322-J327-SUM(E327)*(J327=""))*'Exp factors'!E$23,"")</f>
        <v/>
      </c>
      <c r="K324" s="974" t="str">
        <f>IF(SUM(F324)&gt;0,(F322-K327-SUM(F327)*(K327=""))*'Exp factors'!F$23,"")</f>
        <v/>
      </c>
      <c r="L324" s="1097"/>
      <c r="M324" s="969"/>
      <c r="N324" s="969"/>
      <c r="O324" s="969"/>
      <c r="P324" s="969"/>
      <c r="Q324" s="1126"/>
      <c r="R324" s="903"/>
      <c r="S324" s="1035"/>
      <c r="T324" s="1035"/>
      <c r="U324" s="1066">
        <v>325</v>
      </c>
      <c r="V324" s="476"/>
    </row>
    <row r="325" spans="1:22" ht="15.75" customHeight="1">
      <c r="A325" s="1094" t="s">
        <v>180</v>
      </c>
      <c r="B325" s="1100"/>
      <c r="C325" s="1011" t="str">
        <f>IF(Data!BV325="","",Data!BV325)</f>
        <v/>
      </c>
      <c r="D325" s="1011" t="str">
        <f>IF(Data!BW325="","",Data!BW325)</f>
        <v/>
      </c>
      <c r="E325" s="1011" t="str">
        <f>IF(Data!BX325="","",Data!BX325)</f>
        <v/>
      </c>
      <c r="F325" s="1011" t="str">
        <f>IF(Data!BY325="","",Data!BY325)</f>
        <v/>
      </c>
      <c r="G325" s="1100"/>
      <c r="H325" s="969"/>
      <c r="I325" s="969"/>
      <c r="J325" s="969"/>
      <c r="K325" s="969"/>
      <c r="L325" s="1100"/>
      <c r="M325" s="969"/>
      <c r="N325" s="969"/>
      <c r="O325" s="969"/>
      <c r="P325" s="969"/>
      <c r="Q325" s="1126"/>
      <c r="R325" s="1110"/>
      <c r="S325" s="1111"/>
      <c r="T325" s="1111"/>
      <c r="U325" s="1066">
        <v>326</v>
      </c>
      <c r="V325" s="476"/>
    </row>
    <row r="326" spans="1:22" ht="15.75" customHeight="1">
      <c r="A326" s="1094" t="s">
        <v>182</v>
      </c>
      <c r="B326" s="948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8" t="str">
        <f>IF(H324="","",H324*C325)</f>
        <v/>
      </c>
      <c r="I326" s="978" t="str">
        <f>IF(I324="","",I324*D325)</f>
        <v/>
      </c>
      <c r="J326" s="978" t="str">
        <f>IF(J324="","",J324*E325)</f>
        <v/>
      </c>
      <c r="K326" s="978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5"/>
      <c r="T326" s="1035"/>
      <c r="U326" s="1066">
        <v>327</v>
      </c>
      <c r="V326" s="476"/>
    </row>
    <row r="327" spans="1:22" ht="15.75" customHeight="1">
      <c r="A327" s="1094" t="s">
        <v>246</v>
      </c>
      <c r="B327" s="1100"/>
      <c r="C327" s="1011" t="str">
        <f>IF(Data!BV327="","",Data!BV327)</f>
        <v/>
      </c>
      <c r="D327" s="1011" t="str">
        <f>IF(Data!BW327="","",Data!BW327)</f>
        <v/>
      </c>
      <c r="E327" s="1011" t="str">
        <f>IF(Data!BX327="","",Data!BX327)</f>
        <v/>
      </c>
      <c r="F327" s="1011" t="str">
        <f>IF(Data!BY327="","",Data!BY327)</f>
        <v/>
      </c>
      <c r="G327" s="1100"/>
      <c r="H327" s="299"/>
      <c r="I327" s="299"/>
      <c r="J327" s="299"/>
      <c r="K327" s="299"/>
      <c r="L327" s="1100"/>
      <c r="M327" s="969"/>
      <c r="N327" s="969"/>
      <c r="O327" s="969"/>
      <c r="P327" s="969"/>
      <c r="Q327" s="1126"/>
      <c r="R327" s="903"/>
      <c r="S327" s="1035"/>
      <c r="T327" s="1035"/>
      <c r="U327" s="1066">
        <v>328</v>
      </c>
      <c r="V327" s="476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5"/>
      <c r="S328" s="1028"/>
      <c r="T328" s="1028"/>
      <c r="U328" s="1066">
        <v>329</v>
      </c>
      <c r="V328" s="476"/>
    </row>
    <row r="329" spans="1:22" s="1166" customFormat="1" ht="15.75" customHeight="1">
      <c r="A329" s="1156" t="str">
        <f>IF(Data!A329="","",Data!A329)</f>
        <v>Other root crops: no. local meas</v>
      </c>
      <c r="B329" s="948"/>
      <c r="C329" s="1011" t="str">
        <f>IF(Data!BV329="","",Data!BV329)</f>
        <v/>
      </c>
      <c r="D329" s="1011" t="str">
        <f>IF(Data!BW329="","",Data!BW329)</f>
        <v/>
      </c>
      <c r="E329" s="1011" t="str">
        <f>IF(Data!BX329="","",Data!BX329)</f>
        <v/>
      </c>
      <c r="F329" s="1011" t="str">
        <f>IF(Data!BY329="","",Data!BY329)</f>
        <v/>
      </c>
      <c r="G329" s="1152"/>
      <c r="H329" s="969"/>
      <c r="I329" s="969"/>
      <c r="J329" s="969"/>
      <c r="K329" s="969"/>
      <c r="L329" s="1152"/>
      <c r="M329" s="1138"/>
      <c r="N329" s="1138"/>
      <c r="O329" s="1138"/>
      <c r="P329" s="1138"/>
      <c r="Q329" s="1139"/>
      <c r="R329" s="903"/>
      <c r="S329" s="1035"/>
      <c r="T329" s="1035"/>
      <c r="U329" s="1066">
        <v>330</v>
      </c>
      <c r="V329" s="1165"/>
    </row>
    <row r="330" spans="1:22" ht="15.75" customHeight="1">
      <c r="A330" s="947" t="s">
        <v>255</v>
      </c>
      <c r="B330" s="1100"/>
      <c r="C330" s="1011" t="str">
        <f>IF(Data!BV330="","",Data!BV330)</f>
        <v/>
      </c>
      <c r="D330" s="1011" t="str">
        <f>IF(Data!BW330="","",Data!BW330)</f>
        <v/>
      </c>
      <c r="E330" s="1011" t="str">
        <f>IF(Data!BX330="","",Data!BX330)</f>
        <v/>
      </c>
      <c r="F330" s="1011" t="str">
        <f>IF(Data!BY330="","",Data!BY330)</f>
        <v/>
      </c>
      <c r="G330" s="1127"/>
      <c r="H330" s="969"/>
      <c r="I330" s="969"/>
      <c r="J330" s="969"/>
      <c r="K330" s="969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6">
        <v>331</v>
      </c>
      <c r="V330" s="476"/>
    </row>
    <row r="331" spans="1:22" s="1166" customFormat="1" ht="15.75" customHeight="1">
      <c r="A331" s="1170" t="s">
        <v>256</v>
      </c>
      <c r="B331" s="1100"/>
      <c r="C331" s="1011" t="str">
        <f>IF(Data!BV331="","",Data!BV331)</f>
        <v/>
      </c>
      <c r="D331" s="1011" t="str">
        <f>IF(Data!BW331="","",Data!BW331)</f>
        <v/>
      </c>
      <c r="E331" s="1011" t="str">
        <f>IF(Data!BX331="","",Data!BX331)</f>
        <v/>
      </c>
      <c r="F331" s="1011" t="str">
        <f>IF(Data!BY331="","",Data!BY331)</f>
        <v/>
      </c>
      <c r="G331" s="1152"/>
      <c r="H331" s="969"/>
      <c r="I331" s="969"/>
      <c r="J331" s="969"/>
      <c r="K331" s="969"/>
      <c r="L331" s="1152"/>
      <c r="M331" s="1138"/>
      <c r="N331" s="1138"/>
      <c r="O331" s="1138"/>
      <c r="P331" s="1138"/>
      <c r="Q331" s="1139"/>
      <c r="R331" s="903"/>
      <c r="S331" s="1035"/>
      <c r="T331" s="1035"/>
      <c r="U331" s="1066">
        <v>332</v>
      </c>
      <c r="V331" s="1165"/>
    </row>
    <row r="332" spans="1:22" ht="15.75" customHeight="1">
      <c r="A332" s="947" t="s">
        <v>257</v>
      </c>
      <c r="B332" s="948"/>
      <c r="C332" s="1140" t="str">
        <f>IF(C329="","",C329*C331)</f>
        <v/>
      </c>
      <c r="D332" s="1140" t="str">
        <f>IF(D329="","",D329*D331)</f>
        <v/>
      </c>
      <c r="E332" s="1140" t="str">
        <f>IF(E329="","",E329*E331)</f>
        <v/>
      </c>
      <c r="F332" s="1140" t="str">
        <f>IF(F329="","",F329*F331)</f>
        <v/>
      </c>
      <c r="G332" s="1159"/>
      <c r="H332" s="969"/>
      <c r="I332" s="969"/>
      <c r="J332" s="969"/>
      <c r="K332" s="969"/>
      <c r="L332" s="1159"/>
      <c r="M332" s="969"/>
      <c r="N332" s="969"/>
      <c r="O332" s="969"/>
      <c r="P332" s="969"/>
      <c r="Q332" s="1126"/>
      <c r="R332" s="903"/>
      <c r="S332" s="1035"/>
      <c r="T332" s="1035"/>
      <c r="U332" s="1066">
        <v>333</v>
      </c>
      <c r="V332" s="476"/>
    </row>
    <row r="333" spans="1:22" ht="15.75" customHeight="1">
      <c r="A333" s="947" t="str">
        <f>$G$1 &amp; " per kg"</f>
        <v>kcal per kg</v>
      </c>
      <c r="B333" s="1100"/>
      <c r="C333" s="1011" t="str">
        <f>IF(Data!BV333="","",Data!BV333)</f>
        <v/>
      </c>
      <c r="D333" s="1011" t="str">
        <f>IF(Data!BW333="","",Data!BW333)</f>
        <v/>
      </c>
      <c r="E333" s="1011" t="str">
        <f>IF(Data!BX333="","",Data!BX333)</f>
        <v/>
      </c>
      <c r="F333" s="1011" t="str">
        <f>IF(Data!BY333="","",Data!BY333)</f>
        <v/>
      </c>
      <c r="G333" s="1159"/>
      <c r="H333" s="969"/>
      <c r="I333" s="969"/>
      <c r="J333" s="969"/>
      <c r="K333" s="969"/>
      <c r="L333" s="1159"/>
      <c r="M333" s="969"/>
      <c r="N333" s="969"/>
      <c r="O333" s="969"/>
      <c r="P333" s="969"/>
      <c r="Q333" s="1126"/>
      <c r="R333" s="903"/>
      <c r="S333" s="1035"/>
      <c r="T333" s="1035"/>
      <c r="U333" s="1066">
        <v>334</v>
      </c>
      <c r="V333" s="476"/>
    </row>
    <row r="334" spans="1:22" ht="15.75" customHeight="1">
      <c r="A334" s="1093" t="s">
        <v>245</v>
      </c>
      <c r="B334" s="1097"/>
      <c r="C334" s="1011" t="str">
        <f>IF(Data!BV334="","",Data!BV334)</f>
        <v/>
      </c>
      <c r="D334" s="1011" t="str">
        <f>IF(Data!BW334="","",Data!BW334)</f>
        <v/>
      </c>
      <c r="E334" s="1011" t="str">
        <f>IF(Data!BX334="","",Data!BX334)</f>
        <v/>
      </c>
      <c r="F334" s="1011" t="str">
        <f>IF(Data!BY334="","",Data!BY334)</f>
        <v/>
      </c>
      <c r="G334" s="948"/>
      <c r="H334" s="974" t="str">
        <f>IF(SUM(C334)&gt;0,(C332-H337-SUM(C337)*(H337=""))*'Exp factors'!C$23,"")</f>
        <v/>
      </c>
      <c r="I334" s="974" t="str">
        <f>IF(SUM(D334)&gt;0,(D332-I337-SUM(D337)*(I337=""))*'Exp factors'!D$23,"")</f>
        <v/>
      </c>
      <c r="J334" s="974" t="str">
        <f>IF(SUM(E334)&gt;0,(E332-J337-SUM(E337)*(J337=""))*'Exp factors'!E$23,"")</f>
        <v/>
      </c>
      <c r="K334" s="974" t="str">
        <f>IF(SUM(F334)&gt;0,(F332-K337-SUM(F337)*(K337=""))*'Exp factors'!F$23,"")</f>
        <v/>
      </c>
      <c r="L334" s="948"/>
      <c r="M334" s="969"/>
      <c r="N334" s="969"/>
      <c r="O334" s="969"/>
      <c r="P334" s="969"/>
      <c r="Q334" s="1126"/>
      <c r="R334" s="903"/>
      <c r="S334" s="1035"/>
      <c r="T334" s="1035"/>
      <c r="U334" s="1066">
        <v>335</v>
      </c>
      <c r="V334" s="476"/>
    </row>
    <row r="335" spans="1:22" ht="15.75" customHeight="1">
      <c r="A335" s="1094" t="s">
        <v>180</v>
      </c>
      <c r="B335" s="1171"/>
      <c r="C335" s="1011" t="str">
        <f>IF(Data!BV335="","",Data!BV335)</f>
        <v/>
      </c>
      <c r="D335" s="1011" t="str">
        <f>IF(Data!BW335="","",Data!BW335)</f>
        <v/>
      </c>
      <c r="E335" s="1011" t="str">
        <f>IF(Data!BX335="","",Data!BX335)</f>
        <v/>
      </c>
      <c r="F335" s="1011" t="str">
        <f>IF(Data!BY335="","",Data!BY335)</f>
        <v/>
      </c>
      <c r="G335" s="1163"/>
      <c r="H335" s="969"/>
      <c r="I335" s="969"/>
      <c r="J335" s="969"/>
      <c r="K335" s="969"/>
      <c r="L335" s="1163"/>
      <c r="M335" s="969"/>
      <c r="N335" s="969"/>
      <c r="O335" s="969"/>
      <c r="P335" s="969"/>
      <c r="Q335" s="1126"/>
      <c r="R335" s="1110"/>
      <c r="S335" s="1111"/>
      <c r="T335" s="1111"/>
      <c r="U335" s="1066">
        <v>336</v>
      </c>
      <c r="V335" s="476"/>
    </row>
    <row r="336" spans="1:22" ht="15.75" customHeight="1">
      <c r="A336" s="1094" t="s">
        <v>182</v>
      </c>
      <c r="B336" s="1172"/>
      <c r="C336" s="1117" t="str">
        <f>IF(SUM(C334)=0,"",C334*C335)</f>
        <v/>
      </c>
      <c r="D336" s="1117" t="str">
        <f>IF(SUM(D334)=0,"",D334*D335)</f>
        <v/>
      </c>
      <c r="E336" s="1117" t="str">
        <f>IF(SUM(E334)=0,"",E334*E335)</f>
        <v/>
      </c>
      <c r="F336" s="1117" t="str">
        <f>IF(SUM(F334)=0,"",F334*F335)</f>
        <v/>
      </c>
      <c r="G336" s="1163"/>
      <c r="H336" s="978" t="str">
        <f>IF(H334="","",H334*C335)</f>
        <v/>
      </c>
      <c r="I336" s="978" t="str">
        <f>IF(I334="","",I334*D335)</f>
        <v/>
      </c>
      <c r="J336" s="978" t="str">
        <f>IF(J334="","",J334*E335)</f>
        <v/>
      </c>
      <c r="K336" s="978" t="str">
        <f>IF(K334="","",K334*F335)</f>
        <v/>
      </c>
      <c r="L336" s="1163"/>
      <c r="M336" s="1117" t="str">
        <f>IF(H336="","",SUM(H336)-SUM(C336))</f>
        <v/>
      </c>
      <c r="N336" s="1117" t="str">
        <f>IF(I336="","",SUM(I336)-SUM(D336))</f>
        <v/>
      </c>
      <c r="O336" s="1117" t="str">
        <f>IF(J336="","",SUM(J336)-SUM(E336))</f>
        <v/>
      </c>
      <c r="P336" s="1117" t="str">
        <f>IF(K336="","",SUM(K336)-SUM(F336))</f>
        <v/>
      </c>
      <c r="Q336" s="1126"/>
      <c r="R336" s="903"/>
      <c r="S336" s="1035"/>
      <c r="T336" s="1035"/>
      <c r="U336" s="1066">
        <v>337</v>
      </c>
      <c r="V336" s="476"/>
    </row>
    <row r="337" spans="1:22" ht="15.75" customHeight="1">
      <c r="A337" s="1094" t="s">
        <v>246</v>
      </c>
      <c r="B337" s="1173"/>
      <c r="C337" s="1011" t="str">
        <f>IF(Data!BV337="","",Data!BV337)</f>
        <v/>
      </c>
      <c r="D337" s="1011" t="str">
        <f>IF(Data!BW337="","",Data!BW337)</f>
        <v/>
      </c>
      <c r="E337" s="1011" t="str">
        <f>IF(Data!BX337="","",Data!BX337)</f>
        <v/>
      </c>
      <c r="F337" s="1011" t="str">
        <f>IF(Data!BY337="","",Data!BY337)</f>
        <v/>
      </c>
      <c r="G337" s="1163"/>
      <c r="H337" s="299"/>
      <c r="I337" s="299"/>
      <c r="J337" s="299"/>
      <c r="K337" s="299"/>
      <c r="L337" s="1163"/>
      <c r="M337" s="969"/>
      <c r="N337" s="969"/>
      <c r="O337" s="969"/>
      <c r="P337" s="969"/>
      <c r="Q337" s="1126"/>
      <c r="R337" s="903"/>
      <c r="S337" s="1035"/>
      <c r="T337" s="1035"/>
      <c r="U337" s="1066">
        <v>338</v>
      </c>
      <c r="V337" s="476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 t="str">
        <f>IF(D332="","",(D332-SUM(D334)-SUM(D337))*D333/D$46/365/$F$1)</f>
        <v/>
      </c>
      <c r="E338" s="1144" t="str">
        <f>IF(E332="","",(E332-SUM(E334)-SUM(E337))*E333/E$46/365/$F$1)</f>
        <v/>
      </c>
      <c r="F338" s="1144" t="str">
        <f>IF(F332="","",(F332-SUM(F334)-SUM(F337))*F333/F$46/365/$F$1)</f>
        <v/>
      </c>
      <c r="G338" s="1119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19"/>
      <c r="M338" s="1145" t="str">
        <f>IF(H338="","",SUM(H338)-SUM(C338))</f>
        <v/>
      </c>
      <c r="N338" s="1145" t="str">
        <f>IF(I338="","",SUM(I338)-SUM(D338))</f>
        <v/>
      </c>
      <c r="O338" s="1145" t="str">
        <f>IF(J338="","",SUM(J338)-SUM(E338))</f>
        <v/>
      </c>
      <c r="P338" s="1145" t="str">
        <f>IF(K338="","",SUM(K338)-SUM(F338))</f>
        <v/>
      </c>
      <c r="Q338" s="1126"/>
      <c r="R338" s="1065"/>
      <c r="S338" s="1028"/>
      <c r="T338" s="1028"/>
      <c r="U338" s="1066">
        <v>339</v>
      </c>
      <c r="V338" s="476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11">
        <f>IF(Data!BV339="","",Data!BV339)</f>
        <v>3</v>
      </c>
      <c r="D339" s="1011">
        <f>IF(Data!BW339="","",Data!BW339)</f>
        <v>4</v>
      </c>
      <c r="E339" s="1011">
        <f>IF(Data!BX339="","",Data!BX339)</f>
        <v>10</v>
      </c>
      <c r="F339" s="1011">
        <f>IF(Data!BY339="","",Data!BY339)</f>
        <v>12</v>
      </c>
      <c r="G339" s="1152"/>
      <c r="H339" s="969"/>
      <c r="I339" s="969"/>
      <c r="J339" s="969"/>
      <c r="K339" s="969"/>
      <c r="L339" s="1152"/>
      <c r="M339" s="1138"/>
      <c r="N339" s="1138"/>
      <c r="O339" s="1138"/>
      <c r="P339" s="1138"/>
      <c r="Q339" s="1160"/>
      <c r="R339" s="903"/>
      <c r="S339" s="1035"/>
      <c r="T339" s="1035"/>
      <c r="U339" s="1066">
        <v>340</v>
      </c>
      <c r="V339" s="1161"/>
    </row>
    <row r="340" spans="1:22" ht="15.75" customHeight="1">
      <c r="A340" s="947" t="s">
        <v>255</v>
      </c>
      <c r="B340" s="1172"/>
      <c r="C340" s="1011" t="str">
        <f>IF(Data!BV340="","",Data!BV340)</f>
        <v/>
      </c>
      <c r="D340" s="1011" t="str">
        <f>IF(Data!BW340="","",Data!BW340)</f>
        <v/>
      </c>
      <c r="E340" s="1011" t="str">
        <f>IF(Data!BX340="","",Data!BX340)</f>
        <v/>
      </c>
      <c r="F340" s="1011" t="str">
        <f>IF(Data!BY340="","",Data!BY340)</f>
        <v/>
      </c>
      <c r="G340" s="1152"/>
      <c r="H340" s="969"/>
      <c r="I340" s="969"/>
      <c r="J340" s="969"/>
      <c r="K340" s="969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6">
        <v>341</v>
      </c>
      <c r="V340" s="476"/>
    </row>
    <row r="341" spans="1:22" s="1166" customFormat="1" ht="15.75" customHeight="1">
      <c r="A341" s="947" t="s">
        <v>256</v>
      </c>
      <c r="B341" s="1173"/>
      <c r="C341" s="1011">
        <f>IF(Data!BV341="","",Data!BV341)</f>
        <v>25</v>
      </c>
      <c r="D341" s="1011">
        <f>IF(Data!BW341="","",Data!BW341)</f>
        <v>25</v>
      </c>
      <c r="E341" s="1011">
        <f>IF(Data!BX341="","",Data!BX341)</f>
        <v>25</v>
      </c>
      <c r="F341" s="1011">
        <f>IF(Data!BY341="","",Data!BY341)</f>
        <v>25</v>
      </c>
      <c r="G341" s="1152"/>
      <c r="H341" s="969"/>
      <c r="I341" s="969"/>
      <c r="J341" s="969"/>
      <c r="K341" s="969"/>
      <c r="L341" s="1152"/>
      <c r="M341" s="1138"/>
      <c r="N341" s="1138"/>
      <c r="O341" s="1138"/>
      <c r="P341" s="1138"/>
      <c r="Q341" s="1139"/>
      <c r="R341" s="903"/>
      <c r="S341" s="1035"/>
      <c r="T341" s="1035"/>
      <c r="U341" s="1066">
        <v>342</v>
      </c>
      <c r="V341" s="1165"/>
    </row>
    <row r="342" spans="1:22" ht="15.75" customHeight="1">
      <c r="A342" s="947" t="s">
        <v>257</v>
      </c>
      <c r="B342" s="1173"/>
      <c r="C342" s="1140">
        <f>IF(C339="","",C339*C341)</f>
        <v>75</v>
      </c>
      <c r="D342" s="1140">
        <f>IF(D339="","",D339*D341)</f>
        <v>100</v>
      </c>
      <c r="E342" s="1140">
        <f>IF(E339="","",E339*E341)</f>
        <v>250</v>
      </c>
      <c r="F342" s="1140">
        <f>IF(F339="","",F339*F341)</f>
        <v>300</v>
      </c>
      <c r="G342" s="1081"/>
      <c r="H342" s="969"/>
      <c r="I342" s="969"/>
      <c r="J342" s="969"/>
      <c r="K342" s="969"/>
      <c r="L342" s="1081"/>
      <c r="M342" s="969"/>
      <c r="N342" s="969"/>
      <c r="O342" s="969"/>
      <c r="P342" s="969"/>
      <c r="Q342" s="1126"/>
      <c r="R342" s="903"/>
      <c r="S342" s="1035"/>
      <c r="T342" s="1035"/>
      <c r="U342" s="1066">
        <v>343</v>
      </c>
      <c r="V342" s="476"/>
    </row>
    <row r="343" spans="1:22" ht="15.75" customHeight="1">
      <c r="A343" s="947" t="str">
        <f>$G$1 &amp; " per kg"</f>
        <v>kcal per kg</v>
      </c>
      <c r="B343" s="1163"/>
      <c r="C343" s="1011">
        <f>IF(Data!BV343="","",Data!BV343)</f>
        <v>5790</v>
      </c>
      <c r="D343" s="1011">
        <f>IF(Data!BW343="","",Data!BW343)</f>
        <v>5790</v>
      </c>
      <c r="E343" s="1011">
        <f>IF(Data!BX343="","",Data!BX343)</f>
        <v>5790</v>
      </c>
      <c r="F343" s="1011">
        <f>IF(Data!BY343="","",Data!BY343)</f>
        <v>5790</v>
      </c>
      <c r="G343" s="1081"/>
      <c r="H343" s="969"/>
      <c r="I343" s="969"/>
      <c r="J343" s="969"/>
      <c r="K343" s="969"/>
      <c r="L343" s="1081"/>
      <c r="M343" s="969"/>
      <c r="N343" s="969"/>
      <c r="O343" s="969"/>
      <c r="P343" s="969"/>
      <c r="Q343" s="1126"/>
      <c r="R343" s="903"/>
      <c r="S343" s="1035"/>
      <c r="T343" s="1035"/>
      <c r="U343" s="1066">
        <v>344</v>
      </c>
      <c r="V343" s="476"/>
    </row>
    <row r="344" spans="1:22" ht="15.75" customHeight="1">
      <c r="A344" s="1093" t="s">
        <v>245</v>
      </c>
      <c r="B344" s="1172"/>
      <c r="C344" s="1011">
        <f>IF(Data!BV344="","",Data!BV344)</f>
        <v>0</v>
      </c>
      <c r="D344" s="1011">
        <f>IF(Data!BW344="","",Data!BW344)</f>
        <v>0</v>
      </c>
      <c r="E344" s="1011">
        <f>IF(Data!BX344="","",Data!BX344)</f>
        <v>50</v>
      </c>
      <c r="F344" s="1011">
        <f>IF(Data!BY344="","",Data!BY344)</f>
        <v>150</v>
      </c>
      <c r="G344" s="1097"/>
      <c r="H344" s="974" t="str">
        <f>IF(SUM(C344)&gt;0,(C342-H347-SUM(C347)*(H347=""))*'Exp factors'!C$23,"")</f>
        <v/>
      </c>
      <c r="I344" s="974" t="str">
        <f>IF(SUM(D344)&gt;0,(D342-I347-SUM(D347)*(I347=""))*'Exp factors'!D$23,"")</f>
        <v/>
      </c>
      <c r="J344" s="974">
        <f>IF(SUM(E344)&gt;0,(E342-J347-SUM(E347)*(J347=""))*'Exp factors'!E$23,"")</f>
        <v>0</v>
      </c>
      <c r="K344" s="974">
        <f>IF(SUM(F344)&gt;0,(F342-K347-SUM(F347)*(K347=""))*'Exp factors'!F$23,"")</f>
        <v>0</v>
      </c>
      <c r="L344" s="1097"/>
      <c r="M344" s="969"/>
      <c r="N344" s="969"/>
      <c r="O344" s="969"/>
      <c r="P344" s="969"/>
      <c r="Q344" s="1126"/>
      <c r="R344" s="903"/>
      <c r="S344" s="1035"/>
      <c r="T344" s="1035"/>
      <c r="U344" s="1066">
        <v>345</v>
      </c>
      <c r="V344" s="476"/>
    </row>
    <row r="345" spans="1:22" ht="15.75" customHeight="1">
      <c r="A345" s="1094" t="s">
        <v>180</v>
      </c>
      <c r="B345" s="1100"/>
      <c r="C345" s="1011">
        <f>IF(Data!BV345="","",Data!BV345)</f>
        <v>0</v>
      </c>
      <c r="D345" s="1011">
        <f>IF(Data!BW345="","",Data!BW345)</f>
        <v>0</v>
      </c>
      <c r="E345" s="1011">
        <f>IF(Data!BX345="","",Data!BX345)</f>
        <v>4</v>
      </c>
      <c r="F345" s="1011">
        <f>IF(Data!BY345="","",Data!BY345)</f>
        <v>4</v>
      </c>
      <c r="G345" s="1100"/>
      <c r="H345" s="969"/>
      <c r="I345" s="969"/>
      <c r="J345" s="969"/>
      <c r="K345" s="969"/>
      <c r="L345" s="1100"/>
      <c r="M345" s="969"/>
      <c r="N345" s="969"/>
      <c r="O345" s="969"/>
      <c r="P345" s="969"/>
      <c r="Q345" s="1126"/>
      <c r="R345" s="1110"/>
      <c r="S345" s="1111"/>
      <c r="T345" s="1111"/>
      <c r="U345" s="1066">
        <v>346</v>
      </c>
      <c r="V345" s="476"/>
    </row>
    <row r="346" spans="1:22" ht="15.75" customHeight="1">
      <c r="A346" s="1094" t="s">
        <v>182</v>
      </c>
      <c r="B346" s="1100"/>
      <c r="C346" s="1117" t="str">
        <f>IF(SUM(C344)=0,"",C344*C345)</f>
        <v/>
      </c>
      <c r="D346" s="1117" t="str">
        <f>IF(SUM(D344)=0,"",D344*D345)</f>
        <v/>
      </c>
      <c r="E346" s="1117">
        <f>IF(SUM(E344)=0,"",E344*E345)</f>
        <v>200</v>
      </c>
      <c r="F346" s="1117">
        <f>IF(SUM(F344)=0,"",F344*F345)</f>
        <v>600</v>
      </c>
      <c r="G346" s="1100"/>
      <c r="H346" s="978" t="str">
        <f>IF(H344="","",H344*C345)</f>
        <v/>
      </c>
      <c r="I346" s="978" t="str">
        <f>IF(I344="","",I344*D345)</f>
        <v/>
      </c>
      <c r="J346" s="978">
        <f>IF(J344="","",J344*E345)</f>
        <v>0</v>
      </c>
      <c r="K346" s="978">
        <f>IF(K344="","",K344*F345)</f>
        <v>0</v>
      </c>
      <c r="L346" s="1100"/>
      <c r="M346" s="1117" t="str">
        <f>IF(H346="","",SUM(H346)-SUM(C346))</f>
        <v/>
      </c>
      <c r="N346" s="1117" t="str">
        <f>IF(I346="","",SUM(I346)-SUM(D346))</f>
        <v/>
      </c>
      <c r="O346" s="1117">
        <f>IF(J346="","",SUM(J346)-SUM(E346))</f>
        <v>-200</v>
      </c>
      <c r="P346" s="1117">
        <f>IF(K346="","",SUM(K346)-SUM(F346))</f>
        <v>-600</v>
      </c>
      <c r="Q346" s="1126"/>
      <c r="R346" s="903"/>
      <c r="S346" s="1035"/>
      <c r="T346" s="1035"/>
      <c r="U346" s="1066">
        <v>347</v>
      </c>
      <c r="V346" s="476"/>
    </row>
    <row r="347" spans="1:22" ht="15.75" customHeight="1">
      <c r="A347" s="1094" t="s">
        <v>246</v>
      </c>
      <c r="B347" s="1097"/>
      <c r="C347" s="1011">
        <f>IF(Data!BV347="","",Data!BV347)</f>
        <v>0</v>
      </c>
      <c r="D347" s="1011">
        <f>IF(Data!BW347="","",Data!BW347)</f>
        <v>0</v>
      </c>
      <c r="E347" s="1011">
        <f>IF(Data!BX347="","",Data!BX347)</f>
        <v>100</v>
      </c>
      <c r="F347" s="1011">
        <f>IF(Data!BY347="","",Data!BY347)</f>
        <v>50</v>
      </c>
      <c r="G347" s="1100"/>
      <c r="H347" s="299"/>
      <c r="I347" s="299"/>
      <c r="J347" s="299"/>
      <c r="K347" s="299"/>
      <c r="L347" s="1100"/>
      <c r="M347" s="969"/>
      <c r="N347" s="969"/>
      <c r="O347" s="969"/>
      <c r="P347" s="969"/>
      <c r="Q347" s="1126"/>
      <c r="R347" s="903"/>
      <c r="S347" s="1035"/>
      <c r="T347" s="1035"/>
      <c r="U347" s="1066">
        <v>348</v>
      </c>
      <c r="V347" s="476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8.0933743360357843E-2</v>
      </c>
      <c r="D348" s="1144">
        <f>IF(D342="","",(D342-SUM(D344)-SUM(D347))*D343/D$46/365/$F$1)</f>
        <v>8.3931289410741461E-2</v>
      </c>
      <c r="E348" s="1144">
        <f>IF(E342="","",(E342-SUM(E344)-SUM(E347))*E343/E$46/365/$F$1)</f>
        <v>7.5538160469667326E-2</v>
      </c>
      <c r="F348" s="1144">
        <f>IF(F342="","",(F342-SUM(F344)-SUM(F347))*F343/F$46/365/$F$1)</f>
        <v>7.5538160469667326E-2</v>
      </c>
      <c r="G348" s="1109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>
        <f>IF(J344="","",(E342-J344-J347-SUM(E347)*(J347=""))*E343/J$46/365/$F$1)</f>
        <v>0.11330724070450097</v>
      </c>
      <c r="K348" s="769">
        <f>IF(K344="","",(F342-K344-K347-SUM(F347)*(K347=""))*F343/K$46/365/$F$1)</f>
        <v>0.18884540117416829</v>
      </c>
      <c r="L348" s="1109"/>
      <c r="M348" s="1145" t="str">
        <f>IF(H348="","",SUM(H348)-SUM(C348))</f>
        <v/>
      </c>
      <c r="N348" s="1145" t="str">
        <f>IF(I348="","",SUM(I348)-SUM(D348))</f>
        <v/>
      </c>
      <c r="O348" s="1145">
        <f>IF(J348="","",SUM(J348)-SUM(E348))</f>
        <v>3.7769080234833649E-2</v>
      </c>
      <c r="P348" s="1145">
        <f>IF(K348="","",SUM(K348)-SUM(F348))</f>
        <v>0.11330724070450096</v>
      </c>
      <c r="Q348" s="1126"/>
      <c r="R348" s="1065"/>
      <c r="S348" s="1028"/>
      <c r="T348" s="1028"/>
      <c r="U348" s="1066">
        <v>349</v>
      </c>
      <c r="V348" s="476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11" t="str">
        <f>IF(Data!BV349="","",Data!BV349)</f>
        <v/>
      </c>
      <c r="D349" s="1011" t="str">
        <f>IF(Data!BW349="","",Data!BW349)</f>
        <v/>
      </c>
      <c r="E349" s="1011" t="str">
        <f>IF(Data!BX349="","",Data!BX349)</f>
        <v/>
      </c>
      <c r="F349" s="1011" t="str">
        <f>IF(Data!BY349="","",Data!BY349)</f>
        <v/>
      </c>
      <c r="G349" s="1152"/>
      <c r="H349" s="969"/>
      <c r="I349" s="969"/>
      <c r="J349" s="969"/>
      <c r="K349" s="969"/>
      <c r="L349" s="1152"/>
      <c r="M349" s="1138"/>
      <c r="N349" s="1138"/>
      <c r="O349" s="1138"/>
      <c r="P349" s="1138"/>
      <c r="Q349" s="1160"/>
      <c r="R349" s="903"/>
      <c r="S349" s="1035"/>
      <c r="T349" s="1035"/>
      <c r="U349" s="1066">
        <v>350</v>
      </c>
      <c r="V349" s="1161"/>
    </row>
    <row r="350" spans="1:22" ht="15.75" customHeight="1">
      <c r="A350" s="947" t="s">
        <v>255</v>
      </c>
      <c r="B350" s="1119"/>
      <c r="C350" s="1011" t="str">
        <f>IF(Data!BV350="","",Data!BV350)</f>
        <v/>
      </c>
      <c r="D350" s="1011" t="str">
        <f>IF(Data!BW350="","",Data!BW350)</f>
        <v/>
      </c>
      <c r="E350" s="1011" t="str">
        <f>IF(Data!BX350="","",Data!BX350)</f>
        <v/>
      </c>
      <c r="F350" s="1011" t="str">
        <f>IF(Data!BY350="","",Data!BY350)</f>
        <v/>
      </c>
      <c r="G350" s="1152"/>
      <c r="H350" s="969"/>
      <c r="I350" s="969"/>
      <c r="J350" s="969"/>
      <c r="K350" s="969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6">
        <v>351</v>
      </c>
      <c r="V350" s="476"/>
    </row>
    <row r="351" spans="1:22" s="1166" customFormat="1" ht="15.75" customHeight="1">
      <c r="A351" s="947" t="s">
        <v>256</v>
      </c>
      <c r="B351" s="1100"/>
      <c r="C351" s="1011" t="str">
        <f>IF(Data!BV351="","",Data!BV351)</f>
        <v/>
      </c>
      <c r="D351" s="1011" t="str">
        <f>IF(Data!BW351="","",Data!BW351)</f>
        <v/>
      </c>
      <c r="E351" s="1011" t="str">
        <f>IF(Data!BX351="","",Data!BX351)</f>
        <v/>
      </c>
      <c r="F351" s="1011" t="str">
        <f>IF(Data!BY351="","",Data!BY351)</f>
        <v/>
      </c>
      <c r="G351" s="1152"/>
      <c r="H351" s="969"/>
      <c r="I351" s="969"/>
      <c r="J351" s="969"/>
      <c r="K351" s="969"/>
      <c r="L351" s="1152"/>
      <c r="M351" s="1138"/>
      <c r="N351" s="1138"/>
      <c r="O351" s="1138"/>
      <c r="P351" s="1138"/>
      <c r="Q351" s="1139"/>
      <c r="R351" s="903"/>
      <c r="S351" s="1035"/>
      <c r="T351" s="1035"/>
      <c r="U351" s="1066">
        <v>352</v>
      </c>
      <c r="V351" s="1165"/>
    </row>
    <row r="352" spans="1:22" ht="15.75" customHeight="1">
      <c r="A352" s="947" t="s">
        <v>257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1"/>
      <c r="H352" s="969"/>
      <c r="I352" s="969"/>
      <c r="J352" s="969"/>
      <c r="K352" s="969"/>
      <c r="L352" s="1081"/>
      <c r="M352" s="969"/>
      <c r="N352" s="969"/>
      <c r="O352" s="969"/>
      <c r="P352" s="969"/>
      <c r="Q352" s="1126"/>
      <c r="R352" s="903"/>
      <c r="S352" s="1035"/>
      <c r="T352" s="1035"/>
      <c r="U352" s="1066">
        <v>353</v>
      </c>
      <c r="V352" s="476"/>
    </row>
    <row r="353" spans="1:22" ht="15.75" customHeight="1">
      <c r="A353" s="947" t="str">
        <f>$G$1 &amp; " per kg"</f>
        <v>kcal per kg</v>
      </c>
      <c r="B353" s="1097"/>
      <c r="C353" s="1011">
        <f>IF(Data!BV353="","",Data!BV353)</f>
        <v>3670</v>
      </c>
      <c r="D353" s="1011">
        <f>IF(Data!BW353="","",Data!BW353)</f>
        <v>3670</v>
      </c>
      <c r="E353" s="1011">
        <f>IF(Data!BX353="","",Data!BX353)</f>
        <v>3670</v>
      </c>
      <c r="F353" s="1011">
        <f>IF(Data!BY353="","",Data!BY353)</f>
        <v>3670</v>
      </c>
      <c r="G353" s="1081"/>
      <c r="H353" s="969"/>
      <c r="I353" s="969"/>
      <c r="J353" s="969"/>
      <c r="K353" s="969"/>
      <c r="L353" s="1081"/>
      <c r="M353" s="969"/>
      <c r="N353" s="969"/>
      <c r="O353" s="969"/>
      <c r="P353" s="969"/>
      <c r="Q353" s="1126"/>
      <c r="R353" s="903"/>
      <c r="S353" s="1035"/>
      <c r="T353" s="1035"/>
      <c r="U353" s="1066">
        <v>354</v>
      </c>
      <c r="V353" s="476"/>
    </row>
    <row r="354" spans="1:22" ht="15.75" customHeight="1">
      <c r="A354" s="1093" t="s">
        <v>245</v>
      </c>
      <c r="B354" s="1097"/>
      <c r="C354" s="1011" t="str">
        <f>IF(Data!BV354="","",Data!BV354)</f>
        <v/>
      </c>
      <c r="D354" s="1011" t="str">
        <f>IF(Data!BW354="","",Data!BW354)</f>
        <v/>
      </c>
      <c r="E354" s="1011" t="str">
        <f>IF(Data!BX354="","",Data!BX354)</f>
        <v/>
      </c>
      <c r="F354" s="1011" t="str">
        <f>IF(Data!BY354="","",Data!BY354)</f>
        <v/>
      </c>
      <c r="G354" s="1097"/>
      <c r="H354" s="974" t="str">
        <f>IF(SUM(C354)&gt;0,(C352-H357-SUM(C357)*(H357=""))*'Exp factors'!C$23,"")</f>
        <v/>
      </c>
      <c r="I354" s="974" t="str">
        <f>IF(SUM(D354)&gt;0,(D352-I357-SUM(D357)*(I357=""))*'Exp factors'!D$23,"")</f>
        <v/>
      </c>
      <c r="J354" s="974" t="str">
        <f>IF(SUM(E354)&gt;0,(E352-J357-SUM(E357)*(J357=""))*'Exp factors'!E$23,"")</f>
        <v/>
      </c>
      <c r="K354" s="974" t="str">
        <f>IF(SUM(F354)&gt;0,(F352-K357-SUM(F357)*(K357=""))*'Exp factors'!F$23,"")</f>
        <v/>
      </c>
      <c r="L354" s="1097"/>
      <c r="M354" s="969"/>
      <c r="N354" s="969"/>
      <c r="O354" s="969"/>
      <c r="P354" s="969"/>
      <c r="Q354" s="1126"/>
      <c r="R354" s="903"/>
      <c r="S354" s="1035"/>
      <c r="T354" s="1035"/>
      <c r="U354" s="1066">
        <v>355</v>
      </c>
      <c r="V354" s="476"/>
    </row>
    <row r="355" spans="1:22" ht="15.75" customHeight="1">
      <c r="A355" s="1094" t="s">
        <v>180</v>
      </c>
      <c r="B355" s="1097"/>
      <c r="C355" s="1011" t="str">
        <f>IF(Data!BV355="","",Data!BV355)</f>
        <v/>
      </c>
      <c r="D355" s="1011" t="str">
        <f>IF(Data!BW355="","",Data!BW355)</f>
        <v/>
      </c>
      <c r="E355" s="1011" t="str">
        <f>IF(Data!BX355="","",Data!BX355)</f>
        <v/>
      </c>
      <c r="F355" s="1011" t="str">
        <f>IF(Data!BY355="","",Data!BY355)</f>
        <v/>
      </c>
      <c r="G355" s="1100"/>
      <c r="H355" s="969"/>
      <c r="I355" s="969"/>
      <c r="J355" s="969"/>
      <c r="K355" s="969"/>
      <c r="L355" s="1100"/>
      <c r="M355" s="969"/>
      <c r="N355" s="969"/>
      <c r="O355" s="969"/>
      <c r="P355" s="969"/>
      <c r="Q355" s="1126"/>
      <c r="R355" s="1110"/>
      <c r="S355" s="1111"/>
      <c r="T355" s="1111"/>
      <c r="U355" s="1066">
        <v>356</v>
      </c>
      <c r="V355" s="476"/>
    </row>
    <row r="356" spans="1:22" ht="15.75" customHeight="1">
      <c r="A356" s="1094" t="s">
        <v>182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8" t="str">
        <f>IF(H354="","",H354*C355)</f>
        <v/>
      </c>
      <c r="I356" s="978" t="str">
        <f>IF(I354="","",I354*D355)</f>
        <v/>
      </c>
      <c r="J356" s="978" t="str">
        <f>IF(J354="","",J354*E355)</f>
        <v/>
      </c>
      <c r="K356" s="978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5"/>
      <c r="T356" s="1035"/>
      <c r="U356" s="1066">
        <v>357</v>
      </c>
      <c r="V356" s="476"/>
    </row>
    <row r="357" spans="1:22" ht="15.75" customHeight="1">
      <c r="A357" s="1094" t="s">
        <v>246</v>
      </c>
      <c r="B357" s="1097"/>
      <c r="C357" s="1011" t="str">
        <f>IF(Data!BV357="","",Data!BV357)</f>
        <v/>
      </c>
      <c r="D357" s="1011" t="str">
        <f>IF(Data!BW357="","",Data!BW357)</f>
        <v/>
      </c>
      <c r="E357" s="1011" t="str">
        <f>IF(Data!BX357="","",Data!BX357)</f>
        <v/>
      </c>
      <c r="F357" s="1011" t="str">
        <f>IF(Data!BY357="","",Data!BY357)</f>
        <v/>
      </c>
      <c r="G357" s="1100"/>
      <c r="H357" s="299"/>
      <c r="I357" s="299"/>
      <c r="J357" s="299"/>
      <c r="K357" s="299"/>
      <c r="L357" s="1100"/>
      <c r="M357" s="969"/>
      <c r="N357" s="969"/>
      <c r="O357" s="969"/>
      <c r="P357" s="969"/>
      <c r="Q357" s="1126"/>
      <c r="R357" s="903"/>
      <c r="S357" s="1035"/>
      <c r="T357" s="1035"/>
      <c r="U357" s="1066">
        <v>358</v>
      </c>
      <c r="V357" s="476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5"/>
      <c r="S358" s="1028"/>
      <c r="T358" s="1028"/>
      <c r="U358" s="1066">
        <v>359</v>
      </c>
      <c r="V358" s="476"/>
    </row>
    <row r="359" spans="1:22" s="1166" customFormat="1" ht="15.75" customHeight="1">
      <c r="A359" s="1156" t="str">
        <f>IF(Data!A359="","",Data!A359)</f>
        <v>Sweet Potatoes: local merasure</v>
      </c>
      <c r="B359" s="1097"/>
      <c r="C359" s="1011" t="str">
        <f>IF(Data!BV359="","",Data!BV359)</f>
        <v/>
      </c>
      <c r="D359" s="1011" t="str">
        <f>IF(Data!BW359="","",Data!BW359)</f>
        <v/>
      </c>
      <c r="E359" s="1011" t="str">
        <f>IF(Data!BX359="","",Data!BX359)</f>
        <v/>
      </c>
      <c r="F359" s="1011" t="str">
        <f>IF(Data!BY359="","",Data!BY359)</f>
        <v/>
      </c>
      <c r="G359" s="1097"/>
      <c r="H359" s="969"/>
      <c r="I359" s="969"/>
      <c r="J359" s="969"/>
      <c r="K359" s="969"/>
      <c r="L359" s="1097"/>
      <c r="M359" s="969"/>
      <c r="N359" s="969"/>
      <c r="O359" s="969"/>
      <c r="P359" s="969"/>
      <c r="Q359" s="1126"/>
      <c r="R359" s="864"/>
      <c r="S359" s="864"/>
      <c r="T359" s="864"/>
      <c r="U359" s="1066">
        <v>360</v>
      </c>
      <c r="V359" s="1165"/>
    </row>
    <row r="360" spans="1:22" s="1166" customFormat="1" ht="15.75" customHeight="1">
      <c r="A360" s="1174" t="s">
        <v>264</v>
      </c>
      <c r="B360" s="1097"/>
      <c r="C360" s="1011">
        <f>IF(Data!BV360="","",Data!BV360)</f>
        <v>6</v>
      </c>
      <c r="D360" s="1011">
        <f>IF(Data!BW360="","",Data!BW360)</f>
        <v>10</v>
      </c>
      <c r="E360" s="1011">
        <f>IF(Data!BX360="","",Data!BX360)</f>
        <v>16</v>
      </c>
      <c r="F360" s="1011">
        <f>IF(Data!BY360="","",Data!BY360)</f>
        <v>14</v>
      </c>
      <c r="G360" s="1152"/>
      <c r="H360" s="969"/>
      <c r="I360" s="969"/>
      <c r="J360" s="969"/>
      <c r="K360" s="969"/>
      <c r="L360" s="1152"/>
      <c r="M360" s="1138"/>
      <c r="N360" s="1138"/>
      <c r="O360" s="1138"/>
      <c r="P360" s="1138"/>
      <c r="Q360" s="1126"/>
      <c r="R360" s="903"/>
      <c r="S360" s="1035"/>
      <c r="T360" s="1035"/>
      <c r="U360" s="1066">
        <v>361</v>
      </c>
      <c r="V360" s="1165"/>
    </row>
    <row r="361" spans="1:22" ht="15.75" customHeight="1">
      <c r="A361" s="1093" t="s">
        <v>255</v>
      </c>
      <c r="B361" s="1097"/>
      <c r="C361" s="1011" t="str">
        <f>IF(Data!BV361="","",Data!BV361)</f>
        <v/>
      </c>
      <c r="D361" s="1011" t="str">
        <f>IF(Data!BW361="","",Data!BW361)</f>
        <v/>
      </c>
      <c r="E361" s="1011" t="str">
        <f>IF(Data!BX361="","",Data!BX361)</f>
        <v/>
      </c>
      <c r="F361" s="1011" t="str">
        <f>IF(Data!BY361="","",Data!BY361)</f>
        <v/>
      </c>
      <c r="G361" s="1152"/>
      <c r="H361" s="969"/>
      <c r="I361" s="969"/>
      <c r="J361" s="969"/>
      <c r="K361" s="969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6">
        <v>362</v>
      </c>
      <c r="V361" s="476"/>
    </row>
    <row r="362" spans="1:22" ht="15.75" customHeight="1">
      <c r="A362" s="947" t="s">
        <v>256</v>
      </c>
      <c r="B362" s="1119"/>
      <c r="C362" s="1011">
        <f>IF(Data!BV362="","",Data!BV362)</f>
        <v>40</v>
      </c>
      <c r="D362" s="1011">
        <f>IF(Data!BW362="","",Data!BW362)</f>
        <v>40</v>
      </c>
      <c r="E362" s="1011">
        <f>IF(Data!BX362="","",Data!BX362)</f>
        <v>40</v>
      </c>
      <c r="F362" s="1011">
        <f>IF(Data!BY362="","",Data!BY362)</f>
        <v>40</v>
      </c>
      <c r="G362" s="1152"/>
      <c r="H362" s="969"/>
      <c r="I362" s="969"/>
      <c r="J362" s="969"/>
      <c r="K362" s="969"/>
      <c r="L362" s="1152"/>
      <c r="M362" s="1138"/>
      <c r="N362" s="1138"/>
      <c r="O362" s="1138"/>
      <c r="P362" s="1138"/>
      <c r="Q362" s="1126"/>
      <c r="R362" s="903"/>
      <c r="S362" s="1035"/>
      <c r="T362" s="1035"/>
      <c r="U362" s="1066">
        <v>363</v>
      </c>
      <c r="V362" s="476"/>
    </row>
    <row r="363" spans="1:22" ht="15.75" customHeight="1">
      <c r="A363" s="947" t="s">
        <v>257</v>
      </c>
      <c r="B363" s="1100"/>
      <c r="C363" s="1140">
        <f>IF(C360="","",C360*C362)</f>
        <v>240</v>
      </c>
      <c r="D363" s="1140">
        <f>IF(D360="","",D360*D362)</f>
        <v>400</v>
      </c>
      <c r="E363" s="1140">
        <f>IF(E360="","",E360*E362)</f>
        <v>640</v>
      </c>
      <c r="F363" s="1140">
        <f>IF(F360="","",F360*F362)</f>
        <v>560</v>
      </c>
      <c r="G363" s="1081"/>
      <c r="H363" s="969"/>
      <c r="I363" s="969"/>
      <c r="J363" s="969"/>
      <c r="K363" s="969"/>
      <c r="L363" s="1081"/>
      <c r="M363" s="969"/>
      <c r="N363" s="969"/>
      <c r="O363" s="969"/>
      <c r="P363" s="969"/>
      <c r="Q363" s="1126"/>
      <c r="R363" s="903"/>
      <c r="S363" s="1035"/>
      <c r="T363" s="1035"/>
      <c r="U363" s="1066">
        <v>364</v>
      </c>
      <c r="V363" s="476"/>
    </row>
    <row r="364" spans="1:22" ht="15.75" customHeight="1">
      <c r="A364" s="947" t="str">
        <f>$G$1 &amp; " per kg"</f>
        <v>kcal per kg</v>
      </c>
      <c r="B364" s="1097"/>
      <c r="C364" s="1011">
        <f>IF(Data!BV364="","",Data!BV364)</f>
        <v>1140</v>
      </c>
      <c r="D364" s="1011">
        <f>IF(Data!BW364="","",Data!BW364)</f>
        <v>1140</v>
      </c>
      <c r="E364" s="1011">
        <f>IF(Data!BX364="","",Data!BX364)</f>
        <v>1140</v>
      </c>
      <c r="F364" s="1011">
        <f>IF(Data!BY364="","",Data!BY364)</f>
        <v>1140</v>
      </c>
      <c r="G364" s="1081"/>
      <c r="H364" s="969"/>
      <c r="I364" s="969"/>
      <c r="J364" s="969"/>
      <c r="K364" s="969"/>
      <c r="L364" s="1081"/>
      <c r="M364" s="969"/>
      <c r="N364" s="969"/>
      <c r="O364" s="969"/>
      <c r="P364" s="969"/>
      <c r="Q364" s="1126"/>
      <c r="R364" s="903"/>
      <c r="S364" s="1035"/>
      <c r="T364" s="1035"/>
      <c r="U364" s="1066">
        <v>365</v>
      </c>
      <c r="V364" s="476"/>
    </row>
    <row r="365" spans="1:22" ht="15.75" customHeight="1">
      <c r="A365" s="1093" t="s">
        <v>245</v>
      </c>
      <c r="B365" s="1172"/>
      <c r="C365" s="1011">
        <f>IF(Data!BV365="","",Data!BV365)</f>
        <v>0</v>
      </c>
      <c r="D365" s="1011">
        <f>IF(Data!BW365="","",Data!BW365)</f>
        <v>0</v>
      </c>
      <c r="E365" s="1011">
        <f>IF(Data!BX365="","",Data!BX365)</f>
        <v>100</v>
      </c>
      <c r="F365" s="1011">
        <f>IF(Data!BY365="","",Data!BY365)</f>
        <v>170</v>
      </c>
      <c r="G365" s="1097"/>
      <c r="H365" s="974" t="str">
        <f>IF(SUM(C365)&gt;0,(C363-H368-SUM(C368)*(H368=""))*'Exp factors'!C$23,"")</f>
        <v/>
      </c>
      <c r="I365" s="974" t="str">
        <f>IF(SUM(D365)&gt;0,(D363-I368-SUM(D368)*(I368=""))*'Exp factors'!D$23,"")</f>
        <v/>
      </c>
      <c r="J365" s="974">
        <f>IF(SUM(E365)&gt;0,(E363-J368-SUM(E368)*(J368=""))*'Exp factors'!E$23,"")</f>
        <v>0</v>
      </c>
      <c r="K365" s="974">
        <f>IF(SUM(F365)&gt;0,(F363-K368-SUM(F368)*(K368=""))*'Exp factors'!F$23,"")</f>
        <v>0</v>
      </c>
      <c r="L365" s="1097"/>
      <c r="M365" s="969"/>
      <c r="N365" s="969"/>
      <c r="O365" s="969"/>
      <c r="P365" s="969"/>
      <c r="Q365" s="1126"/>
      <c r="R365" s="903"/>
      <c r="S365" s="1035"/>
      <c r="T365" s="1035"/>
      <c r="U365" s="1066">
        <v>366</v>
      </c>
      <c r="V365" s="476"/>
    </row>
    <row r="366" spans="1:22" ht="15.75" customHeight="1">
      <c r="A366" s="1094" t="s">
        <v>180</v>
      </c>
      <c r="B366" s="1100"/>
      <c r="C366" s="1011">
        <f>IF(Data!BV366="","",Data!BV366)</f>
        <v>0</v>
      </c>
      <c r="D366" s="1011">
        <f>IF(Data!BW366="","",Data!BW366)</f>
        <v>0</v>
      </c>
      <c r="E366" s="1011">
        <f>IF(Data!BX366="","",Data!BX366)</f>
        <v>1</v>
      </c>
      <c r="F366" s="1011">
        <f>IF(Data!BY366="","",Data!BY366)</f>
        <v>1</v>
      </c>
      <c r="G366" s="1100"/>
      <c r="H366" s="969"/>
      <c r="I366" s="969"/>
      <c r="J366" s="969"/>
      <c r="K366" s="969"/>
      <c r="L366" s="1100"/>
      <c r="M366" s="969"/>
      <c r="N366" s="969"/>
      <c r="O366" s="969"/>
      <c r="P366" s="969"/>
      <c r="Q366" s="1126"/>
      <c r="R366" s="1110"/>
      <c r="S366" s="1111"/>
      <c r="T366" s="1111"/>
      <c r="U366" s="1066">
        <v>367</v>
      </c>
      <c r="V366" s="476"/>
    </row>
    <row r="367" spans="1:22" ht="15.75" customHeight="1">
      <c r="A367" s="1094" t="s">
        <v>182</v>
      </c>
      <c r="B367" s="1100"/>
      <c r="C367" s="1117" t="str">
        <f>IF(SUM(C365)=0,"",C365*C366)</f>
        <v/>
      </c>
      <c r="D367" s="1117" t="str">
        <f>IF(SUM(D365)=0,"",D365*D366)</f>
        <v/>
      </c>
      <c r="E367" s="1117">
        <f>IF(SUM(E365)=0,"",E365*E366)</f>
        <v>100</v>
      </c>
      <c r="F367" s="1117">
        <f>IF(SUM(F365)=0,"",F365*F366)</f>
        <v>170</v>
      </c>
      <c r="G367" s="1100"/>
      <c r="H367" s="978" t="str">
        <f>IF(H365="","",H365*C366)</f>
        <v/>
      </c>
      <c r="I367" s="978" t="str">
        <f>IF(I365="","",I365*D366)</f>
        <v/>
      </c>
      <c r="J367" s="978">
        <f>IF(J365="","",J365*E366)</f>
        <v>0</v>
      </c>
      <c r="K367" s="978">
        <f>IF(K365="","",K365*F366)</f>
        <v>0</v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>
        <f>IF(J367="","",SUM(J367)-SUM(E367))</f>
        <v>-100</v>
      </c>
      <c r="P367" s="1117">
        <f>IF(K367="","",SUM(K367)-SUM(F367))</f>
        <v>-170</v>
      </c>
      <c r="Q367" s="1126"/>
      <c r="R367" s="903"/>
      <c r="S367" s="1035"/>
      <c r="T367" s="1035"/>
      <c r="U367" s="1066">
        <v>368</v>
      </c>
      <c r="V367" s="476"/>
    </row>
    <row r="368" spans="1:22" s="1166" customFormat="1" ht="15.75" customHeight="1">
      <c r="A368" s="1094" t="s">
        <v>246</v>
      </c>
      <c r="B368" s="1100"/>
      <c r="C368" s="1011">
        <f>IF(Data!BV368="","",Data!BV368)</f>
        <v>0</v>
      </c>
      <c r="D368" s="1011">
        <f>IF(Data!BW368="","",Data!BW368)</f>
        <v>0</v>
      </c>
      <c r="E368" s="1011">
        <f>IF(Data!BX368="","",Data!BX368)</f>
        <v>0</v>
      </c>
      <c r="F368" s="1011">
        <f>IF(Data!BY368="","",Data!BY368)</f>
        <v>0</v>
      </c>
      <c r="G368" s="1100"/>
      <c r="H368" s="299"/>
      <c r="I368" s="299"/>
      <c r="J368" s="299"/>
      <c r="K368" s="299"/>
      <c r="L368" s="1100"/>
      <c r="M368" s="969"/>
      <c r="N368" s="969"/>
      <c r="O368" s="969"/>
      <c r="P368" s="969"/>
      <c r="Q368" s="1126"/>
      <c r="R368" s="903"/>
      <c r="S368" s="1035"/>
      <c r="T368" s="1035"/>
      <c r="U368" s="1066">
        <v>369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5.0992451775230638E-2</v>
      </c>
      <c r="D369" s="1144">
        <f>IF(D363="","",(D363-SUM(D365)-SUM(D368))*D364/D$46/365/$F$1)</f>
        <v>6.6101326375298974E-2</v>
      </c>
      <c r="E369" s="1144">
        <f>IF(E363="","",(E363-SUM(E365)-SUM(E368))*E364/E$46/365/$F$1)</f>
        <v>8.0313111545988261E-2</v>
      </c>
      <c r="F369" s="1144">
        <f>IF(F363="","",(F363-SUM(F365)-SUM(F368))*F364/F$46/365/$F$1)</f>
        <v>5.8003913894324854E-2</v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>
        <f>IF(J365="","",(E363-J365-J368-SUM(E368)*(J368=""))*E364/J$46/365/$F$1)</f>
        <v>9.5185909980430528E-2</v>
      </c>
      <c r="K369" s="769">
        <f>IF(K365="","",(F363-K365-K368-SUM(F368)*(K368=""))*F364/K$46/365/$F$1)</f>
        <v>8.3287671232876712E-2</v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>
        <f>IF(J369="","",SUM(J369)-SUM(E369))</f>
        <v>1.4872798434442266E-2</v>
      </c>
      <c r="P369" s="1145">
        <f>IF(K369="","",SUM(K369)-SUM(F369))</f>
        <v>2.5283757338551857E-2</v>
      </c>
      <c r="Q369" s="1126"/>
      <c r="R369" s="1065"/>
      <c r="S369" s="1028"/>
      <c r="T369" s="1028"/>
      <c r="U369" s="1066">
        <v>370</v>
      </c>
      <c r="V369" s="1165"/>
    </row>
    <row r="370" spans="1:22" s="1166" customFormat="1" ht="15.75" customHeight="1">
      <c r="A370" s="1156" t="str">
        <f>IF(Data!A370="","",Data!A370)</f>
        <v>Other crop: Sunflower</v>
      </c>
      <c r="B370" s="1097"/>
      <c r="C370" s="1011" t="str">
        <f>IF(Data!BV370="","",Data!BV370)</f>
        <v/>
      </c>
      <c r="D370" s="1011" t="str">
        <f>IF(Data!BW370="","",Data!BW370)</f>
        <v/>
      </c>
      <c r="E370" s="1011" t="str">
        <f>IF(Data!BX370="","",Data!BX370)</f>
        <v/>
      </c>
      <c r="F370" s="1011" t="str">
        <f>IF(Data!BY370="","",Data!BY370)</f>
        <v/>
      </c>
      <c r="G370" s="1097"/>
      <c r="H370" s="969"/>
      <c r="I370" s="969"/>
      <c r="J370" s="969"/>
      <c r="K370" s="969"/>
      <c r="L370" s="1097"/>
      <c r="M370" s="969"/>
      <c r="N370" s="969"/>
      <c r="O370" s="969"/>
      <c r="P370" s="969"/>
      <c r="Q370" s="1126"/>
      <c r="R370" s="864"/>
      <c r="S370" s="864"/>
      <c r="T370" s="864"/>
      <c r="U370" s="1066">
        <v>371</v>
      </c>
      <c r="V370" s="1165"/>
    </row>
    <row r="371" spans="1:22" s="1166" customFormat="1" ht="15.75" customHeight="1">
      <c r="A371" s="1174" t="s">
        <v>264</v>
      </c>
      <c r="B371" s="1124"/>
      <c r="C371" s="1011" t="str">
        <f>IF(Data!BV371="","",Data!BV371)</f>
        <v/>
      </c>
      <c r="D371" s="1011" t="str">
        <f>IF(Data!BW371="","",Data!BW371)</f>
        <v/>
      </c>
      <c r="E371" s="1011">
        <f>IF(Data!BX371="","",Data!BX371)</f>
        <v>15</v>
      </c>
      <c r="F371" s="1011" t="str">
        <f>IF(Data!BY371="","",Data!BY371)</f>
        <v/>
      </c>
      <c r="G371" s="1152"/>
      <c r="H371" s="969"/>
      <c r="I371" s="969"/>
      <c r="J371" s="969"/>
      <c r="K371" s="969"/>
      <c r="L371" s="1152"/>
      <c r="M371" s="1138"/>
      <c r="N371" s="1138"/>
      <c r="O371" s="1138"/>
      <c r="P371" s="1138"/>
      <c r="Q371" s="1126"/>
      <c r="R371" s="903"/>
      <c r="S371" s="1035"/>
      <c r="T371" s="1035"/>
      <c r="U371" s="1066">
        <v>372</v>
      </c>
      <c r="V371" s="1165"/>
    </row>
    <row r="372" spans="1:22" ht="15.75" customHeight="1">
      <c r="A372" s="1093" t="s">
        <v>255</v>
      </c>
      <c r="B372" s="1124"/>
      <c r="C372" s="1011" t="str">
        <f>IF(Data!BV372="","",Data!BV372)</f>
        <v/>
      </c>
      <c r="D372" s="1011" t="str">
        <f>IF(Data!BW372="","",Data!BW372)</f>
        <v/>
      </c>
      <c r="E372" s="1011" t="str">
        <f>IF(Data!BX372="","",Data!BX372)</f>
        <v/>
      </c>
      <c r="F372" s="1011" t="str">
        <f>IF(Data!BY372="","",Data!BY372)</f>
        <v/>
      </c>
      <c r="G372" s="1152"/>
      <c r="H372" s="969"/>
      <c r="I372" s="969"/>
      <c r="J372" s="969"/>
      <c r="K372" s="969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6">
        <v>373</v>
      </c>
      <c r="V372" s="476"/>
    </row>
    <row r="373" spans="1:22" ht="15.75" customHeight="1">
      <c r="A373" s="947" t="s">
        <v>256</v>
      </c>
      <c r="B373" s="1109"/>
      <c r="C373" s="1011" t="str">
        <f>IF(Data!BV373="","",Data!BV373)</f>
        <v/>
      </c>
      <c r="D373" s="1011" t="str">
        <f>IF(Data!BW373="","",Data!BW373)</f>
        <v/>
      </c>
      <c r="E373" s="1011">
        <f>IF(Data!BX373="","",Data!BX373)</f>
        <v>50</v>
      </c>
      <c r="F373" s="1011" t="str">
        <f>IF(Data!BY373="","",Data!BY373)</f>
        <v/>
      </c>
      <c r="G373" s="1152"/>
      <c r="H373" s="969"/>
      <c r="I373" s="969"/>
      <c r="J373" s="969"/>
      <c r="K373" s="969"/>
      <c r="L373" s="1152"/>
      <c r="M373" s="1138"/>
      <c r="N373" s="1138"/>
      <c r="O373" s="1138"/>
      <c r="P373" s="1138"/>
      <c r="Q373" s="1126"/>
      <c r="R373" s="903"/>
      <c r="S373" s="1035"/>
      <c r="T373" s="1035"/>
      <c r="U373" s="1066">
        <v>374</v>
      </c>
      <c r="V373" s="476"/>
    </row>
    <row r="374" spans="1:22" ht="15.75" customHeight="1">
      <c r="A374" s="947" t="s">
        <v>257</v>
      </c>
      <c r="B374" s="1122"/>
      <c r="C374" s="1140" t="str">
        <f>IF(C371="","",C371*C373)</f>
        <v/>
      </c>
      <c r="D374" s="1140" t="str">
        <f>IF(D371="","",D371*D373)</f>
        <v/>
      </c>
      <c r="E374" s="1140">
        <f>IF(E371="","",E371*E373)</f>
        <v>750</v>
      </c>
      <c r="F374" s="1140" t="str">
        <f>IF(F371="","",F371*F373)</f>
        <v/>
      </c>
      <c r="G374" s="1081"/>
      <c r="H374" s="969"/>
      <c r="I374" s="969"/>
      <c r="J374" s="969"/>
      <c r="K374" s="969"/>
      <c r="L374" s="1081"/>
      <c r="M374" s="969"/>
      <c r="N374" s="969"/>
      <c r="O374" s="969"/>
      <c r="P374" s="969"/>
      <c r="Q374" s="1126"/>
      <c r="R374" s="903"/>
      <c r="S374" s="1035"/>
      <c r="T374" s="1035"/>
      <c r="U374" s="1066">
        <v>375</v>
      </c>
      <c r="V374" s="476"/>
    </row>
    <row r="375" spans="1:22" ht="15.75" customHeight="1">
      <c r="A375" s="947" t="str">
        <f>$G$1 &amp; " per kg"</f>
        <v>kcal per kg</v>
      </c>
      <c r="B375" s="1124"/>
      <c r="C375" s="1011">
        <f>IF(Data!BV375="","",Data!BV375)</f>
        <v>1090</v>
      </c>
      <c r="D375" s="1011">
        <f>IF(Data!BW375="","",Data!BW375)</f>
        <v>1090</v>
      </c>
      <c r="E375" s="1011">
        <f>IF(Data!BX375="","",Data!BX375)</f>
        <v>1090</v>
      </c>
      <c r="F375" s="1011">
        <f>IF(Data!BY375="","",Data!BY375)</f>
        <v>1090</v>
      </c>
      <c r="G375" s="1081"/>
      <c r="H375" s="969"/>
      <c r="I375" s="969"/>
      <c r="J375" s="969"/>
      <c r="K375" s="969"/>
      <c r="L375" s="1081"/>
      <c r="M375" s="969"/>
      <c r="N375" s="969"/>
      <c r="O375" s="969"/>
      <c r="P375" s="969"/>
      <c r="Q375" s="1126"/>
      <c r="R375" s="903"/>
      <c r="S375" s="1035"/>
      <c r="T375" s="1035"/>
      <c r="U375" s="1066">
        <v>376</v>
      </c>
      <c r="V375" s="476"/>
    </row>
    <row r="376" spans="1:22" ht="15.75" customHeight="1">
      <c r="A376" s="1093" t="s">
        <v>245</v>
      </c>
      <c r="B376" s="1124"/>
      <c r="C376" s="1011" t="str">
        <f>IF(Data!BV376="","",Data!BV376)</f>
        <v/>
      </c>
      <c r="D376" s="1011" t="str">
        <f>IF(Data!BW376="","",Data!BW376)</f>
        <v/>
      </c>
      <c r="E376" s="1011">
        <f>IF(Data!BX376="","",Data!BX376)</f>
        <v>650</v>
      </c>
      <c r="F376" s="1011" t="str">
        <f>IF(Data!BY376="","",Data!BY376)</f>
        <v/>
      </c>
      <c r="G376" s="1097"/>
      <c r="H376" s="974" t="str">
        <f>IF(SUM(C376)&gt;0,(C374-H379-SUM(C379)*(H379=""))*'Exp factors'!C$23,"")</f>
        <v/>
      </c>
      <c r="I376" s="974" t="str">
        <f>IF(SUM(D376)&gt;0,(D374-I379-SUM(D379)*(I379=""))*'Exp factors'!D$23,"")</f>
        <v/>
      </c>
      <c r="J376" s="974">
        <f>IF(SUM(E376)&gt;0,(E374-J379-SUM(E379)*(J379=""))*'Exp factors'!E$23,"")</f>
        <v>0</v>
      </c>
      <c r="K376" s="974" t="str">
        <f>IF(SUM(F376)&gt;0,(F374-K379-SUM(F379)*(K379=""))*'Exp factors'!F$23,"")</f>
        <v/>
      </c>
      <c r="L376" s="1097"/>
      <c r="M376" s="969"/>
      <c r="N376" s="969"/>
      <c r="O376" s="969"/>
      <c r="P376" s="969"/>
      <c r="Q376" s="1126"/>
      <c r="R376" s="903"/>
      <c r="S376" s="1035"/>
      <c r="T376" s="1035"/>
      <c r="U376" s="1066">
        <v>377</v>
      </c>
      <c r="V376" s="476"/>
    </row>
    <row r="377" spans="1:22" ht="15.75" customHeight="1">
      <c r="A377" s="1094" t="s">
        <v>180</v>
      </c>
      <c r="B377" s="1124"/>
      <c r="C377" s="1011" t="str">
        <f>IF(Data!BV377="","",Data!BV377)</f>
        <v/>
      </c>
      <c r="D377" s="1011" t="str">
        <f>IF(Data!BW377="","",Data!BW377)</f>
        <v/>
      </c>
      <c r="E377" s="1011">
        <f>IF(Data!BX377="","",Data!BX377)</f>
        <v>1</v>
      </c>
      <c r="F377" s="1011" t="str">
        <f>IF(Data!BY377="","",Data!BY377)</f>
        <v/>
      </c>
      <c r="G377" s="1100"/>
      <c r="H377" s="969"/>
      <c r="I377" s="969"/>
      <c r="J377" s="969"/>
      <c r="K377" s="969"/>
      <c r="L377" s="1100"/>
      <c r="M377" s="969"/>
      <c r="N377" s="969"/>
      <c r="O377" s="969"/>
      <c r="P377" s="969"/>
      <c r="Q377" s="1126"/>
      <c r="R377" s="1110"/>
      <c r="S377" s="1111"/>
      <c r="T377" s="1111"/>
      <c r="U377" s="1066">
        <v>378</v>
      </c>
      <c r="V377" s="476"/>
    </row>
    <row r="378" spans="1:22" ht="15.75" customHeight="1">
      <c r="A378" s="1094" t="s">
        <v>182</v>
      </c>
      <c r="B378" s="1124"/>
      <c r="C378" s="1117" t="str">
        <f>IF(SUM(C376)=0,"",C376*C377)</f>
        <v/>
      </c>
      <c r="D378" s="1117" t="str">
        <f>IF(SUM(D376)=0,"",D376*D377)</f>
        <v/>
      </c>
      <c r="E378" s="1117">
        <f>IF(SUM(E376)=0,"",E376*E377)</f>
        <v>650</v>
      </c>
      <c r="F378" s="1117" t="str">
        <f>IF(SUM(F376)=0,"",F376*F377)</f>
        <v/>
      </c>
      <c r="G378" s="1100"/>
      <c r="H378" s="978" t="str">
        <f>IF(H376="","",H376*C377)</f>
        <v/>
      </c>
      <c r="I378" s="978" t="str">
        <f>IF(I376="","",I376*D377)</f>
        <v/>
      </c>
      <c r="J378" s="978">
        <f>IF(J376="","",J376*E377)</f>
        <v>0</v>
      </c>
      <c r="K378" s="978" t="str">
        <f>IF(K376="","",K376*F377)</f>
        <v/>
      </c>
      <c r="L378" s="1100"/>
      <c r="M378" s="1117" t="str">
        <f>IF(H378="","",SUM(H378)-SUM(C378))</f>
        <v/>
      </c>
      <c r="N378" s="1117" t="str">
        <f>IF(I378="","",SUM(I378)-SUM(D378))</f>
        <v/>
      </c>
      <c r="O378" s="1117">
        <f>IF(J378="","",SUM(J378)-SUM(E378))</f>
        <v>-650</v>
      </c>
      <c r="P378" s="1117" t="str">
        <f>IF(K378="","",SUM(K378)-SUM(F378))</f>
        <v/>
      </c>
      <c r="Q378" s="1126"/>
      <c r="R378" s="903"/>
      <c r="S378" s="1035"/>
      <c r="T378" s="1035"/>
      <c r="U378" s="1066">
        <v>379</v>
      </c>
      <c r="V378" s="476"/>
    </row>
    <row r="379" spans="1:22" s="1166" customFormat="1" ht="15.75" customHeight="1">
      <c r="A379" s="1094" t="s">
        <v>246</v>
      </c>
      <c r="B379" s="1124"/>
      <c r="C379" s="1011" t="str">
        <f>IF(Data!BV379="","",Data!BV379)</f>
        <v/>
      </c>
      <c r="D379" s="1011" t="str">
        <f>IF(Data!BW379="","",Data!BW379)</f>
        <v/>
      </c>
      <c r="E379" s="1011">
        <f>IF(Data!BX379="","",Data!BX379)</f>
        <v>0</v>
      </c>
      <c r="F379" s="1011" t="str">
        <f>IF(Data!BY379="","",Data!BY379)</f>
        <v/>
      </c>
      <c r="G379" s="1100"/>
      <c r="H379" s="299"/>
      <c r="I379" s="299"/>
      <c r="J379" s="299"/>
      <c r="K379" s="299"/>
      <c r="L379" s="1100"/>
      <c r="M379" s="969"/>
      <c r="N379" s="969"/>
      <c r="O379" s="969"/>
      <c r="P379" s="969"/>
      <c r="Q379" s="1126"/>
      <c r="R379" s="903"/>
      <c r="S379" s="1035"/>
      <c r="T379" s="1035"/>
      <c r="U379" s="1066">
        <v>380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 t="str">
        <f>IF(C374="","",(C374-SUM(C376)-SUM(C379))*SUM(C375)/C$46/365/$F$1)</f>
        <v/>
      </c>
      <c r="D380" s="1144" t="str">
        <f>IF(D374="","",(D374-SUM(D376)-SUM(D379))*D375/D$46/365/$F$1)</f>
        <v/>
      </c>
      <c r="E380" s="1144">
        <f>IF(E374="","",(E374-SUM(E376)-SUM(E379))*E375/E$46/365/$F$1)</f>
        <v>1.4220482713633398E-2</v>
      </c>
      <c r="F380" s="1144" t="str">
        <f>IF(F374="","",(F374-SUM(F376)-SUM(F379))*F375/F$46/365/$F$1)</f>
        <v/>
      </c>
      <c r="G380" s="1109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>
        <f>IF(J376="","",(E374-J376-J379-SUM(E379)*(J379=""))*E375/J$46/365/$F$1)</f>
        <v>0.10665362035225048</v>
      </c>
      <c r="K380" s="769" t="str">
        <f>IF(K376="","",(F374-K376-K379-SUM(F379)*(K379=""))*F375/K$46/365/$F$1)</f>
        <v/>
      </c>
      <c r="L380" s="1109"/>
      <c r="M380" s="1145" t="str">
        <f>IF(H380="","",SUM(H380)-SUM(C380))</f>
        <v/>
      </c>
      <c r="N380" s="1145" t="str">
        <f>IF(I380="","",SUM(I380)-SUM(D380))</f>
        <v/>
      </c>
      <c r="O380" s="1145">
        <f>IF(J380="","",SUM(J380)-SUM(E380))</f>
        <v>9.2433137638617088E-2</v>
      </c>
      <c r="P380" s="1145" t="str">
        <f>IF(K380="","",SUM(K380)-SUM(F380))</f>
        <v/>
      </c>
      <c r="Q380" s="1126"/>
      <c r="R380" s="1065"/>
      <c r="S380" s="1028"/>
      <c r="T380" s="1028"/>
      <c r="U380" s="1066">
        <v>381</v>
      </c>
      <c r="V380" s="1165"/>
    </row>
    <row r="381" spans="1:22" s="1166" customFormat="1" ht="15.75" customHeight="1">
      <c r="A381" s="1156" t="str">
        <f>IF(Data!A381="","",Data!A381)</f>
        <v>Other crop: number</v>
      </c>
      <c r="B381" s="1097"/>
      <c r="C381" s="1011" t="str">
        <f>IF(Data!BV381="","",Data!BV381)</f>
        <v/>
      </c>
      <c r="D381" s="1011" t="str">
        <f>IF(Data!BW381="","",Data!BW381)</f>
        <v/>
      </c>
      <c r="E381" s="1011" t="str">
        <f>IF(Data!BX381="","",Data!BX381)</f>
        <v/>
      </c>
      <c r="F381" s="1011" t="str">
        <f>IF(Data!BY381="","",Data!BY381)</f>
        <v/>
      </c>
      <c r="G381" s="1152"/>
      <c r="H381" s="969"/>
      <c r="I381" s="969"/>
      <c r="J381" s="969"/>
      <c r="K381" s="969"/>
      <c r="L381" s="1152"/>
      <c r="M381" s="1138"/>
      <c r="N381" s="1138"/>
      <c r="O381" s="1138"/>
      <c r="P381" s="1138"/>
      <c r="Q381" s="1126"/>
      <c r="R381" s="903"/>
      <c r="S381" s="1035"/>
      <c r="T381" s="1035"/>
      <c r="U381" s="1066">
        <v>382</v>
      </c>
      <c r="V381" s="1165"/>
    </row>
    <row r="382" spans="1:22" ht="15.75" customHeight="1">
      <c r="A382" s="1093" t="s">
        <v>255</v>
      </c>
      <c r="B382" s="1119"/>
      <c r="C382" s="1011" t="str">
        <f>IF(Data!BV382="","",Data!BV382)</f>
        <v/>
      </c>
      <c r="D382" s="1011" t="str">
        <f>IF(Data!BW382="","",Data!BW382)</f>
        <v/>
      </c>
      <c r="E382" s="1011" t="str">
        <f>IF(Data!BX382="","",Data!BX382)</f>
        <v/>
      </c>
      <c r="F382" s="1011" t="str">
        <f>IF(Data!BY382="","",Data!BY382)</f>
        <v/>
      </c>
      <c r="G382" s="1152"/>
      <c r="H382" s="969"/>
      <c r="I382" s="969"/>
      <c r="J382" s="969"/>
      <c r="K382" s="969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6">
        <v>383</v>
      </c>
      <c r="V382" s="476"/>
    </row>
    <row r="383" spans="1:22" ht="15.75" customHeight="1">
      <c r="A383" s="947" t="s">
        <v>256</v>
      </c>
      <c r="B383" s="1097"/>
      <c r="C383" s="1011" t="str">
        <f>IF(Data!BV383="","",Data!BV383)</f>
        <v/>
      </c>
      <c r="D383" s="1011" t="str">
        <f>IF(Data!BW383="","",Data!BW383)</f>
        <v/>
      </c>
      <c r="E383" s="1011" t="str">
        <f>IF(Data!BX383="","",Data!BX383)</f>
        <v/>
      </c>
      <c r="F383" s="1011" t="str">
        <f>IF(Data!BY383="","",Data!BY383)</f>
        <v/>
      </c>
      <c r="G383" s="1152"/>
      <c r="H383" s="969"/>
      <c r="I383" s="969"/>
      <c r="J383" s="969"/>
      <c r="K383" s="969"/>
      <c r="L383" s="1152"/>
      <c r="M383" s="1138"/>
      <c r="N383" s="1138"/>
      <c r="O383" s="1138"/>
      <c r="P383" s="1138"/>
      <c r="Q383" s="1126"/>
      <c r="R383" s="903"/>
      <c r="S383" s="1035"/>
      <c r="T383" s="1035"/>
      <c r="U383" s="1066">
        <v>384</v>
      </c>
      <c r="V383" s="476"/>
    </row>
    <row r="384" spans="1:22" ht="15.75" customHeight="1">
      <c r="A384" s="947" t="s">
        <v>265</v>
      </c>
      <c r="B384" s="948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9"/>
      <c r="I384" s="969"/>
      <c r="J384" s="969"/>
      <c r="K384" s="969"/>
      <c r="L384" s="1109"/>
      <c r="M384" s="969"/>
      <c r="N384" s="969"/>
      <c r="O384" s="969"/>
      <c r="P384" s="969"/>
      <c r="Q384" s="1126"/>
      <c r="R384" s="903"/>
      <c r="S384" s="1035"/>
      <c r="T384" s="1035"/>
      <c r="U384" s="1066">
        <v>385</v>
      </c>
      <c r="V384" s="476"/>
    </row>
    <row r="385" spans="1:22" ht="15.75" customHeight="1">
      <c r="A385" s="947" t="str">
        <f>$G$1 &amp; " per kg"</f>
        <v>kcal per kg</v>
      </c>
      <c r="B385" s="1124"/>
      <c r="C385" s="1011" t="str">
        <f>IF(Data!BV385="","",Data!BV385)</f>
        <v/>
      </c>
      <c r="D385" s="1011" t="str">
        <f>IF(Data!BW385="","",Data!BW385)</f>
        <v/>
      </c>
      <c r="E385" s="1011" t="str">
        <f>IF(Data!BX385="","",Data!BX385)</f>
        <v/>
      </c>
      <c r="F385" s="1011" t="str">
        <f>IF(Data!BY385="","",Data!BY385)</f>
        <v/>
      </c>
      <c r="G385" s="1109"/>
      <c r="H385" s="969"/>
      <c r="I385" s="969"/>
      <c r="J385" s="969"/>
      <c r="K385" s="969"/>
      <c r="L385" s="1109"/>
      <c r="M385" s="969"/>
      <c r="N385" s="969"/>
      <c r="O385" s="969"/>
      <c r="P385" s="969"/>
      <c r="Q385" s="1126"/>
      <c r="R385" s="903"/>
      <c r="S385" s="1035"/>
      <c r="T385" s="1035"/>
      <c r="U385" s="1066">
        <v>386</v>
      </c>
      <c r="V385" s="476"/>
    </row>
    <row r="386" spans="1:22" ht="15.75" customHeight="1">
      <c r="A386" s="1093" t="s">
        <v>245</v>
      </c>
      <c r="B386" s="1124"/>
      <c r="C386" s="1011" t="str">
        <f>IF(Data!BV386="","",Data!BV386)</f>
        <v/>
      </c>
      <c r="D386" s="1011" t="str">
        <f>IF(Data!BW386="","",Data!BW386)</f>
        <v/>
      </c>
      <c r="E386" s="1011" t="str">
        <f>IF(Data!BX386="","",Data!BX386)</f>
        <v/>
      </c>
      <c r="F386" s="1011" t="str">
        <f>IF(Data!BY386="","",Data!BY386)</f>
        <v/>
      </c>
      <c r="G386" s="1109"/>
      <c r="H386" s="299"/>
      <c r="I386" s="299"/>
      <c r="J386" s="299"/>
      <c r="K386" s="299"/>
      <c r="L386" s="1109"/>
      <c r="M386" s="969"/>
      <c r="N386" s="969"/>
      <c r="O386" s="969"/>
      <c r="P386" s="969"/>
      <c r="Q386" s="1126"/>
      <c r="R386" s="903"/>
      <c r="S386" s="1035"/>
      <c r="T386" s="1035"/>
      <c r="U386" s="1066">
        <v>387</v>
      </c>
      <c r="V386" s="476"/>
    </row>
    <row r="387" spans="1:22" ht="15.75" customHeight="1">
      <c r="A387" s="1094" t="s">
        <v>180</v>
      </c>
      <c r="B387" s="1124"/>
      <c r="C387" s="1011" t="str">
        <f>IF(Data!BV387="","",Data!BV387)</f>
        <v/>
      </c>
      <c r="D387" s="1011" t="str">
        <f>IF(Data!BW387="","",Data!BW387)</f>
        <v/>
      </c>
      <c r="E387" s="1011" t="str">
        <f>IF(Data!BX387="","",Data!BX387)</f>
        <v/>
      </c>
      <c r="F387" s="1011" t="str">
        <f>IF(Data!BY387="","",Data!BY387)</f>
        <v/>
      </c>
      <c r="G387" s="1109"/>
      <c r="H387" s="969"/>
      <c r="I387" s="969"/>
      <c r="J387" s="969"/>
      <c r="K387" s="969"/>
      <c r="L387" s="1109"/>
      <c r="M387" s="969"/>
      <c r="N387" s="969"/>
      <c r="O387" s="969"/>
      <c r="P387" s="969"/>
      <c r="Q387" s="1126"/>
      <c r="R387" s="1110"/>
      <c r="S387" s="1111"/>
      <c r="T387" s="1111"/>
      <c r="U387" s="1066">
        <v>388</v>
      </c>
      <c r="V387" s="476"/>
    </row>
    <row r="388" spans="1:22" ht="15.75" customHeight="1">
      <c r="A388" s="1094" t="s">
        <v>182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8" t="str">
        <f>IF(H386="","",H386*C387)</f>
        <v/>
      </c>
      <c r="I388" s="978" t="str">
        <f>IF(I386="","",I386*D387)</f>
        <v/>
      </c>
      <c r="J388" s="978" t="str">
        <f>IF(J386="","",J386*E387)</f>
        <v/>
      </c>
      <c r="K388" s="978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5"/>
      <c r="T388" s="1035"/>
      <c r="U388" s="1066">
        <v>389</v>
      </c>
      <c r="V388" s="476"/>
    </row>
    <row r="389" spans="1:22" ht="15.75" customHeight="1">
      <c r="A389" s="1094" t="s">
        <v>246</v>
      </c>
      <c r="B389" s="1097"/>
      <c r="C389" s="1011" t="str">
        <f>IF(Data!BV389="","",Data!BV389)</f>
        <v/>
      </c>
      <c r="D389" s="1011" t="str">
        <f>IF(Data!BW389="","",Data!BW389)</f>
        <v/>
      </c>
      <c r="E389" s="1011" t="str">
        <f>IF(Data!BX389="","",Data!BX389)</f>
        <v/>
      </c>
      <c r="F389" s="1011" t="str">
        <f>IF(Data!BY389="","",Data!BY389)</f>
        <v/>
      </c>
      <c r="G389" s="1163"/>
      <c r="H389" s="299"/>
      <c r="I389" s="299"/>
      <c r="J389" s="299"/>
      <c r="K389" s="299"/>
      <c r="L389" s="1163"/>
      <c r="M389" s="969"/>
      <c r="N389" s="969"/>
      <c r="O389" s="969"/>
      <c r="P389" s="969"/>
      <c r="Q389" s="1126"/>
      <c r="R389" s="903"/>
      <c r="S389" s="1035"/>
      <c r="T389" s="1035"/>
      <c r="U389" s="1066">
        <v>390</v>
      </c>
      <c r="V389" s="476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5"/>
      <c r="S390" s="1028"/>
      <c r="T390" s="1028"/>
      <c r="U390" s="1066">
        <v>391</v>
      </c>
      <c r="V390" s="476"/>
    </row>
    <row r="391" spans="1:22" s="1166" customFormat="1" ht="15.75" customHeight="1">
      <c r="A391" s="1156" t="str">
        <f>IF(Data!A391="","",Data!A391)</f>
        <v>Cotton kg sold</v>
      </c>
      <c r="B391" s="1124"/>
      <c r="C391" s="1011">
        <f>IF(Data!BV391="","",Data!BV391)</f>
        <v>300</v>
      </c>
      <c r="D391" s="1011">
        <f>IF(Data!BW391="","",Data!BW391)</f>
        <v>300</v>
      </c>
      <c r="E391" s="1011">
        <f>IF(Data!BX391="","",Data!BX391)</f>
        <v>630</v>
      </c>
      <c r="F391" s="1011">
        <f>IF(Data!BY391="","",Data!BY391)</f>
        <v>1000</v>
      </c>
      <c r="G391" s="1123"/>
      <c r="H391" s="969"/>
      <c r="I391" s="969"/>
      <c r="J391" s="969"/>
      <c r="K391" s="969"/>
      <c r="L391" s="1123"/>
      <c r="M391" s="1138"/>
      <c r="N391" s="1138"/>
      <c r="O391" s="1138"/>
      <c r="P391" s="1138"/>
      <c r="Q391" s="1139"/>
      <c r="R391" s="903"/>
      <c r="S391" s="1035"/>
      <c r="T391" s="1035"/>
      <c r="U391" s="1066">
        <v>392</v>
      </c>
      <c r="V391" s="1165"/>
    </row>
    <row r="392" spans="1:22" s="1166" customFormat="1" ht="15.75" customHeight="1">
      <c r="A392" s="1175" t="s">
        <v>180</v>
      </c>
      <c r="B392" s="1097"/>
      <c r="C392" s="1011">
        <f>IF(Data!BV392="","",Data!BV392)</f>
        <v>1</v>
      </c>
      <c r="D392" s="1011">
        <f>IF(Data!BW392="","",Data!BW392)</f>
        <v>2</v>
      </c>
      <c r="E392" s="1011">
        <f>IF(Data!BX392="","",Data!BX392)</f>
        <v>3</v>
      </c>
      <c r="F392" s="1011">
        <f>IF(Data!BY392="","",Data!BY392)</f>
        <v>2</v>
      </c>
      <c r="G392" s="1123"/>
      <c r="H392" s="969"/>
      <c r="I392" s="969"/>
      <c r="J392" s="969"/>
      <c r="K392" s="969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6">
        <v>393</v>
      </c>
      <c r="V392" s="1165"/>
    </row>
    <row r="393" spans="1:22" ht="15.75" customHeight="1">
      <c r="A393" s="1093" t="s">
        <v>182</v>
      </c>
      <c r="B393" s="1097"/>
      <c r="C393" s="1117">
        <f>IF(SUM(C391)=0,"",C391*C392)</f>
        <v>300</v>
      </c>
      <c r="D393" s="1117">
        <f>IF(SUM(D391)=0,"",D391*D392)</f>
        <v>600</v>
      </c>
      <c r="E393" s="1117">
        <f>IF(SUM(E391)=0,"",E391*E392)</f>
        <v>1890</v>
      </c>
      <c r="F393" s="1117">
        <f>IF(SUM(F391)=0,"",F391*F392)</f>
        <v>2000</v>
      </c>
      <c r="G393" s="1169"/>
      <c r="H393" s="969"/>
      <c r="I393" s="969"/>
      <c r="J393" s="969"/>
      <c r="K393" s="969"/>
      <c r="L393" s="1169"/>
      <c r="M393" s="1138"/>
      <c r="N393" s="1138"/>
      <c r="O393" s="1138"/>
      <c r="P393" s="1138"/>
      <c r="Q393" s="1126"/>
      <c r="R393" s="903"/>
      <c r="S393" s="1035"/>
      <c r="T393" s="1035"/>
      <c r="U393" s="1066">
        <v>394</v>
      </c>
      <c r="V393" s="476"/>
    </row>
    <row r="394" spans="1:22" ht="15.75" customHeight="1">
      <c r="A394" s="1156" t="str">
        <f>IF(Data!A394="","",Data!A394)</f>
        <v>Cucumbers: kg produced</v>
      </c>
      <c r="B394" s="1097"/>
      <c r="C394" s="1011" t="str">
        <f>IF(Data!BV394="","",Data!BV394)</f>
        <v/>
      </c>
      <c r="D394" s="1011" t="str">
        <f>IF(Data!BW394="","",Data!BW394)</f>
        <v/>
      </c>
      <c r="E394" s="1011">
        <f>IF(Data!BX394="","",Data!BX394)</f>
        <v>450</v>
      </c>
      <c r="F394" s="1011" t="str">
        <f>IF(Data!BY394="","",Data!BY394)</f>
        <v/>
      </c>
      <c r="G394" s="1097"/>
      <c r="H394" s="969"/>
      <c r="I394" s="969"/>
      <c r="J394" s="969"/>
      <c r="K394" s="969"/>
      <c r="L394" s="1097"/>
      <c r="M394" s="1138"/>
      <c r="N394" s="1138"/>
      <c r="O394" s="1138"/>
      <c r="P394" s="1138"/>
      <c r="Q394" s="1126"/>
      <c r="R394" s="903"/>
      <c r="S394" s="1035"/>
      <c r="T394" s="1035"/>
      <c r="U394" s="1066">
        <v>395</v>
      </c>
      <c r="V394" s="476"/>
    </row>
    <row r="395" spans="1:22" ht="15.75" customHeight="1">
      <c r="A395" s="1094" t="s">
        <v>180</v>
      </c>
      <c r="B395" s="1097"/>
      <c r="C395" s="1011" t="str">
        <f>IF(Data!BV395="","",Data!BV395)</f>
        <v/>
      </c>
      <c r="D395" s="1011" t="str">
        <f>IF(Data!BW395="","",Data!BW395)</f>
        <v/>
      </c>
      <c r="E395" s="1011">
        <f>IF(Data!BX395="","",Data!BX395)</f>
        <v>1</v>
      </c>
      <c r="F395" s="1011" t="str">
        <f>IF(Data!BY395="","",Data!BY395)</f>
        <v/>
      </c>
      <c r="G395" s="1100"/>
      <c r="H395" s="969"/>
      <c r="I395" s="969"/>
      <c r="J395" s="969"/>
      <c r="K395" s="969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6">
        <v>396</v>
      </c>
      <c r="V395" s="476"/>
    </row>
    <row r="396" spans="1:22" ht="15.75" customHeight="1">
      <c r="A396" s="1176" t="s">
        <v>182</v>
      </c>
      <c r="B396" s="1124"/>
      <c r="C396" s="1117" t="str">
        <f>IF(SUM(C394)=0,"",C394*C395)</f>
        <v/>
      </c>
      <c r="D396" s="1117" t="str">
        <f>IF(SUM(D394)=0,"",D394*D395)</f>
        <v/>
      </c>
      <c r="E396" s="1117">
        <f>IF(SUM(E394)=0,"",E394*E395)</f>
        <v>450</v>
      </c>
      <c r="F396" s="1117" t="str">
        <f>IF(SUM(F394)=0,"",F394*F395)</f>
        <v/>
      </c>
      <c r="G396" s="1124"/>
      <c r="H396" s="969"/>
      <c r="I396" s="969"/>
      <c r="J396" s="969"/>
      <c r="K396" s="969"/>
      <c r="L396" s="1124"/>
      <c r="M396" s="1138"/>
      <c r="N396" s="1138"/>
      <c r="O396" s="1138"/>
      <c r="P396" s="1138"/>
      <c r="Q396" s="1126"/>
      <c r="R396" s="903"/>
      <c r="S396" s="1035"/>
      <c r="T396" s="1035"/>
      <c r="U396" s="1066">
        <v>397</v>
      </c>
      <c r="V396" s="476"/>
    </row>
    <row r="397" spans="1:22" s="1166" customFormat="1" ht="15.75" customHeight="1">
      <c r="A397" s="1156" t="str">
        <f>IF(Data!A397="","",Data!A397)</f>
        <v>Rape: kg produced</v>
      </c>
      <c r="B397" s="1124"/>
      <c r="C397" s="1011" t="str">
        <f>IF(Data!BV397="","",Data!BV397)</f>
        <v/>
      </c>
      <c r="D397" s="1011" t="str">
        <f>IF(Data!BW397="","",Data!BW397)</f>
        <v/>
      </c>
      <c r="E397" s="1011">
        <f>IF(Data!BX397="","",Data!BX397)</f>
        <v>1500</v>
      </c>
      <c r="F397" s="1011" t="str">
        <f>IF(Data!BY397="","",Data!BY397)</f>
        <v/>
      </c>
      <c r="G397" s="1123"/>
      <c r="H397" s="969"/>
      <c r="I397" s="969"/>
      <c r="J397" s="969"/>
      <c r="K397" s="969"/>
      <c r="L397" s="1123"/>
      <c r="M397" s="1138"/>
      <c r="N397" s="1138"/>
      <c r="O397" s="1138"/>
      <c r="P397" s="1138"/>
      <c r="Q397" s="1139"/>
      <c r="R397" s="903"/>
      <c r="S397" s="1035"/>
      <c r="T397" s="1035"/>
      <c r="U397" s="1066">
        <v>398</v>
      </c>
      <c r="V397" s="1165"/>
    </row>
    <row r="398" spans="1:22" ht="15.75" customHeight="1">
      <c r="A398" s="1177" t="s">
        <v>180</v>
      </c>
      <c r="B398" s="1109"/>
      <c r="C398" s="1011" t="str">
        <f>IF(Data!BV398="","",Data!BV398)</f>
        <v/>
      </c>
      <c r="D398" s="1011" t="str">
        <f>IF(Data!BW398="","",Data!BW398)</f>
        <v/>
      </c>
      <c r="E398" s="1011">
        <f>IF(Data!BX398="","",Data!BX398)</f>
        <v>1</v>
      </c>
      <c r="F398" s="1011" t="str">
        <f>IF(Data!BY398="","",Data!BY398)</f>
        <v/>
      </c>
      <c r="G398" s="1123"/>
      <c r="H398" s="969"/>
      <c r="I398" s="969"/>
      <c r="J398" s="969"/>
      <c r="K398" s="969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6">
        <v>399</v>
      </c>
      <c r="V398" s="476"/>
    </row>
    <row r="399" spans="1:22" s="1162" customFormat="1" ht="15.75" customHeight="1">
      <c r="A399" s="1093" t="s">
        <v>182</v>
      </c>
      <c r="B399" s="1122"/>
      <c r="C399" s="1117" t="str">
        <f>IF(SUM(C397)=0,"",C397*C398)</f>
        <v/>
      </c>
      <c r="D399" s="1117" t="str">
        <f>IF(SUM(D397)=0,"",D397*D398)</f>
        <v/>
      </c>
      <c r="E399" s="1117">
        <f>IF(SUM(E397)=0,"",E397*E398)</f>
        <v>1500</v>
      </c>
      <c r="F399" s="1117" t="str">
        <f>IF(SUM(F397)=0,"",F397*F398)</f>
        <v/>
      </c>
      <c r="G399" s="1124"/>
      <c r="H399" s="969"/>
      <c r="I399" s="969"/>
      <c r="J399" s="969"/>
      <c r="K399" s="969"/>
      <c r="L399" s="1124"/>
      <c r="M399" s="1138"/>
      <c r="N399" s="1138"/>
      <c r="O399" s="1138"/>
      <c r="P399" s="1138"/>
      <c r="Q399" s="1160"/>
      <c r="R399" s="903"/>
      <c r="S399" s="1035"/>
      <c r="T399" s="1035"/>
      <c r="U399" s="1066">
        <v>400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11" t="str">
        <f>IF(Data!BV400="","",Data!BV400)</f>
        <v/>
      </c>
      <c r="D400" s="1011" t="str">
        <f>IF(Data!BW400="","",Data!BW400)</f>
        <v/>
      </c>
      <c r="E400" s="1011" t="str">
        <f>IF(Data!BX400="","",Data!BX400)</f>
        <v/>
      </c>
      <c r="F400" s="1011" t="str">
        <f>IF(Data!BY400="","",Data!BY400)</f>
        <v/>
      </c>
      <c r="G400" s="1100"/>
      <c r="H400" s="969"/>
      <c r="I400" s="969"/>
      <c r="J400" s="969"/>
      <c r="K400" s="969"/>
      <c r="L400" s="1100"/>
      <c r="M400" s="1138"/>
      <c r="N400" s="1138"/>
      <c r="O400" s="1138"/>
      <c r="P400" s="1138"/>
      <c r="Q400" s="1126"/>
      <c r="R400" s="903"/>
      <c r="S400" s="1035"/>
      <c r="T400" s="1035"/>
      <c r="U400" s="1066">
        <v>401</v>
      </c>
      <c r="V400" s="476"/>
    </row>
    <row r="401" spans="1:22" s="1143" customFormat="1" ht="15.75" customHeight="1">
      <c r="A401" s="1094" t="s">
        <v>180</v>
      </c>
      <c r="B401" s="1097"/>
      <c r="C401" s="1011" t="str">
        <f>IF(Data!BV401="","",Data!BV401)</f>
        <v/>
      </c>
      <c r="D401" s="1011" t="str">
        <f>IF(Data!BW401="","",Data!BW401)</f>
        <v/>
      </c>
      <c r="E401" s="1011" t="str">
        <f>IF(Data!BX401="","",Data!BX401)</f>
        <v/>
      </c>
      <c r="F401" s="1011" t="str">
        <f>IF(Data!BY401="","",Data!BY401)</f>
        <v/>
      </c>
      <c r="G401" s="1100"/>
      <c r="H401" s="969"/>
      <c r="I401" s="969"/>
      <c r="J401" s="969"/>
      <c r="K401" s="969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6">
        <v>402</v>
      </c>
      <c r="V401" s="1142"/>
    </row>
    <row r="402" spans="1:22" ht="15.75" customHeight="1">
      <c r="A402" s="1093" t="s">
        <v>182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8"/>
      <c r="H402" s="969"/>
      <c r="I402" s="969"/>
      <c r="J402" s="969"/>
      <c r="K402" s="969"/>
      <c r="L402" s="948"/>
      <c r="M402" s="1138"/>
      <c r="N402" s="1138"/>
      <c r="O402" s="1138"/>
      <c r="P402" s="1138"/>
      <c r="Q402" s="1126"/>
      <c r="R402" s="903"/>
      <c r="S402" s="1035"/>
      <c r="T402" s="1035"/>
      <c r="U402" s="1066">
        <v>403</v>
      </c>
      <c r="V402" s="476"/>
    </row>
    <row r="403" spans="1:22" ht="15.75" customHeight="1">
      <c r="A403" s="1156" t="str">
        <f>IF(Data!A403="","",Data!A403)</f>
        <v>Other cashcrop: kg produced</v>
      </c>
      <c r="B403" s="1097"/>
      <c r="C403" s="1011" t="str">
        <f>IF(Data!BV403="","",Data!BV403)</f>
        <v/>
      </c>
      <c r="D403" s="1011" t="str">
        <f>IF(Data!BW403="","",Data!BW403)</f>
        <v/>
      </c>
      <c r="E403" s="1011" t="str">
        <f>IF(Data!BX403="","",Data!BX403)</f>
        <v/>
      </c>
      <c r="F403" s="1011" t="str">
        <f>IF(Data!BY403="","",Data!BY403)</f>
        <v/>
      </c>
      <c r="G403" s="1100"/>
      <c r="H403" s="969"/>
      <c r="I403" s="969"/>
      <c r="J403" s="969"/>
      <c r="K403" s="969"/>
      <c r="L403" s="1100"/>
      <c r="M403" s="1138"/>
      <c r="N403" s="1138"/>
      <c r="O403" s="1138"/>
      <c r="P403" s="1138"/>
      <c r="Q403" s="1126"/>
      <c r="R403" s="903"/>
      <c r="S403" s="1035"/>
      <c r="T403" s="1035"/>
      <c r="U403" s="1066">
        <v>404</v>
      </c>
      <c r="V403" s="476"/>
    </row>
    <row r="404" spans="1:22" ht="15.75" customHeight="1">
      <c r="A404" s="1094" t="s">
        <v>180</v>
      </c>
      <c r="B404" s="1109"/>
      <c r="C404" s="1011" t="str">
        <f>IF(Data!BV404="","",Data!BV404)</f>
        <v/>
      </c>
      <c r="D404" s="1011" t="str">
        <f>IF(Data!BW404="","",Data!BW404)</f>
        <v/>
      </c>
      <c r="E404" s="1011" t="str">
        <f>IF(Data!BX404="","",Data!BX404)</f>
        <v/>
      </c>
      <c r="F404" s="1011" t="str">
        <f>IF(Data!BY404="","",Data!BY404)</f>
        <v/>
      </c>
      <c r="G404" s="1100"/>
      <c r="H404" s="969"/>
      <c r="I404" s="969"/>
      <c r="J404" s="969"/>
      <c r="K404" s="969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6">
        <v>405</v>
      </c>
      <c r="V404" s="476"/>
    </row>
    <row r="405" spans="1:22" ht="15.75" customHeight="1">
      <c r="A405" s="1093" t="s">
        <v>182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8"/>
      <c r="H405" s="969"/>
      <c r="I405" s="969"/>
      <c r="J405" s="969"/>
      <c r="K405" s="969"/>
      <c r="L405" s="948"/>
      <c r="M405" s="1138"/>
      <c r="N405" s="1138"/>
      <c r="O405" s="1138"/>
      <c r="P405" s="1138"/>
      <c r="Q405" s="1126"/>
      <c r="R405" s="903"/>
      <c r="S405" s="1035"/>
      <c r="T405" s="1035"/>
      <c r="U405" s="1066">
        <v>406</v>
      </c>
      <c r="V405" s="476"/>
    </row>
    <row r="406" spans="1:22" ht="15.75" customHeight="1">
      <c r="A406" s="1156" t="str">
        <f>IF(Data!A406="","",Data!A406)</f>
        <v>Other cashcrop: kg produced</v>
      </c>
      <c r="B406" s="1097"/>
      <c r="C406" s="1011" t="str">
        <f>IF(Data!BV406="","",Data!BV406)</f>
        <v/>
      </c>
      <c r="D406" s="1011" t="str">
        <f>IF(Data!BW406="","",Data!BW406)</f>
        <v/>
      </c>
      <c r="E406" s="1011" t="str">
        <f>IF(Data!BX406="","",Data!BX406)</f>
        <v/>
      </c>
      <c r="F406" s="1011" t="str">
        <f>IF(Data!BY406="","",Data!BY406)</f>
        <v/>
      </c>
      <c r="G406" s="1100"/>
      <c r="H406" s="969"/>
      <c r="I406" s="969"/>
      <c r="J406" s="969"/>
      <c r="K406" s="969"/>
      <c r="L406" s="1100"/>
      <c r="M406" s="1138"/>
      <c r="N406" s="1138"/>
      <c r="O406" s="1138"/>
      <c r="P406" s="1138"/>
      <c r="Q406" s="1126"/>
      <c r="R406" s="903"/>
      <c r="S406" s="1035"/>
      <c r="T406" s="1035"/>
      <c r="U406" s="1066">
        <v>407</v>
      </c>
      <c r="V406" s="476"/>
    </row>
    <row r="407" spans="1:22" ht="15.75" customHeight="1">
      <c r="A407" s="1094" t="s">
        <v>180</v>
      </c>
      <c r="B407" s="1097"/>
      <c r="C407" s="1011" t="str">
        <f>IF(Data!BV407="","",Data!BV407)</f>
        <v/>
      </c>
      <c r="D407" s="1011" t="str">
        <f>IF(Data!BW407="","",Data!BW407)</f>
        <v/>
      </c>
      <c r="E407" s="1011" t="str">
        <f>IF(Data!BX407="","",Data!BX407)</f>
        <v/>
      </c>
      <c r="F407" s="1011" t="str">
        <f>IF(Data!BY407="","",Data!BY407)</f>
        <v/>
      </c>
      <c r="G407" s="1100"/>
      <c r="H407" s="969"/>
      <c r="I407" s="969"/>
      <c r="J407" s="969"/>
      <c r="K407" s="969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6">
        <v>408</v>
      </c>
      <c r="V407" s="476"/>
    </row>
    <row r="408" spans="1:22" s="1162" customFormat="1" ht="15.75" customHeight="1">
      <c r="A408" s="1093" t="s">
        <v>182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8"/>
      <c r="H408" s="969"/>
      <c r="I408" s="969"/>
      <c r="J408" s="969"/>
      <c r="K408" s="969"/>
      <c r="L408" s="948"/>
      <c r="M408" s="1138"/>
      <c r="N408" s="1138"/>
      <c r="O408" s="1138"/>
      <c r="P408" s="1138"/>
      <c r="Q408" s="1160"/>
      <c r="R408" s="903"/>
      <c r="S408" s="1035"/>
      <c r="T408" s="1035"/>
      <c r="U408" s="1066">
        <v>409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11" t="str">
        <f>IF(Data!BV409="","",Data!BV409)</f>
        <v/>
      </c>
      <c r="D409" s="1011" t="str">
        <f>IF(Data!BW409="","",Data!BW409)</f>
        <v/>
      </c>
      <c r="E409" s="1011" t="str">
        <f>IF(Data!BX409="","",Data!BX409)</f>
        <v/>
      </c>
      <c r="F409" s="1011" t="str">
        <f>IF(Data!BY409="","",Data!BY409)</f>
        <v/>
      </c>
      <c r="G409" s="1100"/>
      <c r="H409" s="969"/>
      <c r="I409" s="969"/>
      <c r="J409" s="969"/>
      <c r="K409" s="969"/>
      <c r="L409" s="1100"/>
      <c r="M409" s="1138"/>
      <c r="N409" s="1138"/>
      <c r="O409" s="1138"/>
      <c r="P409" s="1138"/>
      <c r="Q409" s="1126"/>
      <c r="R409" s="903"/>
      <c r="S409" s="1035"/>
      <c r="T409" s="1035"/>
      <c r="U409" s="1066">
        <v>410</v>
      </c>
      <c r="V409" s="476"/>
    </row>
    <row r="410" spans="1:22" ht="15.75" customHeight="1">
      <c r="A410" s="1094" t="s">
        <v>180</v>
      </c>
      <c r="B410" s="1109"/>
      <c r="C410" s="1011" t="str">
        <f>IF(Data!BV410="","",Data!BV410)</f>
        <v/>
      </c>
      <c r="D410" s="1011" t="str">
        <f>IF(Data!BW410="","",Data!BW410)</f>
        <v/>
      </c>
      <c r="E410" s="1011" t="str">
        <f>IF(Data!BX410="","",Data!BX410)</f>
        <v/>
      </c>
      <c r="F410" s="1011" t="str">
        <f>IF(Data!BY410="","",Data!BY410)</f>
        <v/>
      </c>
      <c r="G410" s="1100"/>
      <c r="H410" s="969"/>
      <c r="I410" s="969"/>
      <c r="J410" s="969"/>
      <c r="K410" s="969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6">
        <v>411</v>
      </c>
      <c r="V410" s="476"/>
    </row>
    <row r="411" spans="1:22" s="1162" customFormat="1" ht="15.75" customHeight="1">
      <c r="A411" s="1093" t="s">
        <v>182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8"/>
      <c r="H411" s="969"/>
      <c r="I411" s="969"/>
      <c r="J411" s="969"/>
      <c r="K411" s="969"/>
      <c r="L411" s="948"/>
      <c r="M411" s="1138"/>
      <c r="N411" s="1138"/>
      <c r="O411" s="1138"/>
      <c r="P411" s="1138"/>
      <c r="Q411" s="1160"/>
      <c r="R411" s="903"/>
      <c r="S411" s="1035"/>
      <c r="T411" s="1035"/>
      <c r="U411" s="1066">
        <v>412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11" t="str">
        <f>IF(Data!BV412="","",Data!BV412)</f>
        <v/>
      </c>
      <c r="D412" s="1011" t="str">
        <f>IF(Data!BW412="","",Data!BW412)</f>
        <v/>
      </c>
      <c r="E412" s="1011" t="str">
        <f>IF(Data!BX412="","",Data!BX412)</f>
        <v/>
      </c>
      <c r="F412" s="1011" t="str">
        <f>IF(Data!BY412="","",Data!BY412)</f>
        <v/>
      </c>
      <c r="G412" s="1100"/>
      <c r="H412" s="299"/>
      <c r="I412" s="299"/>
      <c r="J412" s="299"/>
      <c r="K412" s="299"/>
      <c r="L412" s="1100"/>
      <c r="M412" s="969"/>
      <c r="N412" s="969"/>
      <c r="O412" s="969"/>
      <c r="P412" s="969"/>
      <c r="Q412" s="1126"/>
      <c r="R412" s="903"/>
      <c r="S412" s="1035"/>
      <c r="T412" s="1035"/>
      <c r="U412" s="1066">
        <v>413</v>
      </c>
      <c r="V412" s="476"/>
    </row>
    <row r="413" spans="1:22" ht="15.75" customHeight="1">
      <c r="A413" s="1094" t="s">
        <v>180</v>
      </c>
      <c r="B413" s="1097"/>
      <c r="C413" s="1011" t="str">
        <f>IF(Data!BV413="","",Data!BV413)</f>
        <v/>
      </c>
      <c r="D413" s="1011" t="str">
        <f>IF(Data!BW413="","",Data!BW413)</f>
        <v/>
      </c>
      <c r="E413" s="1011" t="str">
        <f>IF(Data!BX413="","",Data!BX413)</f>
        <v/>
      </c>
      <c r="F413" s="1011" t="str">
        <f>IF(Data!BY413="","",Data!BY413)</f>
        <v/>
      </c>
      <c r="G413" s="1100"/>
      <c r="H413" s="969"/>
      <c r="I413" s="969"/>
      <c r="J413" s="969"/>
      <c r="K413" s="969"/>
      <c r="L413" s="1100"/>
      <c r="M413" s="969"/>
      <c r="N413" s="969"/>
      <c r="O413" s="969"/>
      <c r="P413" s="969"/>
      <c r="Q413" s="1126"/>
      <c r="R413" s="1110"/>
      <c r="S413" s="1111"/>
      <c r="T413" s="1111"/>
      <c r="U413" s="1066">
        <v>414</v>
      </c>
      <c r="V413" s="476"/>
    </row>
    <row r="414" spans="1:22" s="1162" customFormat="1" ht="15.75" customHeight="1">
      <c r="A414" s="1093" t="s">
        <v>182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8"/>
      <c r="H414" s="978" t="str">
        <f>IF(H412="","",H412*C413)</f>
        <v/>
      </c>
      <c r="I414" s="978" t="str">
        <f>IF(I412="","",I412*D413)</f>
        <v/>
      </c>
      <c r="J414" s="978" t="str">
        <f>IF(J412="","",J412*E413)</f>
        <v/>
      </c>
      <c r="K414" s="978" t="str">
        <f>IF(K412="","",K412*F413)</f>
        <v/>
      </c>
      <c r="L414" s="948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5"/>
      <c r="T414" s="1035"/>
      <c r="U414" s="1066">
        <v>415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11" t="str">
        <f>IF(Data!BV415="","",Data!BV415)</f>
        <v/>
      </c>
      <c r="D415" s="1011" t="str">
        <f>IF(Data!BW415="","",Data!BW415)</f>
        <v/>
      </c>
      <c r="E415" s="1011" t="str">
        <f>IF(Data!BX415="","",Data!BX415)</f>
        <v/>
      </c>
      <c r="F415" s="1011" t="str">
        <f>IF(Data!BY415="","",Data!BY415)</f>
        <v/>
      </c>
      <c r="G415" s="1100"/>
      <c r="H415" s="299"/>
      <c r="I415" s="299"/>
      <c r="J415" s="299"/>
      <c r="K415" s="299"/>
      <c r="L415" s="1100"/>
      <c r="M415" s="969"/>
      <c r="N415" s="969"/>
      <c r="O415" s="969"/>
      <c r="P415" s="969"/>
      <c r="Q415" s="1126"/>
      <c r="R415" s="903"/>
      <c r="S415" s="1035"/>
      <c r="T415" s="1035"/>
      <c r="U415" s="1066">
        <v>416</v>
      </c>
      <c r="V415" s="476"/>
    </row>
    <row r="416" spans="1:22" ht="15.75" customHeight="1">
      <c r="A416" s="1094" t="s">
        <v>180</v>
      </c>
      <c r="B416" s="1109"/>
      <c r="C416" s="1011" t="str">
        <f>IF(Data!BV416="","",Data!BV416)</f>
        <v/>
      </c>
      <c r="D416" s="1011" t="str">
        <f>IF(Data!BW416="","",Data!BW416)</f>
        <v/>
      </c>
      <c r="E416" s="1011" t="str">
        <f>IF(Data!BX416="","",Data!BX416)</f>
        <v/>
      </c>
      <c r="F416" s="1011" t="str">
        <f>IF(Data!BY416="","",Data!BY416)</f>
        <v/>
      </c>
      <c r="G416" s="1097"/>
      <c r="H416" s="969"/>
      <c r="I416" s="969"/>
      <c r="J416" s="969"/>
      <c r="K416" s="969"/>
      <c r="L416" s="1097"/>
      <c r="M416" s="969"/>
      <c r="N416" s="969"/>
      <c r="O416" s="969"/>
      <c r="P416" s="969"/>
      <c r="Q416" s="1126"/>
      <c r="R416" s="1110"/>
      <c r="S416" s="1111"/>
      <c r="T416" s="1111"/>
      <c r="U416" s="1066">
        <v>417</v>
      </c>
      <c r="V416" s="476"/>
    </row>
    <row r="417" spans="1:22" ht="15.75" customHeight="1">
      <c r="A417" s="1093" t="s">
        <v>182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8" t="str">
        <f>IF(H415="","",H415*C416)</f>
        <v/>
      </c>
      <c r="I417" s="978" t="str">
        <f>IF(I415="","",I415*D416)</f>
        <v/>
      </c>
      <c r="J417" s="978" t="str">
        <f>IF(J415="","",J415*E416)</f>
        <v/>
      </c>
      <c r="K417" s="978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5"/>
      <c r="T417" s="1035"/>
      <c r="U417" s="1066">
        <v>418</v>
      </c>
      <c r="V417" s="476"/>
    </row>
    <row r="418" spans="1:22" ht="15.75" customHeight="1">
      <c r="A418" s="1156" t="str">
        <f>IF(Data!A418="","",Data!A418)</f>
        <v>Other cash crop: type</v>
      </c>
      <c r="B418" s="1097"/>
      <c r="C418" s="1011" t="str">
        <f>IF(Data!BV418="","",Data!BV418)</f>
        <v/>
      </c>
      <c r="D418" s="1011" t="str">
        <f>IF(Data!BW418="","",Data!BW418)</f>
        <v/>
      </c>
      <c r="E418" s="1011" t="str">
        <f>IF(Data!BX418="","",Data!BX418)</f>
        <v/>
      </c>
      <c r="F418" s="1011" t="str">
        <f>IF(Data!BY418="","",Data!BY418)</f>
        <v/>
      </c>
      <c r="G418" s="1172"/>
      <c r="H418" s="969"/>
      <c r="I418" s="969"/>
      <c r="J418" s="969"/>
      <c r="K418" s="969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6">
        <v>419</v>
      </c>
      <c r="V418" s="476"/>
    </row>
    <row r="419" spans="1:22" s="1166" customFormat="1" ht="15.75" customHeight="1">
      <c r="A419" s="1177" t="s">
        <v>270</v>
      </c>
      <c r="B419" s="1097"/>
      <c r="C419" s="1011" t="str">
        <f>IF(Data!BV419="","",Data!BV419)</f>
        <v/>
      </c>
      <c r="D419" s="1011" t="str">
        <f>IF(Data!BW419="","",Data!BW419)</f>
        <v/>
      </c>
      <c r="E419" s="1011" t="str">
        <f>IF(Data!BX419="","",Data!BX419)</f>
        <v/>
      </c>
      <c r="F419" s="1011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5"/>
      <c r="T419" s="1035"/>
      <c r="U419" s="1066">
        <v>420</v>
      </c>
      <c r="V419" s="1165"/>
    </row>
    <row r="420" spans="1:22" s="1166" customFormat="1" ht="15.75" customHeight="1">
      <c r="A420" s="1175" t="s">
        <v>180</v>
      </c>
      <c r="B420" s="1097"/>
      <c r="C420" s="1011" t="str">
        <f>IF(Data!BV420="","",Data!BV420)</f>
        <v/>
      </c>
      <c r="D420" s="1011" t="str">
        <f>IF(Data!BW420="","",Data!BW420)</f>
        <v/>
      </c>
      <c r="E420" s="1011" t="str">
        <f>IF(Data!BX420="","",Data!BX420)</f>
        <v/>
      </c>
      <c r="F420" s="1011" t="str">
        <f>IF(Data!BY420="","",Data!BY420)</f>
        <v/>
      </c>
      <c r="G420" s="1173"/>
      <c r="H420" s="969"/>
      <c r="I420" s="969"/>
      <c r="J420" s="969"/>
      <c r="K420" s="969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6">
        <v>421</v>
      </c>
      <c r="V420" s="1165"/>
    </row>
    <row r="421" spans="1:22" s="1143" customFormat="1" ht="15.75" customHeight="1">
      <c r="A421" s="1093" t="s">
        <v>182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8" t="str">
        <f>IF(H419="","",H419*C420)</f>
        <v/>
      </c>
      <c r="I421" s="978" t="str">
        <f>IF(I419="","",I419*D420)</f>
        <v/>
      </c>
      <c r="J421" s="978" t="str">
        <f>IF(J419="","",J419*E420)</f>
        <v/>
      </c>
      <c r="K421" s="978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5"/>
      <c r="T421" s="1035"/>
      <c r="U421" s="1066">
        <v>422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11" t="str">
        <f>IF(Data!BV422="","",Data!BV422)</f>
        <v/>
      </c>
      <c r="D422" s="1011" t="str">
        <f>IF(Data!BW422="","",Data!BW422)</f>
        <v/>
      </c>
      <c r="E422" s="1011" t="str">
        <f>IF(Data!BX422="","",Data!BX422)</f>
        <v/>
      </c>
      <c r="F422" s="1011" t="str">
        <f>IF(Data!BY422="","",Data!BY422)</f>
        <v/>
      </c>
      <c r="G422" s="1172"/>
      <c r="H422" s="969"/>
      <c r="I422" s="969"/>
      <c r="J422" s="969"/>
      <c r="K422" s="969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6">
        <v>423</v>
      </c>
      <c r="V422" s="476"/>
    </row>
    <row r="423" spans="1:22" s="1166" customFormat="1" ht="15.75" customHeight="1">
      <c r="A423" s="1177" t="s">
        <v>270</v>
      </c>
      <c r="B423" s="1097"/>
      <c r="C423" s="1011" t="str">
        <f>IF(Data!BV423="","",Data!BV423)</f>
        <v/>
      </c>
      <c r="D423" s="1011" t="str">
        <f>IF(Data!BW423="","",Data!BW423)</f>
        <v/>
      </c>
      <c r="E423" s="1011" t="str">
        <f>IF(Data!BX423="","",Data!BX423)</f>
        <v/>
      </c>
      <c r="F423" s="1011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5"/>
      <c r="T423" s="1035"/>
      <c r="U423" s="1066">
        <v>424</v>
      </c>
      <c r="V423" s="1165"/>
    </row>
    <row r="424" spans="1:22" s="1166" customFormat="1" ht="15.75" customHeight="1">
      <c r="A424" s="1175" t="s">
        <v>180</v>
      </c>
      <c r="B424" s="1097"/>
      <c r="C424" s="1011" t="str">
        <f>IF(Data!BV424="","",Data!BV424)</f>
        <v/>
      </c>
      <c r="D424" s="1011" t="str">
        <f>IF(Data!BW424="","",Data!BW424)</f>
        <v/>
      </c>
      <c r="E424" s="1011" t="str">
        <f>IF(Data!BX424="","",Data!BX424)</f>
        <v/>
      </c>
      <c r="F424" s="1011" t="str">
        <f>IF(Data!BY424="","",Data!BY424)</f>
        <v/>
      </c>
      <c r="G424" s="1173"/>
      <c r="H424" s="969"/>
      <c r="I424" s="969"/>
      <c r="J424" s="969"/>
      <c r="K424" s="969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6">
        <v>425</v>
      </c>
      <c r="V424" s="1165"/>
    </row>
    <row r="425" spans="1:22" s="1143" customFormat="1" ht="15.75" customHeight="1">
      <c r="A425" s="1094" t="s">
        <v>182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8" t="str">
        <f>IF(H423="","",H423*C424)</f>
        <v/>
      </c>
      <c r="I425" s="978" t="str">
        <f>IF(I423="","",I423*D424)</f>
        <v/>
      </c>
      <c r="J425" s="978" t="str">
        <f>IF(J423="","",J423*E424)</f>
        <v/>
      </c>
      <c r="K425" s="978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5"/>
      <c r="T425" s="1035"/>
      <c r="U425" s="1066">
        <v>426</v>
      </c>
      <c r="V425" s="1142"/>
    </row>
    <row r="426" spans="1:22" s="1143" customFormat="1" ht="15.75" customHeight="1">
      <c r="A426" s="1184" t="s">
        <v>271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5"/>
      <c r="T426" s="1035"/>
      <c r="U426" s="1066">
        <v>427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11" t="str">
        <f>IF(Data!BV427="","",Data!BV427)</f>
        <v/>
      </c>
      <c r="D427" s="1011" t="str">
        <f>IF(Data!BW427="","",Data!BW427)</f>
        <v/>
      </c>
      <c r="E427" s="1011" t="str">
        <f>IF(Data!BX427="","",Data!BX427)</f>
        <v/>
      </c>
      <c r="F427" s="1011" t="str">
        <f>IF(Data!BY427="","",Data!BY427)</f>
        <v/>
      </c>
      <c r="G427" s="1152"/>
      <c r="H427" s="969"/>
      <c r="I427" s="969"/>
      <c r="J427" s="969"/>
      <c r="K427" s="969"/>
      <c r="L427" s="1152"/>
      <c r="M427" s="1138"/>
      <c r="N427" s="1138"/>
      <c r="O427" s="1138"/>
      <c r="P427" s="1138"/>
      <c r="Q427" s="1126"/>
      <c r="R427" s="903"/>
      <c r="S427" s="1035"/>
      <c r="T427" s="1035"/>
      <c r="U427" s="1066">
        <v>428</v>
      </c>
      <c r="V427" s="1180"/>
    </row>
    <row r="428" spans="1:22" ht="15.75" hidden="1" customHeight="1">
      <c r="A428" s="1181" t="s">
        <v>255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9"/>
      <c r="I428" s="969"/>
      <c r="J428" s="969"/>
      <c r="K428" s="969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6">
        <v>429</v>
      </c>
      <c r="V428" s="45"/>
    </row>
    <row r="429" spans="1:22" ht="15.75" hidden="1" customHeight="1">
      <c r="A429" s="1182" t="s">
        <v>256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9"/>
      <c r="I429" s="969"/>
      <c r="J429" s="969"/>
      <c r="K429" s="969"/>
      <c r="L429" s="1152"/>
      <c r="M429" s="1138"/>
      <c r="N429" s="1138"/>
      <c r="O429" s="1138"/>
      <c r="P429" s="1138"/>
      <c r="Q429" s="1126"/>
      <c r="R429" s="903"/>
      <c r="S429" s="1035"/>
      <c r="T429" s="1035"/>
      <c r="U429" s="1066">
        <v>430</v>
      </c>
      <c r="V429" s="45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9"/>
      <c r="I430" s="969"/>
      <c r="J430" s="969"/>
      <c r="K430" s="969"/>
      <c r="L430" s="1109"/>
      <c r="M430" s="969"/>
      <c r="N430" s="969"/>
      <c r="O430" s="969"/>
      <c r="P430" s="969"/>
      <c r="Q430" s="1126"/>
      <c r="R430" s="903"/>
      <c r="S430" s="1035"/>
      <c r="T430" s="1035"/>
      <c r="U430" s="1066">
        <v>431</v>
      </c>
      <c r="V430" s="45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9"/>
      <c r="I431" s="969"/>
      <c r="J431" s="969"/>
      <c r="K431" s="969"/>
      <c r="L431" s="1109"/>
      <c r="M431" s="969"/>
      <c r="N431" s="969"/>
      <c r="O431" s="969"/>
      <c r="P431" s="969"/>
      <c r="Q431" s="1126"/>
      <c r="R431" s="903"/>
      <c r="S431" s="1035"/>
      <c r="T431" s="1035"/>
      <c r="U431" s="1066">
        <v>432</v>
      </c>
      <c r="V431" s="45"/>
    </row>
    <row r="432" spans="1:22" ht="15.75" hidden="1" customHeight="1">
      <c r="A432" s="1181" t="s">
        <v>245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9"/>
      <c r="N432" s="969"/>
      <c r="O432" s="969"/>
      <c r="P432" s="969"/>
      <c r="Q432" s="1126"/>
      <c r="R432" s="903"/>
      <c r="S432" s="1035"/>
      <c r="T432" s="1035"/>
      <c r="U432" s="1066">
        <v>433</v>
      </c>
      <c r="V432" s="45"/>
    </row>
    <row r="433" spans="1:22" ht="15.75" hidden="1" customHeight="1">
      <c r="A433" s="1183" t="s">
        <v>180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9"/>
      <c r="I433" s="969"/>
      <c r="J433" s="969"/>
      <c r="K433" s="969"/>
      <c r="L433" s="1109"/>
      <c r="M433" s="969"/>
      <c r="N433" s="969"/>
      <c r="O433" s="969"/>
      <c r="P433" s="969"/>
      <c r="Q433" s="1126"/>
      <c r="R433" s="1110"/>
      <c r="S433" s="1111"/>
      <c r="T433" s="1111"/>
      <c r="U433" s="1066">
        <v>434</v>
      </c>
      <c r="V433" s="45"/>
    </row>
    <row r="434" spans="1:22" ht="15.75" customHeight="1">
      <c r="A434" s="1094" t="s">
        <v>182</v>
      </c>
      <c r="B434" s="1124"/>
      <c r="C434" s="1140">
        <f>IF(Data!BV434="","",Data!BV434)</f>
        <v>0</v>
      </c>
      <c r="D434" s="1140">
        <f>IF(Data!BW434="","",Data!BW434)</f>
        <v>0</v>
      </c>
      <c r="E434" s="1140">
        <f>IF(Data!BX434="","",Data!BX434)</f>
        <v>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0</v>
      </c>
      <c r="N434" s="1117">
        <f>IF(I434="","",SUM(I434)-SUM(D434))</f>
        <v>0</v>
      </c>
      <c r="O434" s="1117">
        <f>IF(J434="","",SUM(J434)-SUM(E434))</f>
        <v>0</v>
      </c>
      <c r="P434" s="1117">
        <f>IF(K434="","",SUM(K434)-SUM(F434))</f>
        <v>0</v>
      </c>
      <c r="Q434" s="1126"/>
      <c r="R434" s="903"/>
      <c r="S434" s="1035"/>
      <c r="T434" s="1035"/>
      <c r="U434" s="1066">
        <v>435</v>
      </c>
      <c r="V434" s="45"/>
    </row>
    <row r="435" spans="1:22" ht="15.75" customHeight="1">
      <c r="A435" s="1094" t="s">
        <v>246</v>
      </c>
      <c r="B435" s="1124"/>
      <c r="C435" s="1011" t="str">
        <f>IF(Data!BV435="","",Data!BV435)</f>
        <v/>
      </c>
      <c r="D435" s="1011" t="str">
        <f>IF(Data!BW435="","",Data!BW435)</f>
        <v/>
      </c>
      <c r="E435" s="1011" t="str">
        <f>IF(Data!BX435="","",Data!BX435)</f>
        <v/>
      </c>
      <c r="F435" s="1011" t="str">
        <f>IF(Data!BY435="","",Data!BY435)</f>
        <v/>
      </c>
      <c r="G435" s="1163"/>
      <c r="H435" s="1148"/>
      <c r="I435" s="1148"/>
      <c r="J435" s="1148"/>
      <c r="K435" s="1148"/>
      <c r="L435" s="1163"/>
      <c r="M435" s="969"/>
      <c r="N435" s="969"/>
      <c r="O435" s="969"/>
      <c r="P435" s="969"/>
      <c r="Q435" s="1126"/>
      <c r="R435" s="903"/>
      <c r="S435" s="1035"/>
      <c r="T435" s="1035"/>
      <c r="U435" s="1066">
        <v>436</v>
      </c>
      <c r="V435" s="45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0</v>
      </c>
      <c r="D436" s="1144">
        <f>IF(Data!BW436="","",Data!BW436)</f>
        <v>0</v>
      </c>
      <c r="E436" s="1144">
        <f>IF(Data!BX436="","",Data!BX436)</f>
        <v>0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0</v>
      </c>
      <c r="N436" s="1145">
        <f>IF(I436="","",SUM(I436)-SUM(D436))</f>
        <v>0</v>
      </c>
      <c r="O436" s="1145">
        <f>IF(J436="","",SUM(J436)-SUM(E436))</f>
        <v>0</v>
      </c>
      <c r="P436" s="1145">
        <f>IF(K436="","",SUM(K436)-SUM(F436))</f>
        <v>0</v>
      </c>
      <c r="Q436" s="1126"/>
      <c r="R436" s="1065"/>
      <c r="S436" s="1028"/>
      <c r="T436" s="1028"/>
      <c r="U436" s="1066">
        <v>437</v>
      </c>
      <c r="V436" s="45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11" t="str">
        <f>IF(Data!BV437="","",Data!BV437)</f>
        <v/>
      </c>
      <c r="D437" s="1011" t="str">
        <f>IF(Data!BW437="","",Data!BW437)</f>
        <v/>
      </c>
      <c r="E437" s="1011" t="str">
        <f>IF(Data!BX437="","",Data!BX437)</f>
        <v/>
      </c>
      <c r="F437" s="1011" t="str">
        <f>IF(Data!BY437="","",Data!BY437)</f>
        <v/>
      </c>
      <c r="G437" s="1152"/>
      <c r="H437" s="969"/>
      <c r="I437" s="969"/>
      <c r="J437" s="969"/>
      <c r="K437" s="969"/>
      <c r="L437" s="1152"/>
      <c r="M437" s="1138"/>
      <c r="N437" s="1138"/>
      <c r="O437" s="1138"/>
      <c r="P437" s="1138"/>
      <c r="Q437" s="1126"/>
      <c r="R437" s="903"/>
      <c r="S437" s="1035"/>
      <c r="T437" s="1035"/>
      <c r="U437" s="1066">
        <v>438</v>
      </c>
      <c r="V437" s="1180"/>
    </row>
    <row r="438" spans="1:22" ht="15.75" hidden="1" customHeight="1">
      <c r="A438" s="1181" t="s">
        <v>255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9"/>
      <c r="I438" s="969"/>
      <c r="J438" s="969"/>
      <c r="K438" s="969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6">
        <v>439</v>
      </c>
      <c r="V438" s="45"/>
    </row>
    <row r="439" spans="1:22" ht="15.75" hidden="1" customHeight="1">
      <c r="A439" s="1182" t="s">
        <v>256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9"/>
      <c r="I439" s="969"/>
      <c r="J439" s="969"/>
      <c r="K439" s="969"/>
      <c r="L439" s="1152"/>
      <c r="M439" s="1138"/>
      <c r="N439" s="1138"/>
      <c r="O439" s="1138"/>
      <c r="P439" s="1138"/>
      <c r="Q439" s="1126"/>
      <c r="R439" s="903"/>
      <c r="S439" s="1035"/>
      <c r="T439" s="1035"/>
      <c r="U439" s="1066">
        <v>440</v>
      </c>
      <c r="V439" s="45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9"/>
      <c r="I440" s="969"/>
      <c r="J440" s="969"/>
      <c r="K440" s="969"/>
      <c r="L440" s="1109"/>
      <c r="M440" s="969"/>
      <c r="N440" s="969"/>
      <c r="O440" s="969"/>
      <c r="P440" s="969"/>
      <c r="Q440" s="1126"/>
      <c r="R440" s="903"/>
      <c r="S440" s="1035"/>
      <c r="T440" s="1035"/>
      <c r="U440" s="1066">
        <v>441</v>
      </c>
      <c r="V440" s="45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9"/>
      <c r="I441" s="969"/>
      <c r="J441" s="969"/>
      <c r="K441" s="969"/>
      <c r="L441" s="1109"/>
      <c r="M441" s="969"/>
      <c r="N441" s="969"/>
      <c r="O441" s="969"/>
      <c r="P441" s="969"/>
      <c r="Q441" s="1126"/>
      <c r="R441" s="903"/>
      <c r="S441" s="1035"/>
      <c r="T441" s="1035"/>
      <c r="U441" s="1066">
        <v>442</v>
      </c>
      <c r="V441" s="45"/>
    </row>
    <row r="442" spans="1:22" ht="15.75" hidden="1" customHeight="1">
      <c r="A442" s="1181" t="s">
        <v>245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9"/>
      <c r="N442" s="969"/>
      <c r="O442" s="969"/>
      <c r="P442" s="969"/>
      <c r="Q442" s="1126"/>
      <c r="R442" s="903"/>
      <c r="S442" s="1035"/>
      <c r="T442" s="1035"/>
      <c r="U442" s="1066">
        <v>443</v>
      </c>
      <c r="V442" s="45"/>
    </row>
    <row r="443" spans="1:22" ht="15.75" hidden="1" customHeight="1">
      <c r="A443" s="1183" t="s">
        <v>180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9"/>
      <c r="I443" s="969"/>
      <c r="J443" s="969"/>
      <c r="K443" s="969"/>
      <c r="L443" s="1109"/>
      <c r="M443" s="969"/>
      <c r="N443" s="969"/>
      <c r="O443" s="969"/>
      <c r="P443" s="969"/>
      <c r="Q443" s="1126"/>
      <c r="R443" s="1110"/>
      <c r="S443" s="1111"/>
      <c r="T443" s="1111"/>
      <c r="U443" s="1066">
        <v>444</v>
      </c>
      <c r="V443" s="45"/>
    </row>
    <row r="444" spans="1:22" ht="15.75" customHeight="1">
      <c r="A444" s="1094" t="s">
        <v>182</v>
      </c>
      <c r="B444" s="1124"/>
      <c r="C444" s="1140">
        <f>IF(Data!BV444="","",Data!BV444)</f>
        <v>0</v>
      </c>
      <c r="D444" s="1140">
        <f>IF(Data!BW444="","",Data!BW444)</f>
        <v>0</v>
      </c>
      <c r="E444" s="1140">
        <f>IF(Data!BX444="","",Data!BX444)</f>
        <v>0</v>
      </c>
      <c r="F444" s="1140">
        <f>IF(Data!BY444="","",Data!BY444)</f>
        <v>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0</v>
      </c>
      <c r="N444" s="1117">
        <f>IF(I444="","",SUM(I444)-SUM(D444))</f>
        <v>0</v>
      </c>
      <c r="O444" s="1117">
        <f>IF(J444="","",SUM(J444)-SUM(E444))</f>
        <v>0</v>
      </c>
      <c r="P444" s="1117">
        <f>IF(K444="","",SUM(K444)-SUM(F444))</f>
        <v>0</v>
      </c>
      <c r="Q444" s="1126"/>
      <c r="R444" s="903"/>
      <c r="S444" s="1035"/>
      <c r="T444" s="1035"/>
      <c r="U444" s="1066">
        <v>445</v>
      </c>
      <c r="V444" s="45"/>
    </row>
    <row r="445" spans="1:22" ht="15.75" customHeight="1">
      <c r="A445" s="1094" t="s">
        <v>246</v>
      </c>
      <c r="B445" s="1109"/>
      <c r="C445" s="1011" t="str">
        <f>IF(Data!BV445="","",Data!BV445)</f>
        <v/>
      </c>
      <c r="D445" s="1011" t="str">
        <f>IF(Data!BW445="","",Data!BW445)</f>
        <v/>
      </c>
      <c r="E445" s="1011" t="str">
        <f>IF(Data!BX445="","",Data!BX445)</f>
        <v/>
      </c>
      <c r="F445" s="1011" t="str">
        <f>IF(Data!BY445="","",Data!BY445)</f>
        <v/>
      </c>
      <c r="G445" s="1163"/>
      <c r="H445" s="1148"/>
      <c r="I445" s="1148"/>
      <c r="J445" s="1148"/>
      <c r="K445" s="1148"/>
      <c r="L445" s="1163"/>
      <c r="M445" s="969"/>
      <c r="N445" s="969"/>
      <c r="O445" s="969"/>
      <c r="P445" s="969"/>
      <c r="Q445" s="1126"/>
      <c r="R445" s="903"/>
      <c r="S445" s="1035"/>
      <c r="T445" s="1035"/>
      <c r="U445" s="1066">
        <v>446</v>
      </c>
      <c r="V445" s="45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0</v>
      </c>
      <c r="D446" s="1144">
        <f>IF(Data!BW446="","",Data!BW446)</f>
        <v>0</v>
      </c>
      <c r="E446" s="1144">
        <f>IF(Data!BX446="","",Data!BX446)</f>
        <v>0</v>
      </c>
      <c r="F446" s="1144">
        <f>IF(Data!BY446="","",Data!BY446)</f>
        <v>0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0</v>
      </c>
      <c r="N446" s="1145">
        <f>IF(I446="","",SUM(I446)-SUM(D446))</f>
        <v>0</v>
      </c>
      <c r="O446" s="1145">
        <f>IF(J446="","",SUM(J446)-SUM(E446))</f>
        <v>0</v>
      </c>
      <c r="P446" s="1145">
        <f>IF(K446="","",SUM(K446)-SUM(F446))</f>
        <v>0</v>
      </c>
      <c r="Q446" s="1126"/>
      <c r="R446" s="1065"/>
      <c r="S446" s="1028"/>
      <c r="T446" s="1028"/>
      <c r="U446" s="1066">
        <v>447</v>
      </c>
      <c r="V446" s="45"/>
    </row>
    <row r="447" spans="1:22" ht="15.75" customHeight="1">
      <c r="A447" s="1184" t="s">
        <v>274</v>
      </c>
      <c r="B447" s="1097"/>
      <c r="C447" s="771"/>
      <c r="D447" s="771"/>
      <c r="E447" s="771"/>
      <c r="F447" s="1011"/>
      <c r="G447" s="1100"/>
      <c r="H447" s="969"/>
      <c r="I447" s="969"/>
      <c r="J447" s="969"/>
      <c r="K447" s="969"/>
      <c r="L447" s="1100"/>
      <c r="M447" s="969"/>
      <c r="N447" s="969"/>
      <c r="O447" s="969"/>
      <c r="P447" s="969"/>
      <c r="Q447" s="1126"/>
      <c r="R447" s="864"/>
      <c r="S447" s="864"/>
      <c r="T447" s="864"/>
      <c r="U447" s="1066">
        <v>448</v>
      </c>
      <c r="V447" s="476"/>
    </row>
    <row r="448" spans="1:22" ht="15.75" customHeight="1">
      <c r="A448" s="1412" t="str">
        <f>IF(Data!A448="","",Data!A448)</f>
        <v>Maize grain purchase</v>
      </c>
      <c r="B448" s="1097"/>
      <c r="C448" s="1011" t="str">
        <f>IF(Data!BV448="","",Data!BV448)</f>
        <v>bag</v>
      </c>
      <c r="D448" s="1011" t="str">
        <f>IF(Data!BW448="","",Data!BW448)</f>
        <v>bag</v>
      </c>
      <c r="E448" s="1011" t="str">
        <f>IF(Data!BX448="","",Data!BX448)</f>
        <v>bag</v>
      </c>
      <c r="F448" s="1011" t="str">
        <f>IF(Data!BY448="","",Data!BY448)</f>
        <v>bag</v>
      </c>
      <c r="G448" s="1100"/>
      <c r="H448" s="969"/>
      <c r="I448" s="969"/>
      <c r="J448" s="969"/>
      <c r="K448" s="969"/>
      <c r="L448" s="1100"/>
      <c r="M448" s="969"/>
      <c r="N448" s="969"/>
      <c r="O448" s="969"/>
      <c r="P448" s="969"/>
      <c r="Q448" s="1126"/>
      <c r="R448" s="864"/>
      <c r="S448" s="864"/>
      <c r="T448" s="864"/>
      <c r="U448" s="1066">
        <v>449</v>
      </c>
      <c r="V448" s="476"/>
    </row>
    <row r="449" spans="1:22" ht="15.75" customHeight="1">
      <c r="A449" s="947" t="s">
        <v>256</v>
      </c>
      <c r="B449" s="1109"/>
      <c r="C449" s="1011">
        <f>IF(Data!BV449="","",Data!BV449)</f>
        <v>10</v>
      </c>
      <c r="D449" s="1011">
        <f>IF(Data!BW449="","",Data!BW449)</f>
        <v>40</v>
      </c>
      <c r="E449" s="1011" t="str">
        <f>IF(Data!BX449="","",Data!BX449)</f>
        <v/>
      </c>
      <c r="F449" s="1011" t="str">
        <f>IF(Data!BY449="","",Data!BY449)</f>
        <v/>
      </c>
      <c r="G449" s="1100"/>
      <c r="H449" s="969"/>
      <c r="I449" s="969"/>
      <c r="J449" s="969"/>
      <c r="K449" s="969"/>
      <c r="L449" s="1100"/>
      <c r="M449" s="969"/>
      <c r="N449" s="969"/>
      <c r="O449" s="969"/>
      <c r="P449" s="969"/>
      <c r="Q449" s="1126"/>
      <c r="R449" s="903"/>
      <c r="S449" s="1035"/>
      <c r="T449" s="1035"/>
      <c r="U449" s="1066">
        <v>450</v>
      </c>
      <c r="V449" s="476"/>
    </row>
    <row r="450" spans="1:22" ht="15.75" customHeight="1">
      <c r="A450" s="947" t="s">
        <v>276</v>
      </c>
      <c r="B450" s="1109"/>
      <c r="C450" s="1011">
        <f>IF(Data!BV450="","",Data!BV450)</f>
        <v>1</v>
      </c>
      <c r="D450" s="1011">
        <f>IF(Data!BW450="","",Data!BW450)</f>
        <v>3</v>
      </c>
      <c r="E450" s="1011" t="str">
        <f>IF(Data!BX450="","",Data!BX450)</f>
        <v/>
      </c>
      <c r="F450" s="1011" t="str">
        <f>IF(Data!BY450="","",Data!BY450)</f>
        <v/>
      </c>
      <c r="G450" s="1100"/>
      <c r="H450" s="969"/>
      <c r="I450" s="969"/>
      <c r="J450" s="969"/>
      <c r="K450" s="969"/>
      <c r="L450" s="1100"/>
      <c r="M450" s="969"/>
      <c r="N450" s="969"/>
      <c r="O450" s="969"/>
      <c r="P450" s="969"/>
      <c r="Q450" s="1126"/>
      <c r="R450" s="903"/>
      <c r="S450" s="1035"/>
      <c r="T450" s="1035"/>
      <c r="U450" s="1066">
        <v>451</v>
      </c>
      <c r="V450" s="476"/>
    </row>
    <row r="451" spans="1:22" ht="15.75" customHeight="1">
      <c r="A451" s="1118" t="s">
        <v>277</v>
      </c>
      <c r="B451" s="1097"/>
      <c r="C451" s="1011">
        <f>IF(Data!BV451="","",Data!BV451)</f>
        <v>12</v>
      </c>
      <c r="D451" s="1011">
        <f>IF(Data!BW451="","",Data!BW451)</f>
        <v>2</v>
      </c>
      <c r="E451" s="1011">
        <f>IF(Data!BX451="","",Data!BX451)</f>
        <v>12</v>
      </c>
      <c r="F451" s="1011">
        <f>IF(Data!BY451="","",Data!BY451)</f>
        <v>12</v>
      </c>
      <c r="G451" s="1097"/>
      <c r="H451" s="969"/>
      <c r="I451" s="969"/>
      <c r="J451" s="969"/>
      <c r="K451" s="969"/>
      <c r="L451" s="1097"/>
      <c r="M451" s="969"/>
      <c r="N451" s="969"/>
      <c r="O451" s="969"/>
      <c r="P451" s="969"/>
      <c r="Q451" s="1126"/>
      <c r="R451" s="903"/>
      <c r="S451" s="1035"/>
      <c r="T451" s="1035"/>
      <c r="U451" s="1066">
        <v>452</v>
      </c>
      <c r="V451" s="476"/>
    </row>
    <row r="452" spans="1:22" ht="15.75" customHeight="1">
      <c r="A452" s="1167" t="s">
        <v>257</v>
      </c>
      <c r="B452" s="1097"/>
      <c r="C452" s="1140">
        <f>IF(C450="","",C449*C450*C451)</f>
        <v>120</v>
      </c>
      <c r="D452" s="1140">
        <f>IF(D450="","",D449*D450*D451)</f>
        <v>240</v>
      </c>
      <c r="E452" s="1140" t="str">
        <f>IF(E450="","",E449*E450*E451)</f>
        <v/>
      </c>
      <c r="F452" s="1140" t="str">
        <f>IF(F450="","",F449*F450*F451)</f>
        <v/>
      </c>
      <c r="G452" s="1124"/>
      <c r="H452" s="969"/>
      <c r="I452" s="969"/>
      <c r="J452" s="969"/>
      <c r="K452" s="969"/>
      <c r="L452" s="1124"/>
      <c r="M452" s="969"/>
      <c r="N452" s="969"/>
      <c r="O452" s="969"/>
      <c r="P452" s="969"/>
      <c r="Q452" s="1126"/>
      <c r="R452" s="903"/>
      <c r="S452" s="1035"/>
      <c r="T452" s="1035"/>
      <c r="U452" s="1066">
        <v>453</v>
      </c>
      <c r="V452" s="476"/>
    </row>
    <row r="453" spans="1:22" ht="15.75" customHeight="1">
      <c r="A453" s="1167" t="str">
        <f>$G$1 &amp; "/kg"</f>
        <v>kcal/kg</v>
      </c>
      <c r="B453" s="1097"/>
      <c r="C453" s="1011">
        <f>IF(Data!BV453="","",Data!BV453)</f>
        <v>3600</v>
      </c>
      <c r="D453" s="1011">
        <f>IF(Data!BW453="","",Data!BW453)</f>
        <v>3600</v>
      </c>
      <c r="E453" s="1011">
        <f>IF(Data!BX453="","",Data!BX453)</f>
        <v>3600</v>
      </c>
      <c r="F453" s="1011">
        <f>IF(Data!BY453="","",Data!BY453)</f>
        <v>3600</v>
      </c>
      <c r="G453" s="1124"/>
      <c r="H453" s="969"/>
      <c r="I453" s="969"/>
      <c r="J453" s="969"/>
      <c r="K453" s="969"/>
      <c r="L453" s="1124"/>
      <c r="M453" s="969"/>
      <c r="N453" s="969"/>
      <c r="O453" s="969"/>
      <c r="P453" s="969"/>
      <c r="Q453" s="1126"/>
      <c r="R453" s="903"/>
      <c r="S453" s="1035"/>
      <c r="T453" s="1035"/>
      <c r="U453" s="1066">
        <v>454</v>
      </c>
      <c r="V453" s="476"/>
    </row>
    <row r="454" spans="1:22" ht="15.75" customHeight="1">
      <c r="A454" s="1118" t="str">
        <f>$G$1 &amp; " (%)"</f>
        <v>kcal (%)</v>
      </c>
      <c r="B454" s="1097"/>
      <c r="C454" s="1413">
        <f>IF(C452="","",C452*C453/C$46/365/$F$1)</f>
        <v>8.0514397539837856E-2</v>
      </c>
      <c r="D454" s="1413">
        <f>IF(D452="","",D452*D453/D$46/365/$F$1)</f>
        <v>0.12524461839530335</v>
      </c>
      <c r="E454" s="1413" t="str">
        <f>IF(E452="","",E452*E453/E$46/365/$F$1)</f>
        <v/>
      </c>
      <c r="F454" s="1413" t="str">
        <f>IF(F452="","",F452*F453/F$46/365/$F$1)</f>
        <v/>
      </c>
      <c r="G454" s="1109"/>
      <c r="H454" s="969"/>
      <c r="I454" s="969"/>
      <c r="J454" s="969"/>
      <c r="K454" s="969"/>
      <c r="L454" s="1109"/>
      <c r="M454" s="969"/>
      <c r="N454" s="969"/>
      <c r="O454" s="969"/>
      <c r="P454" s="969"/>
      <c r="Q454" s="1126"/>
      <c r="R454" s="1065"/>
      <c r="S454" s="1028"/>
      <c r="T454" s="1028"/>
      <c r="U454" s="1066">
        <v>455</v>
      </c>
      <c r="V454" s="476"/>
    </row>
    <row r="455" spans="1:22" ht="15.75" customHeight="1">
      <c r="A455" s="1185" t="s">
        <v>278</v>
      </c>
      <c r="B455" s="1109"/>
      <c r="C455" s="1011">
        <f>IF(Data!BV455="","",Data!BV455)</f>
        <v>14</v>
      </c>
      <c r="D455" s="1011">
        <f>IF(Data!BW455="","",Data!BW455)</f>
        <v>40</v>
      </c>
      <c r="E455" s="1011" t="str">
        <f>IF(Data!BX455="","",Data!BX455)</f>
        <v/>
      </c>
      <c r="F455" s="1011" t="str">
        <f>IF(Data!BY455="","",Data!BY455)</f>
        <v/>
      </c>
      <c r="G455" s="1122"/>
      <c r="H455" s="969"/>
      <c r="I455" s="969"/>
      <c r="J455" s="969"/>
      <c r="K455" s="969"/>
      <c r="L455" s="1122"/>
      <c r="M455" s="969"/>
      <c r="N455" s="969"/>
      <c r="O455" s="969"/>
      <c r="P455" s="969"/>
      <c r="Q455" s="1126"/>
      <c r="R455" s="1110"/>
      <c r="S455" s="1111"/>
      <c r="T455" s="1111"/>
      <c r="U455" s="1066">
        <v>456</v>
      </c>
      <c r="V455" s="476"/>
    </row>
    <row r="456" spans="1:22" ht="15.75" customHeight="1">
      <c r="A456" s="1118" t="s">
        <v>279</v>
      </c>
      <c r="B456" s="1097"/>
      <c r="C456" s="1140">
        <f>IF(C455="","",C450*C451*C455)</f>
        <v>168</v>
      </c>
      <c r="D456" s="1140">
        <f>IF(D455="","",D450*D451*D455)</f>
        <v>240</v>
      </c>
      <c r="E456" s="1140" t="str">
        <f>IF(E455="","",E450*E451*E455)</f>
        <v/>
      </c>
      <c r="F456" s="1140" t="str">
        <f>IF(F455="","",F450*F451*F455)</f>
        <v/>
      </c>
      <c r="G456" s="1124"/>
      <c r="H456" s="969"/>
      <c r="I456" s="969"/>
      <c r="J456" s="969"/>
      <c r="K456" s="969"/>
      <c r="L456" s="1124"/>
      <c r="M456" s="969"/>
      <c r="N456" s="969"/>
      <c r="O456" s="969"/>
      <c r="P456" s="969"/>
      <c r="Q456" s="1483" t="s">
        <v>811</v>
      </c>
      <c r="R456" s="903"/>
      <c r="S456" s="1035"/>
      <c r="T456" s="1035"/>
      <c r="U456" s="1066">
        <v>457</v>
      </c>
      <c r="V456" s="476"/>
    </row>
    <row r="457" spans="1:22" ht="15.75" customHeight="1">
      <c r="A457" s="1412" t="str">
        <f>IF(Data!A457="","",Data!A457)</f>
        <v>Maize meal purchase</v>
      </c>
      <c r="B457" s="1097"/>
      <c r="C457" s="1011" t="str">
        <f>IF(Data!BV457="","",Data!BV457)</f>
        <v>bag</v>
      </c>
      <c r="D457" s="1011" t="str">
        <f>IF(Data!BW457="","",Data!BW457)</f>
        <v>bag</v>
      </c>
      <c r="E457" s="1011" t="str">
        <f>IF(Data!BX457="","",Data!BX457)</f>
        <v>bag</v>
      </c>
      <c r="F457" s="1011" t="str">
        <f>IF(Data!BY457="","",Data!BY457)</f>
        <v>bag</v>
      </c>
      <c r="G457" s="1124"/>
      <c r="H457" s="969"/>
      <c r="I457" s="969"/>
      <c r="J457" s="969"/>
      <c r="K457" s="969"/>
      <c r="L457" s="1124"/>
      <c r="M457" s="969"/>
      <c r="N457" s="969"/>
      <c r="O457" s="969"/>
      <c r="P457" s="969"/>
      <c r="Q457" s="1126"/>
      <c r="R457" s="864"/>
      <c r="S457" s="864"/>
      <c r="T457" s="864"/>
      <c r="U457" s="1066">
        <v>458</v>
      </c>
      <c r="V457" s="476"/>
    </row>
    <row r="458" spans="1:22" ht="15.75" customHeight="1">
      <c r="A458" s="947" t="s">
        <v>256</v>
      </c>
      <c r="B458" s="1097"/>
      <c r="C458" s="1011" t="str">
        <f>IF(Data!BV458="","",Data!BV458)</f>
        <v/>
      </c>
      <c r="D458" s="1011" t="str">
        <f>IF(Data!BW458="","",Data!BW458)</f>
        <v/>
      </c>
      <c r="E458" s="1011" t="str">
        <f>IF(Data!BX458="","",Data!BX458)</f>
        <v/>
      </c>
      <c r="F458" s="1011" t="str">
        <f>IF(Data!BY458="","",Data!BY458)</f>
        <v/>
      </c>
      <c r="G458" s="1124"/>
      <c r="H458" s="969"/>
      <c r="I458" s="969"/>
      <c r="J458" s="969"/>
      <c r="K458" s="969"/>
      <c r="L458" s="1124"/>
      <c r="M458" s="969"/>
      <c r="N458" s="969"/>
      <c r="O458" s="969"/>
      <c r="P458" s="969"/>
      <c r="Q458" s="1126"/>
      <c r="R458" s="903"/>
      <c r="S458" s="1035"/>
      <c r="T458" s="1035"/>
      <c r="U458" s="1066">
        <v>459</v>
      </c>
      <c r="V458" s="476"/>
    </row>
    <row r="459" spans="1:22" ht="15.75" customHeight="1">
      <c r="A459" s="947" t="s">
        <v>276</v>
      </c>
      <c r="B459" s="1097"/>
      <c r="C459" s="1011" t="str">
        <f>IF(Data!BV459="","",Data!BV459)</f>
        <v/>
      </c>
      <c r="D459" s="1011" t="str">
        <f>IF(Data!BW459="","",Data!BW459)</f>
        <v/>
      </c>
      <c r="E459" s="1011" t="str">
        <f>IF(Data!BX459="","",Data!BX459)</f>
        <v/>
      </c>
      <c r="F459" s="1011" t="str">
        <f>IF(Data!BY459="","",Data!BY459)</f>
        <v/>
      </c>
      <c r="G459" s="1124"/>
      <c r="H459" s="969"/>
      <c r="I459" s="969"/>
      <c r="J459" s="969"/>
      <c r="K459" s="969"/>
      <c r="L459" s="1124"/>
      <c r="M459" s="969"/>
      <c r="N459" s="969"/>
      <c r="O459" s="969"/>
      <c r="P459" s="969"/>
      <c r="Q459" s="1126"/>
      <c r="R459" s="903"/>
      <c r="S459" s="1035"/>
      <c r="T459" s="1035"/>
      <c r="U459" s="1066">
        <v>460</v>
      </c>
      <c r="V459" s="476"/>
    </row>
    <row r="460" spans="1:22" ht="15.75" customHeight="1">
      <c r="A460" s="1118" t="s">
        <v>277</v>
      </c>
      <c r="B460" s="1100"/>
      <c r="C460" s="1011">
        <f>IF(Data!BV460="","",Data!BV460)</f>
        <v>12</v>
      </c>
      <c r="D460" s="1011">
        <f>IF(Data!BW460="","",Data!BW460)</f>
        <v>12</v>
      </c>
      <c r="E460" s="1011">
        <f>IF(Data!BX460="","",Data!BX460)</f>
        <v>12</v>
      </c>
      <c r="F460" s="1011">
        <f>IF(Data!BY460="","",Data!BY460)</f>
        <v>12</v>
      </c>
      <c r="G460" s="1124"/>
      <c r="H460" s="969"/>
      <c r="I460" s="969"/>
      <c r="J460" s="969"/>
      <c r="K460" s="969"/>
      <c r="L460" s="1124"/>
      <c r="M460" s="969"/>
      <c r="N460" s="969"/>
      <c r="O460" s="969"/>
      <c r="P460" s="969"/>
      <c r="Q460" s="1126"/>
      <c r="R460" s="903"/>
      <c r="S460" s="1035"/>
      <c r="T460" s="1035"/>
      <c r="U460" s="1066">
        <v>461</v>
      </c>
      <c r="V460" s="476"/>
    </row>
    <row r="461" spans="1:22" s="1162" customFormat="1" ht="15.75" customHeight="1">
      <c r="A461" s="1167" t="s">
        <v>257</v>
      </c>
      <c r="B461" s="1097"/>
      <c r="C461" s="1140" t="str">
        <f>IF(C459="","",C458*C459*C460)</f>
        <v/>
      </c>
      <c r="D461" s="1140" t="str">
        <f>IF(D459="","",D458*D459*D460)</f>
        <v/>
      </c>
      <c r="E461" s="1140" t="str">
        <f>IF(E459="","",E458*E459*E460)</f>
        <v/>
      </c>
      <c r="F461" s="1140" t="str">
        <f>IF(F459="","",F458*F459*F460)</f>
        <v/>
      </c>
      <c r="G461" s="1097"/>
      <c r="H461" s="969"/>
      <c r="I461" s="969"/>
      <c r="J461" s="969"/>
      <c r="K461" s="969"/>
      <c r="L461" s="1097"/>
      <c r="M461" s="969"/>
      <c r="N461" s="969"/>
      <c r="O461" s="969"/>
      <c r="P461" s="969"/>
      <c r="Q461" s="1160"/>
      <c r="R461" s="903"/>
      <c r="S461" s="1035"/>
      <c r="T461" s="1035"/>
      <c r="U461" s="1066">
        <v>462</v>
      </c>
      <c r="V461" s="1161"/>
    </row>
    <row r="462" spans="1:22" ht="15.75" customHeight="1">
      <c r="A462" s="1167" t="str">
        <f>$G$1 &amp; "/kg"</f>
        <v>kcal/kg</v>
      </c>
      <c r="B462" s="1109"/>
      <c r="C462" s="1011">
        <f>IF(Data!BV462="","",Data!BV462)</f>
        <v>3630</v>
      </c>
      <c r="D462" s="1011">
        <f>IF(Data!BW462="","",Data!BW462)</f>
        <v>3630</v>
      </c>
      <c r="E462" s="1011">
        <f>IF(Data!BX462="","",Data!BX462)</f>
        <v>3630</v>
      </c>
      <c r="F462" s="1011">
        <f>IF(Data!BY462="","",Data!BY462)</f>
        <v>3630</v>
      </c>
      <c r="G462" s="1097"/>
      <c r="H462" s="969"/>
      <c r="I462" s="969"/>
      <c r="J462" s="969"/>
      <c r="K462" s="969"/>
      <c r="L462" s="1097"/>
      <c r="M462" s="969"/>
      <c r="N462" s="969"/>
      <c r="O462" s="969"/>
      <c r="P462" s="969"/>
      <c r="Q462" s="1126"/>
      <c r="R462" s="903"/>
      <c r="S462" s="1035"/>
      <c r="T462" s="1035"/>
      <c r="U462" s="1066">
        <v>463</v>
      </c>
      <c r="V462" s="476"/>
    </row>
    <row r="463" spans="1:22" ht="15.75" customHeight="1">
      <c r="A463" s="1118" t="str">
        <f>$G$1 &amp; " (%)"</f>
        <v>kcal (%)</v>
      </c>
      <c r="B463" s="1097"/>
      <c r="C463" s="1413" t="str">
        <f>IF(C461="","",C461*C462/C$46/365/$F$1)</f>
        <v/>
      </c>
      <c r="D463" s="1413" t="str">
        <f>IF(D461="","",D461*D462/D$46/365/$F$1)</f>
        <v/>
      </c>
      <c r="E463" s="1413" t="str">
        <f>IF(E461="","",E461*E462/E$46/365/$F$1)</f>
        <v/>
      </c>
      <c r="F463" s="1413" t="str">
        <f>IF(F461="","",F461*F462/F$46/365/$F$1)</f>
        <v/>
      </c>
      <c r="G463" s="1119"/>
      <c r="H463" s="969"/>
      <c r="I463" s="969"/>
      <c r="J463" s="969"/>
      <c r="K463" s="969"/>
      <c r="L463" s="1119"/>
      <c r="M463" s="969"/>
      <c r="N463" s="969"/>
      <c r="O463" s="969"/>
      <c r="P463" s="969"/>
      <c r="Q463" s="1126"/>
      <c r="R463" s="1065"/>
      <c r="S463" s="1028"/>
      <c r="T463" s="1028"/>
      <c r="U463" s="1066">
        <v>464</v>
      </c>
      <c r="V463" s="476"/>
    </row>
    <row r="464" spans="1:22" ht="15.75" customHeight="1">
      <c r="A464" s="1186" t="s">
        <v>278</v>
      </c>
      <c r="B464" s="1097"/>
      <c r="C464" s="1011" t="str">
        <f>IF(Data!BV464="","",Data!BV464)</f>
        <v/>
      </c>
      <c r="D464" s="1011" t="str">
        <f>IF(Data!BW464="","",Data!BW464)</f>
        <v/>
      </c>
      <c r="E464" s="1011" t="str">
        <f>IF(Data!BX464="","",Data!BX464)</f>
        <v/>
      </c>
      <c r="F464" s="1011" t="str">
        <f>IF(Data!BY464="","",Data!BY464)</f>
        <v/>
      </c>
      <c r="G464" s="1097"/>
      <c r="H464" s="969"/>
      <c r="I464" s="969"/>
      <c r="J464" s="969"/>
      <c r="K464" s="969"/>
      <c r="L464" s="1097"/>
      <c r="M464" s="969"/>
      <c r="N464" s="969"/>
      <c r="O464" s="969"/>
      <c r="P464" s="969"/>
      <c r="Q464" s="1126"/>
      <c r="R464" s="1110"/>
      <c r="S464" s="1111"/>
      <c r="T464" s="1111"/>
      <c r="U464" s="1066">
        <v>465</v>
      </c>
      <c r="V464" s="476"/>
    </row>
    <row r="465" spans="1:22" ht="15.75" customHeight="1">
      <c r="A465" s="1118" t="s">
        <v>279</v>
      </c>
      <c r="B465" s="1109"/>
      <c r="C465" s="1140" t="str">
        <f>IF(C464="","",C459*C460*C464)</f>
        <v/>
      </c>
      <c r="D465" s="1140" t="str">
        <f>IF(D464="","",D459*D460*D464)</f>
        <v/>
      </c>
      <c r="E465" s="1140" t="str">
        <f>IF(E464="","",E459*E460*E464)</f>
        <v/>
      </c>
      <c r="F465" s="1140" t="str">
        <f>IF(F464="","",F459*F460*F464)</f>
        <v/>
      </c>
      <c r="G465" s="948"/>
      <c r="H465" s="969"/>
      <c r="I465" s="969"/>
      <c r="J465" s="969"/>
      <c r="K465" s="969"/>
      <c r="L465" s="948"/>
      <c r="M465" s="969"/>
      <c r="N465" s="969"/>
      <c r="O465" s="969"/>
      <c r="P465" s="969"/>
      <c r="Q465" s="1483" t="s">
        <v>811</v>
      </c>
      <c r="R465" s="903"/>
      <c r="S465" s="1035"/>
      <c r="T465" s="1035"/>
      <c r="U465" s="1066">
        <v>466</v>
      </c>
      <c r="V465" s="476"/>
    </row>
    <row r="466" spans="1:22" ht="15.75" customHeight="1">
      <c r="A466" s="1507" t="str">
        <f>IF(Data!A466="","",Data!A466)</f>
        <v>Rice purchase - unit</v>
      </c>
      <c r="B466" s="1097"/>
      <c r="C466" s="1011" t="str">
        <f>IF(Data!BV466="","",Data!BV466)</f>
        <v>bag</v>
      </c>
      <c r="D466" s="1011" t="str">
        <f>IF(Data!BW466="","",Data!BW466)</f>
        <v>bag</v>
      </c>
      <c r="E466" s="1011" t="str">
        <f>IF(Data!BX466="","",Data!BX466)</f>
        <v>bag</v>
      </c>
      <c r="F466" s="1011" t="str">
        <f>IF(Data!BY466="","",Data!BY466)</f>
        <v>bag</v>
      </c>
      <c r="G466" s="1124"/>
      <c r="H466" s="969"/>
      <c r="I466" s="969"/>
      <c r="J466" s="969"/>
      <c r="K466" s="969"/>
      <c r="L466" s="1124"/>
      <c r="M466" s="969"/>
      <c r="N466" s="969"/>
      <c r="O466" s="969"/>
      <c r="P466" s="969"/>
      <c r="Q466" s="1126"/>
      <c r="R466" s="864"/>
      <c r="S466" s="864"/>
      <c r="T466" s="864"/>
      <c r="U466" s="1066">
        <v>467</v>
      </c>
      <c r="V466" s="476"/>
    </row>
    <row r="467" spans="1:22" ht="15.75" customHeight="1">
      <c r="A467" s="947" t="s">
        <v>256</v>
      </c>
      <c r="B467" s="1097"/>
      <c r="C467" s="1011">
        <f>IF(Data!BV467="","",Data!BV467)</f>
        <v>1</v>
      </c>
      <c r="D467" s="1011">
        <f>IF(Data!BW467="","",Data!BW467)</f>
        <v>1</v>
      </c>
      <c r="E467" s="1011">
        <f>IF(Data!BX467="","",Data!BX467)</f>
        <v>5</v>
      </c>
      <c r="F467" s="1011">
        <f>IF(Data!BY467="","",Data!BY467)</f>
        <v>5</v>
      </c>
      <c r="G467" s="1124"/>
      <c r="H467" s="969"/>
      <c r="I467" s="969"/>
      <c r="J467" s="969"/>
      <c r="K467" s="969"/>
      <c r="L467" s="1124"/>
      <c r="M467" s="969"/>
      <c r="N467" s="969"/>
      <c r="O467" s="969"/>
      <c r="P467" s="969"/>
      <c r="Q467" s="1126"/>
      <c r="R467" s="903"/>
      <c r="S467" s="1035"/>
      <c r="T467" s="1035"/>
      <c r="U467" s="1066">
        <v>468</v>
      </c>
      <c r="V467" s="476"/>
    </row>
    <row r="468" spans="1:22" ht="15.75" customHeight="1">
      <c r="A468" s="947" t="s">
        <v>276</v>
      </c>
      <c r="B468" s="1100"/>
      <c r="C468" s="1011" t="str">
        <f>IF(Data!BV468="","",Data!BV468)</f>
        <v/>
      </c>
      <c r="D468" s="1011" t="str">
        <f>IF(Data!BW468="","",Data!BW468)</f>
        <v/>
      </c>
      <c r="E468" s="1011">
        <f>IF(Data!BX468="","",Data!BX468)</f>
        <v>1</v>
      </c>
      <c r="F468" s="1011">
        <f>IF(Data!BY468="","",Data!BY468)</f>
        <v>1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9"/>
      <c r="N468" s="969"/>
      <c r="O468" s="969"/>
      <c r="P468" s="969"/>
      <c r="Q468" s="1126"/>
      <c r="R468" s="903"/>
      <c r="S468" s="1035"/>
      <c r="T468" s="1035"/>
      <c r="U468" s="1066">
        <v>469</v>
      </c>
      <c r="V468" s="476"/>
    </row>
    <row r="469" spans="1:22" ht="15.75" customHeight="1">
      <c r="A469" s="1118" t="s">
        <v>277</v>
      </c>
      <c r="B469" s="1097"/>
      <c r="C469" s="1011">
        <f>IF(Data!BV469="","",Data!BV469)</f>
        <v>12</v>
      </c>
      <c r="D469" s="1011">
        <f>IF(Data!BW469="","",Data!BW469)</f>
        <v>12</v>
      </c>
      <c r="E469" s="1011">
        <f>IF(Data!BX469="","",Data!BX469)</f>
        <v>12</v>
      </c>
      <c r="F469" s="1011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9"/>
      <c r="N469" s="969"/>
      <c r="O469" s="969"/>
      <c r="P469" s="969"/>
      <c r="Q469" s="1433"/>
      <c r="R469" s="903"/>
      <c r="S469" s="1035"/>
      <c r="T469" s="1035"/>
      <c r="U469" s="1066">
        <v>470</v>
      </c>
      <c r="V469" s="476"/>
    </row>
    <row r="470" spans="1:22" s="1162" customFormat="1" ht="15.75" customHeight="1">
      <c r="A470" s="1167" t="s">
        <v>257</v>
      </c>
      <c r="B470" s="1097"/>
      <c r="C470" s="1482" t="str">
        <f>IF(C468="","",C467*C468*C469)</f>
        <v/>
      </c>
      <c r="D470" s="1482" t="str">
        <f>IF(D468="","",D467*D468*D469)</f>
        <v/>
      </c>
      <c r="E470" s="1482">
        <f>IF(E468="","",E467*E468*E469)</f>
        <v>60</v>
      </c>
      <c r="F470" s="1482">
        <f>IF(F468="","",F467*F468*F469)</f>
        <v>60</v>
      </c>
      <c r="G470" s="1097"/>
      <c r="H470" s="1482">
        <f>IF(H$46=0,"",SUM($D467)*H468*H469)</f>
        <v>0</v>
      </c>
      <c r="I470" s="1482">
        <f>IF(I$46=0,"",SUM($D467)*I468*I469)</f>
        <v>0</v>
      </c>
      <c r="J470" s="1482">
        <f>IF(J$46=0,"",SUM($D467)*J468*J469)</f>
        <v>0</v>
      </c>
      <c r="K470" s="1482">
        <f>IF(K$46=0,"",SUM($D467)*K468*K469)</f>
        <v>0</v>
      </c>
      <c r="L470" s="1097"/>
      <c r="M470" s="969"/>
      <c r="N470" s="969"/>
      <c r="O470" s="969"/>
      <c r="P470" s="969"/>
      <c r="Q470" s="1160"/>
      <c r="R470" s="903"/>
      <c r="S470" s="1035"/>
      <c r="T470" s="1035"/>
      <c r="U470" s="1066">
        <v>471</v>
      </c>
      <c r="V470" s="1161"/>
    </row>
    <row r="471" spans="1:22" ht="15.75" customHeight="1">
      <c r="A471" s="1167" t="str">
        <f>$G$1 &amp; "/kg"</f>
        <v>kcal/kg</v>
      </c>
      <c r="B471" s="1109"/>
      <c r="C471" s="1011">
        <f>IF(Data!BV471="","",Data!BV471)</f>
        <v>3540</v>
      </c>
      <c r="D471" s="1011">
        <f>IF(Data!BW471="","",Data!BW471)</f>
        <v>3540</v>
      </c>
      <c r="E471" s="1011">
        <f>IF(Data!BX471="","",Data!BX471)</f>
        <v>3540</v>
      </c>
      <c r="F471" s="1011">
        <f>IF(Data!BY471="","",Data!BY471)</f>
        <v>3540</v>
      </c>
      <c r="G471" s="1097"/>
      <c r="H471" s="969"/>
      <c r="I471" s="969"/>
      <c r="J471" s="969"/>
      <c r="K471" s="969"/>
      <c r="L471" s="1097"/>
      <c r="M471" s="969"/>
      <c r="N471" s="969"/>
      <c r="O471" s="969"/>
      <c r="P471" s="969"/>
      <c r="Q471" s="1126"/>
      <c r="R471" s="903"/>
      <c r="S471" s="1035"/>
      <c r="T471" s="1035"/>
      <c r="U471" s="1066">
        <v>472</v>
      </c>
      <c r="V471" s="476"/>
    </row>
    <row r="472" spans="1:22" ht="15.75" customHeight="1">
      <c r="A472" s="1118" t="str">
        <f>$G$1 &amp; " (%)"</f>
        <v>kcal (%)</v>
      </c>
      <c r="B472" s="1109"/>
      <c r="C472" s="1516" t="str">
        <f>IF(C470="","",C470*C471/C$46/365/$F$1)</f>
        <v/>
      </c>
      <c r="D472" s="1516" t="str">
        <f>IF(D470="","",D470*D471/D$46/365/$F$1)</f>
        <v/>
      </c>
      <c r="E472" s="1516">
        <f>IF(E470="","",E470*E471/E$46/365/$F$1)</f>
        <v>2.7710371819960861E-2</v>
      </c>
      <c r="F472" s="1516">
        <f>IF(F470="","",F470*F471/F$46/365/$F$1)</f>
        <v>2.7710371819960861E-2</v>
      </c>
      <c r="G472" s="1119"/>
      <c r="H472" s="1516">
        <f>IF(H$46=0,"",H470*SUM($D471)/H$46/365/$F$1)</f>
        <v>0</v>
      </c>
      <c r="I472" s="1516">
        <f>IF(I$46=0,"",I470*SUM($D471)/I$46/365/$F$1)</f>
        <v>0</v>
      </c>
      <c r="J472" s="1516">
        <f>IF(J$46=0,"",J470*SUM($D471)/J$46/365/$F$1)</f>
        <v>0</v>
      </c>
      <c r="K472" s="1516">
        <f>IF(K$46=0,"",K470*SUM($D471)/K$46/365/$F$1)</f>
        <v>0</v>
      </c>
      <c r="L472" s="1119"/>
      <c r="M472" s="1517" t="str">
        <f>IF(SUM(H472)=SUM(C472),"",SUM(H472)-SUM(C472))</f>
        <v/>
      </c>
      <c r="N472" s="1517" t="str">
        <f>IF(SUM(I472)=SUM(D472),"",SUM(I472)-SUM(D472))</f>
        <v/>
      </c>
      <c r="O472" s="1517">
        <f>IF(SUM(J472)=SUM(E472),"",SUM(J472)-SUM(E472))</f>
        <v>-2.7710371819960861E-2</v>
      </c>
      <c r="P472" s="1517">
        <f>IF(SUM(K472)=SUM(F472),"",SUM(K472)-SUM(F472))</f>
        <v>-2.7710371819960861E-2</v>
      </c>
      <c r="Q472" s="1126"/>
      <c r="R472" s="1065"/>
      <c r="S472" s="1028"/>
      <c r="T472" s="1028"/>
      <c r="U472" s="1066">
        <v>473</v>
      </c>
      <c r="V472" s="476"/>
    </row>
    <row r="473" spans="1:22" ht="15.75" customHeight="1">
      <c r="A473" s="1186" t="s">
        <v>281</v>
      </c>
      <c r="B473" s="1097"/>
      <c r="C473" s="1011" t="str">
        <f>IF(Data!BV473="","",Data!BV473)</f>
        <v/>
      </c>
      <c r="D473" s="1011" t="str">
        <f>IF(Data!BW473="","",Data!BW473)</f>
        <v/>
      </c>
      <c r="E473" s="1011">
        <f>IF(Data!BX473="","",Data!BX473)</f>
        <v>7</v>
      </c>
      <c r="F473" s="1011">
        <f>IF(Data!BY473="","",Data!BY473)</f>
        <v>7</v>
      </c>
      <c r="G473" s="1097"/>
      <c r="H473" s="969"/>
      <c r="I473" s="969"/>
      <c r="J473" s="969"/>
      <c r="K473" s="969"/>
      <c r="L473" s="1097"/>
      <c r="M473" s="969"/>
      <c r="N473" s="969"/>
      <c r="O473" s="969"/>
      <c r="P473" s="969"/>
      <c r="Q473" s="1126"/>
      <c r="R473" s="1110"/>
      <c r="S473" s="1111"/>
      <c r="T473" s="1111"/>
      <c r="U473" s="1066">
        <v>474</v>
      </c>
      <c r="V473" s="476"/>
    </row>
    <row r="474" spans="1:22" ht="15.75" customHeight="1">
      <c r="A474" s="1118" t="s">
        <v>279</v>
      </c>
      <c r="B474" s="1097"/>
      <c r="C474" s="1482" t="str">
        <f>IF(C473="","",C470*C473)</f>
        <v/>
      </c>
      <c r="D474" s="1482" t="str">
        <f t="shared" ref="D474:F474" si="45">IF(D473="","",D470*D473)</f>
        <v/>
      </c>
      <c r="E474" s="1482">
        <f t="shared" si="45"/>
        <v>420</v>
      </c>
      <c r="F474" s="1482">
        <f t="shared" si="45"/>
        <v>420</v>
      </c>
      <c r="G474" s="1171"/>
      <c r="H474" s="1482">
        <f>IF(H$46=0,"",IF($D473="",H470*'Exp factors'!$H$52,H470*$D473/$D467))</f>
        <v>0</v>
      </c>
      <c r="I474" s="1482">
        <f>IF(I$46=0,"",IF($D473="",I470*'Exp factors'!$H$52,I470*$D473/$D467))</f>
        <v>0</v>
      </c>
      <c r="J474" s="1482">
        <f>IF(J$46=0,"",IF($D473="",J470*'Exp factors'!$H$52,J470*$D473/$D467))</f>
        <v>0</v>
      </c>
      <c r="K474" s="1482">
        <f>IF(K$46=0,"",IF($D473="",K470*'Exp factors'!$H$52,K470*$D473/$D467))</f>
        <v>0</v>
      </c>
      <c r="L474" s="1171"/>
      <c r="M474" s="1518" t="str">
        <f>IF(SUM(H474)=SUM(C474),"",SUM(H474)-SUM(C474))</f>
        <v/>
      </c>
      <c r="N474" s="1518" t="str">
        <f>IF(SUM(I474)=SUM(D474),"",SUM(I474)-SUM(D474))</f>
        <v/>
      </c>
      <c r="O474" s="1518">
        <f>IF(SUM(J474)=SUM(E474),"",SUM(J474)-SUM(E474))</f>
        <v>-420</v>
      </c>
      <c r="P474" s="1518">
        <f>IF(SUM(K474)=SUM(F474),"",SUM(K474)-SUM(F474))</f>
        <v>-420</v>
      </c>
      <c r="Q474" s="1484" t="str">
        <f>'Exp factors'!$I$43</f>
        <v>des</v>
      </c>
      <c r="R474" s="903"/>
      <c r="S474" s="1035"/>
      <c r="T474" s="1035"/>
      <c r="U474" s="1066">
        <v>475</v>
      </c>
      <c r="V474" s="476"/>
    </row>
    <row r="475" spans="1:22" ht="15.75" customHeight="1">
      <c r="A475" s="1508" t="str">
        <f>IF(Data!A475="","",Data!A475)</f>
        <v>Sorghum purchase - unit</v>
      </c>
      <c r="B475" s="1097"/>
      <c r="C475" s="1011" t="str">
        <f>IF(Data!BV475="","",Data!BV475)</f>
        <v/>
      </c>
      <c r="D475" s="1011" t="str">
        <f>IF(Data!BW475="","",Data!BW475)</f>
        <v/>
      </c>
      <c r="E475" s="1011" t="str">
        <f>IF(Data!BX475="","",Data!BX475)</f>
        <v/>
      </c>
      <c r="F475" s="1011" t="str">
        <f>IF(Data!BY475="","",Data!BY475)</f>
        <v/>
      </c>
      <c r="G475" s="1100"/>
      <c r="H475" s="969"/>
      <c r="I475" s="969"/>
      <c r="J475" s="969"/>
      <c r="K475" s="969"/>
      <c r="L475" s="1100"/>
      <c r="M475" s="969"/>
      <c r="N475" s="969"/>
      <c r="O475" s="969"/>
      <c r="P475" s="969"/>
      <c r="Q475" s="1126"/>
      <c r="R475" s="864"/>
      <c r="S475" s="864"/>
      <c r="T475" s="864"/>
      <c r="U475" s="1066">
        <v>476</v>
      </c>
      <c r="V475" s="476"/>
    </row>
    <row r="476" spans="1:22" ht="15.75" customHeight="1">
      <c r="A476" s="947" t="s">
        <v>256</v>
      </c>
      <c r="B476" s="1109"/>
      <c r="C476" s="1011">
        <f>IF(Data!BV476="","",Data!BV476)</f>
        <v>1</v>
      </c>
      <c r="D476" s="1011">
        <f>IF(Data!BW476="","",Data!BW476)</f>
        <v>1</v>
      </c>
      <c r="E476" s="1011">
        <f>IF(Data!BX476="","",Data!BX476)</f>
        <v>1</v>
      </c>
      <c r="F476" s="1011">
        <f>IF(Data!BY476="","",Data!BY476)</f>
        <v>1</v>
      </c>
      <c r="G476" s="1100"/>
      <c r="H476" s="969"/>
      <c r="I476" s="969"/>
      <c r="J476" s="969"/>
      <c r="K476" s="969"/>
      <c r="L476" s="1100"/>
      <c r="M476" s="969"/>
      <c r="N476" s="969"/>
      <c r="O476" s="969"/>
      <c r="P476" s="969"/>
      <c r="Q476" s="1126"/>
      <c r="R476" s="903"/>
      <c r="S476" s="1035"/>
      <c r="T476" s="1035"/>
      <c r="U476" s="1066">
        <v>477</v>
      </c>
      <c r="V476" s="476"/>
    </row>
    <row r="477" spans="1:22" ht="15.75" customHeight="1">
      <c r="A477" s="947" t="s">
        <v>276</v>
      </c>
      <c r="B477" s="1109"/>
      <c r="C477" s="1011" t="str">
        <f>IF(Data!BV477="","",Data!BV477)</f>
        <v/>
      </c>
      <c r="D477" s="1011" t="str">
        <f>IF(Data!BW477="","",Data!BW477)</f>
        <v/>
      </c>
      <c r="E477" s="1011" t="str">
        <f>IF(Data!BX477="","",Data!BX477)</f>
        <v/>
      </c>
      <c r="F477" s="1011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9"/>
      <c r="N477" s="969"/>
      <c r="O477" s="969"/>
      <c r="P477" s="969"/>
      <c r="Q477" s="1126"/>
      <c r="R477" s="903"/>
      <c r="S477" s="1035"/>
      <c r="T477" s="1035"/>
      <c r="U477" s="1066">
        <v>478</v>
      </c>
      <c r="V477" s="476"/>
    </row>
    <row r="478" spans="1:22" ht="15.75" customHeight="1">
      <c r="A478" s="1118" t="s">
        <v>277</v>
      </c>
      <c r="B478" s="1097"/>
      <c r="C478" s="1011">
        <f>IF(Data!BV478="","",Data!BV478)</f>
        <v>12</v>
      </c>
      <c r="D478" s="1011">
        <f>IF(Data!BW478="","",Data!BW478)</f>
        <v>12</v>
      </c>
      <c r="E478" s="1011">
        <f>IF(Data!BX478="","",Data!BX478)</f>
        <v>12</v>
      </c>
      <c r="F478" s="1011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9"/>
      <c r="N478" s="969"/>
      <c r="O478" s="969"/>
      <c r="P478" s="969"/>
      <c r="Q478" s="1126"/>
      <c r="R478" s="903"/>
      <c r="S478" s="1035"/>
      <c r="T478" s="1035"/>
      <c r="U478" s="1066">
        <v>479</v>
      </c>
      <c r="V478" s="476"/>
    </row>
    <row r="479" spans="1:22" ht="15.75" customHeight="1">
      <c r="A479" s="1167" t="s">
        <v>257</v>
      </c>
      <c r="B479" s="1097"/>
      <c r="C479" s="1519" t="str">
        <f>IF(C477="","",C476*C477*C478)</f>
        <v/>
      </c>
      <c r="D479" s="1519" t="str">
        <f>IF(D477="","",D476*D477*D478)</f>
        <v/>
      </c>
      <c r="E479" s="1519" t="str">
        <f>IF(E477="","",E476*E477*E478)</f>
        <v/>
      </c>
      <c r="F479" s="1519" t="str">
        <f>IF(F477="","",F476*F477*F478)</f>
        <v/>
      </c>
      <c r="G479" s="1124"/>
      <c r="H479" s="1519">
        <f>IF(H$46=0,"",SUM($D476)*H477*H478)</f>
        <v>0</v>
      </c>
      <c r="I479" s="1519">
        <f>IF(I$46=0,"",SUM($D476)*I477*I478)</f>
        <v>0</v>
      </c>
      <c r="J479" s="1519">
        <f>IF(J$46=0,"",SUM($D476)*J477*J478)</f>
        <v>0</v>
      </c>
      <c r="K479" s="1519">
        <f>IF(K$46=0,"",SUM($D476)*K477*K478)</f>
        <v>0</v>
      </c>
      <c r="L479" s="1124"/>
      <c r="M479" s="969"/>
      <c r="N479" s="969"/>
      <c r="O479" s="969"/>
      <c r="P479" s="969"/>
      <c r="Q479" s="1126"/>
      <c r="R479" s="903"/>
      <c r="S479" s="1035"/>
      <c r="T479" s="1035"/>
      <c r="U479" s="1066">
        <v>480</v>
      </c>
      <c r="V479" s="476"/>
    </row>
    <row r="480" spans="1:22" ht="15.75" customHeight="1">
      <c r="A480" s="1167" t="str">
        <f>$G$1 &amp; "/kg"</f>
        <v>kcal/kg</v>
      </c>
      <c r="B480" s="1097"/>
      <c r="C480" s="1011">
        <f>IF(Data!BV480="","",Data!BV480)</f>
        <v>3550</v>
      </c>
      <c r="D480" s="1011">
        <f>IF(Data!BW480="","",Data!BW480)</f>
        <v>3550</v>
      </c>
      <c r="E480" s="1011">
        <f>IF(Data!BX480="","",Data!BX480)</f>
        <v>3550</v>
      </c>
      <c r="F480" s="1011">
        <f>IF(Data!BY480="","",Data!BY480)</f>
        <v>3550</v>
      </c>
      <c r="G480" s="1124"/>
      <c r="H480" s="969"/>
      <c r="I480" s="969"/>
      <c r="J480" s="969"/>
      <c r="K480" s="969"/>
      <c r="L480" s="1124"/>
      <c r="M480" s="969"/>
      <c r="N480" s="969"/>
      <c r="O480" s="969"/>
      <c r="P480" s="969"/>
      <c r="Q480" s="1126"/>
      <c r="R480" s="903"/>
      <c r="S480" s="1035"/>
      <c r="T480" s="1035"/>
      <c r="U480" s="1066">
        <v>481</v>
      </c>
      <c r="V480" s="476"/>
    </row>
    <row r="481" spans="1:22" ht="15.75" customHeight="1">
      <c r="A481" s="1118" t="str">
        <f>$G$1 &amp; " (%)"</f>
        <v>kcal (%)</v>
      </c>
      <c r="B481" s="1109"/>
      <c r="C481" s="1520" t="str">
        <f>IF(C479="","",C479*C480/C$46/365/$F$1)</f>
        <v/>
      </c>
      <c r="D481" s="1520" t="str">
        <f>IF(D479="","",D479*D480/D$46/365/$F$1)</f>
        <v/>
      </c>
      <c r="E481" s="1520" t="str">
        <f>IF(E479="","",E479*E480/E$46/365/$F$1)</f>
        <v/>
      </c>
      <c r="F481" s="1520" t="str">
        <f>IF(F479="","",F479*F480/F$46/365/$F$1)</f>
        <v/>
      </c>
      <c r="G481" s="1109"/>
      <c r="H481" s="1520">
        <f>IF(H$46=0,"",H479*SUM($D480)/H$46/365/$F$1)</f>
        <v>0</v>
      </c>
      <c r="I481" s="1520">
        <f>IF(I$46=0,"",I479*SUM($D480)/I$46/365/$F$1)</f>
        <v>0</v>
      </c>
      <c r="J481" s="1520">
        <f>IF(J$46=0,"",J479*SUM($D480)/J$46/365/$F$1)</f>
        <v>0</v>
      </c>
      <c r="K481" s="1520">
        <f>IF(K$46=0,"",K479*SUM($D480)/K$46/365/$F$1)</f>
        <v>0</v>
      </c>
      <c r="L481" s="1109"/>
      <c r="M481" s="1521" t="str">
        <f>IF(SUM(H481)=SUM(C481),"",SUM(H481)-SUM(C481))</f>
        <v/>
      </c>
      <c r="N481" s="1521" t="str">
        <f>IF(SUM(I481)=SUM(D481),"",SUM(I481)-SUM(D481))</f>
        <v/>
      </c>
      <c r="O481" s="1521" t="str">
        <f>IF(SUM(J481)=SUM(E481),"",SUM(J481)-SUM(E481))</f>
        <v/>
      </c>
      <c r="P481" s="1521" t="str">
        <f>IF(SUM(K481)=SUM(F481),"",SUM(K481)-SUM(F481))</f>
        <v/>
      </c>
      <c r="Q481" s="1126"/>
      <c r="R481" s="1065"/>
      <c r="S481" s="1028"/>
      <c r="T481" s="1028"/>
      <c r="U481" s="1066">
        <v>482</v>
      </c>
      <c r="V481" s="476"/>
    </row>
    <row r="482" spans="1:22" ht="15.75" customHeight="1">
      <c r="A482" s="1186" t="s">
        <v>278</v>
      </c>
      <c r="B482" s="1109"/>
      <c r="C482" s="1011" t="str">
        <f>IF(Data!BV482="","",Data!BV482)</f>
        <v/>
      </c>
      <c r="D482" s="1011" t="str">
        <f>IF(Data!BW482="","",Data!BW482)</f>
        <v/>
      </c>
      <c r="E482" s="1011" t="str">
        <f>IF(Data!BX482="","",Data!BX482)</f>
        <v/>
      </c>
      <c r="F482" s="1011" t="str">
        <f>IF(Data!BY482="","",Data!BY482)</f>
        <v/>
      </c>
      <c r="G482" s="1097"/>
      <c r="H482" s="969"/>
      <c r="I482" s="969"/>
      <c r="J482" s="969"/>
      <c r="K482" s="969"/>
      <c r="L482" s="1097"/>
      <c r="M482" s="969"/>
      <c r="N482" s="969"/>
      <c r="O482" s="969"/>
      <c r="P482" s="969"/>
      <c r="Q482" s="1126"/>
      <c r="R482" s="1110"/>
      <c r="S482" s="1111"/>
      <c r="T482" s="1111"/>
      <c r="U482" s="1066">
        <v>483</v>
      </c>
      <c r="V482" s="476"/>
    </row>
    <row r="483" spans="1:22" ht="15.75" customHeight="1">
      <c r="A483" s="1118" t="s">
        <v>279</v>
      </c>
      <c r="B483" s="1097"/>
      <c r="C483" s="1519" t="str">
        <f>IF(C482="","",C477*C478*C482)</f>
        <v/>
      </c>
      <c r="D483" s="1519" t="str">
        <f t="shared" ref="D483:F483" si="46">IF(D482="","",D477*D478*D482)</f>
        <v/>
      </c>
      <c r="E483" s="1519" t="str">
        <f t="shared" si="46"/>
        <v/>
      </c>
      <c r="F483" s="1519" t="str">
        <f t="shared" si="46"/>
        <v/>
      </c>
      <c r="G483" s="1124"/>
      <c r="H483" s="1519">
        <f>IF(H$46=0,"",IF($D482="",H479*'Exp factors'!$H$54,H479*$D482/$D476))</f>
        <v>0</v>
      </c>
      <c r="I483" s="1519">
        <f>IF(I$46=0,"",IF($D482="",I479*'Exp factors'!$H$54,I479*$D482/$D476))</f>
        <v>0</v>
      </c>
      <c r="J483" s="1519">
        <f>IF(J$46=0,"",IF($D482="",J479*'Exp factors'!$H$54,J479*$D482/$D476))</f>
        <v>0</v>
      </c>
      <c r="K483" s="1519">
        <f>IF(K$46=0,"",IF($D482="",K479*'Exp factors'!$H$54,K479*$D482/$D476))</f>
        <v>0</v>
      </c>
      <c r="L483" s="1124"/>
      <c r="M483" s="1522" t="str">
        <f>IF(SUM(H483)=SUM(C483),"",SUM(H483)-SUM(C483))</f>
        <v/>
      </c>
      <c r="N483" s="1522" t="str">
        <f>IF(SUM(I483)=SUM(D483),"",SUM(I483)-SUM(D483))</f>
        <v/>
      </c>
      <c r="O483" s="1522" t="str">
        <f>IF(SUM(J483)=SUM(E483),"",SUM(J483)-SUM(E483))</f>
        <v/>
      </c>
      <c r="P483" s="1522" t="str">
        <f>IF(SUM(K483)=SUM(F483),"",SUM(K483)-SUM(F483))</f>
        <v/>
      </c>
      <c r="Q483" s="1485" t="str">
        <f>'Exp factors'!$I$44</f>
        <v>other</v>
      </c>
      <c r="R483" s="903"/>
      <c r="S483" s="1035"/>
      <c r="T483" s="1035"/>
      <c r="U483" s="1066">
        <v>484</v>
      </c>
      <c r="V483" s="476"/>
    </row>
    <row r="484" spans="1:22" ht="15.75" customHeight="1">
      <c r="A484" s="1508" t="str">
        <f>IF(Data!A484="","",Data!A484)</f>
        <v>Millet purchase - unit</v>
      </c>
      <c r="B484" s="1109"/>
      <c r="C484" s="1011" t="str">
        <f>IF(Data!BV484="","",Data!BV484)</f>
        <v/>
      </c>
      <c r="D484" s="1011" t="str">
        <f>IF(Data!BW484="","",Data!BW484)</f>
        <v/>
      </c>
      <c r="E484" s="1011" t="str">
        <f>IF(Data!BX484="","",Data!BX484)</f>
        <v/>
      </c>
      <c r="F484" s="1011" t="str">
        <f>IF(Data!BY484="","",Data!BY484)</f>
        <v/>
      </c>
      <c r="G484" s="1097"/>
      <c r="H484" s="969"/>
      <c r="I484" s="969"/>
      <c r="J484" s="969"/>
      <c r="K484" s="969"/>
      <c r="L484" s="1097"/>
      <c r="M484" s="969"/>
      <c r="N484" s="969"/>
      <c r="O484" s="969"/>
      <c r="P484" s="969"/>
      <c r="Q484" s="1126"/>
      <c r="R484" s="864"/>
      <c r="S484" s="864"/>
      <c r="T484" s="864"/>
      <c r="U484" s="1066">
        <v>485</v>
      </c>
      <c r="V484" s="476"/>
    </row>
    <row r="485" spans="1:22" ht="15.75" customHeight="1">
      <c r="A485" s="947" t="s">
        <v>256</v>
      </c>
      <c r="B485" s="1097"/>
      <c r="C485" s="1011">
        <f>IF(Data!BV485="","",Data!BV485)</f>
        <v>1</v>
      </c>
      <c r="D485" s="1011">
        <f>IF(Data!BW485="","",Data!BW485)</f>
        <v>1</v>
      </c>
      <c r="E485" s="1011">
        <f>IF(Data!BX485="","",Data!BX485)</f>
        <v>1</v>
      </c>
      <c r="F485" s="1011">
        <f>IF(Data!BY485="","",Data!BY485)</f>
        <v>1</v>
      </c>
      <c r="G485" s="1097"/>
      <c r="H485" s="969"/>
      <c r="I485" s="969"/>
      <c r="J485" s="969"/>
      <c r="K485" s="969"/>
      <c r="L485" s="1097"/>
      <c r="M485" s="969"/>
      <c r="N485" s="969"/>
      <c r="O485" s="969"/>
      <c r="P485" s="969"/>
      <c r="Q485" s="1126"/>
      <c r="R485" s="903"/>
      <c r="S485" s="1035"/>
      <c r="T485" s="1035"/>
      <c r="U485" s="1066">
        <v>486</v>
      </c>
      <c r="V485" s="476"/>
    </row>
    <row r="486" spans="1:22" ht="15.75" customHeight="1">
      <c r="A486" s="947" t="s">
        <v>276</v>
      </c>
      <c r="B486" s="1097"/>
      <c r="C486" s="1011" t="str">
        <f>IF(Data!BV486="","",Data!BV486)</f>
        <v/>
      </c>
      <c r="D486" s="1011" t="str">
        <f>IF(Data!BW486="","",Data!BW486)</f>
        <v/>
      </c>
      <c r="E486" s="1011" t="str">
        <f>IF(Data!BX486="","",Data!BX486)</f>
        <v/>
      </c>
      <c r="F486" s="1011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9"/>
      <c r="N486" s="969"/>
      <c r="O486" s="969"/>
      <c r="P486" s="969"/>
      <c r="Q486" s="1126"/>
      <c r="R486" s="903"/>
      <c r="S486" s="1035"/>
      <c r="T486" s="1035"/>
      <c r="U486" s="1066">
        <v>487</v>
      </c>
      <c r="V486" s="476"/>
    </row>
    <row r="487" spans="1:22" ht="15.75" customHeight="1">
      <c r="A487" s="1118" t="s">
        <v>277</v>
      </c>
      <c r="B487" s="1097"/>
      <c r="C487" s="1011">
        <f>IF(Data!BV487="","",Data!BV487)</f>
        <v>12</v>
      </c>
      <c r="D487" s="1011">
        <f>IF(Data!BW487="","",Data!BW487)</f>
        <v>12</v>
      </c>
      <c r="E487" s="1011">
        <f>IF(Data!BX487="","",Data!BX487)</f>
        <v>12</v>
      </c>
      <c r="F487" s="1011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9"/>
      <c r="N487" s="969"/>
      <c r="O487" s="969"/>
      <c r="P487" s="969"/>
      <c r="Q487" s="1126"/>
      <c r="R487" s="903"/>
      <c r="S487" s="1035"/>
      <c r="T487" s="1035"/>
      <c r="U487" s="1066">
        <v>488</v>
      </c>
      <c r="V487" s="476"/>
    </row>
    <row r="488" spans="1:22" ht="15.75" customHeight="1">
      <c r="A488" s="1167" t="s">
        <v>257</v>
      </c>
      <c r="B488" s="1097"/>
      <c r="C488" s="1519" t="str">
        <f>IF(C486="","",C485*C486*C487)</f>
        <v/>
      </c>
      <c r="D488" s="1519" t="str">
        <f>IF(D486="","",D485*D486*D487)</f>
        <v/>
      </c>
      <c r="E488" s="1519" t="str">
        <f>IF(E486="","",E485*E486*E487)</f>
        <v/>
      </c>
      <c r="F488" s="1519" t="str">
        <f>IF(F486="","",F485*F486*F487)</f>
        <v/>
      </c>
      <c r="G488" s="1124"/>
      <c r="H488" s="1519">
        <f>IF(H$46=0,"",SUM($D485)*H486*H487)</f>
        <v>0</v>
      </c>
      <c r="I488" s="1519">
        <f>IF(I$46=0,"",SUM($D485)*I486*I487)</f>
        <v>0</v>
      </c>
      <c r="J488" s="1519">
        <f>IF(J$46=0,"",SUM($D485)*J486*J487)</f>
        <v>0</v>
      </c>
      <c r="K488" s="1519">
        <f>IF(K$46=0,"",SUM($D485)*K486*K487)</f>
        <v>0</v>
      </c>
      <c r="L488" s="1124"/>
      <c r="M488" s="969"/>
      <c r="N488" s="969"/>
      <c r="O488" s="969"/>
      <c r="P488" s="969"/>
      <c r="Q488" s="1126"/>
      <c r="R488" s="903"/>
      <c r="S488" s="1035"/>
      <c r="T488" s="1035"/>
      <c r="U488" s="1066">
        <v>489</v>
      </c>
      <c r="V488" s="476"/>
    </row>
    <row r="489" spans="1:22" ht="15.75" customHeight="1">
      <c r="A489" s="1167" t="str">
        <f>$G$1 &amp; "/kg"</f>
        <v>kcal/kg</v>
      </c>
      <c r="B489" s="1109"/>
      <c r="C489" s="1011">
        <f>IF(Data!BV489="","",Data!BV489)</f>
        <v>3630</v>
      </c>
      <c r="D489" s="1011">
        <f>IF(Data!BW489="","",Data!BW489)</f>
        <v>3630</v>
      </c>
      <c r="E489" s="1011">
        <f>IF(Data!BX489="","",Data!BX489)</f>
        <v>3630</v>
      </c>
      <c r="F489" s="1011">
        <f>IF(Data!BY489="","",Data!BY489)</f>
        <v>3630</v>
      </c>
      <c r="G489" s="1124"/>
      <c r="H489" s="969"/>
      <c r="I489" s="969"/>
      <c r="J489" s="969"/>
      <c r="K489" s="969"/>
      <c r="L489" s="1124"/>
      <c r="M489" s="969"/>
      <c r="N489" s="969"/>
      <c r="O489" s="969"/>
      <c r="P489" s="969"/>
      <c r="Q489" s="1126"/>
      <c r="R489" s="903"/>
      <c r="S489" s="1035"/>
      <c r="T489" s="1035"/>
      <c r="U489" s="1066">
        <v>490</v>
      </c>
      <c r="V489" s="476"/>
    </row>
    <row r="490" spans="1:22" ht="15.75" customHeight="1">
      <c r="A490" s="1118" t="str">
        <f>$G$1 &amp; " (%)"</f>
        <v>kcal (%)</v>
      </c>
      <c r="B490" s="1097"/>
      <c r="C490" s="1520" t="str">
        <f>IF(C488="","",C488*C489/C$46/365/$F$1)</f>
        <v/>
      </c>
      <c r="D490" s="1520" t="str">
        <f>IF(D488="","",D488*D489/D$46/365/$F$1)</f>
        <v/>
      </c>
      <c r="E490" s="1520" t="str">
        <f>IF(E488="","",E488*E489/E$46/365/$F$1)</f>
        <v/>
      </c>
      <c r="F490" s="1520" t="str">
        <f>IF(F488="","",F488*F489/F$46/365/$F$1)</f>
        <v/>
      </c>
      <c r="G490" s="1109"/>
      <c r="H490" s="1520">
        <f>IF(H$46=0,"",H488*SUM($D489)/H$46/365/$F$1)</f>
        <v>0</v>
      </c>
      <c r="I490" s="1520">
        <f>IF(I$46=0,"",I488*SUM($D489)/I$46/365/$F$1)</f>
        <v>0</v>
      </c>
      <c r="J490" s="1520">
        <f>IF(J$46=0,"",J488*SUM($D489)/J$46/365/$F$1)</f>
        <v>0</v>
      </c>
      <c r="K490" s="1520">
        <f>IF(K$46=0,"",K488*SUM($D489)/K$46/365/$F$1)</f>
        <v>0</v>
      </c>
      <c r="L490" s="1109"/>
      <c r="M490" s="1521" t="str">
        <f>IF(SUM(H490)=SUM(C490),"",SUM(H490)-SUM(C490))</f>
        <v/>
      </c>
      <c r="N490" s="1521" t="str">
        <f>IF(SUM(I490)=SUM(D490),"",SUM(I490)-SUM(D490))</f>
        <v/>
      </c>
      <c r="O490" s="1521" t="str">
        <f>IF(SUM(J490)=SUM(E490),"",SUM(J490)-SUM(E490))</f>
        <v/>
      </c>
      <c r="P490" s="1521" t="str">
        <f>IF(SUM(K490)=SUM(F490),"",SUM(K490)-SUM(F490))</f>
        <v/>
      </c>
      <c r="Q490" s="1126"/>
      <c r="R490" s="1065"/>
      <c r="S490" s="1028"/>
      <c r="T490" s="1028"/>
      <c r="U490" s="1066">
        <v>491</v>
      </c>
      <c r="V490" s="476"/>
    </row>
    <row r="491" spans="1:22" ht="15.75" customHeight="1">
      <c r="A491" s="1185" t="s">
        <v>278</v>
      </c>
      <c r="B491" s="1097"/>
      <c r="C491" s="1011" t="str">
        <f>IF(Data!BV491="","",Data!BV491)</f>
        <v/>
      </c>
      <c r="D491" s="1011" t="str">
        <f>IF(Data!BW491="","",Data!BW491)</f>
        <v/>
      </c>
      <c r="E491" s="1011" t="str">
        <f>IF(Data!BX491="","",Data!BX491)</f>
        <v/>
      </c>
      <c r="F491" s="1011" t="str">
        <f>IF(Data!BY491="","",Data!BY491)</f>
        <v/>
      </c>
      <c r="G491" s="1122"/>
      <c r="H491" s="969"/>
      <c r="I491" s="969"/>
      <c r="J491" s="969"/>
      <c r="K491" s="969"/>
      <c r="L491" s="1122"/>
      <c r="M491" s="969"/>
      <c r="N491" s="969"/>
      <c r="O491" s="969"/>
      <c r="P491" s="969"/>
      <c r="Q491" s="1126"/>
      <c r="R491" s="1110"/>
      <c r="S491" s="1111"/>
      <c r="T491" s="1111"/>
      <c r="U491" s="1066">
        <v>492</v>
      </c>
      <c r="V491" s="476"/>
    </row>
    <row r="492" spans="1:22" ht="15.75" customHeight="1">
      <c r="A492" s="1118" t="s">
        <v>279</v>
      </c>
      <c r="B492" s="1097"/>
      <c r="C492" s="1519" t="str">
        <f>IF(C491="","",C486*C487*C491)</f>
        <v/>
      </c>
      <c r="D492" s="1519" t="str">
        <f t="shared" ref="D492:F492" si="47">IF(D491="","",D486*D487*D491)</f>
        <v/>
      </c>
      <c r="E492" s="1519" t="str">
        <f t="shared" si="47"/>
        <v/>
      </c>
      <c r="F492" s="1519" t="str">
        <f t="shared" si="47"/>
        <v/>
      </c>
      <c r="G492" s="1124"/>
      <c r="H492" s="1519">
        <f>IF(H$46=0,"",IF($D491="",H488*'Exp factors'!$H$50,H488*$D491/$D485))</f>
        <v>0</v>
      </c>
      <c r="I492" s="1519">
        <f>IF(I$46=0,"",IF($D491="",I488*'Exp factors'!$H$50,I488*$D491/$D485))</f>
        <v>0</v>
      </c>
      <c r="J492" s="1519">
        <f>IF(J$46=0,"",IF($D491="",J488*'Exp factors'!$H$50,J488*$D491/$D485))</f>
        <v>0</v>
      </c>
      <c r="K492" s="1519">
        <f>IF(K$46=0,"",IF($D491="",K488*'Exp factors'!$H$50,K488*$D491/$D485))</f>
        <v>0</v>
      </c>
      <c r="L492" s="1124"/>
      <c r="M492" s="1522" t="str">
        <f>IF(SUM(H492)=SUM(C492),"",SUM(H492)-SUM(C492))</f>
        <v/>
      </c>
      <c r="N492" s="1522" t="str">
        <f>IF(SUM(I492)=SUM(D492),"",SUM(I492)-SUM(D492))</f>
        <v/>
      </c>
      <c r="O492" s="1522" t="str">
        <f>IF(SUM(J492)=SUM(E492),"",SUM(J492)-SUM(E492))</f>
        <v/>
      </c>
      <c r="P492" s="1522" t="str">
        <f>IF(SUM(K492)=SUM(F492),"",SUM(K492)-SUM(F492))</f>
        <v/>
      </c>
      <c r="Q492" s="1485" t="str">
        <f>'Exp factors'!$I$45</f>
        <v>other</v>
      </c>
      <c r="R492" s="903"/>
      <c r="S492" s="1035"/>
      <c r="T492" s="1035"/>
      <c r="U492" s="1066">
        <v>493</v>
      </c>
      <c r="V492" s="476"/>
    </row>
    <row r="493" spans="1:22" ht="15.75" customHeight="1">
      <c r="A493" s="1507" t="str">
        <f>IF(Data!A493="","",Data!A493)</f>
        <v>Bread purchase - unit</v>
      </c>
      <c r="B493" s="1098"/>
      <c r="C493" s="1011" t="str">
        <f>IF(Data!BV493="","",Data!BV493)</f>
        <v>loaf</v>
      </c>
      <c r="D493" s="1011" t="str">
        <f>IF(Data!BW493="","",Data!BW493)</f>
        <v>loaf</v>
      </c>
      <c r="E493" s="1011" t="str">
        <f>IF(Data!BX493="","",Data!BX493)</f>
        <v>loaf</v>
      </c>
      <c r="F493" s="1011" t="str">
        <f>IF(Data!BY493="","",Data!BY493)</f>
        <v>loaf</v>
      </c>
      <c r="G493" s="1097"/>
      <c r="H493" s="969"/>
      <c r="I493" s="969"/>
      <c r="J493" s="969"/>
      <c r="K493" s="969"/>
      <c r="L493" s="1097"/>
      <c r="M493" s="969"/>
      <c r="N493" s="969"/>
      <c r="O493" s="969"/>
      <c r="P493" s="969"/>
      <c r="Q493" s="1126"/>
      <c r="R493" s="864"/>
      <c r="S493" s="864"/>
      <c r="T493" s="864"/>
      <c r="U493" s="1066">
        <v>494</v>
      </c>
      <c r="V493" s="476"/>
    </row>
    <row r="494" spans="1:22" ht="15.75" customHeight="1">
      <c r="A494" s="947" t="s">
        <v>256</v>
      </c>
      <c r="B494" s="1100"/>
      <c r="C494" s="1011">
        <f>IF(Data!BV494="","",Data!BV494)</f>
        <v>0.7</v>
      </c>
      <c r="D494" s="1011">
        <f>IF(Data!BW494="","",Data!BW494)</f>
        <v>0.7</v>
      </c>
      <c r="E494" s="1011">
        <f>IF(Data!BX494="","",Data!BX494)</f>
        <v>1</v>
      </c>
      <c r="F494" s="1011">
        <f>IF(Data!BY494="","",Data!BY494)</f>
        <v>1</v>
      </c>
      <c r="G494" s="1097"/>
      <c r="H494" s="969"/>
      <c r="I494" s="969"/>
      <c r="J494" s="969"/>
      <c r="K494" s="969"/>
      <c r="L494" s="1097"/>
      <c r="M494" s="969"/>
      <c r="N494" s="969"/>
      <c r="O494" s="969"/>
      <c r="P494" s="969"/>
      <c r="Q494" s="1126"/>
      <c r="R494" s="903"/>
      <c r="S494" s="1035"/>
      <c r="T494" s="1035"/>
      <c r="U494" s="1066">
        <v>495</v>
      </c>
      <c r="V494" s="476"/>
    </row>
    <row r="495" spans="1:22" ht="15.75" customHeight="1">
      <c r="A495" s="947" t="s">
        <v>276</v>
      </c>
      <c r="B495" s="1100"/>
      <c r="C495" s="1011" t="str">
        <f>IF(Data!BV495="","",Data!BV495)</f>
        <v/>
      </c>
      <c r="D495" s="1011" t="str">
        <f>IF(Data!BW495="","",Data!BW495)</f>
        <v/>
      </c>
      <c r="E495" s="1011">
        <f>IF(Data!BX495="","",Data!BX495)</f>
        <v>4</v>
      </c>
      <c r="F495" s="1011">
        <f>IF(Data!BY495="","",Data!BY495)</f>
        <v>10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9"/>
      <c r="N495" s="969"/>
      <c r="O495" s="969"/>
      <c r="P495" s="969"/>
      <c r="Q495" s="1126"/>
      <c r="R495" s="903"/>
      <c r="S495" s="1035"/>
      <c r="T495" s="1035"/>
      <c r="U495" s="1066">
        <v>496</v>
      </c>
      <c r="V495" s="476"/>
    </row>
    <row r="496" spans="1:22" ht="15.75" customHeight="1">
      <c r="A496" s="1118" t="s">
        <v>277</v>
      </c>
      <c r="B496" s="1097"/>
      <c r="C496" s="1011">
        <f>IF(Data!BV496="","",Data!BV496)</f>
        <v>12</v>
      </c>
      <c r="D496" s="1011">
        <f>IF(Data!BW496="","",Data!BW496)</f>
        <v>12</v>
      </c>
      <c r="E496" s="1011">
        <f>IF(Data!BX496="","",Data!BX496)</f>
        <v>6</v>
      </c>
      <c r="F496" s="1011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9"/>
      <c r="N496" s="969"/>
      <c r="O496" s="969"/>
      <c r="P496" s="969"/>
      <c r="Q496" s="1126"/>
      <c r="R496" s="903"/>
      <c r="S496" s="1035"/>
      <c r="T496" s="1035"/>
      <c r="U496" s="1066">
        <v>497</v>
      </c>
      <c r="V496" s="476"/>
    </row>
    <row r="497" spans="1:22" ht="15.75" customHeight="1">
      <c r="A497" s="1167" t="s">
        <v>257</v>
      </c>
      <c r="B497" s="1097"/>
      <c r="C497" s="1482" t="str">
        <f>IF(C495="","",C494*C495*C496)</f>
        <v/>
      </c>
      <c r="D497" s="1482" t="str">
        <f>IF(D495="","",D494*D495*D496)</f>
        <v/>
      </c>
      <c r="E497" s="1482">
        <f>IF(E495="","",E494*E495*E496)</f>
        <v>24</v>
      </c>
      <c r="F497" s="1482">
        <f>IF(F495="","",F494*F495*F496)</f>
        <v>120</v>
      </c>
      <c r="G497" s="1124"/>
      <c r="H497" s="1482">
        <f>IF(H$46=0,"",SUM($D494)*H495*H496)</f>
        <v>0</v>
      </c>
      <c r="I497" s="1482">
        <f>IF(I$46=0,"",SUM($D494)*I495*I496)</f>
        <v>0</v>
      </c>
      <c r="J497" s="1482">
        <f>IF(J$46=0,"",SUM($D494)*J495*J496)</f>
        <v>0</v>
      </c>
      <c r="K497" s="1482">
        <f>IF(K$46=0,"",SUM($D494)*K495*K496)</f>
        <v>0</v>
      </c>
      <c r="L497" s="1124"/>
      <c r="M497" s="969"/>
      <c r="N497" s="969"/>
      <c r="O497" s="969"/>
      <c r="P497" s="969"/>
      <c r="Q497" s="1126"/>
      <c r="R497" s="903"/>
      <c r="S497" s="1035"/>
      <c r="T497" s="1035"/>
      <c r="U497" s="1066">
        <v>498</v>
      </c>
      <c r="V497" s="476"/>
    </row>
    <row r="498" spans="1:22" ht="15.75" customHeight="1">
      <c r="A498" s="1167" t="str">
        <f>$G$1 &amp; "/kg"</f>
        <v>kcal/kg</v>
      </c>
      <c r="B498" s="1097"/>
      <c r="C498" s="1011">
        <f>IF(Data!BV498="","",Data!BV498)</f>
        <v>2640</v>
      </c>
      <c r="D498" s="1011">
        <f>IF(Data!BW498="","",Data!BW498)</f>
        <v>2640</v>
      </c>
      <c r="E498" s="1011">
        <f>IF(Data!BX498="","",Data!BX498)</f>
        <v>2640</v>
      </c>
      <c r="F498" s="1011">
        <f>IF(Data!BY498="","",Data!BY498)</f>
        <v>2640</v>
      </c>
      <c r="G498" s="1124"/>
      <c r="H498" s="969"/>
      <c r="I498" s="969"/>
      <c r="J498" s="969"/>
      <c r="K498" s="969"/>
      <c r="L498" s="1124"/>
      <c r="M498" s="969"/>
      <c r="N498" s="969"/>
      <c r="O498" s="969"/>
      <c r="P498" s="969"/>
      <c r="Q498" s="1126"/>
      <c r="R498" s="903"/>
      <c r="S498" s="1035"/>
      <c r="T498" s="1035"/>
      <c r="U498" s="1066">
        <v>499</v>
      </c>
      <c r="V498" s="476"/>
    </row>
    <row r="499" spans="1:22" ht="15.75" customHeight="1">
      <c r="A499" s="1118" t="str">
        <f>$G$1 &amp; " (%)"</f>
        <v>kcal (%)</v>
      </c>
      <c r="B499" s="1098"/>
      <c r="C499" s="1516" t="str">
        <f>IF(C497="","",C497*C498/C$46/365/$F$1)</f>
        <v/>
      </c>
      <c r="D499" s="1516" t="str">
        <f>IF(D497="","",D497*D498/D$46/365/$F$1)</f>
        <v/>
      </c>
      <c r="E499" s="1516">
        <f>IF(E497="","",E497*E498/E$46/365/$F$1)</f>
        <v>8.2661448140900189E-3</v>
      </c>
      <c r="F499" s="1516">
        <f>IF(F497="","",F497*F498/F$46/365/$F$1)</f>
        <v>4.1330724070450103E-2</v>
      </c>
      <c r="G499" s="1109"/>
      <c r="H499" s="1516">
        <f>IF(H$46=0,"",H497*SUM($D498)/H$46/365/$F$1)</f>
        <v>0</v>
      </c>
      <c r="I499" s="1516">
        <f>IF(I$46=0,"",I497*SUM($D498)/I$46/365/$F$1)</f>
        <v>0</v>
      </c>
      <c r="J499" s="1516">
        <f>IF(J$46=0,"",J497*SUM($D498)/J$46/365/$F$1)</f>
        <v>0</v>
      </c>
      <c r="K499" s="1516">
        <f>IF(K$46=0,"",K497*SUM($D498)/K$46/365/$F$1)</f>
        <v>0</v>
      </c>
      <c r="L499" s="1109"/>
      <c r="M499" s="1517" t="str">
        <f>IF(SUM(H499)=SUM(C499),"",SUM(H499)-SUM(C499))</f>
        <v/>
      </c>
      <c r="N499" s="1517" t="str">
        <f>IF(SUM(I499)=SUM(D499),"",SUM(I499)-SUM(D499))</f>
        <v/>
      </c>
      <c r="O499" s="1517">
        <f>IF(SUM(J499)=SUM(E499),"",SUM(J499)-SUM(E499))</f>
        <v>-8.2661448140900189E-3</v>
      </c>
      <c r="P499" s="1517">
        <f>IF(SUM(K499)=SUM(F499),"",SUM(K499)-SUM(F499))</f>
        <v>-4.1330724070450103E-2</v>
      </c>
      <c r="Q499" s="1126"/>
      <c r="R499" s="1065"/>
      <c r="S499" s="1028"/>
      <c r="T499" s="1028"/>
      <c r="U499" s="1066">
        <v>500</v>
      </c>
      <c r="V499" s="476"/>
    </row>
    <row r="500" spans="1:22" ht="15.75" customHeight="1">
      <c r="A500" s="1481" t="s">
        <v>278</v>
      </c>
      <c r="B500" s="1100"/>
      <c r="C500" s="1011" t="str">
        <f>IF(Data!BV500="","",Data!BV500)</f>
        <v/>
      </c>
      <c r="D500" s="1011" t="str">
        <f>IF(Data!BW500="","",Data!BW500)</f>
        <v/>
      </c>
      <c r="E500" s="1011">
        <f>IF(Data!BX500="","",Data!BX500)</f>
        <v>5</v>
      </c>
      <c r="F500" s="1011">
        <f>IF(Data!BY500="","",Data!BY500)</f>
        <v>5</v>
      </c>
      <c r="G500" s="1122"/>
      <c r="H500" s="969"/>
      <c r="I500" s="969"/>
      <c r="J500" s="969"/>
      <c r="K500" s="969"/>
      <c r="L500" s="1122"/>
      <c r="M500" s="969"/>
      <c r="N500" s="969"/>
      <c r="O500" s="969"/>
      <c r="P500" s="969"/>
      <c r="Q500" s="1126"/>
      <c r="R500" s="1110"/>
      <c r="S500" s="1111"/>
      <c r="T500" s="1111"/>
      <c r="U500" s="1066">
        <v>501</v>
      </c>
      <c r="V500" s="476"/>
    </row>
    <row r="501" spans="1:22" ht="15.75" customHeight="1">
      <c r="A501" s="1118" t="s">
        <v>279</v>
      </c>
      <c r="B501" s="1100"/>
      <c r="C501" s="1482" t="str">
        <f>IF(C500="","",C495*C496*C500)</f>
        <v/>
      </c>
      <c r="D501" s="1482" t="str">
        <f>IF(D500="","",D495*D496*D500)</f>
        <v/>
      </c>
      <c r="E501" s="1482">
        <f t="shared" ref="C501:F501" si="48">IF(E500="","",E495*E496*E500)</f>
        <v>120</v>
      </c>
      <c r="F501" s="1482">
        <f t="shared" si="48"/>
        <v>600</v>
      </c>
      <c r="G501" s="1124"/>
      <c r="H501" s="1482">
        <f>IF(H$46=0,"",IF($D500="",H497*'Exp factors'!$H$51,H497*$D500/$D494))</f>
        <v>0</v>
      </c>
      <c r="I501" s="1482">
        <f>IF(I$46=0,"",IF($D500="",I497*'Exp factors'!$H$51,I497*$D500/$D494))</f>
        <v>0</v>
      </c>
      <c r="J501" s="1482">
        <f>IF(J$46=0,"",IF($D500="",J497*'Exp factors'!$H$51,J497*$D500/$D494))</f>
        <v>0</v>
      </c>
      <c r="K501" s="1482">
        <f>IF(K$46=0,"",IF($D500="",K497*'Exp factors'!$H$51,K497*$D500/$D494))</f>
        <v>0</v>
      </c>
      <c r="L501" s="1124"/>
      <c r="M501" s="1518" t="str">
        <f>IF(SUM(H501)=SUM(C501),"",SUM(H501)-SUM(C501))</f>
        <v/>
      </c>
      <c r="N501" s="1518" t="str">
        <f>IF(SUM(I501)=SUM(D501),"",SUM(I501)-SUM(D501))</f>
        <v/>
      </c>
      <c r="O501" s="1518">
        <f>IF(SUM(J501)=SUM(E501),"",SUM(J501)-SUM(E501))</f>
        <v>-120</v>
      </c>
      <c r="P501" s="1518">
        <f>IF(SUM(K501)=SUM(F501),"",SUM(K501)-SUM(F501))</f>
        <v>-600</v>
      </c>
      <c r="Q501" s="1484" t="str">
        <f>'Exp factors'!$I$46</f>
        <v>des</v>
      </c>
      <c r="R501" s="903"/>
      <c r="S501" s="1035"/>
      <c r="T501" s="1035"/>
      <c r="U501" s="1066">
        <v>502</v>
      </c>
      <c r="V501" s="476"/>
    </row>
    <row r="502" spans="1:22" ht="15.75" customHeight="1">
      <c r="A502" s="1507" t="str">
        <f>IF(Data!A502="","",Data!A502)</f>
        <v>Sweet potatoes purchase - qty</v>
      </c>
      <c r="B502" s="1097"/>
      <c r="C502" s="1011">
        <f>IF(Data!BV502="","",Data!BV502)</f>
        <v>1</v>
      </c>
      <c r="D502" s="1011">
        <f>IF(Data!BW502="","",Data!BW502)</f>
        <v>3</v>
      </c>
      <c r="E502" s="1011">
        <f>IF(Data!BX502="","",Data!BX502)</f>
        <v>18</v>
      </c>
      <c r="F502" s="1011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9"/>
      <c r="N502" s="969"/>
      <c r="O502" s="969"/>
      <c r="P502" s="969"/>
      <c r="Q502" s="1126"/>
      <c r="R502" s="903"/>
      <c r="S502" s="1035"/>
      <c r="T502" s="1035"/>
      <c r="U502" s="1066">
        <v>503</v>
      </c>
      <c r="V502" s="476"/>
    </row>
    <row r="503" spans="1:22" s="1162" customFormat="1" ht="15.75" customHeight="1">
      <c r="A503" s="1118" t="s">
        <v>282</v>
      </c>
      <c r="B503" s="1097"/>
      <c r="C503" s="1011">
        <f>IF(Data!BV503="","",Data!BV503)</f>
        <v>12</v>
      </c>
      <c r="D503" s="1011">
        <f>IF(Data!BW503="","",Data!BW503)</f>
        <v>12</v>
      </c>
      <c r="E503" s="1011">
        <f>IF(Data!BX503="","",Data!BX503)</f>
        <v>12</v>
      </c>
      <c r="F503" s="1011" t="str">
        <f>IF(Data!BY503="","",Data!BY503)</f>
        <v/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9"/>
      <c r="N503" s="969"/>
      <c r="O503" s="969"/>
      <c r="P503" s="969"/>
      <c r="Q503" s="1160"/>
      <c r="R503" s="903"/>
      <c r="S503" s="1035"/>
      <c r="T503" s="1035"/>
      <c r="U503" s="1066">
        <v>504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11">
        <f>IF(Data!BV504="","",Data!BV504)</f>
        <v>1140</v>
      </c>
      <c r="D504" s="1011">
        <f>IF(Data!BW504="","",Data!BW504)</f>
        <v>1140</v>
      </c>
      <c r="E504" s="1011">
        <f>IF(Data!BX504="","",Data!BX504)</f>
        <v>1140</v>
      </c>
      <c r="F504" s="1011">
        <f>IF(Data!BY504="","",Data!BY504)</f>
        <v>1140</v>
      </c>
      <c r="G504" s="1097"/>
      <c r="H504" s="969"/>
      <c r="I504" s="969"/>
      <c r="J504" s="969"/>
      <c r="K504" s="969"/>
      <c r="L504" s="1097"/>
      <c r="M504" s="1113"/>
      <c r="N504" s="1113"/>
      <c r="O504" s="1113"/>
      <c r="P504" s="1113"/>
      <c r="Q504" s="1160"/>
      <c r="R504" s="903"/>
      <c r="S504" s="1035"/>
      <c r="T504" s="1035"/>
      <c r="U504" s="1066">
        <v>505</v>
      </c>
      <c r="V504" s="1161"/>
    </row>
    <row r="505" spans="1:22" ht="15.75" customHeight="1">
      <c r="A505" s="1118" t="str">
        <f>$G$1 &amp; " (%)"</f>
        <v>kcal (%)</v>
      </c>
      <c r="B505" s="1098"/>
      <c r="C505" s="1516">
        <f>IF(SUM(C502)=0,"",C502*C503*C504/C$46/365/$F$1)</f>
        <v>2.5496225887615318E-3</v>
      </c>
      <c r="D505" s="1516">
        <f>IF(SUM(D502)=0,"",D502*D503*D504/D$46/365/$F$1)</f>
        <v>5.949119373776908E-3</v>
      </c>
      <c r="E505" s="1516">
        <f>IF(SUM(E502)=0,"",E502*E503*E504/E$46/365/$F$1)</f>
        <v>3.2125244618395304E-2</v>
      </c>
      <c r="F505" s="1516" t="str">
        <f>IF(SUM(F502)=0,"",F502*F503*F504/F$46/365/$F$1)</f>
        <v/>
      </c>
      <c r="G505" s="1109"/>
      <c r="H505" s="1516">
        <f>IF(H$46=0,"",H502*H503*SUM($D504)/H$46/365/$F$1)</f>
        <v>0</v>
      </c>
      <c r="I505" s="1516">
        <f>IF(I$46=0,"",I502*I503*SUM($D504)/I$46/365/$F$1)</f>
        <v>0</v>
      </c>
      <c r="J505" s="1516">
        <f>IF(J$46=0,"",J502*J503*SUM($D504)/J$46/365/$F$1)</f>
        <v>0</v>
      </c>
      <c r="K505" s="1516">
        <f>IF(K$46=0,"",K502*K503*SUM($D504)/K$46/365/$F$1)</f>
        <v>0</v>
      </c>
      <c r="L505" s="1109"/>
      <c r="M505" s="1517">
        <f>IF(SUM(H505)=SUM(C505),"",SUM(H505)-SUM(C505))</f>
        <v>-2.5496225887615318E-3</v>
      </c>
      <c r="N505" s="1517">
        <f>IF(SUM(I505)=SUM(D505),"",SUM(I505)-SUM(D505))</f>
        <v>-5.949119373776908E-3</v>
      </c>
      <c r="O505" s="1517">
        <f>IF(SUM(J505)=SUM(E505),"",SUM(J505)-SUM(E505))</f>
        <v>-3.2125244618395304E-2</v>
      </c>
      <c r="P505" s="1517" t="str">
        <f>IF(SUM(K505)=SUM(F505),"",SUM(K505)-SUM(F505))</f>
        <v/>
      </c>
      <c r="Q505" s="1126"/>
      <c r="R505" s="1065"/>
      <c r="S505" s="1028"/>
      <c r="T505" s="1028"/>
      <c r="U505" s="1066">
        <v>506</v>
      </c>
      <c r="V505" s="476"/>
    </row>
    <row r="506" spans="1:22" ht="15.75" customHeight="1">
      <c r="A506" s="1186" t="s">
        <v>281</v>
      </c>
      <c r="B506" s="1100"/>
      <c r="C506" s="1011">
        <f>IF(Data!BV506="","",Data!BV506)</f>
        <v>2</v>
      </c>
      <c r="D506" s="1011">
        <f>IF(Data!BW506="","",Data!BW506)</f>
        <v>2</v>
      </c>
      <c r="E506" s="1011">
        <f>IF(Data!BX506="","",Data!BX506)</f>
        <v>2</v>
      </c>
      <c r="F506" s="1011" t="str">
        <f>IF(Data!BY506="","",Data!BY506)</f>
        <v/>
      </c>
      <c r="G506" s="1097"/>
      <c r="H506" s="969"/>
      <c r="I506" s="969"/>
      <c r="J506" s="969"/>
      <c r="K506" s="969"/>
      <c r="L506" s="1097"/>
      <c r="M506" s="969"/>
      <c r="N506" s="969"/>
      <c r="O506" s="969"/>
      <c r="P506" s="969"/>
      <c r="Q506" s="1126"/>
      <c r="R506" s="1110"/>
      <c r="S506" s="1111"/>
      <c r="T506" s="1111"/>
      <c r="U506" s="1066">
        <v>507</v>
      </c>
      <c r="V506" s="476"/>
    </row>
    <row r="507" spans="1:22" ht="15.75" customHeight="1">
      <c r="A507" s="1118" t="s">
        <v>279</v>
      </c>
      <c r="B507" s="1097"/>
      <c r="C507" s="1482">
        <f>IF(C506="","",C502*C503*C506)</f>
        <v>24</v>
      </c>
      <c r="D507" s="1482">
        <f>IF(D506="","",D502*D503*D506)</f>
        <v>72</v>
      </c>
      <c r="E507" s="1482">
        <f>IF(E506="","",E502*E503*E506)</f>
        <v>432</v>
      </c>
      <c r="F507" s="1482" t="str">
        <f>IF(F506="","",F502*F503*F506)</f>
        <v/>
      </c>
      <c r="G507" s="1097"/>
      <c r="H507" s="1482">
        <f>IF(H$46=0,"",IF($D506="",H502*H503*'Exp factors'!$H$61,H502*H503*$D506))</f>
        <v>0</v>
      </c>
      <c r="I507" s="1482">
        <f>IF(I$46=0,"",IF($D506="",I502*I503*'Exp factors'!$H$61,I502*I503*$D506))</f>
        <v>0</v>
      </c>
      <c r="J507" s="1482">
        <f>IF(J$46=0,"",IF($D506="",J502*J503*'Exp factors'!$H$61,J502*J503*$D506))</f>
        <v>0</v>
      </c>
      <c r="K507" s="1482">
        <f>IF(K$46=0,"",IF($D506="",K502*K503*'Exp factors'!$H$61,K502*K503*$D506))</f>
        <v>0</v>
      </c>
      <c r="L507" s="1097"/>
      <c r="M507" s="1518">
        <f>IF(SUM(H507)=SUM(C507),"",SUM(H507)-SUM(C507))</f>
        <v>-24</v>
      </c>
      <c r="N507" s="1518">
        <f>IF(SUM(I507)=SUM(D507),"",SUM(I507)-SUM(D507))</f>
        <v>-72</v>
      </c>
      <c r="O507" s="1518">
        <f>IF(SUM(J507)=SUM(E507),"",SUM(J507)-SUM(E507))</f>
        <v>-432</v>
      </c>
      <c r="P507" s="1518" t="str">
        <f>IF(SUM(K507)=SUM(F507),"",SUM(K507)-SUM(F507))</f>
        <v/>
      </c>
      <c r="Q507" s="1484" t="str">
        <f>'Exp factors'!$I$47</f>
        <v>des</v>
      </c>
      <c r="R507" s="903"/>
      <c r="S507" s="1035"/>
      <c r="T507" s="1035"/>
      <c r="U507" s="1066">
        <v>508</v>
      </c>
      <c r="V507" s="476"/>
    </row>
    <row r="508" spans="1:22" ht="15.75" customHeight="1">
      <c r="A508" s="1523" t="str">
        <f>IF(Data!A508="","",Data!A508)</f>
        <v>Sugar purchase - qty</v>
      </c>
      <c r="B508" s="1097"/>
      <c r="C508" s="1011">
        <f>IF(Data!BV508="","",Data!BV508)</f>
        <v>1</v>
      </c>
      <c r="D508" s="1011">
        <f>IF(Data!BW508="","",Data!BW508)</f>
        <v>1</v>
      </c>
      <c r="E508" s="1011">
        <f>IF(Data!BX508="","",Data!BX508)</f>
        <v>2</v>
      </c>
      <c r="F508" s="1011">
        <f>IF(Data!BY508="","",Data!BY508)</f>
        <v>4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9"/>
      <c r="N508" s="969"/>
      <c r="O508" s="969"/>
      <c r="P508" s="969"/>
      <c r="Q508" s="1126"/>
      <c r="R508" s="903"/>
      <c r="S508" s="1035"/>
      <c r="T508" s="1035"/>
      <c r="U508" s="1066">
        <v>509</v>
      </c>
      <c r="V508" s="476"/>
    </row>
    <row r="509" spans="1:22" ht="15.75" customHeight="1">
      <c r="A509" s="1118" t="s">
        <v>282</v>
      </c>
      <c r="B509" s="1098"/>
      <c r="C509" s="1011">
        <f>IF(Data!BV509="","",Data!BV509)</f>
        <v>12</v>
      </c>
      <c r="D509" s="1011">
        <f>IF(Data!BW509="","",Data!BW509)</f>
        <v>12</v>
      </c>
      <c r="E509" s="1011">
        <f>IF(Data!BX509="","",Data!BX509)</f>
        <v>12</v>
      </c>
      <c r="F509" s="1011">
        <f>IF(Data!BY509="","",Data!BY509)</f>
        <v>12</v>
      </c>
      <c r="G509" s="1097"/>
      <c r="H509" s="1188">
        <f>I509</f>
        <v>12</v>
      </c>
      <c r="I509" s="1188">
        <f>SUM(D509)</f>
        <v>12</v>
      </c>
      <c r="J509" s="1188">
        <f>I509</f>
        <v>12</v>
      </c>
      <c r="K509" s="1188">
        <f>I509</f>
        <v>12</v>
      </c>
      <c r="L509" s="1097"/>
      <c r="M509" s="969"/>
      <c r="N509" s="969"/>
      <c r="O509" s="969"/>
      <c r="P509" s="969"/>
      <c r="Q509" s="1126"/>
      <c r="R509" s="903"/>
      <c r="S509" s="1035"/>
      <c r="T509" s="1035"/>
      <c r="U509" s="1066">
        <v>510</v>
      </c>
      <c r="V509" s="476"/>
    </row>
    <row r="510" spans="1:22" ht="15.75" customHeight="1">
      <c r="A510" s="1167" t="str">
        <f>$G$1 &amp; "/kg"</f>
        <v>kcal/kg</v>
      </c>
      <c r="B510" s="1097"/>
      <c r="C510" s="1011">
        <f>IF(Data!BV510="","",Data!BV510)</f>
        <v>4000</v>
      </c>
      <c r="D510" s="1011">
        <f>IF(Data!BW510="","",Data!BW510)</f>
        <v>4000</v>
      </c>
      <c r="E510" s="1011">
        <f>IF(Data!BX510="","",Data!BX510)</f>
        <v>4000</v>
      </c>
      <c r="F510" s="1011">
        <f>IF(Data!BY510="","",Data!BY510)</f>
        <v>4000</v>
      </c>
      <c r="G510" s="1097"/>
      <c r="H510" s="969"/>
      <c r="I510" s="969"/>
      <c r="J510" s="969"/>
      <c r="K510" s="969"/>
      <c r="L510" s="1097"/>
      <c r="M510" s="1113"/>
      <c r="N510" s="1113"/>
      <c r="O510" s="1113"/>
      <c r="P510" s="1113"/>
      <c r="Q510" s="1126"/>
      <c r="R510" s="903"/>
      <c r="S510" s="1035"/>
      <c r="T510" s="1035"/>
      <c r="U510" s="1066">
        <v>511</v>
      </c>
      <c r="V510" s="476"/>
    </row>
    <row r="511" spans="1:22" ht="15.75" customHeight="1">
      <c r="A511" s="1118" t="str">
        <f>$G$1 &amp; " (%)"</f>
        <v>kcal (%)</v>
      </c>
      <c r="B511" s="1100"/>
      <c r="C511" s="1524">
        <f>IF(SUM(C508)=0,"",C508*C509*C510/C$46/365/$F$1)</f>
        <v>8.9460441710930948E-3</v>
      </c>
      <c r="D511" s="1524">
        <f>IF(SUM(D508)=0,"",D508*D509*D510/D$46/365/$F$1)</f>
        <v>6.9580343552946289E-3</v>
      </c>
      <c r="E511" s="1524">
        <f>IF(SUM(E508)=0,"",E508*E509*E510/E$46/365/$F$1)</f>
        <v>1.2524461839530331E-2</v>
      </c>
      <c r="F511" s="1524">
        <f>IF(SUM(F508)=0,"",F508*F509*F510/F$46/365/$F$1)</f>
        <v>2.5048923679060663E-2</v>
      </c>
      <c r="G511" s="1109"/>
      <c r="H511" s="1524">
        <f>IF(H$46=0,"",H508*H509*SUM($D510)/H$46/365/$F$1)</f>
        <v>0</v>
      </c>
      <c r="I511" s="1524">
        <f>IF(I$46=0,"",I508*I509*SUM($D510)/I$46/365/$F$1)</f>
        <v>0</v>
      </c>
      <c r="J511" s="1524">
        <f>IF(J$46=0,"",J508*J509*SUM($D510)/J$46/365/$F$1)</f>
        <v>0</v>
      </c>
      <c r="K511" s="1524">
        <f>IF(K$46=0,"",K508*K509*SUM($D510)/K$46/365/$F$1)</f>
        <v>0</v>
      </c>
      <c r="L511" s="1109"/>
      <c r="M511" s="1145">
        <f>IF(SUM(H511)=SUM(C511),"",SUM(H511)-SUM(C511))</f>
        <v>-8.9460441710930948E-3</v>
      </c>
      <c r="N511" s="1145">
        <f>IF(SUM(I511)=SUM(D511),"",SUM(I511)-SUM(D511))</f>
        <v>-6.9580343552946289E-3</v>
      </c>
      <c r="O511" s="1145">
        <f>IF(SUM(J511)=SUM(E511),"",SUM(J511)-SUM(E511))</f>
        <v>-1.2524461839530331E-2</v>
      </c>
      <c r="P511" s="1145">
        <f>IF(SUM(K511)=SUM(F511),"",SUM(K511)-SUM(F511))</f>
        <v>-2.5048923679060663E-2</v>
      </c>
      <c r="Q511" s="1126"/>
      <c r="R511" s="1065"/>
      <c r="S511" s="1028"/>
      <c r="T511" s="1028"/>
      <c r="U511" s="1066">
        <v>512</v>
      </c>
      <c r="V511" s="476"/>
    </row>
    <row r="512" spans="1:22" ht="15.75" customHeight="1">
      <c r="A512" s="1186" t="s">
        <v>281</v>
      </c>
      <c r="B512" s="1100"/>
      <c r="C512" s="1011">
        <f>IF(Data!BV512="","",Data!BV512)</f>
        <v>8</v>
      </c>
      <c r="D512" s="1011">
        <f>IF(Data!BW512="","",Data!BW512)</f>
        <v>8</v>
      </c>
      <c r="E512" s="1011">
        <f>IF(Data!BX512="","",Data!BX512)</f>
        <v>8</v>
      </c>
      <c r="F512" s="1011">
        <f>IF(Data!BY512="","",Data!BY512)</f>
        <v>8</v>
      </c>
      <c r="G512" s="1097"/>
      <c r="H512" s="969"/>
      <c r="I512" s="969"/>
      <c r="J512" s="969"/>
      <c r="K512" s="969"/>
      <c r="L512" s="1097"/>
      <c r="M512" s="969"/>
      <c r="N512" s="969"/>
      <c r="O512" s="969"/>
      <c r="P512" s="969"/>
      <c r="Q512" s="1126"/>
      <c r="R512" s="1110"/>
      <c r="S512" s="1111"/>
      <c r="T512" s="1111"/>
      <c r="U512" s="1066">
        <v>513</v>
      </c>
      <c r="V512" s="476"/>
    </row>
    <row r="513" spans="1:22" s="1162" customFormat="1" ht="15.75" customHeight="1">
      <c r="A513" s="1118" t="s">
        <v>279</v>
      </c>
      <c r="B513" s="1097"/>
      <c r="C513" s="1525">
        <f>IF(C512="","",C508*C509*C512)</f>
        <v>96</v>
      </c>
      <c r="D513" s="1525">
        <f>IF(D512="","",D508*D509*D512)</f>
        <v>96</v>
      </c>
      <c r="E513" s="1525">
        <f>IF(E512="","",E508*E509*E512)</f>
        <v>192</v>
      </c>
      <c r="F513" s="1525">
        <f>IF(F512="","",F508*F509*F512)</f>
        <v>384</v>
      </c>
      <c r="G513" s="1097"/>
      <c r="H513" s="1525">
        <f>IF(H$46=0,"",IF($D512="",H508*H509*'Exp factors'!$H$62,H508*H509*$D512))</f>
        <v>0</v>
      </c>
      <c r="I513" s="1525">
        <f>IF(I$46=0,"",IF($D512="",I508*I509*'Exp factors'!$H$62,I508*I509*$D512))</f>
        <v>0</v>
      </c>
      <c r="J513" s="1525">
        <f>IF(J$46=0,"",IF($D512="",J508*J509*'Exp factors'!$H$62,J508*J509*$D512))</f>
        <v>0</v>
      </c>
      <c r="K513" s="1525">
        <f>IF(K$46=0,"",IF($D512="",K508*K509*'Exp factors'!$H$62,K508*K509*$D512))</f>
        <v>0</v>
      </c>
      <c r="L513" s="1097"/>
      <c r="M513" s="978">
        <f>IF(SUM(H513)=SUM(C513),"",SUM(H513)-SUM(C513))</f>
        <v>-96</v>
      </c>
      <c r="N513" s="978">
        <f>IF(SUM(I513)=SUM(D513),"",SUM(I513)-SUM(D513))</f>
        <v>-96</v>
      </c>
      <c r="O513" s="978">
        <f>IF(SUM(J513)=SUM(E513),"",SUM(J513)-SUM(E513))</f>
        <v>-192</v>
      </c>
      <c r="P513" s="978">
        <f>IF(SUM(K513)=SUM(F513),"",SUM(K513)-SUM(F513))</f>
        <v>-384</v>
      </c>
      <c r="Q513" s="1486" t="str">
        <f>'Exp factors'!$I$48</f>
        <v>mns</v>
      </c>
      <c r="R513" s="903"/>
      <c r="S513" s="1035"/>
      <c r="T513" s="1035"/>
      <c r="U513" s="1066">
        <v>514</v>
      </c>
      <c r="V513" s="1161"/>
    </row>
    <row r="514" spans="1:22" ht="15.75" customHeight="1">
      <c r="A514" s="1523" t="str">
        <f>IF(Data!A514="","",Data!A514)</f>
        <v>Oil purchase: quantity (kg)</v>
      </c>
      <c r="B514" s="1097"/>
      <c r="C514" s="1011">
        <f>IF(Data!BV514="","",Data!BV514)</f>
        <v>1</v>
      </c>
      <c r="D514" s="1011">
        <f>IF(Data!BW514="","",Data!BW514)</f>
        <v>1</v>
      </c>
      <c r="E514" s="1011">
        <f>IF(Data!BX514="","",Data!BX514)</f>
        <v>2</v>
      </c>
      <c r="F514" s="1011">
        <f>IF(Data!BY514="","",Data!BY514)</f>
        <v>5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9"/>
      <c r="N514" s="969"/>
      <c r="O514" s="969"/>
      <c r="P514" s="969"/>
      <c r="Q514" s="1126"/>
      <c r="R514" s="903"/>
      <c r="S514" s="1035"/>
      <c r="T514" s="1035"/>
      <c r="U514" s="1066">
        <v>515</v>
      </c>
      <c r="V514" s="476"/>
    </row>
    <row r="515" spans="1:22" ht="15.75" customHeight="1">
      <c r="A515" s="1118" t="s">
        <v>282</v>
      </c>
      <c r="B515" s="1097"/>
      <c r="C515" s="1011">
        <f>IF(Data!BV515="","",Data!BV515)</f>
        <v>12</v>
      </c>
      <c r="D515" s="1011">
        <f>IF(Data!BW515="","",Data!BW515)</f>
        <v>12</v>
      </c>
      <c r="E515" s="1011">
        <f>IF(Data!BX515="","",Data!BX515)</f>
        <v>12</v>
      </c>
      <c r="F515" s="1011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9"/>
      <c r="N515" s="969"/>
      <c r="O515" s="969"/>
      <c r="P515" s="969"/>
      <c r="Q515" s="1126"/>
      <c r="R515" s="903"/>
      <c r="S515" s="1035"/>
      <c r="T515" s="1035"/>
      <c r="U515" s="1066">
        <v>516</v>
      </c>
      <c r="V515" s="476"/>
    </row>
    <row r="516" spans="1:22" ht="15.75" customHeight="1">
      <c r="A516" s="1167" t="str">
        <f>$G$1 &amp; "/kg"</f>
        <v>kcal/kg</v>
      </c>
      <c r="B516" s="1097"/>
      <c r="C516" s="1011">
        <f>IF(Data!BV516="","",Data!BV516)</f>
        <v>9000</v>
      </c>
      <c r="D516" s="1011">
        <f>IF(Data!BW516="","",Data!BW516)</f>
        <v>9000</v>
      </c>
      <c r="E516" s="1011">
        <f>IF(Data!BX516="","",Data!BX516)</f>
        <v>9000</v>
      </c>
      <c r="F516" s="1011">
        <f>IF(Data!BY516="","",Data!BY516)</f>
        <v>9000</v>
      </c>
      <c r="G516" s="1097"/>
      <c r="H516" s="969"/>
      <c r="I516" s="969"/>
      <c r="J516" s="969"/>
      <c r="K516" s="969"/>
      <c r="L516" s="1097"/>
      <c r="M516" s="1113"/>
      <c r="N516" s="1113"/>
      <c r="O516" s="1113"/>
      <c r="P516" s="1113"/>
      <c r="Q516" s="1126"/>
      <c r="R516" s="903"/>
      <c r="S516" s="1035"/>
      <c r="T516" s="1035"/>
      <c r="U516" s="1066">
        <v>517</v>
      </c>
      <c r="V516" s="476"/>
    </row>
    <row r="517" spans="1:22" ht="15.75" customHeight="1">
      <c r="A517" s="1118" t="str">
        <f>$G$1 &amp; " (%)"</f>
        <v>kcal (%)</v>
      </c>
      <c r="B517" s="1098"/>
      <c r="C517" s="1524">
        <f>IF(SUM(C514)=0,"",C514*C515*C516/C$46/365/$F$1)</f>
        <v>2.0128599384959464E-2</v>
      </c>
      <c r="D517" s="1524">
        <f>IF(SUM(D514)=0,"",D514*D515*D516/D$46/365/$F$1)</f>
        <v>1.5655577299412918E-2</v>
      </c>
      <c r="E517" s="1524">
        <f>IF(SUM(E514)=0,"",E514*E515*E516/E$46/365/$F$1)</f>
        <v>2.818003913894325E-2</v>
      </c>
      <c r="F517" s="1524">
        <f>IF(SUM(F514)=0,"",F514*F515*F516/F$46/365/$F$1)</f>
        <v>7.0450097847358117E-2</v>
      </c>
      <c r="G517" s="1109"/>
      <c r="H517" s="1524">
        <f>IF(H$46=0,"",H514*H515*SUM($D516)/H$46/365/$F$1)</f>
        <v>0</v>
      </c>
      <c r="I517" s="1524">
        <f>IF(I$46=0,"",I514*I515*SUM($D516)/I$46/365/$F$1)</f>
        <v>0</v>
      </c>
      <c r="J517" s="1524">
        <f>IF(J$46=0,"",J514*J515*SUM($D516)/J$46/365/$F$1)</f>
        <v>0</v>
      </c>
      <c r="K517" s="1524">
        <f>IF(K$46=0,"",K514*K515*SUM($D516)/K$46/365/$F$1)</f>
        <v>0</v>
      </c>
      <c r="L517" s="1109"/>
      <c r="M517" s="1145">
        <f>IF(SUM(H517)=SUM(C517),"",SUM(H517)-SUM(C517))</f>
        <v>-2.0128599384959464E-2</v>
      </c>
      <c r="N517" s="1145">
        <f>IF(SUM(I517)=SUM(D517),"",SUM(I517)-SUM(D517))</f>
        <v>-1.5655577299412918E-2</v>
      </c>
      <c r="O517" s="1145">
        <f>IF(SUM(J517)=SUM(E517),"",SUM(J517)-SUM(E517))</f>
        <v>-2.818003913894325E-2</v>
      </c>
      <c r="P517" s="1145">
        <f>IF(SUM(K517)=SUM(F517),"",SUM(K517)-SUM(F517))</f>
        <v>-7.0450097847358117E-2</v>
      </c>
      <c r="Q517" s="1126"/>
      <c r="R517" s="1065"/>
      <c r="S517" s="1028"/>
      <c r="T517" s="1028"/>
      <c r="U517" s="1066">
        <v>518</v>
      </c>
      <c r="V517" s="476"/>
    </row>
    <row r="518" spans="1:22" ht="15.75" customHeight="1">
      <c r="A518" s="1186" t="s">
        <v>281</v>
      </c>
      <c r="B518" s="1097"/>
      <c r="C518" s="1011">
        <f>IF(Data!BV518="","",Data!BV518)</f>
        <v>12</v>
      </c>
      <c r="D518" s="1011">
        <f>IF(Data!BW518="","",Data!BW518)</f>
        <v>12</v>
      </c>
      <c r="E518" s="1011">
        <f>IF(Data!BX518="","",Data!BX518)</f>
        <v>12</v>
      </c>
      <c r="F518" s="1011">
        <f>IF(Data!BY518="","",Data!BY518)</f>
        <v>12</v>
      </c>
      <c r="G518" s="1097"/>
      <c r="H518" s="969"/>
      <c r="I518" s="969"/>
      <c r="J518" s="969"/>
      <c r="K518" s="969"/>
      <c r="L518" s="1097"/>
      <c r="M518" s="969"/>
      <c r="N518" s="969"/>
      <c r="O518" s="969"/>
      <c r="P518" s="969"/>
      <c r="Q518" s="1126"/>
      <c r="R518" s="1110"/>
      <c r="S518" s="1111"/>
      <c r="T518" s="1111"/>
      <c r="U518" s="1066">
        <v>519</v>
      </c>
      <c r="V518" s="476"/>
    </row>
    <row r="519" spans="1:22" ht="15.75" customHeight="1">
      <c r="A519" s="1118" t="s">
        <v>279</v>
      </c>
      <c r="B519" s="1097"/>
      <c r="C519" s="1525">
        <f>IF(C518="","",C514*C515*C518)</f>
        <v>144</v>
      </c>
      <c r="D519" s="1525">
        <f>IF(D518="","",D514*D515*D518)</f>
        <v>144</v>
      </c>
      <c r="E519" s="1525">
        <f>IF(E518="","",E514*E515*E518)</f>
        <v>288</v>
      </c>
      <c r="F519" s="1525">
        <f>IF(F518="","",F514*F515*F518)</f>
        <v>720</v>
      </c>
      <c r="G519" s="1097"/>
      <c r="H519" s="1525">
        <f>IF(H$46=0,"",IF($D518="",H514*H515*'Exp factors'!$H$53,H514*H515*$D518))</f>
        <v>0</v>
      </c>
      <c r="I519" s="1525">
        <f>IF(I$46=0,"",IF($D518="",I514*I515*'Exp factors'!$H$53,I514*I515*$D518))</f>
        <v>0</v>
      </c>
      <c r="J519" s="1525">
        <f>IF(J$46=0,"",IF($D518="",J514*J515*'Exp factors'!$H$53,J514*J515*$D518))</f>
        <v>0</v>
      </c>
      <c r="K519" s="1525">
        <f>IF(K$46=0,"",IF($D518="",K514*K515*'Exp factors'!$H$53,K514*K515*$D518))</f>
        <v>0</v>
      </c>
      <c r="L519" s="1097"/>
      <c r="M519" s="978">
        <f>IF(SUM(H519)=SUM(C519),"",SUM(H519)-SUM(C519))</f>
        <v>-144</v>
      </c>
      <c r="N519" s="978">
        <f>IF(SUM(I519)=SUM(D519),"",SUM(I519)-SUM(D519))</f>
        <v>-144</v>
      </c>
      <c r="O519" s="978">
        <f>IF(SUM(J519)=SUM(E519),"",SUM(J519)-SUM(E519))</f>
        <v>-288</v>
      </c>
      <c r="P519" s="978">
        <f>IF(SUM(K519)=SUM(F519),"",SUM(K519)-SUM(F519))</f>
        <v>-720</v>
      </c>
      <c r="Q519" s="1486" t="str">
        <f>'Exp factors'!$I$49</f>
        <v>mns</v>
      </c>
      <c r="R519" s="903"/>
      <c r="S519" s="1035"/>
      <c r="T519" s="1035"/>
      <c r="U519" s="1066">
        <v>520</v>
      </c>
      <c r="V519" s="476"/>
    </row>
    <row r="520" spans="1:22" ht="15.75" customHeight="1">
      <c r="A520" s="1526" t="str">
        <f>IF(Data!A520="","",Data!A520)</f>
        <v>Milk purchase: quantity (kg)</v>
      </c>
      <c r="B520" s="1097"/>
      <c r="C520" s="1011" t="str">
        <f>IF(Data!BV520="","",Data!BV520)</f>
        <v/>
      </c>
      <c r="D520" s="1011" t="str">
        <f>IF(Data!BW520="","",Data!BW520)</f>
        <v/>
      </c>
      <c r="E520" s="1011" t="str">
        <f>IF(Data!BX520="","",Data!BX520)</f>
        <v/>
      </c>
      <c r="F520" s="1011" t="str">
        <f>IF(Data!BY520="","",Data!BY520)</f>
        <v/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9"/>
      <c r="N520" s="969"/>
      <c r="O520" s="969"/>
      <c r="P520" s="969"/>
      <c r="Q520" s="1126"/>
      <c r="R520" s="903"/>
      <c r="S520" s="1035"/>
      <c r="T520" s="1035"/>
      <c r="U520" s="1066">
        <v>521</v>
      </c>
      <c r="V520" s="476"/>
    </row>
    <row r="521" spans="1:22" ht="15.75" customHeight="1">
      <c r="A521" s="1118" t="s">
        <v>282</v>
      </c>
      <c r="B521" s="1097"/>
      <c r="C521" s="1011">
        <f>IF(Data!BV521="","",Data!BV521)</f>
        <v>12</v>
      </c>
      <c r="D521" s="1011">
        <f>IF(Data!BW521="","",Data!BW521)</f>
        <v>12</v>
      </c>
      <c r="E521" s="1011">
        <f>IF(Data!BX521="","",Data!BX521)</f>
        <v>12</v>
      </c>
      <c r="F521" s="1011">
        <f>IF(Data!BY521="","",Data!BY521)</f>
        <v>12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9"/>
      <c r="N521" s="969"/>
      <c r="O521" s="969"/>
      <c r="P521" s="969"/>
      <c r="Q521" s="1126"/>
      <c r="R521" s="903"/>
      <c r="S521" s="1035"/>
      <c r="T521" s="1035"/>
      <c r="U521" s="1066">
        <v>522</v>
      </c>
      <c r="V521" s="476"/>
    </row>
    <row r="522" spans="1:22" ht="15.75" customHeight="1">
      <c r="A522" s="1167" t="str">
        <f>$G$1 &amp; "/kg"</f>
        <v>kcal/kg</v>
      </c>
      <c r="B522" s="1100"/>
      <c r="C522" s="1011">
        <f>IF(Data!BV522="","",Data!BV522)</f>
        <v>640</v>
      </c>
      <c r="D522" s="1011">
        <f>IF(Data!BW522="","",Data!BW522)</f>
        <v>640</v>
      </c>
      <c r="E522" s="1011">
        <f>IF(Data!BX522="","",Data!BX522)</f>
        <v>640</v>
      </c>
      <c r="F522" s="1011">
        <f>IF(Data!BY522="","",Data!BY522)</f>
        <v>640</v>
      </c>
      <c r="G522" s="1097"/>
      <c r="H522" s="969"/>
      <c r="I522" s="969"/>
      <c r="J522" s="969"/>
      <c r="K522" s="969"/>
      <c r="L522" s="1097"/>
      <c r="M522" s="1113"/>
      <c r="N522" s="1113"/>
      <c r="O522" s="1113"/>
      <c r="P522" s="1113"/>
      <c r="Q522" s="1126"/>
      <c r="R522" s="903"/>
      <c r="S522" s="1035"/>
      <c r="T522" s="1035"/>
      <c r="U522" s="1066">
        <v>523</v>
      </c>
      <c r="V522" s="476"/>
    </row>
    <row r="523" spans="1:22" ht="15.75" customHeight="1">
      <c r="A523" s="1118" t="str">
        <f>$G$1 &amp; " (%)"</f>
        <v>kcal (%)</v>
      </c>
      <c r="B523" s="1100"/>
      <c r="C523" s="1516" t="str">
        <f>IF(SUM(C520)=0,"",C520*C521*C522/C$46/365/$F$1)</f>
        <v/>
      </c>
      <c r="D523" s="1516" t="str">
        <f>IF(SUM(D520)=0,"",D520*D521*D522/D$46/365/$F$1)</f>
        <v/>
      </c>
      <c r="E523" s="1516" t="str">
        <f>IF(SUM(E520)=0,"",E520*E521*E522/E$46/365/$F$1)</f>
        <v/>
      </c>
      <c r="F523" s="1516" t="str">
        <f>IF(SUM(F520)=0,"",F520*F521*F522/F$46/365/$F$1)</f>
        <v/>
      </c>
      <c r="G523" s="1109"/>
      <c r="H523" s="1516">
        <f>IF(H$46=0,"",H520*H521*SUM($D522)/H$46/365/$F$1)</f>
        <v>0</v>
      </c>
      <c r="I523" s="1516">
        <f>IF(I$46=0,"",I520*I521*SUM($D522)/I$46/365/$F$1)</f>
        <v>0</v>
      </c>
      <c r="J523" s="1516">
        <f>IF(J$46=0,"",J520*J521*SUM($D522)/J$46/365/$F$1)</f>
        <v>0</v>
      </c>
      <c r="K523" s="1516">
        <f>IF(K$46=0,"",K520*K521*SUM($D522)/K$46/365/$F$1)</f>
        <v>0</v>
      </c>
      <c r="L523" s="1109"/>
      <c r="M523" s="1517" t="str">
        <f>IF(SUM(H523)=SUM(C523),"",SUM(H523)-SUM(C523))</f>
        <v/>
      </c>
      <c r="N523" s="1517" t="str">
        <f>IF(SUM(I523)=SUM(D523),"",SUM(I523)-SUM(D523))</f>
        <v/>
      </c>
      <c r="O523" s="1517" t="str">
        <f>IF(SUM(J523)=SUM(E523),"",SUM(J523)-SUM(E523))</f>
        <v/>
      </c>
      <c r="P523" s="1517" t="str">
        <f>IF(SUM(K523)=SUM(F523),"",SUM(K523)-SUM(F523))</f>
        <v/>
      </c>
      <c r="Q523" s="1126"/>
      <c r="R523" s="1065"/>
      <c r="S523" s="1028"/>
      <c r="T523" s="1028"/>
      <c r="U523" s="1066">
        <v>524</v>
      </c>
      <c r="V523" s="476"/>
    </row>
    <row r="524" spans="1:22" ht="15.75" customHeight="1">
      <c r="A524" s="1186" t="s">
        <v>281</v>
      </c>
      <c r="B524" s="1100"/>
      <c r="C524" s="1011" t="str">
        <f>IF(Data!BV524="","",Data!BV524)</f>
        <v/>
      </c>
      <c r="D524" s="1011" t="str">
        <f>IF(Data!BW524="","",Data!BW524)</f>
        <v/>
      </c>
      <c r="E524" s="1011" t="str">
        <f>IF(Data!BX524="","",Data!BX524)</f>
        <v/>
      </c>
      <c r="F524" s="1011" t="str">
        <f>IF(Data!BY524="","",Data!BY524)</f>
        <v/>
      </c>
      <c r="G524" s="1097"/>
      <c r="H524" s="969"/>
      <c r="I524" s="969"/>
      <c r="J524" s="969"/>
      <c r="K524" s="969"/>
      <c r="L524" s="1097"/>
      <c r="M524" s="969"/>
      <c r="N524" s="969"/>
      <c r="O524" s="969"/>
      <c r="P524" s="969"/>
      <c r="Q524" s="1126"/>
      <c r="R524" s="1110"/>
      <c r="S524" s="1111"/>
      <c r="T524" s="1111"/>
      <c r="U524" s="1066">
        <v>525</v>
      </c>
      <c r="V524" s="476"/>
    </row>
    <row r="525" spans="1:22" ht="15.75" customHeight="1">
      <c r="A525" s="1118" t="s">
        <v>279</v>
      </c>
      <c r="B525" s="1097"/>
      <c r="C525" s="1482" t="str">
        <f>IF(C524="","",C520*C521*C524)</f>
        <v/>
      </c>
      <c r="D525" s="1482" t="str">
        <f>IF(D524="","",D520*D521*D524)</f>
        <v/>
      </c>
      <c r="E525" s="1482" t="str">
        <f>IF(E524="","",E520*E521*E524)</f>
        <v/>
      </c>
      <c r="F525" s="1482" t="str">
        <f>IF(F524="","",F520*F521*F524)</f>
        <v/>
      </c>
      <c r="G525" s="1097"/>
      <c r="H525" s="1482">
        <f>IF(H$46=0,"",IF($D524="",H520*H521*'Exp factors'!$H$44,H520*H521*$D524))</f>
        <v>0</v>
      </c>
      <c r="I525" s="1482">
        <f>IF(I$46=0,"",IF($D524="",I520*I521*'Exp factors'!$H$44,I520*I521*$D524))</f>
        <v>0</v>
      </c>
      <c r="J525" s="1482">
        <f>IF(J$46=0,"",IF($D524="",J520*J521*'Exp factors'!$H$44,J520*J521*$D524))</f>
        <v>0</v>
      </c>
      <c r="K525" s="1482">
        <f>IF(K$46=0,"",IF($D524="",K520*K521*'Exp factors'!$H$44,K520*K521*$D524))</f>
        <v>0</v>
      </c>
      <c r="L525" s="1097"/>
      <c r="M525" s="1518" t="str">
        <f>IF(SUM(H525)=SUM(C525),"",SUM(H525)-SUM(C525))</f>
        <v/>
      </c>
      <c r="N525" s="1518" t="str">
        <f>IF(SUM(I525)=SUM(D525),"",SUM(I525)-SUM(D525))</f>
        <v/>
      </c>
      <c r="O525" s="1518" t="str">
        <f>IF(SUM(J525)=SUM(E525),"",SUM(J525)-SUM(E525))</f>
        <v/>
      </c>
      <c r="P525" s="1518" t="str">
        <f>IF(SUM(K525)=SUM(F525),"",SUM(K525)-SUM(F525))</f>
        <v/>
      </c>
      <c r="Q525" s="1484" t="str">
        <f>'Exp factors'!$I$50</f>
        <v>des</v>
      </c>
      <c r="R525" s="903"/>
      <c r="S525" s="1035"/>
      <c r="T525" s="1035"/>
      <c r="U525" s="1066">
        <v>526</v>
      </c>
      <c r="V525" s="476"/>
    </row>
    <row r="526" spans="1:22" ht="15.75" customHeight="1">
      <c r="A526" s="1526" t="str">
        <f>IF(Data!A526="","",Data!A526)</f>
        <v>Eggs purchase - unit</v>
      </c>
      <c r="B526" s="1097"/>
      <c r="C526" s="1011" t="str">
        <f>IF(Data!BV526="","",Data!BV526)</f>
        <v/>
      </c>
      <c r="D526" s="1011" t="str">
        <f>IF(Data!BW526="","",Data!BW526)</f>
        <v/>
      </c>
      <c r="E526" s="1011" t="str">
        <f>IF(Data!BX526="","",Data!BX526)</f>
        <v/>
      </c>
      <c r="F526" s="1011" t="str">
        <f>IF(Data!BY526="","",Data!BY526)</f>
        <v/>
      </c>
      <c r="G526" s="1097"/>
      <c r="H526" s="1187"/>
      <c r="I526" s="1187"/>
      <c r="J526" s="1187"/>
      <c r="K526" s="1187"/>
      <c r="L526" s="1097"/>
      <c r="M526" s="969"/>
      <c r="N526" s="969"/>
      <c r="O526" s="969"/>
      <c r="P526" s="969"/>
      <c r="Q526" s="1126"/>
      <c r="R526" s="903"/>
      <c r="S526" s="1035"/>
      <c r="T526" s="1035"/>
      <c r="U526" s="1066">
        <v>527</v>
      </c>
      <c r="V526" s="476"/>
    </row>
    <row r="527" spans="1:22" ht="15.75" customHeight="1">
      <c r="A527" s="651" t="s">
        <v>285</v>
      </c>
      <c r="B527" s="1097"/>
      <c r="C527" s="1011" t="str">
        <f>IF(Data!BV527="","",Data!BV527)</f>
        <v/>
      </c>
      <c r="D527" s="1011" t="str">
        <f>IF(Data!BW527="","",Data!BW527)</f>
        <v/>
      </c>
      <c r="E527" s="1011" t="str">
        <f>IF(Data!BX527="","",Data!BX527)</f>
        <v/>
      </c>
      <c r="F527" s="1011" t="str">
        <f>IF(Data!BY527="","",Data!BY527)</f>
        <v/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9"/>
      <c r="N527" s="969"/>
      <c r="O527" s="969"/>
      <c r="P527" s="969"/>
      <c r="Q527" s="1126"/>
      <c r="R527" s="903"/>
      <c r="S527" s="1035"/>
      <c r="T527" s="1035"/>
      <c r="U527" s="1066">
        <v>528</v>
      </c>
      <c r="V527" s="476"/>
    </row>
    <row r="528" spans="1:22" ht="15.75" customHeight="1">
      <c r="A528" s="1167" t="str">
        <f>$G$1 &amp; "/kg"</f>
        <v>kcal/kg</v>
      </c>
      <c r="B528" s="1100"/>
      <c r="C528" s="1011">
        <f>IF(Data!BV528="","",Data!BV528)</f>
        <v>1580</v>
      </c>
      <c r="D528" s="1011">
        <f>IF(Data!BW528="","",Data!BW528)</f>
        <v>1580</v>
      </c>
      <c r="E528" s="1011">
        <f>IF(Data!BX528="","",Data!BX528)</f>
        <v>1580</v>
      </c>
      <c r="F528" s="1011">
        <f>IF(Data!BY528="","",Data!BY528)</f>
        <v>1580</v>
      </c>
      <c r="G528" s="1097"/>
      <c r="H528" s="969"/>
      <c r="I528" s="969"/>
      <c r="J528" s="969"/>
      <c r="K528" s="969"/>
      <c r="L528" s="1097"/>
      <c r="M528" s="1113"/>
      <c r="N528" s="1113"/>
      <c r="O528" s="1113"/>
      <c r="P528" s="1113"/>
      <c r="Q528" s="1126"/>
      <c r="R528" s="903"/>
      <c r="S528" s="1035"/>
      <c r="T528" s="1035"/>
      <c r="U528" s="1066">
        <v>529</v>
      </c>
      <c r="V528" s="476"/>
    </row>
    <row r="529" spans="1:22" ht="15.75" customHeight="1">
      <c r="A529" s="1118" t="str">
        <f>$G$1 &amp; " (%)"</f>
        <v>kcal (%)</v>
      </c>
      <c r="B529" s="1100"/>
      <c r="C529" s="1516" t="str">
        <f>IF(SUM(C527)=0,"",C527*C528/C$46/365/$F$1)</f>
        <v/>
      </c>
      <c r="D529" s="1516" t="str">
        <f>IF(SUM(D527)=0,"",D527*D528/D$46/365/$F$1)</f>
        <v/>
      </c>
      <c r="E529" s="1516" t="str">
        <f>IF(SUM(E527)=0,"",E527*E528/E$46/365/$F$1)</f>
        <v/>
      </c>
      <c r="F529" s="1516" t="str">
        <f>IF(SUM(F527)=0,"",F527*F528/F$46/365/$F$1)</f>
        <v/>
      </c>
      <c r="G529" s="1097"/>
      <c r="H529" s="1516">
        <f>IF(H$46=0,"",H527*SUM($D528)/H$46/365/$F$1)</f>
        <v>0</v>
      </c>
      <c r="I529" s="1516">
        <f>IF(I$46=0,"",I527*SUM($D528)/I$46/365/$F$1)</f>
        <v>0</v>
      </c>
      <c r="J529" s="1516">
        <f>IF(J$46=0,"",J527*SUM($D528)/J$46/365/$F$1)</f>
        <v>0</v>
      </c>
      <c r="K529" s="1516">
        <f>IF(K$46=0,"",K527*SUM($D528)/K$46/365/$F$1)</f>
        <v>0</v>
      </c>
      <c r="L529" s="1097"/>
      <c r="M529" s="1517" t="str">
        <f>IF(SUM(H529)=SUM(C529),"",SUM(H529)-SUM(C529))</f>
        <v/>
      </c>
      <c r="N529" s="1517" t="str">
        <f>IF(SUM(I529)=SUM(D529),"",SUM(I529)-SUM(D529))</f>
        <v/>
      </c>
      <c r="O529" s="1517" t="str">
        <f>IF(SUM(J529)=SUM(E529),"",SUM(J529)-SUM(E529))</f>
        <v/>
      </c>
      <c r="P529" s="1517" t="str">
        <f>IF(SUM(K529)=SUM(F529),"",SUM(K529)-SUM(F529))</f>
        <v/>
      </c>
      <c r="Q529" s="1126"/>
      <c r="R529" s="903"/>
      <c r="S529" s="1035"/>
      <c r="T529" s="1035"/>
      <c r="U529" s="1066">
        <v>530</v>
      </c>
      <c r="V529" s="476"/>
    </row>
    <row r="530" spans="1:22" ht="15.75" customHeight="1">
      <c r="A530" s="1186" t="s">
        <v>281</v>
      </c>
      <c r="B530" s="1100"/>
      <c r="C530" s="1011" t="str">
        <f>IF(Data!BV530="","",Data!BV530)</f>
        <v/>
      </c>
      <c r="D530" s="1011" t="str">
        <f>IF(Data!BW530="","",Data!BW530)</f>
        <v/>
      </c>
      <c r="E530" s="1011" t="str">
        <f>IF(Data!BX530="","",Data!BX530)</f>
        <v/>
      </c>
      <c r="F530" s="1011" t="str">
        <f>IF(Data!BY530="","",Data!BY530)</f>
        <v/>
      </c>
      <c r="G530" s="1097"/>
      <c r="H530" s="969"/>
      <c r="I530" s="969"/>
      <c r="J530" s="969"/>
      <c r="K530" s="969"/>
      <c r="L530" s="1097"/>
      <c r="M530" s="969"/>
      <c r="N530" s="969"/>
      <c r="O530" s="969"/>
      <c r="P530" s="969"/>
      <c r="Q530" s="1126"/>
      <c r="R530" s="903"/>
      <c r="S530" s="1035"/>
      <c r="T530" s="1035"/>
      <c r="U530" s="1066">
        <v>531</v>
      </c>
      <c r="V530" s="476"/>
    </row>
    <row r="531" spans="1:22" ht="15.75" customHeight="1">
      <c r="A531" s="1118" t="s">
        <v>279</v>
      </c>
      <c r="B531" s="1097"/>
      <c r="C531" s="1482" t="str">
        <f>IF(C530="","",C527*C530)</f>
        <v/>
      </c>
      <c r="D531" s="1482" t="str">
        <f>IF(D530="","",D527*D530)</f>
        <v/>
      </c>
      <c r="E531" s="1482" t="str">
        <f>IF(E530="","",E527*E530)</f>
        <v/>
      </c>
      <c r="F531" s="1482" t="str">
        <f>IF(F530="","",F527*F530)</f>
        <v/>
      </c>
      <c r="G531" s="1097"/>
      <c r="H531" s="1482">
        <f>IF(H$46=0,"",IF($D530="",H527*'Exp factors'!$H$45,H527*$D530))</f>
        <v>0</v>
      </c>
      <c r="I531" s="1482">
        <f>IF(I$46=0,"",IF($D530="",I527*'Exp factors'!$H$45,I527*$D530))</f>
        <v>0</v>
      </c>
      <c r="J531" s="1482">
        <f>IF(J$46=0,"",IF($D530="",J527*'Exp factors'!$H$45,J527*$D530))</f>
        <v>0</v>
      </c>
      <c r="K531" s="1482">
        <f>IF(K$46=0,"",IF($D530="",K527*'Exp factors'!$H$45,K527*$D530))</f>
        <v>0</v>
      </c>
      <c r="L531" s="1097"/>
      <c r="M531" s="1518" t="str">
        <f>IF(SUM(H531)=SUM(C531),"",SUM(H531)-SUM(C531))</f>
        <v/>
      </c>
      <c r="N531" s="1518" t="str">
        <f>IF(SUM(I531)=SUM(D531),"",SUM(I531)-SUM(D531))</f>
        <v/>
      </c>
      <c r="O531" s="1518" t="str">
        <f>IF(SUM(J531)=SUM(E531),"",SUM(J531)-SUM(E531))</f>
        <v/>
      </c>
      <c r="P531" s="1518" t="str">
        <f>IF(SUM(K531)=SUM(F531),"",SUM(K531)-SUM(F531))</f>
        <v/>
      </c>
      <c r="Q531" s="1484" t="str">
        <f>'Exp factors'!$I$51</f>
        <v>des</v>
      </c>
      <c r="R531" s="903"/>
      <c r="S531" s="1035"/>
      <c r="T531" s="1035"/>
      <c r="U531" s="1066">
        <v>532</v>
      </c>
      <c r="V531" s="476"/>
    </row>
    <row r="532" spans="1:22" ht="15.75" customHeight="1">
      <c r="A532" s="1526" t="str">
        <f>IF(Data!A532="","",Data!A532)</f>
        <v>Poultry (incl feet) purchase - unit</v>
      </c>
      <c r="B532" s="1097"/>
      <c r="C532" s="1011" t="str">
        <f>IF(Data!BV532="","",Data!BV532)</f>
        <v>kg</v>
      </c>
      <c r="D532" s="1011" t="str">
        <f>IF(Data!BW532="","",Data!BW532)</f>
        <v>kg</v>
      </c>
      <c r="E532" s="1011" t="str">
        <f>IF(Data!BX532="","",Data!BX532)</f>
        <v>kg</v>
      </c>
      <c r="F532" s="1011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9"/>
      <c r="N532" s="969"/>
      <c r="O532" s="969"/>
      <c r="P532" s="969"/>
      <c r="Q532" s="1126"/>
      <c r="R532" s="903"/>
      <c r="S532" s="1035"/>
      <c r="T532" s="1035"/>
      <c r="U532" s="1066">
        <v>533</v>
      </c>
      <c r="V532" s="476"/>
    </row>
    <row r="533" spans="1:22" ht="15.75" customHeight="1">
      <c r="A533" s="651" t="s">
        <v>285</v>
      </c>
      <c r="B533" s="1097"/>
      <c r="C533" s="1011" t="str">
        <f>IF(Data!BV533="","",Data!BV533)</f>
        <v/>
      </c>
      <c r="D533" s="1011" t="str">
        <f>IF(Data!BW533="","",Data!BW533)</f>
        <v/>
      </c>
      <c r="E533" s="1011">
        <f>IF(Data!BX533="","",Data!BX533)</f>
        <v>12</v>
      </c>
      <c r="F533" s="1011">
        <f>IF(Data!BY533="","",Data!BY533)</f>
        <v>36</v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9"/>
      <c r="N533" s="969"/>
      <c r="O533" s="969"/>
      <c r="P533" s="969"/>
      <c r="Q533" s="1126"/>
      <c r="R533" s="903"/>
      <c r="S533" s="1035"/>
      <c r="T533" s="1035"/>
      <c r="U533" s="1066">
        <v>534</v>
      </c>
      <c r="V533" s="476"/>
    </row>
    <row r="534" spans="1:22" ht="15.75" customHeight="1">
      <c r="A534" s="1167" t="str">
        <f>$G$1 &amp; "/kg"</f>
        <v>kcal/kg</v>
      </c>
      <c r="B534" s="1100"/>
      <c r="C534" s="1011">
        <f>IF(Data!BV534="","",Data!BV534)</f>
        <v>2145</v>
      </c>
      <c r="D534" s="1011">
        <f>IF(Data!BW534="","",Data!BW534)</f>
        <v>2145</v>
      </c>
      <c r="E534" s="1011">
        <f>IF(Data!BX534="","",Data!BX534)</f>
        <v>2145</v>
      </c>
      <c r="F534" s="1011">
        <f>IF(Data!BY534="","",Data!BY534)</f>
        <v>2145</v>
      </c>
      <c r="G534" s="1097"/>
      <c r="H534" s="969"/>
      <c r="I534" s="969"/>
      <c r="J534" s="969"/>
      <c r="K534" s="969"/>
      <c r="L534" s="1097"/>
      <c r="M534" s="1113"/>
      <c r="N534" s="1113"/>
      <c r="O534" s="1113"/>
      <c r="P534" s="1113"/>
      <c r="Q534" s="1126"/>
      <c r="R534" s="903"/>
      <c r="S534" s="1035"/>
      <c r="T534" s="1035"/>
      <c r="U534" s="1066">
        <v>535</v>
      </c>
      <c r="V534" s="476"/>
    </row>
    <row r="535" spans="1:22" ht="15.75" customHeight="1">
      <c r="A535" s="1118" t="str">
        <f>$G$1 &amp; " (%)"</f>
        <v>kcal (%)</v>
      </c>
      <c r="B535" s="1100"/>
      <c r="C535" s="1516" t="str">
        <f>IF(SUM(C533)=0,"",C533*C534/C$46/365/$F$1)</f>
        <v/>
      </c>
      <c r="D535" s="1516" t="str">
        <f>IF(SUM(D533)=0,"",D533*D534/D$46/365/$F$1)</f>
        <v/>
      </c>
      <c r="E535" s="1516">
        <f>IF(SUM(E533)=0,"",E533*E534/E$46/365/$F$1)</f>
        <v>3.3581213307240705E-3</v>
      </c>
      <c r="F535" s="1516">
        <f>IF(SUM(F533)=0,"",F533*F534/F$46/365/$F$1)</f>
        <v>1.0074363992172212E-2</v>
      </c>
      <c r="G535" s="1097"/>
      <c r="H535" s="1516">
        <f>IF(H$46=0,"",H533*SUM($D534)/H$46/365/$F$1)</f>
        <v>0</v>
      </c>
      <c r="I535" s="1516">
        <f>IF(I$46=0,"",I533*SUM($D534)/I$46/365/$F$1)</f>
        <v>0</v>
      </c>
      <c r="J535" s="1516">
        <f>IF(J$46=0,"",J533*SUM($D534)/J$46/365/$F$1)</f>
        <v>0</v>
      </c>
      <c r="K535" s="1516">
        <f>IF(K$46=0,"",K533*SUM($D534)/K$46/365/$F$1)</f>
        <v>0</v>
      </c>
      <c r="L535" s="1097"/>
      <c r="M535" s="1517" t="str">
        <f>IF(SUM(H535)=SUM(C535),"",SUM(H535)-SUM(C535))</f>
        <v/>
      </c>
      <c r="N535" s="1517" t="str">
        <f>IF(SUM(I535)=SUM(D535),"",SUM(I535)-SUM(D535))</f>
        <v/>
      </c>
      <c r="O535" s="1517">
        <f>IF(SUM(J535)=SUM(E535),"",SUM(J535)-SUM(E535))</f>
        <v>-3.3581213307240705E-3</v>
      </c>
      <c r="P535" s="1517">
        <f>IF(SUM(K535)=SUM(F535),"",SUM(K535)-SUM(F535))</f>
        <v>-1.0074363992172212E-2</v>
      </c>
      <c r="Q535" s="1126"/>
      <c r="R535" s="903"/>
      <c r="S535" s="1035"/>
      <c r="T535" s="1035"/>
      <c r="U535" s="1066">
        <v>536</v>
      </c>
      <c r="V535" s="476"/>
    </row>
    <row r="536" spans="1:22" ht="15.75" customHeight="1">
      <c r="A536" s="1186" t="s">
        <v>281</v>
      </c>
      <c r="B536" s="1100"/>
      <c r="C536" s="1011" t="str">
        <f>IF(Data!BV536="","",Data!BV536)</f>
        <v/>
      </c>
      <c r="D536" s="1011" t="str">
        <f>IF(Data!BW536="","",Data!BW536)</f>
        <v/>
      </c>
      <c r="E536" s="1011">
        <f>IF(Data!BX536="","",Data!BX536)</f>
        <v>17</v>
      </c>
      <c r="F536" s="1011">
        <f>IF(Data!BY536="","",Data!BY536)</f>
        <v>17</v>
      </c>
      <c r="G536" s="1097"/>
      <c r="H536" s="969"/>
      <c r="I536" s="969"/>
      <c r="J536" s="969"/>
      <c r="K536" s="969"/>
      <c r="L536" s="1097"/>
      <c r="M536" s="969"/>
      <c r="N536" s="969"/>
      <c r="O536" s="969"/>
      <c r="P536" s="969"/>
      <c r="Q536" s="1126"/>
      <c r="R536" s="903"/>
      <c r="S536" s="1035"/>
      <c r="T536" s="1035"/>
      <c r="U536" s="1066">
        <v>537</v>
      </c>
      <c r="V536" s="476"/>
    </row>
    <row r="537" spans="1:22" ht="15.75" customHeight="1">
      <c r="A537" s="1118" t="s">
        <v>279</v>
      </c>
      <c r="B537" s="1097"/>
      <c r="C537" s="1482" t="str">
        <f>IF(C536="","",C533*C536)</f>
        <v/>
      </c>
      <c r="D537" s="1482" t="str">
        <f>IF(D536="","",D533*D536)</f>
        <v/>
      </c>
      <c r="E537" s="1482">
        <f>IF(E536="","",E533*E536)</f>
        <v>204</v>
      </c>
      <c r="F537" s="1482">
        <f>IF(F536="","",F533*F536)</f>
        <v>612</v>
      </c>
      <c r="G537" s="1097"/>
      <c r="H537" s="1482">
        <f>IF(H$46=0,"",IF($D536="",H533*'Exp factors'!$H$46,H533*$D536))</f>
        <v>0</v>
      </c>
      <c r="I537" s="1482">
        <f>IF(I$46=0,"",IF($D536="",I533*'Exp factors'!$H$46,I533*$D536))</f>
        <v>0</v>
      </c>
      <c r="J537" s="1482">
        <f>IF(J$46=0,"",IF($D536="",J533*'Exp factors'!$H$46,J533*$D536))</f>
        <v>0</v>
      </c>
      <c r="K537" s="1482">
        <f>IF(K$46=0,"",IF($D536="",K533*'Exp factors'!$H$46,K533*$D536))</f>
        <v>0</v>
      </c>
      <c r="L537" s="1097"/>
      <c r="M537" s="1518" t="str">
        <f>IF(SUM(H537)=SUM(C537),"",SUM(H537)-SUM(C537))</f>
        <v/>
      </c>
      <c r="N537" s="1518" t="str">
        <f>IF(SUM(I537)=SUM(D537),"",SUM(I537)-SUM(D537))</f>
        <v/>
      </c>
      <c r="O537" s="1518">
        <f>IF(SUM(J537)=SUM(E537),"",SUM(J537)-SUM(E537))</f>
        <v>-204</v>
      </c>
      <c r="P537" s="1518">
        <f>IF(SUM(K537)=SUM(F537),"",SUM(K537)-SUM(F537))</f>
        <v>-612</v>
      </c>
      <c r="Q537" s="1484" t="str">
        <f>'Exp factors'!$I$52</f>
        <v>des</v>
      </c>
      <c r="R537" s="903"/>
      <c r="S537" s="1035"/>
      <c r="T537" s="1035"/>
      <c r="U537" s="1066">
        <v>538</v>
      </c>
      <c r="V537" s="476"/>
    </row>
    <row r="538" spans="1:22" ht="15.75" customHeight="1">
      <c r="A538" s="1526" t="str">
        <f>IF(Data!A538="","",Data!A538)</f>
        <v>Beef purchase - qty</v>
      </c>
      <c r="B538" s="1097"/>
      <c r="C538" s="1011" t="str">
        <f>IF(Data!BV538="","",Data!BV538)</f>
        <v/>
      </c>
      <c r="D538" s="1011" t="str">
        <f>IF(Data!BW538="","",Data!BW538)</f>
        <v/>
      </c>
      <c r="E538" s="1011" t="str">
        <f>IF(Data!BX538="","",Data!BX538)</f>
        <v/>
      </c>
      <c r="F538" s="1011">
        <f>IF(Data!BY538="","",Data!BY538)</f>
        <v>3</v>
      </c>
      <c r="G538" s="1097"/>
      <c r="H538" s="1187" t="e">
        <f>IF(OR($Q$543="mns",$Q$543="des"),IF(H$46="","",IF('Exp factors'!$B$53="poor",'Exp factors'!$G$53*H$46/H539,SUM(C538)*'Exp factors'!C$53)),0)</f>
        <v>#DIV/0!</v>
      </c>
      <c r="I538" s="1187" t="e">
        <f>IF(OR($Q$543="mns",$Q$543="des"),IF(I$46="","",IF('Exp factors'!$B$53="poor",'Exp factors'!$G$53*I$46/I539,SUM(D538)*'Exp factors'!D$53)),0)</f>
        <v>#DIV/0!</v>
      </c>
      <c r="J538" s="1187" t="e">
        <f>IF(OR($Q$543="mns",$Q$543="des"),IF(J$46="","",IF('Exp factors'!$B$53="poor",'Exp factors'!$G$53*J$46/J539,SUM(E538)*'Exp factors'!E$53)),0)</f>
        <v>#DIV/0!</v>
      </c>
      <c r="K538" s="1187" t="e">
        <f>IF(OR($Q$543="mns",$Q$543="des"),IF(K$46="","",IF('Exp factors'!$B$53="poor",'Exp factors'!$G$53*K$46/K539,SUM(F538)*'Exp factors'!F$53)),0)</f>
        <v>#DIV/0!</v>
      </c>
      <c r="L538" s="1097"/>
      <c r="M538" s="969"/>
      <c r="N538" s="969"/>
      <c r="O538" s="969"/>
      <c r="P538" s="969"/>
      <c r="Q538" s="1126"/>
      <c r="R538" s="903"/>
      <c r="S538" s="1035"/>
      <c r="T538" s="1035"/>
      <c r="U538" s="1066">
        <v>539</v>
      </c>
      <c r="V538" s="476"/>
    </row>
    <row r="539" spans="1:22" ht="15.75" customHeight="1">
      <c r="A539" s="1118" t="s">
        <v>282</v>
      </c>
      <c r="B539" s="1097"/>
      <c r="C539" s="1011" t="str">
        <f>IF(Data!BV539="","",Data!BV539)</f>
        <v/>
      </c>
      <c r="D539" s="1011" t="str">
        <f>IF(Data!BW539="","",Data!BW539)</f>
        <v/>
      </c>
      <c r="E539" s="1011" t="str">
        <f>IF(Data!BX539="","",Data!BX539)</f>
        <v/>
      </c>
      <c r="F539" s="1011">
        <f>IF(Data!BY539="","",Data!BY539)</f>
        <v>12</v>
      </c>
      <c r="G539" s="1097"/>
      <c r="H539" s="1188">
        <f>I539</f>
        <v>0</v>
      </c>
      <c r="I539" s="1188">
        <f>SUM(D539)</f>
        <v>0</v>
      </c>
      <c r="J539" s="1188">
        <f>I539</f>
        <v>0</v>
      </c>
      <c r="K539" s="1188">
        <f>I539</f>
        <v>0</v>
      </c>
      <c r="L539" s="1097"/>
      <c r="M539" s="969"/>
      <c r="N539" s="969"/>
      <c r="O539" s="969"/>
      <c r="P539" s="969"/>
      <c r="Q539" s="1126"/>
      <c r="R539" s="903"/>
      <c r="S539" s="1035"/>
      <c r="T539" s="1035"/>
      <c r="U539" s="1066">
        <v>540</v>
      </c>
      <c r="V539" s="476"/>
    </row>
    <row r="540" spans="1:22" ht="15.75" customHeight="1">
      <c r="A540" s="1167" t="str">
        <f>$G$1 &amp; "/kg"</f>
        <v>kcal/kg</v>
      </c>
      <c r="B540" s="1100"/>
      <c r="C540" s="1011">
        <f>IF(Data!BV540="","",Data!BV540)</f>
        <v>2350</v>
      </c>
      <c r="D540" s="1011">
        <f>IF(Data!BW540="","",Data!BW540)</f>
        <v>2350</v>
      </c>
      <c r="E540" s="1011">
        <f>IF(Data!BX540="","",Data!BX540)</f>
        <v>2350</v>
      </c>
      <c r="F540" s="1011">
        <f>IF(Data!BY540="","",Data!BY540)</f>
        <v>2350</v>
      </c>
      <c r="G540" s="1097"/>
      <c r="H540" s="969"/>
      <c r="I540" s="969"/>
      <c r="J540" s="969"/>
      <c r="K540" s="969"/>
      <c r="L540" s="1097"/>
      <c r="M540" s="1113"/>
      <c r="N540" s="1113"/>
      <c r="O540" s="1113"/>
      <c r="P540" s="1113"/>
      <c r="Q540" s="1126"/>
      <c r="R540" s="903"/>
      <c r="S540" s="1035"/>
      <c r="T540" s="1035"/>
      <c r="U540" s="1066">
        <v>541</v>
      </c>
      <c r="V540" s="476"/>
    </row>
    <row r="541" spans="1:22" ht="15.75" customHeight="1">
      <c r="A541" s="1118" t="str">
        <f>$G$1 &amp; " (%)"</f>
        <v>kcal (%)</v>
      </c>
      <c r="B541" s="1100"/>
      <c r="C541" s="1516" t="str">
        <f>IF(SUM(C538)=0,"",C538*C539*C540/C$46/365/$F$1)</f>
        <v/>
      </c>
      <c r="D541" s="1516" t="str">
        <f>IF(SUM(D538)=0,"",D538*D539*D540/D$46/365/$F$1)</f>
        <v/>
      </c>
      <c r="E541" s="1516" t="str">
        <f>IF(SUM(E538)=0,"",E538*E539*E540/E$46/365/$F$1)</f>
        <v/>
      </c>
      <c r="F541" s="1516">
        <f>IF(SUM(F538)=0,"",F538*F539*F540/F$46/365/$F$1)</f>
        <v>1.1037181996086104E-2</v>
      </c>
      <c r="G541" s="1097"/>
      <c r="H541" s="1516" t="e">
        <f>IF(H$46=0,"",H538*H539*SUM($D540)/H$46/365/$F$1)</f>
        <v>#DIV/0!</v>
      </c>
      <c r="I541" s="1516" t="e">
        <f>IF(I$46=0,"",I538*I539*SUM($D540)/I$46/365/$F$1)</f>
        <v>#DIV/0!</v>
      </c>
      <c r="J541" s="1516" t="e">
        <f>IF(J$46=0,"",J538*J539*SUM($D540)/J$46/365/$F$1)</f>
        <v>#DIV/0!</v>
      </c>
      <c r="K541" s="1516" t="e">
        <f>IF(K$46=0,"",K538*K539*SUM($D540)/K$46/365/$F$1)</f>
        <v>#DIV/0!</v>
      </c>
      <c r="L541" s="1097"/>
      <c r="M541" s="1517" t="e">
        <f>IF(SUM(H541)=SUM(C541),"",SUM(H541)-SUM(C541))</f>
        <v>#DIV/0!</v>
      </c>
      <c r="N541" s="1517" t="e">
        <f>IF(SUM(I541)=SUM(D541),"",SUM(I541)-SUM(D541))</f>
        <v>#DIV/0!</v>
      </c>
      <c r="O541" s="1517" t="e">
        <f>IF(SUM(J541)=SUM(E541),"",SUM(J541)-SUM(E541))</f>
        <v>#DIV/0!</v>
      </c>
      <c r="P541" s="1517" t="e">
        <f>IF(SUM(K541)=SUM(F541),"",SUM(K541)-SUM(F541))</f>
        <v>#DIV/0!</v>
      </c>
      <c r="Q541" s="1126"/>
      <c r="R541" s="903"/>
      <c r="S541" s="1035"/>
      <c r="T541" s="1035"/>
      <c r="U541" s="1066">
        <v>542</v>
      </c>
      <c r="V541" s="476"/>
    </row>
    <row r="542" spans="1:22" ht="15.75" customHeight="1">
      <c r="A542" s="1186" t="s">
        <v>281</v>
      </c>
      <c r="B542" s="1100"/>
      <c r="C542" s="1011" t="str">
        <f>IF(Data!BV542="","",Data!BV542)</f>
        <v/>
      </c>
      <c r="D542" s="1011" t="str">
        <f>IF(Data!BW542="","",Data!BW542)</f>
        <v/>
      </c>
      <c r="E542" s="1011" t="str">
        <f>IF(Data!BX542="","",Data!BX542)</f>
        <v/>
      </c>
      <c r="F542" s="1011">
        <f>IF(Data!BY542="","",Data!BY542)</f>
        <v>23</v>
      </c>
      <c r="G542" s="1097"/>
      <c r="H542" s="969"/>
      <c r="I542" s="969"/>
      <c r="J542" s="969"/>
      <c r="K542" s="969"/>
      <c r="L542" s="1097"/>
      <c r="M542" s="969"/>
      <c r="N542" s="969"/>
      <c r="O542" s="969"/>
      <c r="P542" s="969"/>
      <c r="Q542" s="1126"/>
      <c r="R542" s="903"/>
      <c r="S542" s="1035"/>
      <c r="T542" s="1035"/>
      <c r="U542" s="1066">
        <v>543</v>
      </c>
      <c r="V542" s="476"/>
    </row>
    <row r="543" spans="1:22" ht="15.75" customHeight="1">
      <c r="A543" s="1118" t="s">
        <v>279</v>
      </c>
      <c r="B543" s="1097"/>
      <c r="C543" s="1482" t="str">
        <f>IF(C542="","",C538*C539*C542)</f>
        <v/>
      </c>
      <c r="D543" s="1482" t="str">
        <f>IF(D542="","",D538*D539*D542)</f>
        <v/>
      </c>
      <c r="E543" s="1482" t="str">
        <f>IF(E542="","",E538*E539*E542)</f>
        <v/>
      </c>
      <c r="F543" s="1482">
        <f>IF(F542="","",F538*F539*F542)</f>
        <v>828</v>
      </c>
      <c r="G543" s="1097"/>
      <c r="H543" s="1482" t="e">
        <f>IF(H$46=0,"",IF($D542="",H538*H539*'Exp factors'!$H$47,H538*H539*$D542))</f>
        <v>#DIV/0!</v>
      </c>
      <c r="I543" s="1482" t="e">
        <f>IF(I$46=0,"",IF($D542="",I538*I539*'Exp factors'!$H$47,I538*I539*$D542))</f>
        <v>#DIV/0!</v>
      </c>
      <c r="J543" s="1482" t="e">
        <f>IF(J$46=0,"",IF($D542="",J538*J539*'Exp factors'!$H$47,J538*J539*$D542))</f>
        <v>#DIV/0!</v>
      </c>
      <c r="K543" s="1482" t="e">
        <f>IF(K$46=0,"",IF($D542="",K538*K539*'Exp factors'!$H$47,K538*K539*$D542))</f>
        <v>#DIV/0!</v>
      </c>
      <c r="L543" s="1097"/>
      <c r="M543" s="1518" t="e">
        <f>IF(SUM(H543)=SUM(C543),"",SUM(H543)-SUM(C543))</f>
        <v>#DIV/0!</v>
      </c>
      <c r="N543" s="1518" t="e">
        <f>IF(SUM(I543)=SUM(D543),"",SUM(I543)-SUM(D543))</f>
        <v>#DIV/0!</v>
      </c>
      <c r="O543" s="1518" t="e">
        <f>IF(SUM(J543)=SUM(E543),"",SUM(J543)-SUM(E543))</f>
        <v>#DIV/0!</v>
      </c>
      <c r="P543" s="1518" t="e">
        <f>IF(SUM(K543)=SUM(F543),"",SUM(K543)-SUM(F543))</f>
        <v>#DIV/0!</v>
      </c>
      <c r="Q543" s="1484" t="str">
        <f>'Exp factors'!$I$53</f>
        <v>des</v>
      </c>
      <c r="R543" s="903"/>
      <c r="S543" s="1035"/>
      <c r="T543" s="1035"/>
      <c r="U543" s="1066">
        <v>544</v>
      </c>
      <c r="V543" s="476"/>
    </row>
    <row r="544" spans="1:22" ht="15.75" customHeight="1">
      <c r="A544" s="1527" t="str">
        <f>IF(Data!A544="","",Data!A544)</f>
        <v>Game meat purchase - unit</v>
      </c>
      <c r="B544" s="1097"/>
      <c r="C544" s="1011" t="str">
        <f>IF(Data!BV544="","",Data!BV544)</f>
        <v/>
      </c>
      <c r="D544" s="1011" t="str">
        <f>IF(Data!BW544="","",Data!BW544)</f>
        <v/>
      </c>
      <c r="E544" s="1011" t="str">
        <f>IF(Data!BX544="","",Data!BX544)</f>
        <v/>
      </c>
      <c r="F544" s="1011" t="str">
        <f>IF(Data!BY544="","",Data!BY544)</f>
        <v/>
      </c>
      <c r="G544" s="1097"/>
      <c r="H544" s="1187"/>
      <c r="I544" s="1187"/>
      <c r="J544" s="1187"/>
      <c r="K544" s="1187"/>
      <c r="L544" s="1097"/>
      <c r="M544" s="969"/>
      <c r="N544" s="969"/>
      <c r="O544" s="969"/>
      <c r="P544" s="969"/>
      <c r="Q544" s="1126"/>
      <c r="R544" s="903"/>
      <c r="S544" s="1035"/>
      <c r="T544" s="1035"/>
      <c r="U544" s="1066">
        <v>545</v>
      </c>
      <c r="V544" s="476"/>
    </row>
    <row r="545" spans="1:22" ht="15.75" customHeight="1">
      <c r="A545" s="651" t="s">
        <v>285</v>
      </c>
      <c r="B545" s="1097"/>
      <c r="C545" s="1011" t="str">
        <f>IF(Data!BV545="","",Data!BV545)</f>
        <v/>
      </c>
      <c r="D545" s="1011" t="str">
        <f>IF(Data!BW545="","",Data!BW545)</f>
        <v/>
      </c>
      <c r="E545" s="1011" t="str">
        <f>IF(Data!BX545="","",Data!BX545)</f>
        <v/>
      </c>
      <c r="F545" s="1011" t="str">
        <f>IF(Data!BY545="","",Data!BY545)</f>
        <v/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9"/>
      <c r="N545" s="969"/>
      <c r="O545" s="969"/>
      <c r="P545" s="969"/>
      <c r="Q545" s="1126"/>
      <c r="R545" s="903"/>
      <c r="S545" s="1035"/>
      <c r="T545" s="1035"/>
      <c r="U545" s="1066">
        <v>546</v>
      </c>
      <c r="V545" s="476"/>
    </row>
    <row r="546" spans="1:22" ht="15.75" customHeight="1">
      <c r="A546" s="1167" t="str">
        <f>$G$1 &amp; "/kg"</f>
        <v>kcal/kg</v>
      </c>
      <c r="B546" s="1100"/>
      <c r="C546" s="1011">
        <f>IF(Data!BV546="","",Data!BV546)</f>
        <v>1450</v>
      </c>
      <c r="D546" s="1011">
        <f>IF(Data!BW546="","",Data!BW546)</f>
        <v>1450</v>
      </c>
      <c r="E546" s="1011">
        <f>IF(Data!BX546="","",Data!BX546)</f>
        <v>1450</v>
      </c>
      <c r="F546" s="1011">
        <f>IF(Data!BY546="","",Data!BY546)</f>
        <v>1450</v>
      </c>
      <c r="G546" s="1097"/>
      <c r="H546" s="969"/>
      <c r="I546" s="969"/>
      <c r="J546" s="969"/>
      <c r="K546" s="969"/>
      <c r="L546" s="1097"/>
      <c r="M546" s="1113"/>
      <c r="N546" s="1113"/>
      <c r="O546" s="1113"/>
      <c r="P546" s="1113"/>
      <c r="Q546" s="1126"/>
      <c r="R546" s="903"/>
      <c r="S546" s="1035"/>
      <c r="T546" s="1035"/>
      <c r="U546" s="1066">
        <v>547</v>
      </c>
      <c r="V546" s="476"/>
    </row>
    <row r="547" spans="1:22" ht="15.75" customHeight="1">
      <c r="A547" s="1118" t="str">
        <f>$G$1 &amp; " (%)"</f>
        <v>kcal (%)</v>
      </c>
      <c r="B547" s="1100"/>
      <c r="C547" s="1520" t="str">
        <f>IF(SUM(C545)=0,"",C545*C546/C$46/365/$F$1)</f>
        <v/>
      </c>
      <c r="D547" s="1520" t="str">
        <f>IF(SUM(D545)=0,"",D545*D546/D$46/365/$F$1)</f>
        <v/>
      </c>
      <c r="E547" s="1520" t="str">
        <f>IF(SUM(E545)=0,"",E545*E546/E$46/365/$F$1)</f>
        <v/>
      </c>
      <c r="F547" s="1520" t="str">
        <f>IF(SUM(F545)=0,"",F545*F546/F$46/365/$F$1)</f>
        <v/>
      </c>
      <c r="G547" s="1097"/>
      <c r="H547" s="1520">
        <f>IF(H$46=0,"",H545*SUM($D546)/H$46/365/$F$1)</f>
        <v>0</v>
      </c>
      <c r="I547" s="1520">
        <f>IF(I$46=0,"",I545*SUM($D546)/I$46/365/$F$1)</f>
        <v>0</v>
      </c>
      <c r="J547" s="1520">
        <f>IF(J$46=0,"",J545*SUM($D546)/J$46/365/$F$1)</f>
        <v>0</v>
      </c>
      <c r="K547" s="1520">
        <f>IF(K$46=0,"",K545*SUM($D546)/K$46/365/$F$1)</f>
        <v>0</v>
      </c>
      <c r="L547" s="1097"/>
      <c r="M547" s="1521" t="str">
        <f>IF(SUM(H547)=SUM(C547),"",SUM(H547)-SUM(C547))</f>
        <v/>
      </c>
      <c r="N547" s="1521" t="str">
        <f>IF(SUM(I547)=SUM(D547),"",SUM(I547)-SUM(D547))</f>
        <v/>
      </c>
      <c r="O547" s="1521" t="str">
        <f>IF(SUM(J547)=SUM(E547),"",SUM(J547)-SUM(E547))</f>
        <v/>
      </c>
      <c r="P547" s="1521" t="str">
        <f>IF(SUM(K547)=SUM(F547),"",SUM(K547)-SUM(F547))</f>
        <v/>
      </c>
      <c r="Q547" s="1126"/>
      <c r="R547" s="903"/>
      <c r="S547" s="1035"/>
      <c r="T547" s="1035"/>
      <c r="U547" s="1066">
        <v>548</v>
      </c>
      <c r="V547" s="476"/>
    </row>
    <row r="548" spans="1:22" ht="15.75" customHeight="1">
      <c r="A548" s="1186" t="s">
        <v>281</v>
      </c>
      <c r="B548" s="1100"/>
      <c r="C548" s="1011" t="str">
        <f>IF(Data!BV548="","",Data!BV548)</f>
        <v/>
      </c>
      <c r="D548" s="1011" t="str">
        <f>IF(Data!BW548="","",Data!BW548)</f>
        <v/>
      </c>
      <c r="E548" s="1011" t="str">
        <f>IF(Data!BX548="","",Data!BX548)</f>
        <v/>
      </c>
      <c r="F548" s="1011" t="str">
        <f>IF(Data!BY548="","",Data!BY548)</f>
        <v/>
      </c>
      <c r="G548" s="1097"/>
      <c r="H548" s="969"/>
      <c r="I548" s="969"/>
      <c r="J548" s="969"/>
      <c r="K548" s="969"/>
      <c r="L548" s="1097"/>
      <c r="M548" s="969"/>
      <c r="N548" s="969"/>
      <c r="O548" s="969"/>
      <c r="P548" s="969"/>
      <c r="Q548" s="1126"/>
      <c r="R548" s="903"/>
      <c r="S548" s="1035"/>
      <c r="T548" s="1035"/>
      <c r="U548" s="1066">
        <v>549</v>
      </c>
      <c r="V548" s="476"/>
    </row>
    <row r="549" spans="1:22" ht="15.75" customHeight="1">
      <c r="A549" s="1118" t="s">
        <v>279</v>
      </c>
      <c r="B549" s="1097"/>
      <c r="C549" s="1519" t="str">
        <f>IF(C548="","",C545*C548)</f>
        <v/>
      </c>
      <c r="D549" s="1519" t="str">
        <f>IF(D548="","",D545*D548)</f>
        <v/>
      </c>
      <c r="E549" s="1519" t="str">
        <f>IF(E548="","",E545*E548)</f>
        <v/>
      </c>
      <c r="F549" s="1519" t="str">
        <f>IF(F548="","",F545*F548)</f>
        <v/>
      </c>
      <c r="G549" s="1097"/>
      <c r="H549" s="1519">
        <f>IF(H$46=0,"",IF($D548="",H545*'Exp factors'!$H$48,H545*$D548))</f>
        <v>0</v>
      </c>
      <c r="I549" s="1519">
        <f>IF(I$46=0,"",IF($D548="",I545*'Exp factors'!$H$48,I545*$D548))</f>
        <v>0</v>
      </c>
      <c r="J549" s="1519">
        <f>IF(J$46=0,"",IF($D548="",J545*'Exp factors'!$H$48,J545*$D548))</f>
        <v>0</v>
      </c>
      <c r="K549" s="1519">
        <f>IF(K$46=0,"",IF($D548="",K545*'Exp factors'!$H$48,K545*$D548))</f>
        <v>0</v>
      </c>
      <c r="L549" s="1097"/>
      <c r="M549" s="1522" t="str">
        <f>IF(SUM(H549)=SUM(C549),"",SUM(H549)-SUM(C549))</f>
        <v/>
      </c>
      <c r="N549" s="1522" t="str">
        <f>IF(SUM(I549)=SUM(D549),"",SUM(I549)-SUM(D549))</f>
        <v/>
      </c>
      <c r="O549" s="1522" t="str">
        <f>IF(SUM(J549)=SUM(E549),"",SUM(J549)-SUM(E549))</f>
        <v/>
      </c>
      <c r="P549" s="1522" t="str">
        <f>IF(SUM(K549)=SUM(F549),"",SUM(K549)-SUM(F549))</f>
        <v/>
      </c>
      <c r="Q549" s="1485" t="str">
        <f>'Exp factors'!$I$54</f>
        <v>other</v>
      </c>
      <c r="R549" s="903"/>
      <c r="S549" s="1035"/>
      <c r="T549" s="1035"/>
      <c r="U549" s="1066">
        <v>550</v>
      </c>
      <c r="V549" s="476"/>
    </row>
    <row r="550" spans="1:22" ht="15.75" customHeight="1">
      <c r="A550" s="1526" t="str">
        <f>IF(Data!A550="","",Data!A550)</f>
        <v>Mango purchase - unit</v>
      </c>
      <c r="B550" s="1097"/>
      <c r="C550" s="1011" t="str">
        <f>IF(Data!BV550="","",Data!BV550)</f>
        <v/>
      </c>
      <c r="D550" s="1011" t="str">
        <f>IF(Data!BW550="","",Data!BW550)</f>
        <v/>
      </c>
      <c r="E550" s="1011" t="str">
        <f>IF(Data!BX550="","",Data!BX550)</f>
        <v/>
      </c>
      <c r="F550" s="1011" t="str">
        <f>IF(Data!BY550="","",Data!BY550)</f>
        <v/>
      </c>
      <c r="G550" s="1097"/>
      <c r="H550" s="1187"/>
      <c r="I550" s="1187"/>
      <c r="J550" s="1187"/>
      <c r="K550" s="1187"/>
      <c r="L550" s="1097"/>
      <c r="M550" s="969"/>
      <c r="N550" s="969"/>
      <c r="O550" s="969"/>
      <c r="P550" s="969"/>
      <c r="Q550" s="1126"/>
      <c r="R550" s="903"/>
      <c r="S550" s="1035"/>
      <c r="T550" s="1035"/>
      <c r="U550" s="1066">
        <v>551</v>
      </c>
      <c r="V550" s="476"/>
    </row>
    <row r="551" spans="1:22" ht="15.75" customHeight="1">
      <c r="A551" s="651" t="s">
        <v>285</v>
      </c>
      <c r="B551" s="1097"/>
      <c r="C551" s="1011" t="str">
        <f>IF(Data!BV551="","",Data!BV551)</f>
        <v/>
      </c>
      <c r="D551" s="1011" t="str">
        <f>IF(Data!BW551="","",Data!BW551)</f>
        <v/>
      </c>
      <c r="E551" s="1011" t="str">
        <f>IF(Data!BX551="","",Data!BX551)</f>
        <v/>
      </c>
      <c r="F551" s="1011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9"/>
      <c r="N551" s="969"/>
      <c r="O551" s="969"/>
      <c r="P551" s="969"/>
      <c r="Q551" s="1126"/>
      <c r="R551" s="903"/>
      <c r="S551" s="1035"/>
      <c r="T551" s="1035"/>
      <c r="U551" s="1066">
        <v>552</v>
      </c>
      <c r="V551" s="476"/>
    </row>
    <row r="552" spans="1:22" ht="15.75" customHeight="1">
      <c r="A552" s="1167" t="str">
        <f>$G$1 &amp; "/kg"</f>
        <v>kcal/kg</v>
      </c>
      <c r="B552" s="1097"/>
      <c r="C552" s="1011">
        <f>IF(Data!BV552="","",Data!BV552)</f>
        <v>630</v>
      </c>
      <c r="D552" s="1011">
        <f>IF(Data!BW552="","",Data!BW552)</f>
        <v>630</v>
      </c>
      <c r="E552" s="1011">
        <f>IF(Data!BX552="","",Data!BX552)</f>
        <v>630</v>
      </c>
      <c r="F552" s="1011">
        <f>IF(Data!BY552="","",Data!BY552)</f>
        <v>630</v>
      </c>
      <c r="G552" s="1097"/>
      <c r="H552" s="969"/>
      <c r="I552" s="969"/>
      <c r="J552" s="969"/>
      <c r="K552" s="969"/>
      <c r="L552" s="1097"/>
      <c r="M552" s="1113"/>
      <c r="N552" s="1113"/>
      <c r="O552" s="1113"/>
      <c r="P552" s="1113"/>
      <c r="Q552" s="1126"/>
      <c r="R552" s="903"/>
      <c r="S552" s="1035"/>
      <c r="T552" s="1035"/>
      <c r="U552" s="1066">
        <v>553</v>
      </c>
      <c r="V552" s="476"/>
    </row>
    <row r="553" spans="1:22" ht="15.75" customHeight="1">
      <c r="A553" s="1118" t="str">
        <f>$G$1 &amp; " (%)"</f>
        <v>kcal (%)</v>
      </c>
      <c r="B553" s="1097"/>
      <c r="C553" s="1516" t="str">
        <f>IF(SUM(C551)=0,"",C551*C552/C$46/365/$F$1)</f>
        <v/>
      </c>
      <c r="D553" s="1516" t="str">
        <f>IF(SUM(D551)=0,"",D551*D552/D$46/365/$F$1)</f>
        <v/>
      </c>
      <c r="E553" s="1516" t="str">
        <f>IF(SUM(E551)=0,"",E551*E552/E$46/365/$F$1)</f>
        <v/>
      </c>
      <c r="F553" s="1516" t="str">
        <f>IF(SUM(F551)=0,"",F551*F552/F$46/365/$F$1)</f>
        <v/>
      </c>
      <c r="G553" s="1097"/>
      <c r="H553" s="1516">
        <f>IF(H$46=0,"",H551*SUM($D552)/H$46/365/$F$1)</f>
        <v>0</v>
      </c>
      <c r="I553" s="1516">
        <f>IF(I$46=0,"",I551*SUM($D552)/I$46/365/$F$1)</f>
        <v>0</v>
      </c>
      <c r="J553" s="1516">
        <f>IF(J$46=0,"",J551*SUM($D552)/J$46/365/$F$1)</f>
        <v>0</v>
      </c>
      <c r="K553" s="1516">
        <f>IF(K$46=0,"",K551*SUM($D552)/K$46/365/$F$1)</f>
        <v>0</v>
      </c>
      <c r="L553" s="1097"/>
      <c r="M553" s="1517" t="str">
        <f>IF(SUM(H553)=SUM(C553),"",SUM(H553)-SUM(C553))</f>
        <v/>
      </c>
      <c r="N553" s="1517" t="str">
        <f>IF(SUM(I553)=SUM(D553),"",SUM(I553)-SUM(D553))</f>
        <v/>
      </c>
      <c r="O553" s="1517" t="str">
        <f>IF(SUM(J553)=SUM(E553),"",SUM(J553)-SUM(E553))</f>
        <v/>
      </c>
      <c r="P553" s="1517" t="str">
        <f>IF(SUM(K553)=SUM(F553),"",SUM(K553)-SUM(F553))</f>
        <v/>
      </c>
      <c r="Q553" s="1126"/>
      <c r="R553" s="903"/>
      <c r="S553" s="1035"/>
      <c r="T553" s="1035"/>
      <c r="U553" s="1066">
        <v>554</v>
      </c>
      <c r="V553" s="476"/>
    </row>
    <row r="554" spans="1:22" ht="15.75" customHeight="1">
      <c r="A554" s="1186" t="s">
        <v>281</v>
      </c>
      <c r="B554" s="1097"/>
      <c r="C554" s="1011" t="str">
        <f>IF(Data!BV554="","",Data!BV554)</f>
        <v/>
      </c>
      <c r="D554" s="1011" t="str">
        <f>IF(Data!BW554="","",Data!BW554)</f>
        <v/>
      </c>
      <c r="E554" s="1011" t="str">
        <f>IF(Data!BX554="","",Data!BX554)</f>
        <v/>
      </c>
      <c r="F554" s="1011" t="str">
        <f>IF(Data!BY554="","",Data!BY554)</f>
        <v/>
      </c>
      <c r="G554" s="1097"/>
      <c r="H554" s="969"/>
      <c r="I554" s="969"/>
      <c r="J554" s="969"/>
      <c r="K554" s="969"/>
      <c r="L554" s="1097"/>
      <c r="M554" s="969"/>
      <c r="N554" s="969"/>
      <c r="O554" s="969"/>
      <c r="P554" s="969"/>
      <c r="Q554" s="1126"/>
      <c r="R554" s="903"/>
      <c r="S554" s="1035"/>
      <c r="T554" s="1035"/>
      <c r="U554" s="1066">
        <v>555</v>
      </c>
      <c r="V554" s="476"/>
    </row>
    <row r="555" spans="1:22" ht="15.75" customHeight="1">
      <c r="A555" s="1118" t="s">
        <v>279</v>
      </c>
      <c r="B555" s="1097"/>
      <c r="C555" s="1482" t="str">
        <f>IF(C554="","",C551*C554)</f>
        <v/>
      </c>
      <c r="D555" s="1482" t="str">
        <f>IF(D554="","",D551*D554)</f>
        <v/>
      </c>
      <c r="E555" s="1482" t="str">
        <f>IF(E554="","",E551*E554)</f>
        <v/>
      </c>
      <c r="F555" s="1482" t="str">
        <f>IF(F554="","",F551*F554)</f>
        <v/>
      </c>
      <c r="G555" s="1097"/>
      <c r="H555" s="1482">
        <f>IF(H$46=0,"",IF($D554="",H551*'Exp factors'!$H$49,H551*$D554))</f>
        <v>0</v>
      </c>
      <c r="I555" s="1482">
        <f>IF(I$46=0,"",IF($D554="",I551*'Exp factors'!$H$49,I551*$D554))</f>
        <v>0</v>
      </c>
      <c r="J555" s="1482">
        <f>IF(J$46=0,"",IF($D554="",J551*'Exp factors'!$H$49,J551*$D554))</f>
        <v>0</v>
      </c>
      <c r="K555" s="1482">
        <f>IF(K$46=0,"",IF($D554="",K551*'Exp factors'!$H$49,K551*$D554))</f>
        <v>0</v>
      </c>
      <c r="L555" s="1097"/>
      <c r="M555" s="1518" t="str">
        <f>IF(SUM(H555)=SUM(C555),"",SUM(H555)-SUM(C555))</f>
        <v/>
      </c>
      <c r="N555" s="1518" t="str">
        <f>IF(SUM(I555)=SUM(D555),"",SUM(I555)-SUM(D555))</f>
        <v/>
      </c>
      <c r="O555" s="1518" t="str">
        <f>IF(SUM(J555)=SUM(E555),"",SUM(J555)-SUM(E555))</f>
        <v/>
      </c>
      <c r="P555" s="1518" t="str">
        <f>IF(SUM(K555)=SUM(F555),"",SUM(K555)-SUM(F555))</f>
        <v/>
      </c>
      <c r="Q555" s="1484" t="str">
        <f>'Exp factors'!$I$55</f>
        <v>des</v>
      </c>
      <c r="R555" s="903"/>
      <c r="S555" s="1035"/>
      <c r="T555" s="1035"/>
      <c r="U555" s="1066">
        <v>556</v>
      </c>
      <c r="V555" s="476"/>
    </row>
    <row r="556" spans="1:22" ht="15.75" customHeight="1">
      <c r="A556" s="1526" t="str">
        <f>IF(Data!A556="","",Data!A556)</f>
        <v>Tomato purchase - unit</v>
      </c>
      <c r="B556" s="1097"/>
      <c r="C556" s="1011" t="str">
        <f>IF(Data!BV556="","",Data!BV556)</f>
        <v/>
      </c>
      <c r="D556" s="1011" t="str">
        <f>IF(Data!BW556="","",Data!BW556)</f>
        <v/>
      </c>
      <c r="E556" s="1011" t="str">
        <f>IF(Data!BX556="","",Data!BX556)</f>
        <v/>
      </c>
      <c r="F556" s="1011" t="str">
        <f>IF(Data!BY556="","",Data!BY556)</f>
        <v/>
      </c>
      <c r="G556" s="1097"/>
      <c r="H556" s="1187"/>
      <c r="I556" s="1187"/>
      <c r="J556" s="1187"/>
      <c r="K556" s="1187"/>
      <c r="L556" s="1097"/>
      <c r="M556" s="969"/>
      <c r="N556" s="969"/>
      <c r="O556" s="969"/>
      <c r="P556" s="969"/>
      <c r="Q556" s="1126"/>
      <c r="R556" s="903"/>
      <c r="S556" s="1035"/>
      <c r="T556" s="1035"/>
      <c r="U556" s="1066">
        <v>557</v>
      </c>
      <c r="V556" s="476"/>
    </row>
    <row r="557" spans="1:22" ht="15.75" customHeight="1">
      <c r="A557" s="651" t="s">
        <v>285</v>
      </c>
      <c r="B557" s="1097"/>
      <c r="C557" s="1011" t="str">
        <f>IF(Data!BV557="","",Data!BV557)</f>
        <v/>
      </c>
      <c r="D557" s="1011" t="str">
        <f>IF(Data!BW557="","",Data!BW557)</f>
        <v/>
      </c>
      <c r="E557" s="1011">
        <f>IF(Data!BX557="","",Data!BX557)</f>
        <v>20</v>
      </c>
      <c r="F557" s="1011">
        <f>IF(Data!BY557="","",Data!BY557)</f>
        <v>65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9"/>
      <c r="N557" s="969"/>
      <c r="O557" s="969"/>
      <c r="P557" s="969"/>
      <c r="Q557" s="1126"/>
      <c r="R557" s="903"/>
      <c r="S557" s="1035"/>
      <c r="T557" s="1035"/>
      <c r="U557" s="1066">
        <v>558</v>
      </c>
      <c r="V557" s="476"/>
    </row>
    <row r="558" spans="1:22" ht="15.75" customHeight="1">
      <c r="A558" s="1167" t="str">
        <f>$G$1 &amp; "/kg"</f>
        <v>kcal/kg</v>
      </c>
      <c r="B558" s="1097"/>
      <c r="C558" s="1011">
        <f>IF(Data!BV558="","",Data!BV558)</f>
        <v>200</v>
      </c>
      <c r="D558" s="1011">
        <f>IF(Data!BW558="","",Data!BW558)</f>
        <v>200</v>
      </c>
      <c r="E558" s="1011">
        <f>IF(Data!BX558="","",Data!BX558)</f>
        <v>200</v>
      </c>
      <c r="F558" s="1011">
        <f>IF(Data!BY558="","",Data!BY558)</f>
        <v>200</v>
      </c>
      <c r="G558" s="1097"/>
      <c r="H558" s="969"/>
      <c r="I558" s="969"/>
      <c r="J558" s="969"/>
      <c r="K558" s="969"/>
      <c r="L558" s="1097"/>
      <c r="M558" s="1113"/>
      <c r="N558" s="1113"/>
      <c r="O558" s="1113"/>
      <c r="P558" s="1113"/>
      <c r="Q558" s="1126"/>
      <c r="R558" s="903"/>
      <c r="S558" s="1035"/>
      <c r="T558" s="1035"/>
      <c r="U558" s="1066">
        <v>559</v>
      </c>
      <c r="V558" s="476"/>
    </row>
    <row r="559" spans="1:22" ht="15.75" customHeight="1">
      <c r="A559" s="1118" t="str">
        <f>$G$1 &amp; " (%)"</f>
        <v>kcal (%)</v>
      </c>
      <c r="B559" s="1097"/>
      <c r="C559" s="1516" t="str">
        <f>IF(SUM(C557)=0,"",C557*C558/C$46/365/$F$1)</f>
        <v/>
      </c>
      <c r="D559" s="1516" t="str">
        <f>IF(SUM(D557)=0,"",D557*D558/D$46/365/$F$1)</f>
        <v/>
      </c>
      <c r="E559" s="1516">
        <f>IF(SUM(E557)=0,"",E557*E558/E$46/365/$F$1)</f>
        <v>5.2185257664709721E-4</v>
      </c>
      <c r="F559" s="1516">
        <f>IF(SUM(F557)=0,"",F557*F558/F$46/365/$F$1)</f>
        <v>1.6960208741030659E-3</v>
      </c>
      <c r="G559" s="1097"/>
      <c r="H559" s="1516">
        <f>IF(H$46=0,"",H557*SUM($D558)/H$46/365/$F$1)</f>
        <v>0</v>
      </c>
      <c r="I559" s="1516">
        <f>IF(I$46=0,"",I557*SUM($D558)/I$46/365/$F$1)</f>
        <v>0</v>
      </c>
      <c r="J559" s="1516">
        <f>IF(J$46=0,"",J557*SUM($D558)/J$46/365/$F$1)</f>
        <v>0</v>
      </c>
      <c r="K559" s="1516">
        <f>IF(K$46=0,"",K557*SUM($D558)/K$46/365/$F$1)</f>
        <v>0</v>
      </c>
      <c r="L559" s="1097"/>
      <c r="M559" s="1517" t="str">
        <f>IF(SUM(H559)=SUM(C559),"",SUM(H559)-SUM(C559))</f>
        <v/>
      </c>
      <c r="N559" s="1517" t="str">
        <f>IF(SUM(I559)=SUM(D559),"",SUM(I559)-SUM(D559))</f>
        <v/>
      </c>
      <c r="O559" s="1517">
        <f>IF(SUM(J559)=SUM(E559),"",SUM(J559)-SUM(E559))</f>
        <v>-5.2185257664709721E-4</v>
      </c>
      <c r="P559" s="1517">
        <f>IF(SUM(K559)=SUM(F559),"",SUM(K559)-SUM(F559))</f>
        <v>-1.6960208741030659E-3</v>
      </c>
      <c r="Q559" s="1126"/>
      <c r="R559" s="903"/>
      <c r="S559" s="1035"/>
      <c r="T559" s="1035"/>
      <c r="U559" s="1066">
        <v>560</v>
      </c>
      <c r="V559" s="476"/>
    </row>
    <row r="560" spans="1:22" ht="15.75" customHeight="1">
      <c r="A560" s="1186" t="s">
        <v>281</v>
      </c>
      <c r="B560" s="1097"/>
      <c r="C560" s="1011" t="str">
        <f>IF(Data!BV560="","",Data!BV560)</f>
        <v/>
      </c>
      <c r="D560" s="1011" t="str">
        <f>IF(Data!BW560="","",Data!BW560)</f>
        <v/>
      </c>
      <c r="E560" s="1011">
        <f>IF(Data!BX560="","",Data!BX560)</f>
        <v>10</v>
      </c>
      <c r="F560" s="1011">
        <f>IF(Data!BY560="","",Data!BY560)</f>
        <v>10</v>
      </c>
      <c r="G560" s="1097"/>
      <c r="H560" s="969"/>
      <c r="I560" s="969"/>
      <c r="J560" s="969"/>
      <c r="K560" s="969"/>
      <c r="L560" s="1097"/>
      <c r="M560" s="969"/>
      <c r="N560" s="969"/>
      <c r="O560" s="969"/>
      <c r="P560" s="969"/>
      <c r="Q560" s="1126"/>
      <c r="R560" s="903"/>
      <c r="S560" s="1035"/>
      <c r="T560" s="1035"/>
      <c r="U560" s="1066">
        <v>561</v>
      </c>
      <c r="V560" s="476"/>
    </row>
    <row r="561" spans="1:22" ht="15.75" customHeight="1">
      <c r="A561" s="1118" t="s">
        <v>279</v>
      </c>
      <c r="B561" s="1097"/>
      <c r="C561" s="1482" t="str">
        <f>IF(C560="","",C557*C560)</f>
        <v/>
      </c>
      <c r="D561" s="1482" t="str">
        <f>IF(D560="","",D557*D560)</f>
        <v/>
      </c>
      <c r="E561" s="1482">
        <f>IF(E560="","",E557*E560)</f>
        <v>200</v>
      </c>
      <c r="F561" s="1482">
        <f>IF(F560="","",F557*F560)</f>
        <v>650</v>
      </c>
      <c r="G561" s="1097"/>
      <c r="H561" s="1482">
        <f>IF(H$46=0,"",IF($D560="",H557*'Exp factors'!$H$55,H557*$D560))</f>
        <v>0</v>
      </c>
      <c r="I561" s="1482">
        <f>IF(I$46=0,"",IF($D560="",I557*'Exp factors'!$H$55,I557*$D560))</f>
        <v>0</v>
      </c>
      <c r="J561" s="1482">
        <f>IF(J$46=0,"",IF($D560="",J557*'Exp factors'!$H$55,J557*$D560))</f>
        <v>0</v>
      </c>
      <c r="K561" s="1482">
        <f>IF(K$46=0,"",IF($D560="",K557*'Exp factors'!$H$55,K557*$D560))</f>
        <v>0</v>
      </c>
      <c r="L561" s="1097"/>
      <c r="M561" s="1518" t="str">
        <f>IF(SUM(H561)=SUM(C561),"",SUM(H561)-SUM(C561))</f>
        <v/>
      </c>
      <c r="N561" s="1518" t="str">
        <f>IF(SUM(I561)=SUM(D561),"",SUM(I561)-SUM(D561))</f>
        <v/>
      </c>
      <c r="O561" s="1518">
        <f>IF(SUM(J561)=SUM(E561),"",SUM(J561)-SUM(E561))</f>
        <v>-200</v>
      </c>
      <c r="P561" s="1518">
        <f>IF(SUM(K561)=SUM(F561),"",SUM(K561)-SUM(F561))</f>
        <v>-650</v>
      </c>
      <c r="Q561" s="1484" t="str">
        <f>'Exp factors'!$I$56</f>
        <v>des</v>
      </c>
      <c r="R561" s="903"/>
      <c r="S561" s="1035"/>
      <c r="T561" s="1035"/>
      <c r="U561" s="1066">
        <v>562</v>
      </c>
      <c r="V561" s="476"/>
    </row>
    <row r="562" spans="1:22" ht="15.75" customHeight="1">
      <c r="A562" s="1527" t="str">
        <f>IF(Data!A562="","",Data!A562)</f>
        <v>Onions purchase - unit</v>
      </c>
      <c r="B562" s="1097"/>
      <c r="C562" s="1011" t="str">
        <f>IF(Data!BV562="","",Data!BV562)</f>
        <v/>
      </c>
      <c r="D562" s="1011" t="str">
        <f>IF(Data!BW562="","",Data!BW562)</f>
        <v/>
      </c>
      <c r="E562" s="1011" t="str">
        <f>IF(Data!BX562="","",Data!BX562)</f>
        <v/>
      </c>
      <c r="F562" s="1011" t="str">
        <f>IF(Data!BY562="","",Data!BY562)</f>
        <v/>
      </c>
      <c r="G562" s="1097"/>
      <c r="H562" s="1187"/>
      <c r="I562" s="1187"/>
      <c r="J562" s="1187"/>
      <c r="K562" s="1187"/>
      <c r="L562" s="1097"/>
      <c r="M562" s="969"/>
      <c r="N562" s="969"/>
      <c r="O562" s="969"/>
      <c r="P562" s="969"/>
      <c r="Q562" s="1126"/>
      <c r="R562" s="903"/>
      <c r="S562" s="1035"/>
      <c r="T562" s="1035"/>
      <c r="U562" s="1066">
        <v>563</v>
      </c>
      <c r="V562" s="476"/>
    </row>
    <row r="563" spans="1:22" ht="15.75" customHeight="1">
      <c r="A563" s="651" t="s">
        <v>285</v>
      </c>
      <c r="B563" s="1097"/>
      <c r="C563" s="1011" t="str">
        <f>IF(Data!BV563="","",Data!BV563)</f>
        <v/>
      </c>
      <c r="D563" s="1011" t="str">
        <f>IF(Data!BW563="","",Data!BW563)</f>
        <v/>
      </c>
      <c r="E563" s="1011">
        <f>IF(Data!BX563="","",Data!BX563)</f>
        <v>24</v>
      </c>
      <c r="F563" s="1011">
        <f>IF(Data!BY563="","",Data!BY563)</f>
        <v>70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9"/>
      <c r="N563" s="969"/>
      <c r="O563" s="969"/>
      <c r="P563" s="969"/>
      <c r="Q563" s="1126"/>
      <c r="R563" s="903"/>
      <c r="S563" s="1035"/>
      <c r="T563" s="1035"/>
      <c r="U563" s="1066">
        <v>564</v>
      </c>
      <c r="V563" s="476"/>
    </row>
    <row r="564" spans="1:22" ht="15.75" customHeight="1">
      <c r="A564" s="1167" t="str">
        <f>$G$1 &amp; "/kg"</f>
        <v>kcal/kg</v>
      </c>
      <c r="B564" s="1097"/>
      <c r="C564" s="1011">
        <f>IF(Data!BV564="","",Data!BV564)</f>
        <v>480</v>
      </c>
      <c r="D564" s="1011">
        <f>IF(Data!BW564="","",Data!BW564)</f>
        <v>480</v>
      </c>
      <c r="E564" s="1011">
        <f>IF(Data!BX564="","",Data!BX564)</f>
        <v>480</v>
      </c>
      <c r="F564" s="1011">
        <f>IF(Data!BY564="","",Data!BY564)</f>
        <v>480</v>
      </c>
      <c r="G564" s="1097"/>
      <c r="H564" s="969"/>
      <c r="I564" s="969"/>
      <c r="J564" s="969"/>
      <c r="K564" s="969"/>
      <c r="L564" s="1097"/>
      <c r="M564" s="1113"/>
      <c r="N564" s="1113"/>
      <c r="O564" s="1113"/>
      <c r="P564" s="1113"/>
      <c r="Q564" s="1126"/>
      <c r="R564" s="903"/>
      <c r="S564" s="1035"/>
      <c r="T564" s="1035"/>
      <c r="U564" s="1066">
        <v>565</v>
      </c>
      <c r="V564" s="476"/>
    </row>
    <row r="565" spans="1:22" ht="15.75" customHeight="1">
      <c r="A565" s="1118" t="str">
        <f>$G$1 &amp; " (%)"</f>
        <v>kcal (%)</v>
      </c>
      <c r="B565" s="1097"/>
      <c r="C565" s="1520" t="str">
        <f>IF(SUM(C563)=0,"",C563*C564/C$46/365/$F$1)</f>
        <v/>
      </c>
      <c r="D565" s="1520" t="str">
        <f>IF(SUM(D563)=0,"",D563*D564/D$46/365/$F$1)</f>
        <v/>
      </c>
      <c r="E565" s="1520">
        <f>IF(SUM(E563)=0,"",E563*E564/E$46/365/$F$1)</f>
        <v>1.50293542074364E-3</v>
      </c>
      <c r="F565" s="1520">
        <f>IF(SUM(F563)=0,"",F563*F564/F$46/365/$F$1)</f>
        <v>4.3835616438356161E-3</v>
      </c>
      <c r="G565" s="1097"/>
      <c r="H565" s="1520">
        <f>IF(H$46=0,"",H563*SUM($D564)/H$46/365/$F$1)</f>
        <v>0</v>
      </c>
      <c r="I565" s="1520">
        <f>IF(I$46=0,"",I563*SUM($D564)/I$46/365/$F$1)</f>
        <v>0</v>
      </c>
      <c r="J565" s="1520">
        <f>IF(J$46=0,"",J563*SUM($D564)/J$46/365/$F$1)</f>
        <v>0</v>
      </c>
      <c r="K565" s="1520">
        <f>IF(K$46=0,"",K563*SUM($D564)/K$46/365/$F$1)</f>
        <v>0</v>
      </c>
      <c r="L565" s="1097"/>
      <c r="M565" s="1521" t="str">
        <f>IF(SUM(H565)=SUM(C565),"",SUM(H565)-SUM(C565))</f>
        <v/>
      </c>
      <c r="N565" s="1521" t="str">
        <f>IF(SUM(I565)=SUM(D565),"",SUM(I565)-SUM(D565))</f>
        <v/>
      </c>
      <c r="O565" s="1521">
        <f>IF(SUM(J565)=SUM(E565),"",SUM(J565)-SUM(E565))</f>
        <v>-1.50293542074364E-3</v>
      </c>
      <c r="P565" s="1521">
        <f>IF(SUM(K565)=SUM(F565),"",SUM(K565)-SUM(F565))</f>
        <v>-4.3835616438356161E-3</v>
      </c>
      <c r="Q565" s="1126"/>
      <c r="R565" s="903"/>
      <c r="S565" s="1035"/>
      <c r="T565" s="1035"/>
      <c r="U565" s="1066">
        <v>566</v>
      </c>
      <c r="V565" s="476"/>
    </row>
    <row r="566" spans="1:22" ht="15.75" customHeight="1">
      <c r="A566" s="1186" t="s">
        <v>281</v>
      </c>
      <c r="B566" s="1097"/>
      <c r="C566" s="1011" t="str">
        <f>IF(Data!BV566="","",Data!BV566)</f>
        <v/>
      </c>
      <c r="D566" s="1011" t="str">
        <f>IF(Data!BW566="","",Data!BW566)</f>
        <v/>
      </c>
      <c r="E566" s="1011">
        <f>IF(Data!BX566="","",Data!BX566)</f>
        <v>10</v>
      </c>
      <c r="F566" s="1011">
        <f>IF(Data!BY566="","",Data!BY566)</f>
        <v>10</v>
      </c>
      <c r="G566" s="1097"/>
      <c r="H566" s="969"/>
      <c r="I566" s="969"/>
      <c r="J566" s="969"/>
      <c r="K566" s="969"/>
      <c r="L566" s="1097"/>
      <c r="M566" s="969"/>
      <c r="N566" s="969"/>
      <c r="O566" s="969"/>
      <c r="P566" s="969"/>
      <c r="Q566" s="1126"/>
      <c r="R566" s="903"/>
      <c r="S566" s="1035"/>
      <c r="T566" s="1035"/>
      <c r="U566" s="1066">
        <v>567</v>
      </c>
      <c r="V566" s="476"/>
    </row>
    <row r="567" spans="1:22" ht="15.75" customHeight="1">
      <c r="A567" s="1118" t="s">
        <v>279</v>
      </c>
      <c r="B567" s="1097"/>
      <c r="C567" s="1519" t="str">
        <f>IF(C566="","",C563*C566)</f>
        <v/>
      </c>
      <c r="D567" s="1519" t="str">
        <f>IF(D566="","",D563*D566)</f>
        <v/>
      </c>
      <c r="E567" s="1519">
        <f>IF(E566="","",E563*E566)</f>
        <v>240</v>
      </c>
      <c r="F567" s="1519">
        <f>IF(F566="","",F563*F566)</f>
        <v>700</v>
      </c>
      <c r="G567" s="1097"/>
      <c r="H567" s="1519">
        <f>IF(H$46=0,"",IF($D566="",H563*'Exp factors'!$H$56,H563*$D566))</f>
        <v>0</v>
      </c>
      <c r="I567" s="1519">
        <f>IF(I$46=0,"",IF($D566="",I563*'Exp factors'!$H$56,I563*$D566))</f>
        <v>0</v>
      </c>
      <c r="J567" s="1519">
        <f>IF(J$46=0,"",IF($D566="",J563*'Exp factors'!$H$56,J563*$D566))</f>
        <v>0</v>
      </c>
      <c r="K567" s="1519">
        <f>IF(K$46=0,"",IF($D566="",K563*'Exp factors'!$H$56,K563*$D566))</f>
        <v>0</v>
      </c>
      <c r="L567" s="1097"/>
      <c r="M567" s="1522" t="str">
        <f>IF(SUM(H567)=SUM(C567),"",SUM(H567)-SUM(C567))</f>
        <v/>
      </c>
      <c r="N567" s="1522" t="str">
        <f>IF(SUM(I567)=SUM(D567),"",SUM(I567)-SUM(D567))</f>
        <v/>
      </c>
      <c r="O567" s="1522">
        <f>IF(SUM(J567)=SUM(E567),"",SUM(J567)-SUM(E567))</f>
        <v>-240</v>
      </c>
      <c r="P567" s="1522">
        <f>IF(SUM(K567)=SUM(F567),"",SUM(K567)-SUM(F567))</f>
        <v>-700</v>
      </c>
      <c r="Q567" s="1485" t="str">
        <f>'Exp factors'!$I$57</f>
        <v>other</v>
      </c>
      <c r="R567" s="903"/>
      <c r="S567" s="1035"/>
      <c r="T567" s="1035"/>
      <c r="U567" s="1066">
        <v>568</v>
      </c>
      <c r="V567" s="476"/>
    </row>
    <row r="568" spans="1:22" ht="15.75" customHeight="1">
      <c r="A568" s="1527" t="str">
        <f>IF(Data!A568="","",Data!A568)</f>
        <v>Banana purchase - unit</v>
      </c>
      <c r="B568" s="1097"/>
      <c r="C568" s="1011" t="str">
        <f>IF(Data!BV568="","",Data!BV568)</f>
        <v/>
      </c>
      <c r="D568" s="1011" t="str">
        <f>IF(Data!BW568="","",Data!BW568)</f>
        <v/>
      </c>
      <c r="E568" s="1011" t="str">
        <f>IF(Data!BX568="","",Data!BX568)</f>
        <v/>
      </c>
      <c r="F568" s="1011" t="str">
        <f>IF(Data!BY568="","",Data!BY568)</f>
        <v/>
      </c>
      <c r="G568" s="1097"/>
      <c r="H568" s="1187"/>
      <c r="I568" s="1187"/>
      <c r="J568" s="1187"/>
      <c r="K568" s="1187"/>
      <c r="L568" s="1097"/>
      <c r="M568" s="969"/>
      <c r="N568" s="969"/>
      <c r="O568" s="969"/>
      <c r="P568" s="969"/>
      <c r="Q568" s="1126"/>
      <c r="R568" s="903"/>
      <c r="S568" s="1035"/>
      <c r="T568" s="1035"/>
      <c r="U568" s="1066">
        <v>569</v>
      </c>
      <c r="V568" s="476"/>
    </row>
    <row r="569" spans="1:22" ht="15.75" customHeight="1">
      <c r="A569" s="651" t="s">
        <v>285</v>
      </c>
      <c r="B569" s="1097"/>
      <c r="C569" s="1011" t="str">
        <f>IF(Data!BV569="","",Data!BV569)</f>
        <v/>
      </c>
      <c r="D569" s="1011" t="str">
        <f>IF(Data!BW569="","",Data!BW569)</f>
        <v/>
      </c>
      <c r="E569" s="1011" t="str">
        <f>IF(Data!BX569="","",Data!BX569)</f>
        <v/>
      </c>
      <c r="F569" s="1011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9"/>
      <c r="N569" s="969"/>
      <c r="O569" s="969"/>
      <c r="P569" s="969"/>
      <c r="Q569" s="1126"/>
      <c r="R569" s="903"/>
      <c r="S569" s="1035"/>
      <c r="T569" s="1035"/>
      <c r="U569" s="1066">
        <v>570</v>
      </c>
      <c r="V569" s="476"/>
    </row>
    <row r="570" spans="1:22" ht="15.75" customHeight="1">
      <c r="A570" s="1167" t="str">
        <f>$G$1 &amp; "/kg"</f>
        <v>kcal/kg</v>
      </c>
      <c r="B570" s="1097"/>
      <c r="C570" s="1011">
        <f>IF(Data!BV570="","",Data!BV570)</f>
        <v>1160</v>
      </c>
      <c r="D570" s="1011">
        <f>IF(Data!BW570="","",Data!BW570)</f>
        <v>1160</v>
      </c>
      <c r="E570" s="1011">
        <f>IF(Data!BX570="","",Data!BX570)</f>
        <v>1160</v>
      </c>
      <c r="F570" s="1011">
        <f>IF(Data!BY570="","",Data!BY570)</f>
        <v>1160</v>
      </c>
      <c r="G570" s="1097"/>
      <c r="H570" s="969"/>
      <c r="I570" s="969"/>
      <c r="J570" s="969"/>
      <c r="K570" s="969"/>
      <c r="L570" s="1097"/>
      <c r="M570" s="1113"/>
      <c r="N570" s="1113"/>
      <c r="O570" s="1113"/>
      <c r="P570" s="1113"/>
      <c r="Q570" s="1126"/>
      <c r="R570" s="903"/>
      <c r="S570" s="1035"/>
      <c r="T570" s="1035"/>
      <c r="U570" s="1066">
        <v>571</v>
      </c>
      <c r="V570" s="476"/>
    </row>
    <row r="571" spans="1:22" ht="15.75" customHeight="1">
      <c r="A571" s="1118" t="str">
        <f>$G$1 &amp; " (%)"</f>
        <v>kcal (%)</v>
      </c>
      <c r="B571" s="1097"/>
      <c r="C571" s="1520" t="str">
        <f>IF(SUM(C569)=0,"",C569*C570/C$46/365/$F$1)</f>
        <v/>
      </c>
      <c r="D571" s="1520" t="str">
        <f>IF(SUM(D569)=0,"",D569*D570/D$46/365/$F$1)</f>
        <v/>
      </c>
      <c r="E571" s="1520" t="str">
        <f>IF(SUM(E569)=0,"",E569*E570/E$46/365/$F$1)</f>
        <v/>
      </c>
      <c r="F571" s="1520" t="str">
        <f>IF(SUM(F569)=0,"",F569*F570/F$46/365/$F$1)</f>
        <v/>
      </c>
      <c r="G571" s="1097"/>
      <c r="H571" s="1520">
        <f>IF(H$46=0,"",H569*SUM($D570)/H$46/365/$F$1)</f>
        <v>0</v>
      </c>
      <c r="I571" s="1520">
        <f>IF(I$46=0,"",I569*SUM($D570)/I$46/365/$F$1)</f>
        <v>0</v>
      </c>
      <c r="J571" s="1520">
        <f>IF(J$46=0,"",J569*SUM($D570)/J$46/365/$F$1)</f>
        <v>0</v>
      </c>
      <c r="K571" s="1520">
        <f>IF(K$46=0,"",K569*SUM($D570)/K$46/365/$F$1)</f>
        <v>0</v>
      </c>
      <c r="L571" s="1097"/>
      <c r="M571" s="1521" t="str">
        <f>IF(SUM(H571)=SUM(C571),"",SUM(H571)-SUM(C571))</f>
        <v/>
      </c>
      <c r="N571" s="1521" t="str">
        <f>IF(SUM(I571)=SUM(D571),"",SUM(I571)-SUM(D571))</f>
        <v/>
      </c>
      <c r="O571" s="1521" t="str">
        <f>IF(SUM(J571)=SUM(E571),"",SUM(J571)-SUM(E571))</f>
        <v/>
      </c>
      <c r="P571" s="1521" t="str">
        <f>IF(SUM(K571)=SUM(F571),"",SUM(K571)-SUM(F571))</f>
        <v/>
      </c>
      <c r="Q571" s="1126"/>
      <c r="R571" s="903"/>
      <c r="S571" s="1035"/>
      <c r="T571" s="1035"/>
      <c r="U571" s="1066">
        <v>572</v>
      </c>
      <c r="V571" s="476"/>
    </row>
    <row r="572" spans="1:22" ht="15.75" customHeight="1">
      <c r="A572" s="1186" t="s">
        <v>281</v>
      </c>
      <c r="B572" s="1097"/>
      <c r="C572" s="1011" t="str">
        <f>IF(Data!BV572="","",Data!BV572)</f>
        <v/>
      </c>
      <c r="D572" s="1011" t="str">
        <f>IF(Data!BW572="","",Data!BW572)</f>
        <v/>
      </c>
      <c r="E572" s="1011" t="str">
        <f>IF(Data!BX572="","",Data!BX572)</f>
        <v/>
      </c>
      <c r="F572" s="1011" t="str">
        <f>IF(Data!BY572="","",Data!BY572)</f>
        <v/>
      </c>
      <c r="G572" s="1097"/>
      <c r="H572" s="969"/>
      <c r="I572" s="969"/>
      <c r="J572" s="969"/>
      <c r="K572" s="969"/>
      <c r="L572" s="1097"/>
      <c r="M572" s="969"/>
      <c r="N572" s="969"/>
      <c r="O572" s="969"/>
      <c r="P572" s="969"/>
      <c r="Q572" s="1126"/>
      <c r="R572" s="903"/>
      <c r="S572" s="1035"/>
      <c r="T572" s="1035"/>
      <c r="U572" s="1066">
        <v>573</v>
      </c>
      <c r="V572" s="476"/>
    </row>
    <row r="573" spans="1:22" ht="15.75" customHeight="1">
      <c r="A573" s="1118" t="s">
        <v>279</v>
      </c>
      <c r="B573" s="1097"/>
      <c r="C573" s="1519" t="str">
        <f>IF(C572="","",C569*C572)</f>
        <v/>
      </c>
      <c r="D573" s="1519" t="str">
        <f>IF(D572="","",D569*D572)</f>
        <v/>
      </c>
      <c r="E573" s="1519" t="str">
        <f>IF(E572="","",E569*E572)</f>
        <v/>
      </c>
      <c r="F573" s="1519" t="str">
        <f>IF(F572="","",F569*F572)</f>
        <v/>
      </c>
      <c r="G573" s="1097"/>
      <c r="H573" s="1519">
        <f>IF(H$46=0,"",IF($D572="",H569*'Exp factors'!$H$57,H569*$D572))</f>
        <v>0</v>
      </c>
      <c r="I573" s="1519">
        <f>IF(I$46=0,"",IF($D572="",I569*'Exp factors'!$H$57,I569*$D572))</f>
        <v>0</v>
      </c>
      <c r="J573" s="1519">
        <f>IF(J$46=0,"",IF($D572="",J569*'Exp factors'!$H$57,J569*$D572))</f>
        <v>0</v>
      </c>
      <c r="K573" s="1519">
        <f>IF(K$46=0,"",IF($D572="",K569*'Exp factors'!$H$57,K569*$D572))</f>
        <v>0</v>
      </c>
      <c r="L573" s="1097"/>
      <c r="M573" s="1522" t="str">
        <f>IF(SUM(H573)=SUM(C573),"",SUM(H573)-SUM(C573))</f>
        <v/>
      </c>
      <c r="N573" s="1522" t="str">
        <f>IF(SUM(I573)=SUM(D573),"",SUM(I573)-SUM(D573))</f>
        <v/>
      </c>
      <c r="O573" s="1522" t="str">
        <f>IF(SUM(J573)=SUM(E573),"",SUM(J573)-SUM(E573))</f>
        <v/>
      </c>
      <c r="P573" s="1522" t="str">
        <f>IF(SUM(K573)=SUM(F573),"",SUM(K573)-SUM(F573))</f>
        <v/>
      </c>
      <c r="Q573" s="1485" t="str">
        <f>'Exp factors'!$I$58</f>
        <v>other</v>
      </c>
      <c r="R573" s="903"/>
      <c r="S573" s="1035"/>
      <c r="T573" s="1035"/>
      <c r="U573" s="1066">
        <v>574</v>
      </c>
      <c r="V573" s="476"/>
    </row>
    <row r="574" spans="1:22" ht="15.75" customHeight="1">
      <c r="A574" s="1526" t="str">
        <f>IF(Data!A574="","",Data!A574)</f>
        <v>Pumpkin purchase - qty</v>
      </c>
      <c r="B574" s="1097"/>
      <c r="C574" s="1011" t="str">
        <f>IF(Data!BV574="","",Data!BV574)</f>
        <v/>
      </c>
      <c r="D574" s="1011" t="str">
        <f>IF(Data!BW574="","",Data!BW574)</f>
        <v/>
      </c>
      <c r="E574" s="1011" t="str">
        <f>IF(Data!BX574="","",Data!BX574)</f>
        <v/>
      </c>
      <c r="F574" s="1011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9"/>
      <c r="N574" s="969"/>
      <c r="O574" s="969"/>
      <c r="P574" s="969"/>
      <c r="Q574" s="1126"/>
      <c r="R574" s="903"/>
      <c r="S574" s="1035"/>
      <c r="T574" s="1035"/>
      <c r="U574" s="1066">
        <v>575</v>
      </c>
      <c r="V574" s="476"/>
    </row>
    <row r="575" spans="1:22" ht="15.75" customHeight="1">
      <c r="A575" s="1118" t="s">
        <v>282</v>
      </c>
      <c r="B575" s="1097"/>
      <c r="C575" s="1011">
        <f>IF(Data!BV575="","",Data!BV575)</f>
        <v>12</v>
      </c>
      <c r="D575" s="1011">
        <f>IF(Data!BW575="","",Data!BW575)</f>
        <v>12</v>
      </c>
      <c r="E575" s="1011">
        <f>IF(Data!BX575="","",Data!BX575)</f>
        <v>12</v>
      </c>
      <c r="F575" s="1011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9"/>
      <c r="N575" s="969"/>
      <c r="O575" s="969"/>
      <c r="P575" s="969"/>
      <c r="Q575" s="1126"/>
      <c r="R575" s="903"/>
      <c r="S575" s="1035"/>
      <c r="T575" s="1035"/>
      <c r="U575" s="1066">
        <v>576</v>
      </c>
      <c r="V575" s="476"/>
    </row>
    <row r="576" spans="1:22" ht="15.75" customHeight="1">
      <c r="A576" s="1167" t="str">
        <f>$G$1 &amp; "/kg"</f>
        <v>kcal/kg</v>
      </c>
      <c r="B576" s="1097"/>
      <c r="C576" s="1011">
        <f>IF(Data!BV576="","",Data!BV576)</f>
        <v>360</v>
      </c>
      <c r="D576" s="1011">
        <f>IF(Data!BW576="","",Data!BW576)</f>
        <v>360</v>
      </c>
      <c r="E576" s="1011">
        <f>IF(Data!BX576="","",Data!BX576)</f>
        <v>360</v>
      </c>
      <c r="F576" s="1011">
        <f>IF(Data!BY576="","",Data!BY576)</f>
        <v>360</v>
      </c>
      <c r="G576" s="1097"/>
      <c r="H576" s="969"/>
      <c r="I576" s="969"/>
      <c r="J576" s="969"/>
      <c r="K576" s="969"/>
      <c r="L576" s="1097"/>
      <c r="M576" s="1113"/>
      <c r="N576" s="1113"/>
      <c r="O576" s="1113"/>
      <c r="P576" s="1113"/>
      <c r="Q576" s="1126"/>
      <c r="R576" s="903"/>
      <c r="S576" s="1035"/>
      <c r="T576" s="1035"/>
      <c r="U576" s="1066">
        <v>577</v>
      </c>
      <c r="V576" s="476"/>
    </row>
    <row r="577" spans="1:22" ht="15.75" customHeight="1">
      <c r="A577" s="1118" t="str">
        <f>$G$1 &amp; " (%)"</f>
        <v>kcal (%)</v>
      </c>
      <c r="B577" s="1097"/>
      <c r="C577" s="1516" t="str">
        <f>IF(SUM(C574)=0,"",C574*C575*C576/C$46/365/$F$1)</f>
        <v/>
      </c>
      <c r="D577" s="1516" t="str">
        <f>IF(SUM(D574)=0,"",D574*D575*D576/D$46/365/$F$1)</f>
        <v/>
      </c>
      <c r="E577" s="1516" t="str">
        <f>IF(SUM(E574)=0,"",E574*E575*E576/E$46/365/$F$1)</f>
        <v/>
      </c>
      <c r="F577" s="1516" t="str">
        <f>IF(SUM(F574)=0,"",F574*F575*F576/F$46/365/$F$1)</f>
        <v/>
      </c>
      <c r="G577" s="1097"/>
      <c r="H577" s="1516">
        <f>IF(H$46=0,"",H574*H575*SUM($D576)/H$46/365/$F$1)</f>
        <v>0</v>
      </c>
      <c r="I577" s="1516">
        <f>IF(I$46=0,"",I574*I575*SUM($D576)/I$46/365/$F$1)</f>
        <v>0</v>
      </c>
      <c r="J577" s="1516">
        <f>IF(J$46=0,"",J574*J575*SUM($D576)/J$46/365/$F$1)</f>
        <v>0</v>
      </c>
      <c r="K577" s="1516">
        <f>IF(K$46=0,"",K574*K575*SUM($D576)/K$46/365/$F$1)</f>
        <v>0</v>
      </c>
      <c r="L577" s="1097"/>
      <c r="M577" s="1517" t="str">
        <f>IF(SUM(H577)=SUM(C577),"",SUM(H577)-SUM(C577))</f>
        <v/>
      </c>
      <c r="N577" s="1517" t="str">
        <f>IF(SUM(I577)=SUM(D577),"",SUM(I577)-SUM(D577))</f>
        <v/>
      </c>
      <c r="O577" s="1517" t="str">
        <f>IF(SUM(J577)=SUM(E577),"",SUM(J577)-SUM(E577))</f>
        <v/>
      </c>
      <c r="P577" s="1517" t="str">
        <f>IF(SUM(K577)=SUM(F577),"",SUM(K577)-SUM(F577))</f>
        <v/>
      </c>
      <c r="Q577" s="1126"/>
      <c r="R577" s="903"/>
      <c r="S577" s="1035"/>
      <c r="T577" s="1035"/>
      <c r="U577" s="1066">
        <v>578</v>
      </c>
      <c r="V577" s="476"/>
    </row>
    <row r="578" spans="1:22" ht="15.75" customHeight="1">
      <c r="A578" s="1186" t="s">
        <v>281</v>
      </c>
      <c r="B578" s="1097"/>
      <c r="C578" s="1011" t="str">
        <f>IF(Data!BV578="","",Data!BV578)</f>
        <v/>
      </c>
      <c r="D578" s="1011" t="str">
        <f>IF(Data!BW578="","",Data!BW578)</f>
        <v/>
      </c>
      <c r="E578" s="1011" t="str">
        <f>IF(Data!BX578="","",Data!BX578)</f>
        <v/>
      </c>
      <c r="F578" s="1011" t="str">
        <f>IF(Data!BY578="","",Data!BY578)</f>
        <v/>
      </c>
      <c r="G578" s="1097"/>
      <c r="H578" s="969"/>
      <c r="I578" s="969"/>
      <c r="J578" s="969"/>
      <c r="K578" s="969"/>
      <c r="L578" s="1097"/>
      <c r="M578" s="969"/>
      <c r="N578" s="969"/>
      <c r="O578" s="969"/>
      <c r="P578" s="969"/>
      <c r="Q578" s="1126"/>
      <c r="R578" s="903"/>
      <c r="S578" s="1035"/>
      <c r="T578" s="1035"/>
      <c r="U578" s="1066">
        <v>579</v>
      </c>
      <c r="V578" s="476"/>
    </row>
    <row r="579" spans="1:22" ht="15.75" customHeight="1">
      <c r="A579" s="1118" t="s">
        <v>279</v>
      </c>
      <c r="B579" s="1097"/>
      <c r="C579" s="1482" t="str">
        <f>IF(C578="","",C574*C575*C578)</f>
        <v/>
      </c>
      <c r="D579" s="1482" t="str">
        <f>IF(D578="","",D574*D575*D578)</f>
        <v/>
      </c>
      <c r="E579" s="1482" t="str">
        <f>IF(E578="","",E574*E575*E578)</f>
        <v/>
      </c>
      <c r="F579" s="1482" t="str">
        <f>IF(F578="","",F574*F575*F578)</f>
        <v/>
      </c>
      <c r="G579" s="1097"/>
      <c r="H579" s="1482">
        <f>IF(H$46=0,"",IF($D578="",H574*H575*'Exp factors'!$H$58,H574*H575*$D578))</f>
        <v>0</v>
      </c>
      <c r="I579" s="1482">
        <f>IF(I$46=0,"",IF($D578="",I574*I575*'Exp factors'!$H$58,I574*I575*$D578))</f>
        <v>0</v>
      </c>
      <c r="J579" s="1482">
        <f>IF(J$46=0,"",IF($D578="",J574*J575*'Exp factors'!$H$58,J574*J575*$D578))</f>
        <v>0</v>
      </c>
      <c r="K579" s="1482">
        <f>IF(K$46=0,"",IF($D578="",K574*K575*'Exp factors'!$H$58,K574*K575*$D578))</f>
        <v>0</v>
      </c>
      <c r="L579" s="1097"/>
      <c r="M579" s="1518" t="str">
        <f>IF(SUM(H579)=SUM(C579),"",SUM(H579)-SUM(C579))</f>
        <v/>
      </c>
      <c r="N579" s="1518" t="str">
        <f>IF(SUM(I579)=SUM(D579),"",SUM(I579)-SUM(D579))</f>
        <v/>
      </c>
      <c r="O579" s="1518" t="str">
        <f>IF(SUM(J579)=SUM(E579),"",SUM(J579)-SUM(E579))</f>
        <v/>
      </c>
      <c r="P579" s="1518" t="str">
        <f>IF(SUM(K579)=SUM(F579),"",SUM(K579)-SUM(F579))</f>
        <v/>
      </c>
      <c r="Q579" s="1484" t="str">
        <f>'Exp factors'!$I$59</f>
        <v>des</v>
      </c>
      <c r="R579" s="903"/>
      <c r="S579" s="1035"/>
      <c r="T579" s="1035"/>
      <c r="U579" s="1066">
        <v>580</v>
      </c>
      <c r="V579" s="476"/>
    </row>
    <row r="580" spans="1:22" ht="15.75" customHeight="1">
      <c r="A580" s="1507" t="str">
        <f>IF(Data!A580="","",Data!A580)</f>
        <v>Cassava (fresh) purchase - qty</v>
      </c>
      <c r="B580" s="1097"/>
      <c r="C580" s="1011" t="str">
        <f>IF(Data!BV580="","",Data!BV580)</f>
        <v/>
      </c>
      <c r="D580" s="1011" t="str">
        <f>IF(Data!BW580="","",Data!BW580)</f>
        <v/>
      </c>
      <c r="E580" s="1011" t="str">
        <f>IF(Data!BX580="","",Data!BX580)</f>
        <v/>
      </c>
      <c r="F580" s="1011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9"/>
      <c r="N580" s="969"/>
      <c r="O580" s="969"/>
      <c r="P580" s="969"/>
      <c r="Q580" s="1126"/>
      <c r="R580" s="903"/>
      <c r="S580" s="1035"/>
      <c r="T580" s="1035"/>
      <c r="U580" s="1066">
        <v>581</v>
      </c>
      <c r="V580" s="476"/>
    </row>
    <row r="581" spans="1:22" ht="15.75" customHeight="1">
      <c r="A581" s="1118" t="s">
        <v>282</v>
      </c>
      <c r="B581" s="1097"/>
      <c r="C581" s="1011">
        <f>IF(Data!BV581="","",Data!BV581)</f>
        <v>12</v>
      </c>
      <c r="D581" s="1011">
        <f>IF(Data!BW581="","",Data!BW581)</f>
        <v>12</v>
      </c>
      <c r="E581" s="1011">
        <f>IF(Data!BX581="","",Data!BX581)</f>
        <v>12</v>
      </c>
      <c r="F581" s="1011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9"/>
      <c r="N581" s="969"/>
      <c r="O581" s="969"/>
      <c r="P581" s="969"/>
      <c r="Q581" s="1126"/>
      <c r="R581" s="903"/>
      <c r="S581" s="1035"/>
      <c r="T581" s="1035"/>
      <c r="U581" s="1066">
        <v>582</v>
      </c>
      <c r="V581" s="476"/>
    </row>
    <row r="582" spans="1:22" ht="15.75" customHeight="1">
      <c r="A582" s="1167" t="str">
        <f>$G$1 &amp; "/kg"</f>
        <v>kcal/kg</v>
      </c>
      <c r="B582" s="1097"/>
      <c r="C582" s="1011">
        <f>IF(Data!BV582="","",Data!BV582)</f>
        <v>1530</v>
      </c>
      <c r="D582" s="1011">
        <f>IF(Data!BW582="","",Data!BW582)</f>
        <v>1530</v>
      </c>
      <c r="E582" s="1011">
        <f>IF(Data!BX582="","",Data!BX582)</f>
        <v>1530</v>
      </c>
      <c r="F582" s="1011">
        <f>IF(Data!BY582="","",Data!BY582)</f>
        <v>1530</v>
      </c>
      <c r="G582" s="1097"/>
      <c r="H582" s="969"/>
      <c r="I582" s="969"/>
      <c r="J582" s="969"/>
      <c r="K582" s="969"/>
      <c r="L582" s="1097"/>
      <c r="M582" s="1113"/>
      <c r="N582" s="1113"/>
      <c r="O582" s="1113"/>
      <c r="P582" s="1113"/>
      <c r="Q582" s="1126"/>
      <c r="R582" s="903"/>
      <c r="S582" s="1035"/>
      <c r="T582" s="1035"/>
      <c r="U582" s="1066">
        <v>583</v>
      </c>
      <c r="V582" s="476"/>
    </row>
    <row r="583" spans="1:22" ht="15.75" customHeight="1">
      <c r="A583" s="1118" t="str">
        <f>$G$1 &amp; " (%)"</f>
        <v>kcal (%)</v>
      </c>
      <c r="B583" s="1097"/>
      <c r="C583" s="1516" t="str">
        <f>IF(SUM(C580)=0,"",C580*C581*C582/C$46/365/$F$1)</f>
        <v/>
      </c>
      <c r="D583" s="1516" t="str">
        <f>IF(SUM(D580)=0,"",D580*D581*D582/D$46/365/$F$1)</f>
        <v/>
      </c>
      <c r="E583" s="1516" t="str">
        <f>IF(SUM(E580)=0,"",E580*E581*E582/E$46/365/$F$1)</f>
        <v/>
      </c>
      <c r="F583" s="1516" t="str">
        <f>IF(SUM(F580)=0,"",F580*F581*F582/F$46/365/$F$1)</f>
        <v/>
      </c>
      <c r="G583" s="1097"/>
      <c r="H583" s="1516">
        <f>IF(H$46=0,"",H580*H581*SUM($D582)/H$46/365/$F$1)</f>
        <v>0</v>
      </c>
      <c r="I583" s="1516">
        <f>IF(I$46=0,"",I580*I581*SUM($D582)/I$46/365/$F$1)</f>
        <v>0</v>
      </c>
      <c r="J583" s="1516">
        <f>IF(J$46=0,"",J580*J581*SUM($D582)/J$46/365/$F$1)</f>
        <v>0</v>
      </c>
      <c r="K583" s="1516">
        <f>IF(K$46=0,"",K580*K581*SUM($D582)/K$46/365/$F$1)</f>
        <v>0</v>
      </c>
      <c r="L583" s="1097"/>
      <c r="M583" s="1517" t="str">
        <f>IF(SUM(H583)=SUM(C583),"",SUM(H583)-SUM(C583))</f>
        <v/>
      </c>
      <c r="N583" s="1517" t="str">
        <f>IF(SUM(I583)=SUM(D583),"",SUM(I583)-SUM(D583))</f>
        <v/>
      </c>
      <c r="O583" s="1517" t="str">
        <f>IF(SUM(J583)=SUM(E583),"",SUM(J583)-SUM(E583))</f>
        <v/>
      </c>
      <c r="P583" s="1517" t="str">
        <f>IF(SUM(K583)=SUM(F583),"",SUM(K583)-SUM(F583))</f>
        <v/>
      </c>
      <c r="Q583" s="1126"/>
      <c r="R583" s="903"/>
      <c r="S583" s="1035"/>
      <c r="T583" s="1035"/>
      <c r="U583" s="1066">
        <v>584</v>
      </c>
      <c r="V583" s="476"/>
    </row>
    <row r="584" spans="1:22" ht="15.75" customHeight="1">
      <c r="A584" s="1186" t="s">
        <v>281</v>
      </c>
      <c r="B584" s="1097"/>
      <c r="C584" s="1011" t="str">
        <f>IF(Data!BV584="","",Data!BV584)</f>
        <v/>
      </c>
      <c r="D584" s="1011" t="str">
        <f>IF(Data!BW584="","",Data!BW584)</f>
        <v/>
      </c>
      <c r="E584" s="1011" t="str">
        <f>IF(Data!BX584="","",Data!BX584)</f>
        <v/>
      </c>
      <c r="F584" s="1011" t="str">
        <f>IF(Data!BY584="","",Data!BY584)</f>
        <v/>
      </c>
      <c r="G584" s="1097"/>
      <c r="H584" s="969"/>
      <c r="I584" s="969"/>
      <c r="J584" s="969"/>
      <c r="K584" s="969"/>
      <c r="L584" s="1097"/>
      <c r="M584" s="969"/>
      <c r="N584" s="969"/>
      <c r="O584" s="969"/>
      <c r="P584" s="969"/>
      <c r="Q584" s="1126"/>
      <c r="R584" s="903"/>
      <c r="S584" s="1035"/>
      <c r="T584" s="1035"/>
      <c r="U584" s="1066">
        <v>585</v>
      </c>
      <c r="V584" s="476"/>
    </row>
    <row r="585" spans="1:22" ht="15.75" customHeight="1">
      <c r="A585" s="1118" t="s">
        <v>279</v>
      </c>
      <c r="B585" s="1097"/>
      <c r="C585" s="1482" t="str">
        <f>IF(C584="","",C580*C581*C584)</f>
        <v/>
      </c>
      <c r="D585" s="1482" t="str">
        <f>IF(D584="","",D580*D581*D584)</f>
        <v/>
      </c>
      <c r="E585" s="1482" t="str">
        <f>IF(E584="","",E580*E581*E584)</f>
        <v/>
      </c>
      <c r="F585" s="1482" t="str">
        <f>IF(F584="","",F580*F581*F584)</f>
        <v/>
      </c>
      <c r="G585" s="1097"/>
      <c r="H585" s="1482">
        <f>IF(H$46=0,"",IF($D584="",H580*H581*'Exp factors'!$H$59,H580*H581*$D584))</f>
        <v>0</v>
      </c>
      <c r="I585" s="1482">
        <f>IF(I$46=0,"",IF($D584="",I580*I581*'Exp factors'!$H$59,I580*I581*$D584))</f>
        <v>0</v>
      </c>
      <c r="J585" s="1482">
        <f>IF(J$46=0,"",IF($D584="",J580*J581*'Exp factors'!$H$59,J580*J581*$D584))</f>
        <v>0</v>
      </c>
      <c r="K585" s="1482">
        <f>IF(K$46=0,"",IF($D584="",K580*K581*'Exp factors'!$H$59,K580*K581*$D584))</f>
        <v>0</v>
      </c>
      <c r="L585" s="1097"/>
      <c r="M585" s="1518" t="str">
        <f>IF(SUM(H585)=SUM(C585),"",SUM(H585)-SUM(C585))</f>
        <v/>
      </c>
      <c r="N585" s="1518" t="str">
        <f>IF(SUM(I585)=SUM(D585),"",SUM(I585)-SUM(D585))</f>
        <v/>
      </c>
      <c r="O585" s="1518" t="str">
        <f>IF(SUM(J585)=SUM(E585),"",SUM(J585)-SUM(E585))</f>
        <v/>
      </c>
      <c r="P585" s="1518" t="str">
        <f>IF(SUM(K585)=SUM(F585),"",SUM(K585)-SUM(F585))</f>
        <v/>
      </c>
      <c r="Q585" s="1484" t="str">
        <f>'Exp factors'!$I$60</f>
        <v>des</v>
      </c>
      <c r="R585" s="903"/>
      <c r="S585" s="1035"/>
      <c r="T585" s="1035"/>
      <c r="U585" s="1066">
        <v>586</v>
      </c>
      <c r="V585" s="476"/>
    </row>
    <row r="586" spans="1:22" ht="15.75" customHeight="1">
      <c r="A586" s="1507" t="str">
        <f>IF(Data!A586="","",Data!A586)</f>
        <v>Cassava (flour) purchase - qty</v>
      </c>
      <c r="B586" s="1097"/>
      <c r="C586" s="1011" t="str">
        <f>IF(Data!BV586="","",Data!BV586)</f>
        <v/>
      </c>
      <c r="D586" s="1011" t="str">
        <f>IF(Data!BW586="","",Data!BW586)</f>
        <v/>
      </c>
      <c r="E586" s="1011" t="str">
        <f>IF(Data!BX586="","",Data!BX586)</f>
        <v/>
      </c>
      <c r="F586" s="1011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9"/>
      <c r="N586" s="969"/>
      <c r="O586" s="969"/>
      <c r="P586" s="969"/>
      <c r="Q586" s="1126"/>
      <c r="R586" s="903"/>
      <c r="S586" s="1035"/>
      <c r="T586" s="1035"/>
      <c r="U586" s="1066">
        <v>587</v>
      </c>
      <c r="V586" s="476"/>
    </row>
    <row r="587" spans="1:22" ht="15.75" customHeight="1">
      <c r="A587" s="1118" t="s">
        <v>282</v>
      </c>
      <c r="B587" s="1097"/>
      <c r="C587" s="1011">
        <f>IF(Data!BV587="","",Data!BV587)</f>
        <v>12</v>
      </c>
      <c r="D587" s="1011">
        <f>IF(Data!BW587="","",Data!BW587)</f>
        <v>12</v>
      </c>
      <c r="E587" s="1011">
        <f>IF(Data!BX587="","",Data!BX587)</f>
        <v>12</v>
      </c>
      <c r="F587" s="1011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9"/>
      <c r="N587" s="969"/>
      <c r="O587" s="969"/>
      <c r="P587" s="969"/>
      <c r="Q587" s="1126"/>
      <c r="R587" s="903"/>
      <c r="S587" s="1035"/>
      <c r="T587" s="1035"/>
      <c r="U587" s="1066">
        <v>588</v>
      </c>
      <c r="V587" s="476"/>
    </row>
    <row r="588" spans="1:22" ht="15.75" customHeight="1">
      <c r="A588" s="1167" t="str">
        <f>$G$1 &amp; "/kg"</f>
        <v>kcal/kg</v>
      </c>
      <c r="B588" s="1097"/>
      <c r="C588" s="1011">
        <f>IF(Data!BV588="","",Data!BV588)</f>
        <v>3420</v>
      </c>
      <c r="D588" s="1011">
        <f>IF(Data!BW588="","",Data!BW588)</f>
        <v>3420</v>
      </c>
      <c r="E588" s="1011">
        <f>IF(Data!BX588="","",Data!BX588)</f>
        <v>3420</v>
      </c>
      <c r="F588" s="1011">
        <f>IF(Data!BY588="","",Data!BY588)</f>
        <v>3420</v>
      </c>
      <c r="G588" s="1097"/>
      <c r="H588" s="969"/>
      <c r="I588" s="969"/>
      <c r="J588" s="969"/>
      <c r="K588" s="969"/>
      <c r="L588" s="1097"/>
      <c r="M588" s="1113"/>
      <c r="N588" s="1113"/>
      <c r="O588" s="1113"/>
      <c r="P588" s="1113"/>
      <c r="Q588" s="1126"/>
      <c r="R588" s="903"/>
      <c r="S588" s="1035"/>
      <c r="T588" s="1035"/>
      <c r="U588" s="1066">
        <v>589</v>
      </c>
      <c r="V588" s="476"/>
    </row>
    <row r="589" spans="1:22" ht="15.75" customHeight="1">
      <c r="A589" s="1118" t="str">
        <f>$G$1 &amp; " (%)"</f>
        <v>kcal (%)</v>
      </c>
      <c r="B589" s="1097"/>
      <c r="C589" s="1516" t="str">
        <f>IF(SUM(C586)=0,"",C586*C587*C588/C$46/365/$F$1)</f>
        <v/>
      </c>
      <c r="D589" s="1516" t="str">
        <f>IF(SUM(D586)=0,"",D586*D587*D588/D$46/365/$F$1)</f>
        <v/>
      </c>
      <c r="E589" s="1516" t="str">
        <f>IF(SUM(E586)=0,"",E586*E587*E588/E$46/365/$F$1)</f>
        <v/>
      </c>
      <c r="F589" s="1516" t="str">
        <f>IF(SUM(F586)=0,"",F586*F587*F588/F$46/365/$F$1)</f>
        <v/>
      </c>
      <c r="G589" s="1097"/>
      <c r="H589" s="1516">
        <f>IF(H$46=0,"",H586*H587*SUM($D588)/H$46/365/$F$1)</f>
        <v>0</v>
      </c>
      <c r="I589" s="1516">
        <f>IF(I$46=0,"",I586*I587*SUM($D588)/I$46/365/$F$1)</f>
        <v>0</v>
      </c>
      <c r="J589" s="1516">
        <f>IF(J$46=0,"",J586*J587*SUM($D588)/J$46/365/$F$1)</f>
        <v>0</v>
      </c>
      <c r="K589" s="1516">
        <f>IF(K$46=0,"",K586*K587*SUM($D588)/K$46/365/$F$1)</f>
        <v>0</v>
      </c>
      <c r="L589" s="1097"/>
      <c r="M589" s="1517" t="str">
        <f>IF(SUM(H589)=SUM(C589),"",SUM(H589)-SUM(C589))</f>
        <v/>
      </c>
      <c r="N589" s="1517" t="str">
        <f>IF(SUM(I589)=SUM(D589),"",SUM(I589)-SUM(D589))</f>
        <v/>
      </c>
      <c r="O589" s="1517" t="str">
        <f>IF(SUM(J589)=SUM(E589),"",SUM(J589)-SUM(E589))</f>
        <v/>
      </c>
      <c r="P589" s="1517" t="str">
        <f>IF(SUM(K589)=SUM(F589),"",SUM(K589)-SUM(F589))</f>
        <v/>
      </c>
      <c r="Q589" s="1126"/>
      <c r="R589" s="903"/>
      <c r="S589" s="1035"/>
      <c r="T589" s="1035"/>
      <c r="U589" s="1066">
        <v>590</v>
      </c>
      <c r="V589" s="476"/>
    </row>
    <row r="590" spans="1:22" ht="15.75" customHeight="1">
      <c r="A590" s="1186" t="s">
        <v>281</v>
      </c>
      <c r="B590" s="1097"/>
      <c r="C590" s="1011" t="str">
        <f>IF(Data!BV590="","",Data!BV590)</f>
        <v/>
      </c>
      <c r="D590" s="1011" t="str">
        <f>IF(Data!BW590="","",Data!BW590)</f>
        <v/>
      </c>
      <c r="E590" s="1011" t="str">
        <f>IF(Data!BX590="","",Data!BX590)</f>
        <v/>
      </c>
      <c r="F590" s="1011" t="str">
        <f>IF(Data!BY590="","",Data!BY590)</f>
        <v/>
      </c>
      <c r="G590" s="1097"/>
      <c r="H590" s="969"/>
      <c r="I590" s="969"/>
      <c r="J590" s="969"/>
      <c r="K590" s="969"/>
      <c r="L590" s="1097"/>
      <c r="M590" s="969"/>
      <c r="N590" s="969"/>
      <c r="O590" s="969"/>
      <c r="P590" s="969"/>
      <c r="Q590" s="1126"/>
      <c r="R590" s="903"/>
      <c r="S590" s="1035"/>
      <c r="T590" s="1035"/>
      <c r="U590" s="1066">
        <v>591</v>
      </c>
      <c r="V590" s="476"/>
    </row>
    <row r="591" spans="1:22" ht="15.75" customHeight="1">
      <c r="A591" s="1118" t="s">
        <v>279</v>
      </c>
      <c r="B591" s="1097"/>
      <c r="C591" s="1482" t="str">
        <f>IF(C590="","",C586*C587*C590)</f>
        <v/>
      </c>
      <c r="D591" s="1482" t="str">
        <f>IF(D590="","",D586*D587*D590)</f>
        <v/>
      </c>
      <c r="E591" s="1482" t="str">
        <f>IF(E590="","",E586*E587*E590)</f>
        <v/>
      </c>
      <c r="F591" s="1482" t="str">
        <f>IF(F590="","",F586*F587*F590)</f>
        <v/>
      </c>
      <c r="G591" s="1097"/>
      <c r="H591" s="1482">
        <f>IF(H$46=0,"",IF($D590="",H586*H587*'Exp factors'!$H$60,H586*H587*$D590))</f>
        <v>0</v>
      </c>
      <c r="I591" s="1482">
        <f>IF(I$46=0,"",IF($D590="",I586*I587*'Exp factors'!$H$60,I586*I587*$D590))</f>
        <v>0</v>
      </c>
      <c r="J591" s="1482">
        <f>IF(J$46=0,"",IF($D590="",J586*J587*'Exp factors'!$H$60,J586*J587*$D590))</f>
        <v>0</v>
      </c>
      <c r="K591" s="1482">
        <f>IF(K$46=0,"",IF($D590="",K586*K587*'Exp factors'!$H$60,K586*K587*$D590))</f>
        <v>0</v>
      </c>
      <c r="L591" s="1097"/>
      <c r="M591" s="1518" t="str">
        <f>IF(SUM(H591)=SUM(C591),"",SUM(H591)-SUM(C591))</f>
        <v/>
      </c>
      <c r="N591" s="1518" t="str">
        <f>IF(SUM(I591)=SUM(D591),"",SUM(I591)-SUM(D591))</f>
        <v/>
      </c>
      <c r="O591" s="1518" t="str">
        <f>IF(SUM(J591)=SUM(E591),"",SUM(J591)-SUM(E591))</f>
        <v/>
      </c>
      <c r="P591" s="1518" t="str">
        <f>IF(SUM(K591)=SUM(F591),"",SUM(K591)-SUM(F591))</f>
        <v/>
      </c>
      <c r="Q591" s="1484" t="str">
        <f>'Exp factors'!$I$61</f>
        <v>des</v>
      </c>
      <c r="R591" s="903"/>
      <c r="S591" s="1035"/>
      <c r="T591" s="1035"/>
      <c r="U591" s="1066">
        <v>592</v>
      </c>
      <c r="V591" s="476"/>
    </row>
    <row r="592" spans="1:22" ht="15.75" customHeight="1">
      <c r="A592" s="1507" t="str">
        <f>IF(Data!A592="","",Data!A592)</f>
        <v>Dark green veg purchase - unit</v>
      </c>
      <c r="B592" s="1097"/>
      <c r="C592" s="1011" t="str">
        <f>IF(Data!BV592="","",Data!BV592)</f>
        <v/>
      </c>
      <c r="D592" s="1011" t="str">
        <f>IF(Data!BW592="","",Data!BW592)</f>
        <v/>
      </c>
      <c r="E592" s="1011" t="str">
        <f>IF(Data!BX592="","",Data!BX592)</f>
        <v/>
      </c>
      <c r="F592" s="1011" t="str">
        <f>IF(Data!BY592="","",Data!BY592)</f>
        <v/>
      </c>
      <c r="G592" s="1097"/>
      <c r="H592" s="969"/>
      <c r="I592" s="969"/>
      <c r="J592" s="969"/>
      <c r="K592" s="969"/>
      <c r="L592" s="1097"/>
      <c r="M592" s="969"/>
      <c r="N592" s="969"/>
      <c r="O592" s="969"/>
      <c r="P592" s="969"/>
      <c r="Q592" s="1126"/>
      <c r="R592" s="864"/>
      <c r="S592" s="864"/>
      <c r="T592" s="864"/>
      <c r="U592" s="1066">
        <v>593</v>
      </c>
      <c r="V592" s="476"/>
    </row>
    <row r="593" spans="1:22" ht="15.75" customHeight="1">
      <c r="A593" s="1118" t="s">
        <v>285</v>
      </c>
      <c r="B593" s="1097"/>
      <c r="C593" s="1011">
        <f>IF(Data!BV593="","",Data!BV593)</f>
        <v>1</v>
      </c>
      <c r="D593" s="1011">
        <f>IF(Data!BW593="","",Data!BW593)</f>
        <v>1</v>
      </c>
      <c r="E593" s="1011">
        <f>IF(Data!BX593="","",Data!BX593)</f>
        <v>5</v>
      </c>
      <c r="F593" s="1011">
        <f>IF(Data!BY593="","",Data!BY593)</f>
        <v>16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9"/>
      <c r="N593" s="969"/>
      <c r="O593" s="969"/>
      <c r="P593" s="969"/>
      <c r="Q593" s="1126"/>
      <c r="R593" s="903"/>
      <c r="S593" s="1035"/>
      <c r="T593" s="1035"/>
      <c r="U593" s="1066">
        <v>594</v>
      </c>
      <c r="V593" s="476"/>
    </row>
    <row r="594" spans="1:22" ht="15.75" customHeight="1">
      <c r="A594" s="1118" t="s">
        <v>282</v>
      </c>
      <c r="B594" s="1100"/>
      <c r="C594" s="1011">
        <f>IF(Data!BV594="","",Data!BV594)</f>
        <v>52</v>
      </c>
      <c r="D594" s="1011">
        <f>IF(Data!BW594="","",Data!BW594)</f>
        <v>52</v>
      </c>
      <c r="E594" s="1011">
        <f>IF(Data!BX594="","",Data!BX594)</f>
        <v>12</v>
      </c>
      <c r="F594" s="1011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9"/>
      <c r="N594" s="969"/>
      <c r="O594" s="969"/>
      <c r="P594" s="969"/>
      <c r="Q594" s="1126"/>
      <c r="R594" s="903"/>
      <c r="S594" s="1035"/>
      <c r="T594" s="1035"/>
      <c r="U594" s="1066">
        <v>595</v>
      </c>
      <c r="V594" s="476"/>
    </row>
    <row r="595" spans="1:22" ht="15.75" customHeight="1">
      <c r="A595" s="1167" t="str">
        <f>$G$1 &amp; "/kg"</f>
        <v>kcal/kg</v>
      </c>
      <c r="B595" s="1100"/>
      <c r="C595" s="1011">
        <f>IF(Data!BV595="","",Data!BV595)</f>
        <v>330</v>
      </c>
      <c r="D595" s="1011">
        <f>IF(Data!BW595="","",Data!BW595)</f>
        <v>330</v>
      </c>
      <c r="E595" s="1011">
        <f>IF(Data!BX595="","",Data!BX595)</f>
        <v>330</v>
      </c>
      <c r="F595" s="1011">
        <f>IF(Data!BY595="","",Data!BY595)</f>
        <v>330</v>
      </c>
      <c r="G595" s="1097"/>
      <c r="H595" s="969"/>
      <c r="I595" s="969"/>
      <c r="J595" s="969"/>
      <c r="K595" s="969"/>
      <c r="L595" s="1097"/>
      <c r="M595" s="1113"/>
      <c r="N595" s="1113"/>
      <c r="O595" s="1113"/>
      <c r="P595" s="1113"/>
      <c r="Q595" s="1126"/>
      <c r="R595" s="903"/>
      <c r="S595" s="1035"/>
      <c r="T595" s="1035"/>
      <c r="U595" s="1066">
        <v>596</v>
      </c>
      <c r="V595" s="476"/>
    </row>
    <row r="596" spans="1:22" ht="15.75" customHeight="1">
      <c r="A596" s="1118" t="str">
        <f>$G$1 &amp; " (%)"</f>
        <v>kcal (%)</v>
      </c>
      <c r="B596" s="1100"/>
      <c r="C596" s="1516">
        <f>IF(C593="","",C593*C594*C595/C$46/365/$F$1)</f>
        <v>3.1982107911657813E-3</v>
      </c>
      <c r="D596" s="1516">
        <f>IF(D593="","",D593*D594*D595/D$46/365/$F$1)</f>
        <v>2.4874972820178301E-3</v>
      </c>
      <c r="E596" s="1516">
        <f>IF(E593="","",E593*E594*E595/E$46/365/$F$1)</f>
        <v>2.5831702544031315E-3</v>
      </c>
      <c r="F596" s="1516">
        <f>IF(F593="","",F593*F594*F595/F$46/365/$F$1)</f>
        <v>8.2661448140900189E-3</v>
      </c>
      <c r="G596" s="1109"/>
      <c r="H596" s="1516">
        <f>IF(H$46=0,"",H593*H594*SUM($D595)/H$46/365/$F$1)</f>
        <v>0</v>
      </c>
      <c r="I596" s="1516">
        <f>IF(I$46=0,"",I593*I594*SUM($D595)/I$46/365/$F$1)</f>
        <v>0</v>
      </c>
      <c r="J596" s="1516">
        <f>IF(J$46=0,"",J593*J594*SUM($D595)/J$46/365/$F$1)</f>
        <v>0</v>
      </c>
      <c r="K596" s="1516">
        <f>IF(K$46=0,"",K593*K594*SUM($D595)/K$46/365/$F$1)</f>
        <v>0</v>
      </c>
      <c r="L596" s="1109"/>
      <c r="M596" s="1517">
        <f>IF(SUM(H596)=SUM(C596),"",SUM(H596)-SUM(C596))</f>
        <v>-3.1982107911657813E-3</v>
      </c>
      <c r="N596" s="1517">
        <f>IF(SUM(I596)=SUM(D596),"",SUM(I596)-SUM(D596))</f>
        <v>-2.4874972820178301E-3</v>
      </c>
      <c r="O596" s="1517">
        <f>IF(SUM(J596)=SUM(E596),"",SUM(J596)-SUM(E596))</f>
        <v>-2.5831702544031315E-3</v>
      </c>
      <c r="P596" s="1517">
        <f>IF(SUM(K596)=SUM(F596),"",SUM(K596)-SUM(F596))</f>
        <v>-8.2661448140900189E-3</v>
      </c>
      <c r="Q596" s="1126"/>
      <c r="R596" s="1065"/>
      <c r="S596" s="1028"/>
      <c r="T596" s="1028"/>
      <c r="U596" s="1066">
        <v>597</v>
      </c>
      <c r="V596" s="476"/>
    </row>
    <row r="597" spans="1:22" ht="15.75" customHeight="1">
      <c r="A597" s="1186" t="s">
        <v>281</v>
      </c>
      <c r="B597" s="1097"/>
      <c r="C597" s="1011">
        <f>IF(Data!BV597="","",Data!BV597)</f>
        <v>1</v>
      </c>
      <c r="D597" s="1011">
        <f>IF(Data!BW597="","",Data!BW597)</f>
        <v>1</v>
      </c>
      <c r="E597" s="1011">
        <f>IF(Data!BX597="","",Data!BX597)</f>
        <v>1</v>
      </c>
      <c r="F597" s="1011">
        <f>IF(Data!BY597="","",Data!BY597)</f>
        <v>1</v>
      </c>
      <c r="G597" s="1097"/>
      <c r="H597" s="969"/>
      <c r="I597" s="969"/>
      <c r="J597" s="969"/>
      <c r="K597" s="969"/>
      <c r="L597" s="1097"/>
      <c r="M597" s="969"/>
      <c r="N597" s="969"/>
      <c r="O597" s="969"/>
      <c r="P597" s="969"/>
      <c r="Q597" s="1126"/>
      <c r="R597" s="1110"/>
      <c r="S597" s="1111"/>
      <c r="T597" s="1111"/>
      <c r="U597" s="1066">
        <v>598</v>
      </c>
      <c r="V597" s="476"/>
    </row>
    <row r="598" spans="1:22" ht="15.75" customHeight="1">
      <c r="A598" s="1118" t="s">
        <v>279</v>
      </c>
      <c r="B598" s="1097"/>
      <c r="C598" s="1482">
        <f>IF(C597="","",C593*C594*C597)</f>
        <v>52</v>
      </c>
      <c r="D598" s="1482">
        <f>IF(D597="","",D593*D594*D597)</f>
        <v>52</v>
      </c>
      <c r="E598" s="1482">
        <f>IF(E597="","",E593*E594*E597)</f>
        <v>60</v>
      </c>
      <c r="F598" s="1482">
        <f>IF(F597="","",F593*F594*F597)</f>
        <v>192</v>
      </c>
      <c r="G598" s="1097"/>
      <c r="H598" s="1531">
        <f>IF(H$46=0,"",H593*H594*SUM($D597))</f>
        <v>0</v>
      </c>
      <c r="I598" s="1531">
        <f>IF(I$46=0,"",I593*I594*SUM($D597))</f>
        <v>0</v>
      </c>
      <c r="J598" s="1531">
        <f>IF(J$46=0,"",J593*J594*SUM($D597))</f>
        <v>0</v>
      </c>
      <c r="K598" s="1531">
        <f>IF(K$46=0,"",K593*K594*SUM($D597))</f>
        <v>0</v>
      </c>
      <c r="L598" s="1097"/>
      <c r="M598" s="1518">
        <f>IF(SUM(H598)=SUM(C598),"",SUM(H598)-SUM(C598))</f>
        <v>-52</v>
      </c>
      <c r="N598" s="1518">
        <f>IF(SUM(I598)=SUM(D598),"",SUM(I598)-SUM(D598))</f>
        <v>-52</v>
      </c>
      <c r="O598" s="1518">
        <f>IF(SUM(J598)=SUM(E598),"",SUM(J598)-SUM(E598))</f>
        <v>-60</v>
      </c>
      <c r="P598" s="1518">
        <f>IF(SUM(K598)=SUM(F598),"",SUM(K598)-SUM(F598))</f>
        <v>-192</v>
      </c>
      <c r="Q598" s="1484" t="str">
        <f>'Exp factors'!$I$62</f>
        <v>des</v>
      </c>
      <c r="R598" s="903"/>
      <c r="S598" s="1035"/>
      <c r="T598" s="1035"/>
      <c r="U598" s="1066">
        <v>599</v>
      </c>
      <c r="V598" s="476"/>
    </row>
    <row r="599" spans="1:22" ht="15.75" customHeight="1">
      <c r="A599" s="1507" t="str">
        <f>IF(Data!A599="","",Data!A599)</f>
        <v>Fresh fish purchase - unit</v>
      </c>
      <c r="B599" s="1097"/>
      <c r="C599" s="1482"/>
      <c r="D599" s="1482"/>
      <c r="E599" s="1482"/>
      <c r="F599" s="1482"/>
      <c r="G599" s="1097"/>
      <c r="H599" s="1187"/>
      <c r="I599" s="1187"/>
      <c r="J599" s="1187"/>
      <c r="K599" s="1187"/>
      <c r="L599" s="1097"/>
      <c r="M599" s="969"/>
      <c r="N599" s="969"/>
      <c r="O599" s="969"/>
      <c r="P599" s="969"/>
      <c r="Q599" s="1126"/>
      <c r="R599" s="903"/>
      <c r="S599" s="1035"/>
      <c r="T599" s="1035"/>
      <c r="U599" s="1066">
        <v>600</v>
      </c>
      <c r="V599" s="476"/>
    </row>
    <row r="600" spans="1:22" ht="15.75" customHeight="1">
      <c r="A600" s="1118" t="s">
        <v>285</v>
      </c>
      <c r="B600" s="1097"/>
      <c r="C600" s="1011" t="str">
        <f>IF(Data!BV600="","",Data!BV600)</f>
        <v/>
      </c>
      <c r="D600" s="1011" t="str">
        <f>IF(Data!BW600="","",Data!BW600)</f>
        <v/>
      </c>
      <c r="E600" s="1011" t="str">
        <f>IF(Data!BX600="","",Data!BX600)</f>
        <v/>
      </c>
      <c r="F600" s="1011" t="str">
        <f>IF(Data!BY600="","",Data!BY600)</f>
        <v/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9"/>
      <c r="N600" s="969"/>
      <c r="O600" s="969"/>
      <c r="P600" s="969"/>
      <c r="Q600" s="1126"/>
      <c r="R600" s="903"/>
      <c r="S600" s="1035"/>
      <c r="T600" s="1035"/>
      <c r="U600" s="1066">
        <v>601</v>
      </c>
      <c r="V600" s="476"/>
    </row>
    <row r="601" spans="1:22" ht="15.75" customHeight="1">
      <c r="A601" s="1167" t="str">
        <f>$G$1 &amp; "/kg"</f>
        <v>kcal/kg</v>
      </c>
      <c r="B601" s="1097"/>
      <c r="C601" s="1011">
        <f>IF(Data!BV601="","",Data!BV601)</f>
        <v>950</v>
      </c>
      <c r="D601" s="1011">
        <f>IF(Data!BW601="","",Data!BW601)</f>
        <v>950</v>
      </c>
      <c r="E601" s="1011">
        <f>IF(Data!BX601="","",Data!BX601)</f>
        <v>950</v>
      </c>
      <c r="F601" s="1011">
        <f>IF(Data!BY601="","",Data!BY601)</f>
        <v>950</v>
      </c>
      <c r="G601" s="1097"/>
      <c r="H601" s="969"/>
      <c r="I601" s="969"/>
      <c r="J601" s="969"/>
      <c r="K601" s="969"/>
      <c r="L601" s="1097"/>
      <c r="M601" s="1113"/>
      <c r="N601" s="1113"/>
      <c r="O601" s="1113"/>
      <c r="P601" s="1113"/>
      <c r="Q601" s="1126"/>
      <c r="R601" s="903"/>
      <c r="S601" s="1035"/>
      <c r="T601" s="1035"/>
      <c r="U601" s="1066">
        <v>602</v>
      </c>
      <c r="V601" s="476"/>
    </row>
    <row r="602" spans="1:22" ht="15.75" customHeight="1">
      <c r="A602" s="1118" t="str">
        <f>$G$1 &amp; " (%)"</f>
        <v>kcal (%)</v>
      </c>
      <c r="B602" s="1097"/>
      <c r="C602" s="1516" t="str">
        <f>IF(C600="","",C600*C601/C$46/365/$F$1)</f>
        <v/>
      </c>
      <c r="D602" s="1516" t="str">
        <f>IF(D600="","",D600*D601/D$46/365/$F$1)</f>
        <v/>
      </c>
      <c r="E602" s="1516" t="str">
        <f>IF(E600="","",E600*E601/E$46/365/$F$1)</f>
        <v/>
      </c>
      <c r="F602" s="1516" t="str">
        <f>IF(F600="","",F600*F601/F$46/365/$F$1)</f>
        <v/>
      </c>
      <c r="G602" s="1097"/>
      <c r="H602" s="1516">
        <f>IF(OR(H$46=0,H600=""),"",H600*SUM($D601)/H$46/365/$F$1)</f>
        <v>0</v>
      </c>
      <c r="I602" s="1516">
        <f>IF(OR(I$46=0,I600=""),"",I600*SUM($D601)/I$46/365/$F$1)</f>
        <v>0</v>
      </c>
      <c r="J602" s="1516">
        <f>IF(OR(J$46=0,J600=""),"",J600*SUM($D601)/J$46/365/$F$1)</f>
        <v>0</v>
      </c>
      <c r="K602" s="1516">
        <f>IF(OR(K$46=0,K600=""),"",K600*SUM($D601)/K$46/365/$F$1)</f>
        <v>0</v>
      </c>
      <c r="L602" s="1097"/>
      <c r="M602" s="1517" t="str">
        <f>IF(SUM(H602)=SUM(C602),"",SUM(H602)-SUM(C602))</f>
        <v/>
      </c>
      <c r="N602" s="1517" t="str">
        <f>IF(SUM(I602)=SUM(D602),"",SUM(I602)-SUM(D602))</f>
        <v/>
      </c>
      <c r="O602" s="1517" t="str">
        <f>IF(SUM(J602)=SUM(E602),"",SUM(J602)-SUM(E602))</f>
        <v/>
      </c>
      <c r="P602" s="1517" t="str">
        <f>IF(SUM(K602)=SUM(F602),"",SUM(K602)-SUM(F602))</f>
        <v/>
      </c>
      <c r="Q602" s="1126"/>
      <c r="R602" s="903"/>
      <c r="S602" s="1035"/>
      <c r="T602" s="1035"/>
      <c r="U602" s="1066">
        <v>603</v>
      </c>
      <c r="V602" s="476"/>
    </row>
    <row r="603" spans="1:22" ht="15.75" customHeight="1">
      <c r="A603" s="1186" t="s">
        <v>281</v>
      </c>
      <c r="B603" s="1097"/>
      <c r="C603" s="1011" t="str">
        <f>IF(Data!BV603="","",Data!BV603)</f>
        <v/>
      </c>
      <c r="D603" s="1011" t="str">
        <f>IF(Data!BW603="","",Data!BW603)</f>
        <v/>
      </c>
      <c r="E603" s="1011" t="str">
        <f>IF(Data!BX603="","",Data!BX603)</f>
        <v/>
      </c>
      <c r="F603" s="1011" t="str">
        <f>IF(Data!BY603="","",Data!BY603)</f>
        <v/>
      </c>
      <c r="G603" s="1097"/>
      <c r="H603" s="969"/>
      <c r="I603" s="969"/>
      <c r="J603" s="969"/>
      <c r="K603" s="969"/>
      <c r="L603" s="1097"/>
      <c r="M603" s="969"/>
      <c r="N603" s="969"/>
      <c r="O603" s="969"/>
      <c r="P603" s="969"/>
      <c r="Q603" s="1126"/>
      <c r="R603" s="903"/>
      <c r="S603" s="1035"/>
      <c r="T603" s="1035"/>
      <c r="U603" s="1066">
        <v>604</v>
      </c>
      <c r="V603" s="476"/>
    </row>
    <row r="604" spans="1:22" ht="15.75" customHeight="1">
      <c r="A604" s="1118" t="s">
        <v>279</v>
      </c>
      <c r="B604" s="1097"/>
      <c r="C604" s="1482" t="str">
        <f>IF(C603="","",C600*C603)</f>
        <v/>
      </c>
      <c r="D604" s="1482" t="str">
        <f>IF(D603="","",D600*D603)</f>
        <v/>
      </c>
      <c r="E604" s="1482" t="str">
        <f>IF(E603="","",E600*E603)</f>
        <v/>
      </c>
      <c r="F604" s="1482" t="str">
        <f>IF(F603="","",F600*F603)</f>
        <v/>
      </c>
      <c r="G604" s="1097"/>
      <c r="H604" s="1482">
        <f>IF(H$46=0,"",IF($D603="",H600*[1]ExpFactors!$H$63,H600*$D603))</f>
        <v>0</v>
      </c>
      <c r="I604" s="1482">
        <f>IF(I$46=0,"",IF($D603="",I600*[1]ExpFactors!$H$63,I600*$D603))</f>
        <v>0</v>
      </c>
      <c r="J604" s="1482">
        <f>IF(J$46=0,"",IF($D603="",J600*[1]ExpFactors!$H$63,J600*$D603))</f>
        <v>0</v>
      </c>
      <c r="K604" s="1482">
        <f>IF(K$46=0,"",IF($D603="",K600*[1]ExpFactors!$H$63,K600*$D603))</f>
        <v>0</v>
      </c>
      <c r="L604" s="1097"/>
      <c r="M604" s="1518" t="str">
        <f>IF(SUM(H604)=SUM(C604),"",SUM(H604)-SUM(C604))</f>
        <v/>
      </c>
      <c r="N604" s="1518" t="str">
        <f>IF(SUM(I604)=SUM(D604),"",SUM(I604)-SUM(D604))</f>
        <v/>
      </c>
      <c r="O604" s="1518" t="str">
        <f>IF(SUM(J604)=SUM(E604),"",SUM(J604)-SUM(E604))</f>
        <v/>
      </c>
      <c r="P604" s="1518" t="str">
        <f>IF(SUM(K604)=SUM(F604),"",SUM(K604)-SUM(F604))</f>
        <v/>
      </c>
      <c r="Q604" s="1484" t="str">
        <f>'Exp factors'!$I$63</f>
        <v>des</v>
      </c>
      <c r="R604" s="903"/>
      <c r="S604" s="1035"/>
      <c r="T604" s="1035"/>
      <c r="U604" s="1066">
        <v>605</v>
      </c>
      <c r="V604" s="476"/>
    </row>
    <row r="605" spans="1:22" ht="15.75" customHeight="1">
      <c r="A605" s="1528" t="str">
        <f>IF(Data!A605="","",Data!A605)</f>
        <v>Dried fish purchase - unit</v>
      </c>
      <c r="B605" s="1097"/>
      <c r="C605" s="1525"/>
      <c r="D605" s="1525"/>
      <c r="E605" s="1525"/>
      <c r="F605" s="1525"/>
      <c r="G605" s="1097"/>
      <c r="H605" s="1187"/>
      <c r="I605" s="1187"/>
      <c r="J605" s="1187"/>
      <c r="K605" s="1187"/>
      <c r="L605" s="1097"/>
      <c r="M605" s="969"/>
      <c r="N605" s="969"/>
      <c r="O605" s="969"/>
      <c r="P605" s="969"/>
      <c r="Q605" s="1126"/>
      <c r="R605" s="903"/>
      <c r="S605" s="1035"/>
      <c r="T605" s="1035"/>
      <c r="U605" s="1066">
        <v>606</v>
      </c>
      <c r="V605" s="476"/>
    </row>
    <row r="606" spans="1:22" ht="15.75" customHeight="1">
      <c r="A606" s="1118" t="s">
        <v>285</v>
      </c>
      <c r="B606" s="1097"/>
      <c r="C606" s="1011">
        <f>IF(Data!BV606="","",Data!BV606)</f>
        <v>25</v>
      </c>
      <c r="D606" s="1011">
        <f>IF(Data!BW606="","",Data!BW606)</f>
        <v>30</v>
      </c>
      <c r="E606" s="1011">
        <f>IF(Data!BX606="","",Data!BX606)</f>
        <v>30</v>
      </c>
      <c r="F606" s="1011">
        <f>IF(Data!BY606="","",Data!BY606)</f>
        <v>48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9"/>
      <c r="N606" s="969"/>
      <c r="O606" s="969"/>
      <c r="P606" s="969"/>
      <c r="Q606" s="1126"/>
      <c r="R606" s="903"/>
      <c r="S606" s="1035"/>
      <c r="T606" s="1035"/>
      <c r="U606" s="1066">
        <v>607</v>
      </c>
      <c r="V606" s="476"/>
    </row>
    <row r="607" spans="1:22" ht="15.75" customHeight="1">
      <c r="A607" s="1167" t="str">
        <f>$G$1 &amp; "/kg"</f>
        <v>kcal/kg</v>
      </c>
      <c r="B607" s="1097"/>
      <c r="C607" s="1011">
        <f>IF(Data!BV607="","",Data!BV607)</f>
        <v>3090</v>
      </c>
      <c r="D607" s="1011">
        <f>IF(Data!BW607="","",Data!BW607)</f>
        <v>3090</v>
      </c>
      <c r="E607" s="1011">
        <f>IF(Data!BX607="","",Data!BX607)</f>
        <v>3090</v>
      </c>
      <c r="F607" s="1011">
        <f>IF(Data!BY607="","",Data!BY607)</f>
        <v>3090</v>
      </c>
      <c r="G607" s="1097"/>
      <c r="H607" s="969"/>
      <c r="I607" s="969"/>
      <c r="J607" s="969"/>
      <c r="K607" s="969"/>
      <c r="L607" s="1097"/>
      <c r="M607" s="1113"/>
      <c r="N607" s="1113"/>
      <c r="O607" s="1113"/>
      <c r="P607" s="1113"/>
      <c r="Q607" s="1126"/>
      <c r="R607" s="903"/>
      <c r="S607" s="1035"/>
      <c r="T607" s="1035"/>
      <c r="U607" s="1066">
        <v>608</v>
      </c>
      <c r="V607" s="476"/>
    </row>
    <row r="608" spans="1:22" ht="15.75" customHeight="1">
      <c r="A608" s="1118" t="str">
        <f>$G$1 &amp; " (%)"</f>
        <v>kcal (%)</v>
      </c>
      <c r="B608" s="1097"/>
      <c r="C608" s="1524">
        <f>IF(C606="","",C606*C607/C$46/365/$F$1)</f>
        <v>1.4397539837852949E-2</v>
      </c>
      <c r="D608" s="1524">
        <f>IF(D606="","",D606*D607/D$46/365/$F$1)</f>
        <v>1.3437703848662753E-2</v>
      </c>
      <c r="E608" s="1524">
        <f>IF(E606="","",E606*E607/E$46/365/$F$1)</f>
        <v>1.2093933463796476E-2</v>
      </c>
      <c r="F608" s="1524">
        <f>IF(F606="","",F606*F607/F$46/365/$F$1)</f>
        <v>1.9350293542074366E-2</v>
      </c>
      <c r="G608" s="1097"/>
      <c r="H608" s="1524">
        <f>IF(OR(H$46=0,H606=""),"",H606*SUM($D607)/H$46/365/$F$1)</f>
        <v>0</v>
      </c>
      <c r="I608" s="1524">
        <f>IF(OR(I$46=0,I606=""),"",I606*SUM($D607)/I$46/365/$F$1)</f>
        <v>0</v>
      </c>
      <c r="J608" s="1524">
        <f>IF(OR(J$46=0,J606=""),"",J606*SUM($D607)/J$46/365/$F$1)</f>
        <v>0</v>
      </c>
      <c r="K608" s="1524">
        <f>IF(OR(K$46=0,K606=""),"",K606*SUM($D607)/K$46/365/$F$1)</f>
        <v>0</v>
      </c>
      <c r="L608" s="1097"/>
      <c r="M608" s="1145">
        <f>IF(SUM(H608)=SUM(C608),"",SUM(H608)-SUM(C608))</f>
        <v>-1.4397539837852949E-2</v>
      </c>
      <c r="N608" s="1145">
        <f>IF(SUM(I608)=SUM(D608),"",SUM(I608)-SUM(D608))</f>
        <v>-1.3437703848662753E-2</v>
      </c>
      <c r="O608" s="1145">
        <f>IF(SUM(J608)=SUM(E608),"",SUM(J608)-SUM(E608))</f>
        <v>-1.2093933463796476E-2</v>
      </c>
      <c r="P608" s="1145">
        <f>IF(SUM(K608)=SUM(F608),"",SUM(K608)-SUM(F608))</f>
        <v>-1.9350293542074366E-2</v>
      </c>
      <c r="Q608" s="1126"/>
      <c r="R608" s="903"/>
      <c r="S608" s="1035"/>
      <c r="T608" s="1035"/>
      <c r="U608" s="1066">
        <v>609</v>
      </c>
      <c r="V608" s="476"/>
    </row>
    <row r="609" spans="1:22" ht="15.75" customHeight="1">
      <c r="A609" s="1186" t="s">
        <v>281</v>
      </c>
      <c r="B609" s="1097"/>
      <c r="C609" s="1011">
        <f>IF(Data!BV609="","",Data!BV609)</f>
        <v>15</v>
      </c>
      <c r="D609" s="1011">
        <f>IF(Data!BW609="","",Data!BW609)</f>
        <v>15</v>
      </c>
      <c r="E609" s="1011">
        <f>IF(Data!BX609="","",Data!BX609)</f>
        <v>15</v>
      </c>
      <c r="F609" s="1011">
        <f>IF(Data!BY609="","",Data!BY609)</f>
        <v>15</v>
      </c>
      <c r="G609" s="1097"/>
      <c r="H609" s="969"/>
      <c r="I609" s="969"/>
      <c r="J609" s="969"/>
      <c r="K609" s="969"/>
      <c r="L609" s="1097"/>
      <c r="M609" s="969"/>
      <c r="N609" s="969"/>
      <c r="O609" s="969"/>
      <c r="P609" s="969"/>
      <c r="Q609" s="1126"/>
      <c r="R609" s="903"/>
      <c r="S609" s="1035"/>
      <c r="T609" s="1035"/>
      <c r="U609" s="1066">
        <v>610</v>
      </c>
      <c r="V609" s="476"/>
    </row>
    <row r="610" spans="1:22" ht="15.75" customHeight="1">
      <c r="A610" s="1118" t="s">
        <v>279</v>
      </c>
      <c r="B610" s="1097"/>
      <c r="C610" s="1525">
        <f>IF(C609="","",C606*C609)</f>
        <v>375</v>
      </c>
      <c r="D610" s="1525">
        <f>IF(D609="","",D606*D609)</f>
        <v>450</v>
      </c>
      <c r="E610" s="1525">
        <f>IF(E609="","",E606*E609)</f>
        <v>450</v>
      </c>
      <c r="F610" s="1525">
        <f>IF(F609="","",F606*F609)</f>
        <v>720</v>
      </c>
      <c r="G610" s="1097"/>
      <c r="H610" s="1525">
        <f>IF(H$46=0,"",IF($D609="",H606*[1]ExpFactors!$H$64,H606*$D609))</f>
        <v>0</v>
      </c>
      <c r="I610" s="1525">
        <f>IF(I$46=0,"",IF($D609="",I606*[1]ExpFactors!$H$64,I606*$D609))</f>
        <v>0</v>
      </c>
      <c r="J610" s="1525">
        <f>IF(J$46=0,"",IF($D609="",J606*[1]ExpFactors!$H$64,J606*$D609))</f>
        <v>0</v>
      </c>
      <c r="K610" s="1525">
        <f>IF(K$46=0,"",IF($D609="",K606*[1]ExpFactors!$H$64,K606*$D609))</f>
        <v>0</v>
      </c>
      <c r="L610" s="1097"/>
      <c r="M610" s="978">
        <f>IF(SUM(H610)=SUM(C610),"",SUM(H610)-SUM(C610))</f>
        <v>-375</v>
      </c>
      <c r="N610" s="978">
        <f>IF(SUM(I610)=SUM(D610),"",SUM(I610)-SUM(D610))</f>
        <v>-450</v>
      </c>
      <c r="O610" s="978">
        <f>IF(SUM(J610)=SUM(E610),"",SUM(J610)-SUM(E610))</f>
        <v>-450</v>
      </c>
      <c r="P610" s="978">
        <f>IF(SUM(K610)=SUM(F610),"",SUM(K610)-SUM(F610))</f>
        <v>-720</v>
      </c>
      <c r="Q610" s="1486" t="str">
        <f>'Exp factors'!$I$64</f>
        <v>mns</v>
      </c>
      <c r="R610" s="903"/>
      <c r="S610" s="1035"/>
      <c r="T610" s="1035"/>
      <c r="U610" s="1066">
        <v>611</v>
      </c>
      <c r="V610" s="476"/>
    </row>
    <row r="611" spans="1:22" ht="15.75" customHeight="1">
      <c r="A611" s="1528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9"/>
      <c r="N611" s="969"/>
      <c r="O611" s="969"/>
      <c r="P611" s="969"/>
      <c r="Q611" s="1126"/>
      <c r="R611" s="903"/>
      <c r="S611" s="1035"/>
      <c r="T611" s="1035"/>
      <c r="U611" s="1066">
        <v>612</v>
      </c>
      <c r="V611" s="476"/>
    </row>
    <row r="612" spans="1:22" ht="15.75" customHeight="1">
      <c r="A612" s="1118" t="s">
        <v>285</v>
      </c>
      <c r="B612" s="1097"/>
      <c r="C612" s="1011" t="str">
        <f>IF(Data!BV612="","",Data!BV612)</f>
        <v/>
      </c>
      <c r="D612" s="1011" t="str">
        <f>IF(Data!BW612="","",Data!BW612)</f>
        <v/>
      </c>
      <c r="E612" s="1011" t="str">
        <f>IF(Data!BX612="","",Data!BX612)</f>
        <v/>
      </c>
      <c r="F612" s="1011">
        <f>IF(Data!BY612="","",Data!BY612)</f>
        <v>24</v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9"/>
      <c r="N612" s="969"/>
      <c r="O612" s="969"/>
      <c r="P612" s="969"/>
      <c r="Q612" s="1126"/>
      <c r="R612" s="903"/>
      <c r="S612" s="1035"/>
      <c r="T612" s="1035"/>
      <c r="U612" s="1066">
        <v>613</v>
      </c>
      <c r="V612" s="476"/>
    </row>
    <row r="613" spans="1:22" ht="15.75" customHeight="1">
      <c r="A613" s="1167" t="str">
        <f>$G$1 &amp; "/kg"</f>
        <v>kcal/kg</v>
      </c>
      <c r="B613" s="1097"/>
      <c r="C613" s="1011">
        <f>IF(Data!BV613="","",Data!BV613)</f>
        <v>840</v>
      </c>
      <c r="D613" s="1011">
        <f>IF(Data!BW613="","",Data!BW613)</f>
        <v>840</v>
      </c>
      <c r="E613" s="1011">
        <f>IF(Data!BX613="","",Data!BX613)</f>
        <v>840</v>
      </c>
      <c r="F613" s="1011">
        <f>IF(Data!BY613="","",Data!BY613)</f>
        <v>840</v>
      </c>
      <c r="G613" s="1097"/>
      <c r="H613" s="969"/>
      <c r="I613" s="969"/>
      <c r="J613" s="969"/>
      <c r="K613" s="969"/>
      <c r="L613" s="1097"/>
      <c r="M613" s="1113"/>
      <c r="N613" s="1113"/>
      <c r="O613" s="1113"/>
      <c r="P613" s="1113"/>
      <c r="Q613" s="1126"/>
      <c r="R613" s="903"/>
      <c r="S613" s="1035"/>
      <c r="T613" s="1035"/>
      <c r="U613" s="1066">
        <v>614</v>
      </c>
      <c r="V613" s="476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>
        <f>IF(F612="","",F612*F613/F$46/365/$F$1)</f>
        <v>2.6301369863013699E-3</v>
      </c>
      <c r="G614" s="1097"/>
      <c r="H614" s="1524" t="str">
        <f>IF(OR(H$46=0,H611=""),"",H611*SUM($D613)/H$46/365/$F$1)</f>
        <v/>
      </c>
      <c r="I614" s="1524" t="str">
        <f>IF(OR(I$46=0,I611=""),"",I611*SUM($D613)/I$46/365/$F$1)</f>
        <v/>
      </c>
      <c r="J614" s="1524" t="str">
        <f>IF(OR(J$46=0,J611=""),"",J611*SUM($D613)/J$46/365/$F$1)</f>
        <v/>
      </c>
      <c r="K614" s="1524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>
        <f>IF(SUM(K614)=SUM(F614),"",SUM(K614)-SUM(F614))</f>
        <v>-2.6301369863013699E-3</v>
      </c>
      <c r="Q614" s="1126"/>
      <c r="R614" s="903"/>
      <c r="S614" s="1035"/>
      <c r="T614" s="1035"/>
      <c r="U614" s="1066">
        <v>615</v>
      </c>
      <c r="V614" s="476"/>
    </row>
    <row r="615" spans="1:22" ht="15.75" customHeight="1">
      <c r="A615" s="1186" t="s">
        <v>281</v>
      </c>
      <c r="B615" s="1097"/>
      <c r="C615" s="1011" t="str">
        <f>IF(Data!BV615="","",Data!BV615)</f>
        <v/>
      </c>
      <c r="D615" s="1011" t="str">
        <f>IF(Data!BW615="","",Data!BW615)</f>
        <v/>
      </c>
      <c r="E615" s="1011" t="str">
        <f>IF(Data!BX615="","",Data!BX615)</f>
        <v/>
      </c>
      <c r="F615" s="1011">
        <f>IF(Data!BY615="","",Data!BY615)</f>
        <v>15</v>
      </c>
      <c r="G615" s="1097"/>
      <c r="H615" s="969"/>
      <c r="I615" s="969"/>
      <c r="J615" s="969"/>
      <c r="K615" s="969"/>
      <c r="L615" s="1097"/>
      <c r="M615" s="969"/>
      <c r="N615" s="969"/>
      <c r="O615" s="969"/>
      <c r="P615" s="969"/>
      <c r="Q615" s="1126"/>
      <c r="R615" s="903"/>
      <c r="S615" s="1035"/>
      <c r="T615" s="1035"/>
      <c r="U615" s="1066">
        <v>616</v>
      </c>
      <c r="V615" s="476"/>
    </row>
    <row r="616" spans="1:22" ht="15.75" customHeight="1">
      <c r="A616" s="1118" t="s">
        <v>279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>
        <f>IF(F615="","",F612*F615)</f>
        <v>360</v>
      </c>
      <c r="G616" s="1097"/>
      <c r="H616" s="1525">
        <f>IF(H$46=0,"",IF($D615="",H611*[1]ExpFactors!$H$68,H611*$D615))</f>
        <v>0</v>
      </c>
      <c r="I616" s="1525">
        <f>IF(I$46=0,"",IF($D615="",I611*[1]ExpFactors!$H$68,I611*$D615))</f>
        <v>0</v>
      </c>
      <c r="J616" s="1525">
        <f>IF(J$46=0,"",IF($D615="",J611*[1]ExpFactors!$H$68,J611*$D615))</f>
        <v>0</v>
      </c>
      <c r="K616" s="1525">
        <f>IF(K$46=0,"",IF($D615="",K611*[1]ExpFactors!$H$68,K611*$D615))</f>
        <v>0</v>
      </c>
      <c r="L616" s="1097"/>
      <c r="M616" s="978" t="str">
        <f>IF(SUM(H616)=SUM(C616),"",SUM(H616)-SUM(C616))</f>
        <v/>
      </c>
      <c r="N616" s="978" t="str">
        <f>IF(SUM(I616)=SUM(D616),"",SUM(I616)-SUM(D616))</f>
        <v/>
      </c>
      <c r="O616" s="978" t="str">
        <f>IF(SUM(J616)=SUM(E616),"",SUM(J616)-SUM(E616))</f>
        <v/>
      </c>
      <c r="P616" s="978">
        <f>IF(SUM(K616)=SUM(F616),"",SUM(K616)-SUM(F616))</f>
        <v>-360</v>
      </c>
      <c r="Q616" s="1486" t="str">
        <f>'Exp factors'!$I$65</f>
        <v>mns</v>
      </c>
      <c r="R616" s="903"/>
      <c r="S616" s="1035"/>
      <c r="T616" s="1035"/>
      <c r="U616" s="1066">
        <v>617</v>
      </c>
      <c r="V616" s="476"/>
    </row>
    <row r="617" spans="1:22" ht="15.75" customHeight="1">
      <c r="A617" s="1507" t="str">
        <f>IF(Data!A617="","",Data!A617)</f>
        <v>Groundnuts (dried) purchase - unit</v>
      </c>
      <c r="B617" s="1097"/>
      <c r="C617" s="1482"/>
      <c r="D617" s="1482"/>
      <c r="E617" s="1482"/>
      <c r="F617" s="1482"/>
      <c r="G617" s="1097"/>
      <c r="H617" s="1187"/>
      <c r="I617" s="1187"/>
      <c r="J617" s="1187"/>
      <c r="K617" s="1187"/>
      <c r="L617" s="1097"/>
      <c r="M617" s="969"/>
      <c r="N617" s="969"/>
      <c r="O617" s="969"/>
      <c r="P617" s="969"/>
      <c r="Q617" s="1126"/>
      <c r="R617" s="903"/>
      <c r="S617" s="1035"/>
      <c r="T617" s="1035"/>
      <c r="U617" s="1066">
        <v>618</v>
      </c>
      <c r="V617" s="476"/>
    </row>
    <row r="618" spans="1:22" ht="15.75" customHeight="1">
      <c r="A618" s="1118" t="s">
        <v>285</v>
      </c>
      <c r="B618" s="1097"/>
      <c r="C618" s="1011">
        <f>IF(Data!BV618="","",Data!BV618)</f>
        <v>50</v>
      </c>
      <c r="D618" s="1011">
        <f>IF(Data!BW618="","",Data!BW618)</f>
        <v>30</v>
      </c>
      <c r="E618" s="1011">
        <f>IF(Data!BX618="","",Data!BX618)</f>
        <v>30</v>
      </c>
      <c r="F618" s="1011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9"/>
      <c r="N618" s="969"/>
      <c r="O618" s="969"/>
      <c r="P618" s="969"/>
      <c r="Q618" s="1126"/>
      <c r="R618" s="903"/>
      <c r="S618" s="1035"/>
      <c r="T618" s="1035"/>
      <c r="U618" s="1066">
        <v>619</v>
      </c>
      <c r="V618" s="476"/>
    </row>
    <row r="619" spans="1:22" ht="15.75" customHeight="1">
      <c r="A619" s="1167" t="str">
        <f>$G$1 &amp; "/kg"</f>
        <v>kcal/kg</v>
      </c>
      <c r="B619" s="1097"/>
      <c r="C619" s="1011">
        <f>IF(Data!BV619="","",Data!BV619)</f>
        <v>5790</v>
      </c>
      <c r="D619" s="1011">
        <f>IF(Data!BW619="","",Data!BW619)</f>
        <v>5790</v>
      </c>
      <c r="E619" s="1011">
        <f>IF(Data!BX619="","",Data!BX619)</f>
        <v>5790</v>
      </c>
      <c r="F619" s="1011">
        <f>IF(Data!BY619="","",Data!BY619)</f>
        <v>5790</v>
      </c>
      <c r="G619" s="1097"/>
      <c r="H619" s="969"/>
      <c r="I619" s="969"/>
      <c r="J619" s="969"/>
      <c r="K619" s="969"/>
      <c r="L619" s="1097"/>
      <c r="M619" s="1113"/>
      <c r="N619" s="1113"/>
      <c r="O619" s="1113"/>
      <c r="P619" s="1113"/>
      <c r="Q619" s="1126"/>
      <c r="R619" s="903"/>
      <c r="S619" s="1035"/>
      <c r="T619" s="1035"/>
      <c r="U619" s="1066">
        <v>620</v>
      </c>
      <c r="V619" s="476"/>
    </row>
    <row r="620" spans="1:22" ht="15.75" customHeight="1">
      <c r="A620" s="1118" t="str">
        <f>$G$1 &amp; " (%)"</f>
        <v>kcal (%)</v>
      </c>
      <c r="B620" s="1097"/>
      <c r="C620" s="1516">
        <f>IF(C618="","",C618*C619/C$46/365/$F$1)</f>
        <v>5.3955828906905222E-2</v>
      </c>
      <c r="D620" s="1516">
        <f>IF(D618="","",D618*D619/D$46/365/$F$1)</f>
        <v>2.517938682322244E-2</v>
      </c>
      <c r="E620" s="1516">
        <f>IF(E618="","",E618*E619/E$46/365/$F$1)</f>
        <v>2.2661448140900195E-2</v>
      </c>
      <c r="F620" s="1516" t="str">
        <f>IF(F618="","",F618*F619/F$46/365/$F$1)</f>
        <v/>
      </c>
      <c r="G620" s="1097"/>
      <c r="H620" s="1516">
        <f>IF(OR(H$46=0,H618=""),"",H618*SUM($D619)/H$46/365/$F$1)</f>
        <v>0</v>
      </c>
      <c r="I620" s="1516">
        <f>IF(OR(I$46=0,I618=""),"",I618*SUM($D619)/I$46/365/$F$1)</f>
        <v>0</v>
      </c>
      <c r="J620" s="1516">
        <f>IF(OR(J$46=0,J618=""),"",J618*SUM($D619)/J$46/365/$F$1)</f>
        <v>0</v>
      </c>
      <c r="K620" s="1516">
        <f>IF(OR(K$46=0,K618=""),"",K618*SUM($D619)/K$46/365/$F$1)</f>
        <v>0</v>
      </c>
      <c r="L620" s="1097"/>
      <c r="M620" s="1517">
        <f>IF(SUM(H620)=SUM(C620),"",SUM(H620)-SUM(C620))</f>
        <v>-5.3955828906905222E-2</v>
      </c>
      <c r="N620" s="1517">
        <f>IF(SUM(I620)=SUM(D620),"",SUM(I620)-SUM(D620))</f>
        <v>-2.517938682322244E-2</v>
      </c>
      <c r="O620" s="1517">
        <f>IF(SUM(J620)=SUM(E620),"",SUM(J620)-SUM(E620))</f>
        <v>-2.2661448140900195E-2</v>
      </c>
      <c r="P620" s="1517" t="str">
        <f>IF(SUM(K620)=SUM(F620),"",SUM(K620)-SUM(F620))</f>
        <v/>
      </c>
      <c r="Q620" s="1126"/>
      <c r="R620" s="903"/>
      <c r="S620" s="1035"/>
      <c r="T620" s="1035"/>
      <c r="U620" s="1066">
        <v>621</v>
      </c>
      <c r="V620" s="476"/>
    </row>
    <row r="621" spans="1:22" ht="15.75" customHeight="1">
      <c r="A621" s="1186" t="s">
        <v>281</v>
      </c>
      <c r="B621" s="1097"/>
      <c r="C621" s="1011">
        <f>IF(Data!BV621="","",Data!BV621)</f>
        <v>8</v>
      </c>
      <c r="D621" s="1011">
        <f>IF(Data!BW621="","",Data!BW621)</f>
        <v>8</v>
      </c>
      <c r="E621" s="1011">
        <f>IF(Data!BX621="","",Data!BX621)</f>
        <v>8</v>
      </c>
      <c r="F621" s="1011" t="str">
        <f>IF(Data!BY621="","",Data!BY621)</f>
        <v/>
      </c>
      <c r="G621" s="1097"/>
      <c r="H621" s="969"/>
      <c r="I621" s="969"/>
      <c r="J621" s="969"/>
      <c r="K621" s="969"/>
      <c r="L621" s="1097"/>
      <c r="M621" s="969"/>
      <c r="N621" s="969"/>
      <c r="O621" s="969"/>
      <c r="P621" s="969"/>
      <c r="Q621" s="1126"/>
      <c r="R621" s="903"/>
      <c r="S621" s="1035"/>
      <c r="T621" s="1035"/>
      <c r="U621" s="1066">
        <v>622</v>
      </c>
      <c r="V621" s="476"/>
    </row>
    <row r="622" spans="1:22" ht="15.75" customHeight="1">
      <c r="A622" s="1118" t="s">
        <v>279</v>
      </c>
      <c r="B622" s="1097"/>
      <c r="C622" s="1482">
        <f>IF(C621="","",C618*C621)</f>
        <v>400</v>
      </c>
      <c r="D622" s="1482">
        <f>IF(D621="","",D618*D621)</f>
        <v>240</v>
      </c>
      <c r="E622" s="1482">
        <f>IF(E621="","",E618*E621)</f>
        <v>240</v>
      </c>
      <c r="F622" s="1482" t="str">
        <f>IF(F621="","",F618*F621)</f>
        <v/>
      </c>
      <c r="G622" s="1097"/>
      <c r="H622" s="1482">
        <f>IF(H$46=0,"",IF($D621="",H618*[1]ExpFactors!$H$43,H618*$D621))</f>
        <v>0</v>
      </c>
      <c r="I622" s="1482">
        <f>IF(I$46=0,"",IF($D621="",I618*[1]ExpFactors!$H$43,I618*$D621))</f>
        <v>0</v>
      </c>
      <c r="J622" s="1482">
        <f>IF(J$46=0,"",IF($D621="",J618*[1]ExpFactors!$H$43,J618*$D621))</f>
        <v>0</v>
      </c>
      <c r="K622" s="1482">
        <f>IF(K$46=0,"",IF($D621="",K618*[1]ExpFactors!$H$43,K618*$D621))</f>
        <v>0</v>
      </c>
      <c r="L622" s="1097"/>
      <c r="M622" s="1518">
        <f>IF(SUM(H622)=SUM(C622),"",SUM(H622)-SUM(C622))</f>
        <v>-400</v>
      </c>
      <c r="N622" s="1518">
        <f>IF(SUM(I622)=SUM(D622),"",SUM(I622)-SUM(D622))</f>
        <v>-240</v>
      </c>
      <c r="O622" s="1518">
        <f>IF(SUM(J622)=SUM(E622),"",SUM(J622)-SUM(E622))</f>
        <v>-240</v>
      </c>
      <c r="P622" s="1518" t="str">
        <f>IF(SUM(K622)=SUM(F622),"",SUM(K622)-SUM(F622))</f>
        <v/>
      </c>
      <c r="Q622" s="1484" t="str">
        <f>'Exp factors'!$I$66</f>
        <v>des</v>
      </c>
      <c r="R622" s="903"/>
      <c r="S622" s="1035"/>
      <c r="T622" s="1035"/>
      <c r="U622" s="1066">
        <v>623</v>
      </c>
      <c r="V622" s="476"/>
    </row>
    <row r="623" spans="1:22" ht="15.75" customHeight="1">
      <c r="A623" s="1507" t="str">
        <f>IF(Data!A623="","",Data!A623)</f>
        <v>Beans purchase - unit</v>
      </c>
      <c r="B623" s="1097"/>
      <c r="C623" s="1482"/>
      <c r="D623" s="1482"/>
      <c r="E623" s="1482"/>
      <c r="F623" s="1482"/>
      <c r="G623" s="1097"/>
      <c r="H623" s="1187"/>
      <c r="I623" s="1187"/>
      <c r="J623" s="1187"/>
      <c r="K623" s="1187"/>
      <c r="L623" s="1097"/>
      <c r="M623" s="969"/>
      <c r="N623" s="969"/>
      <c r="O623" s="969"/>
      <c r="P623" s="969"/>
      <c r="Q623" s="1126"/>
      <c r="R623" s="903"/>
      <c r="S623" s="1035"/>
      <c r="T623" s="1035"/>
      <c r="U623" s="1066">
        <v>624</v>
      </c>
      <c r="V623" s="476"/>
    </row>
    <row r="624" spans="1:22" ht="15.75" customHeight="1">
      <c r="A624" s="1118" t="s">
        <v>285</v>
      </c>
      <c r="B624" s="1097"/>
      <c r="C624" s="1011">
        <f>IF(Data!BV624="","",Data!BV624)</f>
        <v>9</v>
      </c>
      <c r="D624" s="1011">
        <f>IF(Data!BW624="","",Data!BW624)</f>
        <v>60</v>
      </c>
      <c r="E624" s="1011">
        <f>IF(Data!BX624="","",Data!BX624)</f>
        <v>60</v>
      </c>
      <c r="F624" s="1011">
        <f>IF(Data!BY624="","",Data!BY624)</f>
        <v>60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9"/>
      <c r="N624" s="969"/>
      <c r="O624" s="969"/>
      <c r="P624" s="969"/>
      <c r="Q624" s="1126"/>
      <c r="R624" s="903"/>
      <c r="S624" s="1035"/>
      <c r="T624" s="1035"/>
      <c r="U624" s="1066">
        <v>625</v>
      </c>
      <c r="V624" s="476"/>
    </row>
    <row r="625" spans="1:22" ht="15.75" customHeight="1">
      <c r="A625" s="1167" t="str">
        <f>$G$1 &amp; "/kg"</f>
        <v>kcal/kg</v>
      </c>
      <c r="B625" s="1097"/>
      <c r="C625" s="1011">
        <f>IF(Data!BV625="","",Data!BV625)</f>
        <v>3390</v>
      </c>
      <c r="D625" s="1011">
        <f>IF(Data!BW625="","",Data!BW625)</f>
        <v>3390</v>
      </c>
      <c r="E625" s="1011">
        <f>IF(Data!BX625="","",Data!BX625)</f>
        <v>3390</v>
      </c>
      <c r="F625" s="1011">
        <f>IF(Data!BY625="","",Data!BY625)</f>
        <v>3390</v>
      </c>
      <c r="G625" s="1097"/>
      <c r="H625" s="969"/>
      <c r="I625" s="969"/>
      <c r="J625" s="969"/>
      <c r="K625" s="969"/>
      <c r="L625" s="1097"/>
      <c r="M625" s="1113"/>
      <c r="N625" s="1113"/>
      <c r="O625" s="1113"/>
      <c r="P625" s="1113"/>
      <c r="Q625" s="1126"/>
      <c r="R625" s="903"/>
      <c r="S625" s="1035"/>
      <c r="T625" s="1035"/>
      <c r="U625" s="1066">
        <v>626</v>
      </c>
      <c r="V625" s="476"/>
    </row>
    <row r="626" spans="1:22" ht="15.75" customHeight="1">
      <c r="A626" s="1118" t="str">
        <f>$G$1 &amp; " (%)"</f>
        <v>kcal (%)</v>
      </c>
      <c r="B626" s="1097"/>
      <c r="C626" s="1516">
        <f>IF(C624="","",C624*C625/C$46/365/$F$1)</f>
        <v>5.6863293262510483E-3</v>
      </c>
      <c r="D626" s="1516">
        <f>IF(D624="","",D624*D625/D$46/365/$F$1)</f>
        <v>2.9484670580560993E-2</v>
      </c>
      <c r="E626" s="1516">
        <f>IF(E624="","",E624*E625/E$46/365/$F$1)</f>
        <v>2.6536203522504891E-2</v>
      </c>
      <c r="F626" s="1516">
        <f>IF(F624="","",F624*F625/F$46/365/$F$1)</f>
        <v>2.6536203522504891E-2</v>
      </c>
      <c r="G626" s="1097"/>
      <c r="H626" s="1516">
        <f>IF(OR(H$46=0,H624=""),"",H624*SUM($D625)/H$46/365/$F$1)</f>
        <v>0</v>
      </c>
      <c r="I626" s="1516">
        <f>IF(OR(I$46=0,I624=""),"",I624*SUM($D625)/I$46/365/$F$1)</f>
        <v>0</v>
      </c>
      <c r="J626" s="1516">
        <f>IF(OR(J$46=0,J624=""),"",J624*SUM($D625)/J$46/365/$F$1)</f>
        <v>0</v>
      </c>
      <c r="K626" s="1516">
        <f>IF(OR(K$46=0,K624=""),"",K624*SUM($D625)/K$46/365/$F$1)</f>
        <v>0</v>
      </c>
      <c r="L626" s="1097"/>
      <c r="M626" s="1517">
        <f>IF(SUM(H626)=SUM(C626),"",SUM(H626)-SUM(C626))</f>
        <v>-5.6863293262510483E-3</v>
      </c>
      <c r="N626" s="1517">
        <f>IF(SUM(I626)=SUM(D626),"",SUM(I626)-SUM(D626))</f>
        <v>-2.9484670580560993E-2</v>
      </c>
      <c r="O626" s="1517">
        <f>IF(SUM(J626)=SUM(E626),"",SUM(J626)-SUM(E626))</f>
        <v>-2.6536203522504891E-2</v>
      </c>
      <c r="P626" s="1517">
        <f>IF(SUM(K626)=SUM(F626),"",SUM(K626)-SUM(F626))</f>
        <v>-2.6536203522504891E-2</v>
      </c>
      <c r="Q626" s="1126"/>
      <c r="R626" s="903"/>
      <c r="S626" s="1035"/>
      <c r="T626" s="1035"/>
      <c r="U626" s="1066">
        <v>627</v>
      </c>
      <c r="V626" s="476"/>
    </row>
    <row r="627" spans="1:22" ht="15.75" customHeight="1">
      <c r="A627" s="1186" t="s">
        <v>281</v>
      </c>
      <c r="B627" s="1097"/>
      <c r="C627" s="1011">
        <f>IF(Data!BV627="","",Data!BV627)</f>
        <v>12</v>
      </c>
      <c r="D627" s="1011">
        <f>IF(Data!BW627="","",Data!BW627)</f>
        <v>12</v>
      </c>
      <c r="E627" s="1011">
        <f>IF(Data!BX627="","",Data!BX627)</f>
        <v>12</v>
      </c>
      <c r="F627" s="1011">
        <f>IF(Data!BY627="","",Data!BY627)</f>
        <v>12</v>
      </c>
      <c r="G627" s="1097"/>
      <c r="H627" s="969"/>
      <c r="I627" s="969"/>
      <c r="J627" s="969"/>
      <c r="K627" s="969"/>
      <c r="L627" s="1097"/>
      <c r="M627" s="969"/>
      <c r="N627" s="969"/>
      <c r="O627" s="969"/>
      <c r="P627" s="969"/>
      <c r="Q627" s="1126"/>
      <c r="R627" s="903"/>
      <c r="S627" s="1035"/>
      <c r="T627" s="1035"/>
      <c r="U627" s="1066">
        <v>628</v>
      </c>
      <c r="V627" s="476"/>
    </row>
    <row r="628" spans="1:22" ht="15.75" customHeight="1">
      <c r="A628" s="1118" t="s">
        <v>279</v>
      </c>
      <c r="B628" s="1097"/>
      <c r="C628" s="1482">
        <f>IF(C627="","",C624*C627)</f>
        <v>108</v>
      </c>
      <c r="D628" s="1482">
        <f>IF(D627="","",D624*D627)</f>
        <v>720</v>
      </c>
      <c r="E628" s="1482">
        <f>IF(E627="","",E624*E627)</f>
        <v>720</v>
      </c>
      <c r="F628" s="1482">
        <f>IF(F627="","",F624*F627)</f>
        <v>720</v>
      </c>
      <c r="G628" s="1097"/>
      <c r="H628" s="1482">
        <f>IF(H$46=0,"",IF($D627="",H624*[1]ExpFactors!$H$66,H624*$D627))</f>
        <v>0</v>
      </c>
      <c r="I628" s="1482">
        <f>IF(I$46=0,"",IF($D627="",I624*[1]ExpFactors!$H$66,I624*$D627))</f>
        <v>0</v>
      </c>
      <c r="J628" s="1482">
        <f>IF(J$46=0,"",IF($D627="",J624*[1]ExpFactors!$H$66,J624*$D627))</f>
        <v>0</v>
      </c>
      <c r="K628" s="1482">
        <f>IF(K$46=0,"",IF($D627="",K624*[1]ExpFactors!$H$66,K624*$D627))</f>
        <v>0</v>
      </c>
      <c r="L628" s="1097"/>
      <c r="M628" s="1518">
        <f>IF(SUM(H628)=SUM(C628),"",SUM(H628)-SUM(C628))</f>
        <v>-108</v>
      </c>
      <c r="N628" s="1518">
        <f>IF(SUM(I628)=SUM(D628),"",SUM(I628)-SUM(D628))</f>
        <v>-720</v>
      </c>
      <c r="O628" s="1518">
        <f>IF(SUM(J628)=SUM(E628),"",SUM(J628)-SUM(E628))</f>
        <v>-720</v>
      </c>
      <c r="P628" s="1518">
        <f>IF(SUM(K628)=SUM(F628),"",SUM(K628)-SUM(F628))</f>
        <v>-720</v>
      </c>
      <c r="Q628" s="1484" t="str">
        <f>'Exp factors'!$I$67</f>
        <v>des</v>
      </c>
      <c r="R628" s="903"/>
      <c r="S628" s="1035"/>
      <c r="T628" s="1035"/>
      <c r="U628" s="1066">
        <v>629</v>
      </c>
      <c r="V628" s="476"/>
    </row>
    <row r="629" spans="1:22" ht="15.75" customHeight="1">
      <c r="A629" s="1507" t="str">
        <f>IF(Data!A629="","",Data!A629)</f>
        <v>Loquat (masuku) purchase - unit</v>
      </c>
      <c r="B629" s="1097"/>
      <c r="C629" s="1482"/>
      <c r="D629" s="1482"/>
      <c r="E629" s="1482"/>
      <c r="F629" s="1482"/>
      <c r="G629" s="1097"/>
      <c r="H629" s="1187"/>
      <c r="I629" s="1187"/>
      <c r="J629" s="1187"/>
      <c r="K629" s="1187"/>
      <c r="L629" s="1097"/>
      <c r="M629" s="969"/>
      <c r="N629" s="969"/>
      <c r="O629" s="969"/>
      <c r="P629" s="969"/>
      <c r="Q629" s="1126"/>
      <c r="R629" s="903"/>
      <c r="S629" s="1035"/>
      <c r="T629" s="1035"/>
      <c r="U629" s="1066">
        <v>630</v>
      </c>
      <c r="V629" s="476"/>
    </row>
    <row r="630" spans="1:22" ht="15.75" customHeight="1">
      <c r="A630" s="1118" t="s">
        <v>285</v>
      </c>
      <c r="B630" s="1097"/>
      <c r="C630" s="1011" t="str">
        <f>IF(Data!BV630="","",Data!BV630)</f>
        <v/>
      </c>
      <c r="D630" s="1011" t="str">
        <f>IF(Data!BW630="","",Data!BW630)</f>
        <v/>
      </c>
      <c r="E630" s="1011" t="str">
        <f>IF(Data!BX630="","",Data!BX630)</f>
        <v/>
      </c>
      <c r="F630" s="1011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9"/>
      <c r="N630" s="969"/>
      <c r="O630" s="969"/>
      <c r="P630" s="969"/>
      <c r="Q630" s="1126"/>
      <c r="R630" s="903"/>
      <c r="S630" s="1035"/>
      <c r="T630" s="1035"/>
      <c r="U630" s="1066">
        <v>631</v>
      </c>
      <c r="V630" s="476"/>
    </row>
    <row r="631" spans="1:22" ht="15.75" customHeight="1">
      <c r="A631" s="1167" t="str">
        <f>$G$1 &amp; "/kg"</f>
        <v>kcal/kg</v>
      </c>
      <c r="B631" s="1097"/>
      <c r="C631" s="1011">
        <f>IF(Data!BV631="","",Data!BV631)</f>
        <v>470</v>
      </c>
      <c r="D631" s="1011">
        <f>IF(Data!BW631="","",Data!BW631)</f>
        <v>470</v>
      </c>
      <c r="E631" s="1011">
        <f>IF(Data!BX631="","",Data!BX631)</f>
        <v>470</v>
      </c>
      <c r="F631" s="1011">
        <f>IF(Data!BY631="","",Data!BY631)</f>
        <v>470</v>
      </c>
      <c r="G631" s="1097"/>
      <c r="H631" s="969"/>
      <c r="I631" s="969"/>
      <c r="J631" s="969"/>
      <c r="K631" s="969"/>
      <c r="L631" s="1097"/>
      <c r="M631" s="1113"/>
      <c r="N631" s="1113"/>
      <c r="O631" s="1113"/>
      <c r="P631" s="1113"/>
      <c r="Q631" s="1126"/>
      <c r="R631" s="903"/>
      <c r="S631" s="1035"/>
      <c r="T631" s="1035"/>
      <c r="U631" s="1066">
        <v>632</v>
      </c>
      <c r="V631" s="476"/>
    </row>
    <row r="632" spans="1:22" ht="15.75" customHeight="1">
      <c r="A632" s="1118" t="str">
        <f>$G$1 &amp; " (%)"</f>
        <v>kcal (%)</v>
      </c>
      <c r="B632" s="1097"/>
      <c r="C632" s="1516" t="str">
        <f>IF(C630="","",C630*C631/C$46/365/$F$1)</f>
        <v/>
      </c>
      <c r="D632" s="1516" t="str">
        <f>IF(D630="","",D630*D631/D$46/365/$F$1)</f>
        <v/>
      </c>
      <c r="E632" s="1516" t="str">
        <f>IF(E630="","",E630*E631/E$46/365/$F$1)</f>
        <v/>
      </c>
      <c r="F632" s="1516" t="str">
        <f>IF(F630="","",F630*F631/F$46/365/$F$1)</f>
        <v/>
      </c>
      <c r="G632" s="1097"/>
      <c r="H632" s="1516">
        <f>IF(OR(H$46=0,H630=""),"",H630*SUM($D631)/H$46/365/$F$1)</f>
        <v>0</v>
      </c>
      <c r="I632" s="1516">
        <f>IF(OR(I$46=0,I630=""),"",I630*SUM($D631)/I$46/365/$F$1)</f>
        <v>0</v>
      </c>
      <c r="J632" s="1516">
        <f>IF(OR(J$46=0,J630=""),"",J630*SUM($D631)/J$46/365/$F$1)</f>
        <v>0</v>
      </c>
      <c r="K632" s="1516">
        <f>IF(OR(K$46=0,K630=""),"",K630*SUM($D631)/K$46/365/$F$1)</f>
        <v>0</v>
      </c>
      <c r="L632" s="1097"/>
      <c r="M632" s="1517" t="str">
        <f>IF(SUM(H632)=SUM(C632),"",SUM(H632)-SUM(C632))</f>
        <v/>
      </c>
      <c r="N632" s="1517" t="str">
        <f>IF(SUM(I632)=SUM(D632),"",SUM(I632)-SUM(D632))</f>
        <v/>
      </c>
      <c r="O632" s="1517" t="str">
        <f>IF(SUM(J632)=SUM(E632),"",SUM(J632)-SUM(E632))</f>
        <v/>
      </c>
      <c r="P632" s="1517" t="str">
        <f>IF(SUM(K632)=SUM(F632),"",SUM(K632)-SUM(F632))</f>
        <v/>
      </c>
      <c r="Q632" s="1126"/>
      <c r="R632" s="903"/>
      <c r="S632" s="1035"/>
      <c r="T632" s="1035"/>
      <c r="U632" s="1066">
        <v>633</v>
      </c>
      <c r="V632" s="476"/>
    </row>
    <row r="633" spans="1:22" ht="15.75" customHeight="1">
      <c r="A633" s="1186" t="s">
        <v>281</v>
      </c>
      <c r="B633" s="1097"/>
      <c r="C633" s="1011" t="str">
        <f>IF(Data!BV633="","",Data!BV633)</f>
        <v/>
      </c>
      <c r="D633" s="1011" t="str">
        <f>IF(Data!BW633="","",Data!BW633)</f>
        <v/>
      </c>
      <c r="E633" s="1011" t="str">
        <f>IF(Data!BX633="","",Data!BX633)</f>
        <v/>
      </c>
      <c r="F633" s="1011" t="str">
        <f>IF(Data!BY633="","",Data!BY633)</f>
        <v/>
      </c>
      <c r="G633" s="1097"/>
      <c r="H633" s="969"/>
      <c r="I633" s="969"/>
      <c r="J633" s="969"/>
      <c r="K633" s="969"/>
      <c r="L633" s="1097"/>
      <c r="M633" s="969"/>
      <c r="N633" s="969"/>
      <c r="O633" s="969"/>
      <c r="P633" s="969"/>
      <c r="Q633" s="1126"/>
      <c r="R633" s="903"/>
      <c r="S633" s="1035"/>
      <c r="T633" s="1035"/>
      <c r="U633" s="1066">
        <v>634</v>
      </c>
      <c r="V633" s="476"/>
    </row>
    <row r="634" spans="1:22" ht="15.75" customHeight="1">
      <c r="A634" s="1118" t="s">
        <v>279</v>
      </c>
      <c r="B634" s="1097"/>
      <c r="C634" s="1482" t="str">
        <f>IF(C633="","",C630*C633)</f>
        <v/>
      </c>
      <c r="D634" s="1482" t="str">
        <f>IF(D633="","",D630*D633)</f>
        <v/>
      </c>
      <c r="E634" s="1482" t="str">
        <f>IF(E633="","",E630*E633)</f>
        <v/>
      </c>
      <c r="F634" s="1482" t="str">
        <f>IF(F633="","",F630*F633)</f>
        <v/>
      </c>
      <c r="G634" s="1097"/>
      <c r="H634" s="1482">
        <f>IF(H$46=0,"",IF($D633="",H630*[1]ExpFactors!$H$67,H630*$D633))</f>
        <v>0</v>
      </c>
      <c r="I634" s="1482">
        <f>IF(I$46=0,"",IF($D633="",I630*[1]ExpFactors!$H$67,I630*$D633))</f>
        <v>0</v>
      </c>
      <c r="J634" s="1482">
        <f>IF(J$46=0,"",IF($D633="",J630*[1]ExpFactors!$H$67,J630*$D633))</f>
        <v>0</v>
      </c>
      <c r="K634" s="1482">
        <f>IF(K$46=0,"",IF($D633="",K630*[1]ExpFactors!$H$67,K630*$D633))</f>
        <v>0</v>
      </c>
      <c r="L634" s="1097"/>
      <c r="M634" s="1518" t="str">
        <f>IF(SUM(H634)=SUM(C634),"",SUM(H634)-SUM(C634))</f>
        <v/>
      </c>
      <c r="N634" s="1518" t="str">
        <f>IF(SUM(I634)=SUM(D634),"",SUM(I634)-SUM(D634))</f>
        <v/>
      </c>
      <c r="O634" s="1518" t="str">
        <f>IF(SUM(J634)=SUM(E634),"",SUM(J634)-SUM(E634))</f>
        <v/>
      </c>
      <c r="P634" s="1518" t="str">
        <f>IF(SUM(K634)=SUM(F634),"",SUM(K634)-SUM(F634))</f>
        <v/>
      </c>
      <c r="Q634" s="1484" t="str">
        <f>'Exp factors'!$I$68</f>
        <v>des</v>
      </c>
      <c r="R634" s="903"/>
      <c r="S634" s="1035"/>
      <c r="T634" s="1035"/>
      <c r="U634" s="1066">
        <v>635</v>
      </c>
      <c r="V634" s="476"/>
    </row>
    <row r="635" spans="1:22" ht="15.75" customHeight="1">
      <c r="A635" s="1189" t="str">
        <f>IF(Data!A635="","",Data!A635)</f>
        <v>Other purchase -- see Data 4</v>
      </c>
      <c r="B635" s="1097"/>
      <c r="C635" s="1011" t="str">
        <f>IF(Data!BV635="","",Data!BV635)</f>
        <v/>
      </c>
      <c r="D635" s="1011" t="str">
        <f>IF(Data!BW635="","",Data!BW635)</f>
        <v/>
      </c>
      <c r="E635" s="1011" t="str">
        <f>IF(Data!BX635="","",Data!BX635)</f>
        <v/>
      </c>
      <c r="F635" s="1011" t="str">
        <f>IF(Data!BY635="","",Data!BY635)</f>
        <v/>
      </c>
      <c r="G635" s="1097"/>
      <c r="H635" s="969"/>
      <c r="I635" s="969"/>
      <c r="J635" s="969"/>
      <c r="K635" s="969"/>
      <c r="L635" s="1097"/>
      <c r="M635" s="969"/>
      <c r="N635" s="969"/>
      <c r="O635" s="969"/>
      <c r="P635" s="969"/>
      <c r="Q635" s="1126"/>
      <c r="R635" s="864"/>
      <c r="S635" s="864"/>
      <c r="T635" s="864"/>
      <c r="U635" s="1066">
        <v>636</v>
      </c>
      <c r="V635" s="476"/>
    </row>
    <row r="636" spans="1:22" ht="15.75" customHeight="1">
      <c r="A636" s="1118" t="s">
        <v>285</v>
      </c>
      <c r="B636" s="1100"/>
      <c r="C636" s="1011" t="str">
        <f>IF(Data!BV636="","",Data!BV636)</f>
        <v/>
      </c>
      <c r="D636" s="1011" t="str">
        <f>IF(Data!BW636="","",Data!BW636)</f>
        <v/>
      </c>
      <c r="E636" s="1011" t="str">
        <f>IF(Data!BX636="","",Data!BX636)</f>
        <v/>
      </c>
      <c r="F636" s="1011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9"/>
      <c r="N636" s="969"/>
      <c r="O636" s="969"/>
      <c r="P636" s="969"/>
      <c r="Q636" s="1126"/>
      <c r="R636" s="903"/>
      <c r="S636" s="1035"/>
      <c r="T636" s="1035"/>
      <c r="U636" s="1066">
        <v>637</v>
      </c>
      <c r="V636" s="476"/>
    </row>
    <row r="637" spans="1:22" ht="15.75" customHeight="1">
      <c r="A637" s="1118" t="s">
        <v>282</v>
      </c>
      <c r="B637" s="1097"/>
      <c r="C637" s="1011" t="str">
        <f>IF(Data!BV637="","",Data!BV637)</f>
        <v/>
      </c>
      <c r="D637" s="1011" t="str">
        <f>IF(Data!BW637="","",Data!BW637)</f>
        <v/>
      </c>
      <c r="E637" s="1011" t="str">
        <f>IF(Data!BX637="","",Data!BX637)</f>
        <v/>
      </c>
      <c r="F637" s="1011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9"/>
      <c r="N637" s="969"/>
      <c r="O637" s="969"/>
      <c r="P637" s="969"/>
      <c r="Q637" s="1126"/>
      <c r="R637" s="903"/>
      <c r="S637" s="1035"/>
      <c r="T637" s="1035"/>
      <c r="U637" s="1066">
        <v>638</v>
      </c>
      <c r="V637" s="476"/>
    </row>
    <row r="638" spans="1:22" ht="15.75" customHeight="1">
      <c r="A638" s="1167" t="str">
        <f>$G$1 &amp; "/kg"</f>
        <v>kcal/kg</v>
      </c>
      <c r="B638" s="1097"/>
      <c r="C638" s="1011" t="str">
        <f>IF(Data!BV638="","",Data!BV638)</f>
        <v/>
      </c>
      <c r="D638" s="1011" t="str">
        <f>IF(Data!BW638="","",Data!BW638)</f>
        <v/>
      </c>
      <c r="E638" s="1011" t="str">
        <f>IF(Data!BX638="","",Data!BX638)</f>
        <v/>
      </c>
      <c r="F638" s="1011" t="str">
        <f>IF(Data!BY638="","",Data!BY638)</f>
        <v/>
      </c>
      <c r="G638" s="1097"/>
      <c r="H638" s="969"/>
      <c r="I638" s="969"/>
      <c r="J638" s="969"/>
      <c r="K638" s="969"/>
      <c r="L638" s="1097"/>
      <c r="M638" s="1113"/>
      <c r="N638" s="1113"/>
      <c r="O638" s="1113"/>
      <c r="P638" s="1113"/>
      <c r="Q638" s="1126"/>
      <c r="R638" s="903"/>
      <c r="S638" s="1035"/>
      <c r="T638" s="1035"/>
      <c r="U638" s="1066">
        <v>639</v>
      </c>
      <c r="V638" s="476"/>
    </row>
    <row r="639" spans="1:22" ht="15.75" customHeight="1">
      <c r="A639" s="1118" t="str">
        <f>$G$1 &amp; " (%)"</f>
        <v>kcal (%)</v>
      </c>
      <c r="B639" s="1097"/>
      <c r="C639" s="1529">
        <f>'Data 4'!BV73</f>
        <v>7.6041375454291302E-3</v>
      </c>
      <c r="D639" s="1529">
        <f>'Data 4'!BW73</f>
        <v>0</v>
      </c>
      <c r="E639" s="1529">
        <f>'Data 4'!BX73</f>
        <v>0</v>
      </c>
      <c r="F639" s="1529">
        <f>'Data 4'!BY73</f>
        <v>0</v>
      </c>
      <c r="G639" s="1109"/>
      <c r="H639" s="1520">
        <f>IF(H$46=0,"",H636*H637*SUM($D638)/H$46/365/$F$1)</f>
        <v>0</v>
      </c>
      <c r="I639" s="1520">
        <f>IF(I$46=0,"",I636*I637*SUM($D638)/I$46/365/$F$1)</f>
        <v>0</v>
      </c>
      <c r="J639" s="1520">
        <f>IF(J$46=0,"",J636*J637*SUM($D638)/J$46/365/$F$1)</f>
        <v>0</v>
      </c>
      <c r="K639" s="1520">
        <f>IF(K$46=0,"",K636*K637*SUM($D638)/K$46/365/$F$1)</f>
        <v>0</v>
      </c>
      <c r="L639" s="1109"/>
      <c r="M639" s="1521">
        <f>IF(SUM(H639)=SUM(C639),"",SUM(H639)-SUM(C639))</f>
        <v>-7.6041375454291302E-3</v>
      </c>
      <c r="N639" s="1521" t="str">
        <f>IF(SUM(I639)=SUM(D639),"",SUM(I639)-SUM(D639))</f>
        <v/>
      </c>
      <c r="O639" s="1521" t="str">
        <f>IF(SUM(J639)=SUM(E639),"",SUM(J639)-SUM(E639))</f>
        <v/>
      </c>
      <c r="P639" s="1521" t="str">
        <f>IF(SUM(K639)=SUM(F639),"",SUM(K639)-SUM(F639))</f>
        <v/>
      </c>
      <c r="Q639" s="1126"/>
      <c r="R639" s="1065"/>
      <c r="S639" s="1028"/>
      <c r="T639" s="1028"/>
      <c r="U639" s="1066">
        <v>640</v>
      </c>
      <c r="V639" s="476"/>
    </row>
    <row r="640" spans="1:22" ht="15.75" customHeight="1">
      <c r="A640" s="1186" t="s">
        <v>281</v>
      </c>
      <c r="B640" s="1097"/>
      <c r="C640" s="1011" t="str">
        <f>IF(Data!BV640="","",Data!BV640)</f>
        <v/>
      </c>
      <c r="D640" s="1011" t="str">
        <f>IF(Data!BW640="","",Data!BW640)</f>
        <v/>
      </c>
      <c r="E640" s="1011" t="str">
        <f>IF(Data!BX640="","",Data!BX640)</f>
        <v/>
      </c>
      <c r="F640" s="1011" t="str">
        <f>IF(Data!BY640="","",Data!BY640)</f>
        <v/>
      </c>
      <c r="G640" s="1097"/>
      <c r="H640" s="969"/>
      <c r="I640" s="969"/>
      <c r="J640" s="969"/>
      <c r="K640" s="969"/>
      <c r="L640" s="1097"/>
      <c r="M640" s="969"/>
      <c r="N640" s="969"/>
      <c r="O640" s="969"/>
      <c r="P640" s="969"/>
      <c r="Q640" s="1126"/>
      <c r="R640" s="1110"/>
      <c r="S640" s="1111"/>
      <c r="T640" s="1111"/>
      <c r="U640" s="1066">
        <v>641</v>
      </c>
      <c r="V640" s="476"/>
    </row>
    <row r="641" spans="1:22" ht="15.75" customHeight="1">
      <c r="A641" s="1118" t="s">
        <v>279</v>
      </c>
      <c r="B641" s="1098"/>
      <c r="C641" s="1530">
        <f>'Data 4'!BV74</f>
        <v>60</v>
      </c>
      <c r="D641" s="1530">
        <f>'Data 4'!BW74</f>
        <v>0</v>
      </c>
      <c r="E641" s="1530">
        <f>'Data 4'!BX74</f>
        <v>0</v>
      </c>
      <c r="F641" s="1530">
        <f>'Data 4'!BY74</f>
        <v>0</v>
      </c>
      <c r="G641" s="1097"/>
      <c r="H641" s="1519">
        <f>IF(H$46=0,"",IF($D640="",H636*H637*[1]ExpFactors!$H$69,H636*H637*$D640))</f>
        <v>0</v>
      </c>
      <c r="I641" s="1519">
        <f>IF(I$46=0,"",IF($D640="",I636*I637*[1]ExpFactors!$H$69,I636*I637*$D640))</f>
        <v>0</v>
      </c>
      <c r="J641" s="1519">
        <f>IF(J$46=0,"",IF($D640="",J636*J637*[1]ExpFactors!$H$69,J636*J637*$D640))</f>
        <v>0</v>
      </c>
      <c r="K641" s="1519">
        <f>IF(K$46=0,"",IF($D640="",K636*K637*[1]ExpFactors!$H$69,K636*K637*$D640))</f>
        <v>0</v>
      </c>
      <c r="L641" s="1097"/>
      <c r="M641" s="1522">
        <f>IF(SUM(H641)=SUM(C641),"",SUM(H641)-SUM(C641))</f>
        <v>-60</v>
      </c>
      <c r="N641" s="1522" t="str">
        <f>IF(SUM(I641)=SUM(D641),"",SUM(I641)-SUM(D641))</f>
        <v/>
      </c>
      <c r="O641" s="1522" t="str">
        <f>IF(SUM(J641)=SUM(E641),"",SUM(J641)-SUM(E641))</f>
        <v/>
      </c>
      <c r="P641" s="1522" t="str">
        <f>IF(SUM(K641)=SUM(F641),"",SUM(K641)-SUM(F641))</f>
        <v/>
      </c>
      <c r="Q641" s="1485" t="str">
        <f>'Exp factors'!$I$69</f>
        <v>other</v>
      </c>
      <c r="R641" s="903"/>
      <c r="S641" s="1035"/>
      <c r="T641" s="1035"/>
      <c r="U641" s="1066">
        <v>642</v>
      </c>
      <c r="V641" s="476"/>
    </row>
    <row r="642" spans="1:22" ht="15.75" customHeight="1">
      <c r="A642" s="1190" t="s">
        <v>287</v>
      </c>
      <c r="B642" s="1100"/>
      <c r="C642" s="1191"/>
      <c r="D642" s="1191"/>
      <c r="E642" s="1191"/>
      <c r="F642" s="891"/>
      <c r="G642" s="1172"/>
      <c r="H642" s="969"/>
      <c r="I642" s="969"/>
      <c r="J642" s="969"/>
      <c r="K642" s="969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6">
        <v>643</v>
      </c>
      <c r="V642" s="476"/>
    </row>
    <row r="643" spans="1:22" ht="15.75" customHeight="1">
      <c r="A643" s="1156" t="str">
        <f>IF(Data!A643="","",Data!A643)</f>
        <v>Labour: Land clearing, construction, herding, slaughtering, planting</v>
      </c>
      <c r="B643" s="1100"/>
      <c r="C643" s="1011" t="str">
        <f>IF(Data!BV643="","",Data!BV643)</f>
        <v/>
      </c>
      <c r="D643" s="1011" t="str">
        <f>IF(Data!BW643="","",Data!BW643)</f>
        <v/>
      </c>
      <c r="E643" s="1011" t="str">
        <f>IF(Data!BX643="","",Data!BX643)</f>
        <v/>
      </c>
      <c r="F643" s="1011" t="str">
        <f>IF(Data!BY643="","",Data!BY643)</f>
        <v/>
      </c>
      <c r="G643" s="1100"/>
      <c r="H643" s="969"/>
      <c r="I643" s="969"/>
      <c r="J643" s="969"/>
      <c r="K643" s="969"/>
      <c r="L643" s="1100"/>
      <c r="M643" s="969"/>
      <c r="N643" s="969"/>
      <c r="O643" s="969"/>
      <c r="P643" s="969"/>
      <c r="Q643" s="1126"/>
      <c r="R643" s="864"/>
      <c r="S643" s="864"/>
      <c r="T643" s="864"/>
      <c r="U643" s="1066">
        <v>644</v>
      </c>
      <c r="V643" s="476"/>
    </row>
    <row r="644" spans="1:22" ht="15.75" customHeight="1">
      <c r="A644" s="1118" t="s">
        <v>288</v>
      </c>
      <c r="B644" s="1100"/>
      <c r="C644" s="1011">
        <f>IF(Data!BV644="","",Data!BV644)</f>
        <v>1</v>
      </c>
      <c r="D644" s="1011">
        <f>IF(Data!BW644="","",Data!BW644)</f>
        <v>2</v>
      </c>
      <c r="E644" s="1011" t="str">
        <f>IF(Data!BX644="","",Data!BX644)</f>
        <v/>
      </c>
      <c r="F644" s="1011" t="str">
        <f>IF(Data!BY644="","",Data!BY644)</f>
        <v/>
      </c>
      <c r="G644" s="1100"/>
      <c r="H644" s="1192">
        <f>IF(SUM(C644)&gt;0,C644*'Exp factors'!C$28,"")</f>
        <v>1.2</v>
      </c>
      <c r="I644" s="1192">
        <f>IF(SUM(D644)&gt;0,D644*'Exp factors'!D$28,"")</f>
        <v>2.4</v>
      </c>
      <c r="J644" s="1192" t="str">
        <f>IF(SUM(E644)&gt;0,E644*'Exp factors'!E$28,"")</f>
        <v/>
      </c>
      <c r="K644" s="1192" t="str">
        <f>IF(SUM(F644)&gt;0,F644*'Exp factors'!F$28,"")</f>
        <v/>
      </c>
      <c r="L644" s="1100"/>
      <c r="M644" s="969"/>
      <c r="N644" s="969"/>
      <c r="O644" s="969"/>
      <c r="P644" s="969"/>
      <c r="Q644" s="1126"/>
      <c r="R644" s="1110"/>
      <c r="S644" s="1111"/>
      <c r="T644" s="1111"/>
      <c r="U644" s="1066">
        <v>645</v>
      </c>
      <c r="V644" s="476"/>
    </row>
    <row r="645" spans="1:22" s="1162" customFormat="1" ht="15.75" customHeight="1">
      <c r="A645" s="1118" t="s">
        <v>289</v>
      </c>
      <c r="B645" s="1100"/>
      <c r="C645" s="1011">
        <f>IF(Data!BV645="","",Data!BV645)</f>
        <v>8</v>
      </c>
      <c r="D645" s="1011">
        <f>IF(Data!BW645="","",Data!BW645)</f>
        <v>3</v>
      </c>
      <c r="E645" s="1011" t="str">
        <f>IF(Data!BX645="","",Data!BX645)</f>
        <v/>
      </c>
      <c r="F645" s="1011" t="str">
        <f>IF(Data!BY645="","",Data!BY645)</f>
        <v/>
      </c>
      <c r="G645" s="1097"/>
      <c r="H645" s="1192">
        <f t="shared" ref="H645:K646" si="49">IF(C645&gt;0,C645,"")</f>
        <v>8</v>
      </c>
      <c r="I645" s="1192">
        <f t="shared" si="49"/>
        <v>3</v>
      </c>
      <c r="J645" s="1192" t="str">
        <f t="shared" si="49"/>
        <v/>
      </c>
      <c r="K645" s="1192" t="str">
        <f t="shared" si="49"/>
        <v/>
      </c>
      <c r="L645" s="1097"/>
      <c r="M645" s="969"/>
      <c r="N645" s="969"/>
      <c r="O645" s="969"/>
      <c r="P645" s="969"/>
      <c r="Q645" s="1160"/>
      <c r="R645" s="1110"/>
      <c r="S645" s="1111"/>
      <c r="T645" s="1111"/>
      <c r="U645" s="1066">
        <v>646</v>
      </c>
      <c r="V645" s="1161"/>
    </row>
    <row r="646" spans="1:22" ht="15.75" customHeight="1">
      <c r="A646" s="1118" t="s">
        <v>277</v>
      </c>
      <c r="B646" s="1163"/>
      <c r="C646" s="1011">
        <f>IF(Data!BV646="","",Data!BV646)</f>
        <v>1</v>
      </c>
      <c r="D646" s="1011">
        <f>IF(Data!BW646="","",Data!BW646)</f>
        <v>1</v>
      </c>
      <c r="E646" s="1011" t="str">
        <f>IF(Data!BX646="","",Data!BX646)</f>
        <v/>
      </c>
      <c r="F646" s="1011" t="str">
        <f>IF(Data!BY646="","",Data!BY646)</f>
        <v/>
      </c>
      <c r="G646" s="1097"/>
      <c r="H646" s="1192">
        <f t="shared" si="49"/>
        <v>1</v>
      </c>
      <c r="I646" s="1192">
        <f t="shared" si="49"/>
        <v>1</v>
      </c>
      <c r="J646" s="1192" t="str">
        <f t="shared" si="49"/>
        <v/>
      </c>
      <c r="K646" s="1192" t="str">
        <f t="shared" si="49"/>
        <v/>
      </c>
      <c r="L646" s="1097"/>
      <c r="M646" s="969"/>
      <c r="N646" s="969"/>
      <c r="O646" s="969"/>
      <c r="P646" s="969"/>
      <c r="Q646" s="1126"/>
      <c r="R646" s="1110"/>
      <c r="S646" s="1111"/>
      <c r="T646" s="1111"/>
      <c r="U646" s="1066">
        <v>647</v>
      </c>
      <c r="V646" s="476"/>
    </row>
    <row r="647" spans="1:22" s="1143" customFormat="1" ht="15.75" customHeight="1">
      <c r="A647" s="1118" t="s">
        <v>290</v>
      </c>
      <c r="B647" s="1100"/>
      <c r="C647" s="1011">
        <f>IF(Data!BV647="","",Data!BV647)</f>
        <v>5</v>
      </c>
      <c r="D647" s="1011">
        <f>IF(Data!BW647="","",Data!BW647)</f>
        <v>5</v>
      </c>
      <c r="E647" s="1011" t="str">
        <f>IF(Data!BX647="","",Data!BX647)</f>
        <v/>
      </c>
      <c r="F647" s="1011" t="str">
        <f>IF(Data!BY647="","",Data!BY647)</f>
        <v/>
      </c>
      <c r="G647" s="1097"/>
      <c r="H647" s="969"/>
      <c r="I647" s="969"/>
      <c r="J647" s="969"/>
      <c r="K647" s="969"/>
      <c r="L647" s="1097"/>
      <c r="M647" s="969"/>
      <c r="N647" s="969"/>
      <c r="O647" s="969"/>
      <c r="P647" s="969"/>
      <c r="Q647" s="1141"/>
      <c r="R647" s="1110"/>
      <c r="S647" s="1111"/>
      <c r="T647" s="1111"/>
      <c r="U647" s="1066">
        <v>648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2.7061783617556609E-2</v>
      </c>
      <c r="D648" s="1144">
        <f>IF(D645="","",((D644*D645*D646*D647)*3630*$K$1)/D$46/365/$F$1)</f>
        <v>1.5786040443574692E-2</v>
      </c>
      <c r="E648" s="1144" t="str">
        <f>IF(E645="","",((E644*E645*E646*E647)*3630*$K$1)/E$46/365/$F$1)</f>
        <v/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3.2474140341067936E-2</v>
      </c>
      <c r="I648" s="1144">
        <f>IF(I645="","",((I644*I645*I646*D647)*3630*$K$1)/I$46/365/$F$1)</f>
        <v>1.8943248532289628E-2</v>
      </c>
      <c r="J648" s="1144" t="str">
        <f>IF(J645="","",((J644*J645*J646*E647)*3630*$K$1)/J$46/365/$F$1)</f>
        <v/>
      </c>
      <c r="K648" s="1144" t="str">
        <f>IF(K645="","",((K644*K645*K646*F647)*3630*$K$1)/K$46/365/$F$1)</f>
        <v/>
      </c>
      <c r="L648" s="1119"/>
      <c r="M648" s="1145">
        <f>IF(H648="","",SUM(H648)-SUM(C648))</f>
        <v>5.4123567235113273E-3</v>
      </c>
      <c r="N648" s="1145">
        <f>IF(I648="","",SUM(I648)-SUM(D648))</f>
        <v>3.1572080887149363E-3</v>
      </c>
      <c r="O648" s="1145" t="str">
        <f>IF(J648="","",SUM(J648)-SUM(E648))</f>
        <v/>
      </c>
      <c r="P648" s="1145" t="str">
        <f>IF(K648="","",SUM(K648)-SUM(F648))</f>
        <v/>
      </c>
      <c r="Q648" s="1126"/>
      <c r="R648" s="1065"/>
      <c r="S648" s="1028"/>
      <c r="T648" s="1028"/>
      <c r="U648" s="1066">
        <v>649</v>
      </c>
      <c r="V648" s="476"/>
    </row>
    <row r="649" spans="1:22" ht="15.75" customHeight="1">
      <c r="A649" s="1156" t="str">
        <f>IF(Data!A649="","",Data!A649)</f>
        <v>Labour: Weeding</v>
      </c>
      <c r="B649" s="1100"/>
      <c r="C649" s="1011" t="str">
        <f>IF(Data!BV649="","",Data!BV649)</f>
        <v/>
      </c>
      <c r="D649" s="1011" t="str">
        <f>IF(Data!BW649="","",Data!BW649)</f>
        <v/>
      </c>
      <c r="E649" s="1011" t="str">
        <f>IF(Data!BX649="","",Data!BX649)</f>
        <v/>
      </c>
      <c r="F649" s="1011" t="str">
        <f>IF(Data!BY649="","",Data!BY649)</f>
        <v/>
      </c>
      <c r="G649" s="1100"/>
      <c r="H649" s="969"/>
      <c r="I649" s="969"/>
      <c r="J649" s="969"/>
      <c r="K649" s="969"/>
      <c r="L649" s="1100"/>
      <c r="M649" s="969"/>
      <c r="N649" s="969"/>
      <c r="O649" s="969"/>
      <c r="P649" s="969"/>
      <c r="Q649" s="1126"/>
      <c r="R649" s="864"/>
      <c r="S649" s="864"/>
      <c r="T649" s="864"/>
      <c r="U649" s="1066">
        <v>650</v>
      </c>
      <c r="V649" s="476"/>
    </row>
    <row r="650" spans="1:22" ht="15.75" customHeight="1">
      <c r="A650" s="1118" t="s">
        <v>288</v>
      </c>
      <c r="B650" s="1100"/>
      <c r="C650" s="1011">
        <f>IF(Data!BV650="","",Data!BV650)</f>
        <v>1</v>
      </c>
      <c r="D650" s="1011">
        <f>IF(Data!BW650="","",Data!BW650)</f>
        <v>1</v>
      </c>
      <c r="E650" s="1011" t="str">
        <f>IF(Data!BX650="","",Data!BX650)</f>
        <v/>
      </c>
      <c r="F650" s="1011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 t="str">
        <f>IF(SUM(E650)&gt;0,E650*'Exp factors'!E$28,"")</f>
        <v/>
      </c>
      <c r="K650" s="1192" t="str">
        <f>IF(SUM(F650)&gt;0,F650*'Exp factors'!F$28,"")</f>
        <v/>
      </c>
      <c r="L650" s="1100"/>
      <c r="M650" s="969"/>
      <c r="N650" s="969"/>
      <c r="O650" s="969"/>
      <c r="P650" s="969"/>
      <c r="Q650" s="1126"/>
      <c r="R650" s="1110"/>
      <c r="S650" s="1111"/>
      <c r="T650" s="1111"/>
      <c r="U650" s="1066">
        <v>651</v>
      </c>
      <c r="V650" s="476"/>
    </row>
    <row r="651" spans="1:22" ht="15.75" customHeight="1">
      <c r="A651" s="1118" t="s">
        <v>289</v>
      </c>
      <c r="B651" s="1163"/>
      <c r="C651" s="1011">
        <f>IF(Data!BV651="","",Data!BV651)</f>
        <v>12</v>
      </c>
      <c r="D651" s="1011">
        <f>IF(Data!BW651="","",Data!BW651)</f>
        <v>6</v>
      </c>
      <c r="E651" s="1011" t="str">
        <f>IF(Data!BX651="","",Data!BX651)</f>
        <v/>
      </c>
      <c r="F651" s="1011" t="str">
        <f>IF(Data!BY651="","",Data!BY651)</f>
        <v/>
      </c>
      <c r="G651" s="1097"/>
      <c r="H651" s="1192">
        <f t="shared" ref="H651:K652" si="50">IF(C651&gt;0,C651,"")</f>
        <v>12</v>
      </c>
      <c r="I651" s="1192">
        <f t="shared" si="50"/>
        <v>6</v>
      </c>
      <c r="J651" s="1192" t="str">
        <f t="shared" si="50"/>
        <v/>
      </c>
      <c r="K651" s="1192" t="str">
        <f t="shared" si="50"/>
        <v/>
      </c>
      <c r="L651" s="1097"/>
      <c r="M651" s="969"/>
      <c r="N651" s="969"/>
      <c r="O651" s="969"/>
      <c r="P651" s="969"/>
      <c r="Q651" s="1126"/>
      <c r="R651" s="1110"/>
      <c r="S651" s="1111"/>
      <c r="T651" s="1111"/>
      <c r="U651" s="1066">
        <v>652</v>
      </c>
      <c r="V651" s="476"/>
    </row>
    <row r="652" spans="1:22" ht="15.75" customHeight="1">
      <c r="A652" s="1118" t="s">
        <v>277</v>
      </c>
      <c r="B652" s="1100"/>
      <c r="C652" s="1011">
        <f>IF(Data!BV652="","",Data!BV652)</f>
        <v>2</v>
      </c>
      <c r="D652" s="1011">
        <f>IF(Data!BW652="","",Data!BW652)</f>
        <v>2</v>
      </c>
      <c r="E652" s="1011" t="str">
        <f>IF(Data!BX652="","",Data!BX652)</f>
        <v/>
      </c>
      <c r="F652" s="1011" t="str">
        <f>IF(Data!BY652="","",Data!BY652)</f>
        <v/>
      </c>
      <c r="G652" s="1097"/>
      <c r="H652" s="1192">
        <f t="shared" si="50"/>
        <v>2</v>
      </c>
      <c r="I652" s="1192">
        <f t="shared" si="50"/>
        <v>2</v>
      </c>
      <c r="J652" s="1192" t="str">
        <f t="shared" si="50"/>
        <v/>
      </c>
      <c r="K652" s="1192" t="str">
        <f t="shared" si="50"/>
        <v/>
      </c>
      <c r="L652" s="1097"/>
      <c r="M652" s="969"/>
      <c r="N652" s="969"/>
      <c r="O652" s="969"/>
      <c r="P652" s="969"/>
      <c r="Q652" s="1126"/>
      <c r="R652" s="1110"/>
      <c r="S652" s="1111"/>
      <c r="T652" s="1111"/>
      <c r="U652" s="1066">
        <v>653</v>
      </c>
      <c r="V652" s="476"/>
    </row>
    <row r="653" spans="1:22" ht="15.75" customHeight="1">
      <c r="A653" s="1118" t="s">
        <v>290</v>
      </c>
      <c r="B653" s="1097"/>
      <c r="C653" s="1011">
        <f>IF(Data!BV653="","",Data!BV653)</f>
        <v>5</v>
      </c>
      <c r="D653" s="1011">
        <f>IF(Data!BW653="","",Data!BW653)</f>
        <v>10</v>
      </c>
      <c r="E653" s="1011" t="str">
        <f>IF(Data!BX653="","",Data!BX653)</f>
        <v/>
      </c>
      <c r="F653" s="1011" t="str">
        <f>IF(Data!BY653="","",Data!BY653)</f>
        <v/>
      </c>
      <c r="G653" s="1097"/>
      <c r="H653" s="969"/>
      <c r="I653" s="969"/>
      <c r="J653" s="969"/>
      <c r="K653" s="969"/>
      <c r="L653" s="1097"/>
      <c r="M653" s="969"/>
      <c r="N653" s="969"/>
      <c r="O653" s="969"/>
      <c r="P653" s="969"/>
      <c r="Q653" s="1126"/>
      <c r="R653" s="1110"/>
      <c r="S653" s="1111"/>
      <c r="T653" s="1111"/>
      <c r="U653" s="1066">
        <v>654</v>
      </c>
      <c r="V653" s="476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8.1185350852669827E-2</v>
      </c>
      <c r="D654" s="1144">
        <f>IF(D651="","",((D650*D651*D652*D653)*3630*$K$1)/D$46/365/$F$1)</f>
        <v>6.3144161774298768E-2</v>
      </c>
      <c r="E654" s="1144" t="str">
        <f>IF(E651="","",((E650*E651*E652*E653)*3630*$K$1)/E$46/365/$F$1)</f>
        <v/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9.7422421023203795E-2</v>
      </c>
      <c r="I654" s="1144">
        <f>IF(I651="","",((I650*I651*I652*D653)*3630*$K$1)/I$46/365/$F$1)</f>
        <v>7.5772994129158514E-2</v>
      </c>
      <c r="J654" s="1144" t="str">
        <f>IF(J651="","",((J650*J651*J652*E653)*3630*$K$1)/J$46/365/$F$1)</f>
        <v/>
      </c>
      <c r="K654" s="1144" t="str">
        <f>IF(K651="","",((K650*K651*K652*F653)*3630*$K$1)/K$46/365/$F$1)</f>
        <v/>
      </c>
      <c r="L654" s="1119"/>
      <c r="M654" s="1145">
        <f>IF(H654="","",SUM(H654)-SUM(C654))</f>
        <v>1.6237070170533968E-2</v>
      </c>
      <c r="N654" s="1145">
        <f>IF(I654="","",SUM(I654)-SUM(D654))</f>
        <v>1.2628832354859745E-2</v>
      </c>
      <c r="O654" s="1145" t="str">
        <f>IF(J654="","",SUM(J654)-SUM(E654))</f>
        <v/>
      </c>
      <c r="P654" s="1145" t="str">
        <f>IF(K654="","",SUM(K654)-SUM(F654))</f>
        <v/>
      </c>
      <c r="Q654" s="1126"/>
      <c r="R654" s="1065"/>
      <c r="S654" s="1028"/>
      <c r="T654" s="1028"/>
      <c r="U654" s="1066">
        <v>655</v>
      </c>
      <c r="V654" s="476"/>
    </row>
    <row r="655" spans="1:22" ht="15.75" customHeight="1">
      <c r="A655" s="1156" t="str">
        <f>IF(Data!A655="","",Data!A655)</f>
        <v>Labour: Harvesting</v>
      </c>
      <c r="B655" s="1124"/>
      <c r="C655" s="1011" t="str">
        <f>IF(Data!BV655="","",Data!BV655)</f>
        <v/>
      </c>
      <c r="D655" s="1011" t="str">
        <f>IF(Data!BW655="","",Data!BW655)</f>
        <v/>
      </c>
      <c r="E655" s="1011" t="str">
        <f>IF(Data!BX655="","",Data!BX655)</f>
        <v/>
      </c>
      <c r="F655" s="1011" t="str">
        <f>IF(Data!BY655="","",Data!BY655)</f>
        <v/>
      </c>
      <c r="G655" s="1097"/>
      <c r="H655" s="969"/>
      <c r="I655" s="969"/>
      <c r="J655" s="969"/>
      <c r="K655" s="969"/>
      <c r="L655" s="1097"/>
      <c r="M655" s="969"/>
      <c r="N655" s="969"/>
      <c r="O655" s="969"/>
      <c r="P655" s="969"/>
      <c r="Q655" s="1126"/>
      <c r="R655" s="864"/>
      <c r="S655" s="864"/>
      <c r="T655" s="864"/>
      <c r="U655" s="1066">
        <v>656</v>
      </c>
      <c r="V655" s="476"/>
    </row>
    <row r="656" spans="1:22" ht="15.75" customHeight="1">
      <c r="A656" s="1118" t="s">
        <v>288</v>
      </c>
      <c r="B656" s="1097"/>
      <c r="C656" s="1011">
        <f>IF(Data!BV656="","",Data!BV656)</f>
        <v>1</v>
      </c>
      <c r="D656" s="1011">
        <f>IF(Data!BW656="","",Data!BW656)</f>
        <v>1</v>
      </c>
      <c r="E656" s="1011" t="str">
        <f>IF(Data!BX656="","",Data!BX656)</f>
        <v/>
      </c>
      <c r="F656" s="1011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9"/>
      <c r="N656" s="969"/>
      <c r="O656" s="969"/>
      <c r="P656" s="969"/>
      <c r="Q656" s="1126"/>
      <c r="R656" s="1110"/>
      <c r="S656" s="1111"/>
      <c r="T656" s="1111"/>
      <c r="U656" s="1066">
        <v>657</v>
      </c>
      <c r="V656" s="476"/>
    </row>
    <row r="657" spans="1:22" ht="15.75" customHeight="1">
      <c r="A657" s="1118" t="s">
        <v>289</v>
      </c>
      <c r="B657" s="1097"/>
      <c r="C657" s="1011">
        <f>IF(Data!BV657="","",Data!BV657)</f>
        <v>2</v>
      </c>
      <c r="D657" s="1011">
        <f>IF(Data!BW657="","",Data!BW657)</f>
        <v>3</v>
      </c>
      <c r="E657" s="1011" t="str">
        <f>IF(Data!BX657="","",Data!BX657)</f>
        <v/>
      </c>
      <c r="F657" s="1011" t="str">
        <f>IF(Data!BY657="","",Data!BY657)</f>
        <v/>
      </c>
      <c r="G657" s="1097"/>
      <c r="H657" s="1192">
        <f t="shared" ref="H657:K658" si="51">IF(C657&gt;0,C657,"")</f>
        <v>2</v>
      </c>
      <c r="I657" s="1192">
        <f t="shared" si="51"/>
        <v>3</v>
      </c>
      <c r="J657" s="1192" t="str">
        <f t="shared" si="51"/>
        <v/>
      </c>
      <c r="K657" s="1192" t="str">
        <f t="shared" si="51"/>
        <v/>
      </c>
      <c r="L657" s="1097"/>
      <c r="M657" s="969"/>
      <c r="N657" s="969"/>
      <c r="O657" s="969"/>
      <c r="P657" s="969"/>
      <c r="Q657" s="1126"/>
      <c r="R657" s="1110"/>
      <c r="S657" s="1111"/>
      <c r="T657" s="1111"/>
      <c r="U657" s="1066">
        <v>658</v>
      </c>
      <c r="V657" s="476"/>
    </row>
    <row r="658" spans="1:22" ht="15.75" customHeight="1">
      <c r="A658" s="1118" t="s">
        <v>277</v>
      </c>
      <c r="B658" s="1097"/>
      <c r="C658" s="1011">
        <f>IF(Data!BV658="","",Data!BV658)</f>
        <v>2</v>
      </c>
      <c r="D658" s="1011">
        <f>IF(Data!BW658="","",Data!BW658)</f>
        <v>1</v>
      </c>
      <c r="E658" s="1011" t="str">
        <f>IF(Data!BX658="","",Data!BX658)</f>
        <v/>
      </c>
      <c r="F658" s="1011" t="str">
        <f>IF(Data!BY658="","",Data!BY658)</f>
        <v/>
      </c>
      <c r="G658" s="1097"/>
      <c r="H658" s="1192">
        <f t="shared" si="51"/>
        <v>2</v>
      </c>
      <c r="I658" s="1192">
        <f t="shared" si="51"/>
        <v>1</v>
      </c>
      <c r="J658" s="1192" t="str">
        <f t="shared" si="51"/>
        <v/>
      </c>
      <c r="K658" s="1192" t="str">
        <f t="shared" si="51"/>
        <v/>
      </c>
      <c r="L658" s="1097"/>
      <c r="M658" s="969"/>
      <c r="N658" s="969"/>
      <c r="O658" s="969"/>
      <c r="P658" s="969"/>
      <c r="Q658" s="1126"/>
      <c r="R658" s="1110"/>
      <c r="S658" s="1111"/>
      <c r="T658" s="1111"/>
      <c r="U658" s="1066">
        <v>659</v>
      </c>
      <c r="V658" s="476"/>
    </row>
    <row r="659" spans="1:22" ht="15.75" customHeight="1">
      <c r="A659" s="1118" t="s">
        <v>290</v>
      </c>
      <c r="B659" s="1097"/>
      <c r="C659" s="1011">
        <f>IF(Data!BV659="","",Data!BV659)</f>
        <v>5</v>
      </c>
      <c r="D659" s="1011">
        <f>IF(Data!BW659="","",Data!BW659)</f>
        <v>18</v>
      </c>
      <c r="E659" s="1011" t="str">
        <f>IF(Data!BX659="","",Data!BX659)</f>
        <v/>
      </c>
      <c r="F659" s="1011" t="str">
        <f>IF(Data!BY659="","",Data!BY659)</f>
        <v/>
      </c>
      <c r="G659" s="1097"/>
      <c r="H659" s="969"/>
      <c r="I659" s="969"/>
      <c r="J659" s="969"/>
      <c r="K659" s="969"/>
      <c r="L659" s="1097"/>
      <c r="M659" s="969"/>
      <c r="N659" s="969"/>
      <c r="O659" s="969"/>
      <c r="P659" s="969"/>
      <c r="Q659" s="1126"/>
      <c r="R659" s="1110"/>
      <c r="S659" s="1111"/>
      <c r="T659" s="1111"/>
      <c r="U659" s="1066">
        <v>660</v>
      </c>
      <c r="V659" s="476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1.3530891808778304E-2</v>
      </c>
      <c r="D660" s="1144">
        <f>IF(D657="","",((D656*D657*D658*D659)*3630*$K$1)/D$46/365/$F$1)</f>
        <v>2.8414872798434444E-2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1.6237070170533968E-2</v>
      </c>
      <c r="I660" s="1144">
        <f>IF(I657="","",((I656*I657*I658*D659)*3630*$K$1)/I$46/365/$F$1)</f>
        <v>3.4097847358121332E-2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2.7061783617556637E-3</v>
      </c>
      <c r="N660" s="1145">
        <f>IF(I660="","",SUM(I660)-SUM(D660))</f>
        <v>5.6829745596868875E-3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5"/>
      <c r="S660" s="1028"/>
      <c r="T660" s="1028"/>
      <c r="U660" s="1066">
        <v>661</v>
      </c>
      <c r="V660" s="476"/>
    </row>
    <row r="661" spans="1:22" ht="15.75" customHeight="1">
      <c r="A661" s="913" t="str">
        <f>IF(Data!A661="","",Data!A661)</f>
        <v>Labour migration: no. people per HH</v>
      </c>
      <c r="B661" s="1097"/>
      <c r="C661" s="1011" t="str">
        <f>IF(Data!BV661="","",Data!BV661)</f>
        <v/>
      </c>
      <c r="D661" s="1011" t="str">
        <f>IF(Data!BW661="","",Data!BW661)</f>
        <v/>
      </c>
      <c r="E661" s="1011" t="str">
        <f>IF(Data!BX661="","",Data!BX661)</f>
        <v/>
      </c>
      <c r="F661" s="1011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6">
        <v>662</v>
      </c>
      <c r="V661" s="476"/>
    </row>
    <row r="662" spans="1:22" ht="15.75" customHeight="1">
      <c r="A662" s="1118" t="s">
        <v>277</v>
      </c>
      <c r="B662" s="1097"/>
      <c r="C662" s="1011" t="str">
        <f>IF(Data!BV662="","",Data!BV662)</f>
        <v/>
      </c>
      <c r="D662" s="1011" t="str">
        <f>IF(Data!BW662="","",Data!BW662)</f>
        <v/>
      </c>
      <c r="E662" s="1011" t="str">
        <f>IF(Data!BX662="","",Data!BX662)</f>
        <v/>
      </c>
      <c r="F662" s="1011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9"/>
      <c r="N662" s="969"/>
      <c r="O662" s="969"/>
      <c r="P662" s="969"/>
      <c r="Q662" s="1126"/>
      <c r="R662" s="1110"/>
      <c r="S662" s="1111"/>
      <c r="T662" s="1111"/>
      <c r="U662" s="1066">
        <v>663</v>
      </c>
      <c r="V662" s="476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5"/>
      <c r="S663" s="1028"/>
      <c r="T663" s="1028"/>
      <c r="U663" s="1066">
        <v>664</v>
      </c>
      <c r="V663" s="476"/>
    </row>
    <row r="664" spans="1:22" ht="15.75" customHeight="1">
      <c r="A664" s="1193" t="s">
        <v>294</v>
      </c>
      <c r="B664" s="1124"/>
      <c r="C664" s="1011"/>
      <c r="D664" s="1011"/>
      <c r="E664" s="1011"/>
      <c r="F664" s="1011"/>
      <c r="G664" s="1097"/>
      <c r="H664" s="969"/>
      <c r="I664" s="969"/>
      <c r="J664" s="969"/>
      <c r="K664" s="969"/>
      <c r="L664" s="1097"/>
      <c r="M664" s="969"/>
      <c r="N664" s="969"/>
      <c r="O664" s="969"/>
      <c r="P664" s="969"/>
      <c r="Q664" s="1126"/>
      <c r="R664" s="864"/>
      <c r="S664" s="864"/>
      <c r="T664" s="864"/>
      <c r="U664" s="1066">
        <v>665</v>
      </c>
      <c r="V664" s="476"/>
    </row>
    <row r="665" spans="1:22" ht="15.75" customHeight="1">
      <c r="A665" s="913" t="str">
        <f>IF(Data!A665="","",Data!A665)</f>
        <v>School feeding: no. children</v>
      </c>
      <c r="B665" s="1097"/>
      <c r="C665" s="1011" t="str">
        <f>IF(Data!BV665="","",Data!BV665)</f>
        <v/>
      </c>
      <c r="D665" s="1011" t="str">
        <f>IF(Data!BW665="","",Data!BW665)</f>
        <v/>
      </c>
      <c r="E665" s="1011" t="str">
        <f>IF(Data!BX665="","",Data!BX665)</f>
        <v/>
      </c>
      <c r="F665" s="1011" t="str">
        <f>IF(Data!BY665="","",Data!BY665)</f>
        <v/>
      </c>
      <c r="G665" s="1097"/>
      <c r="H665" s="969"/>
      <c r="I665" s="969"/>
      <c r="J665" s="969"/>
      <c r="K665" s="969"/>
      <c r="L665" s="1097"/>
      <c r="M665" s="969"/>
      <c r="N665" s="969"/>
      <c r="O665" s="969"/>
      <c r="P665" s="969"/>
      <c r="Q665" s="1126"/>
      <c r="R665" s="1110"/>
      <c r="S665" s="1111"/>
      <c r="T665" s="1111"/>
      <c r="U665" s="1066">
        <v>666</v>
      </c>
      <c r="V665" s="476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9"/>
      <c r="I666" s="969"/>
      <c r="J666" s="969"/>
      <c r="K666" s="969"/>
      <c r="L666" s="1109"/>
      <c r="M666" s="969"/>
      <c r="N666" s="969"/>
      <c r="O666" s="969"/>
      <c r="P666" s="969"/>
      <c r="Q666" s="1126"/>
      <c r="R666" s="1065"/>
      <c r="S666" s="1028"/>
      <c r="T666" s="1028"/>
      <c r="U666" s="1066">
        <v>667</v>
      </c>
      <c r="V666" s="476"/>
    </row>
    <row r="667" spans="1:22" ht="15.75" customHeight="1">
      <c r="A667" s="913" t="str">
        <f>IF(Data!A667="","",Data!A667)</f>
        <v>Relief - grain: quantity (kg)</v>
      </c>
      <c r="B667" s="1097"/>
      <c r="C667" s="1011" t="str">
        <f>IF(Data!BV667="","",Data!BV667)</f>
        <v/>
      </c>
      <c r="D667" s="1011" t="str">
        <f>IF(Data!BW667="","",Data!BW667)</f>
        <v/>
      </c>
      <c r="E667" s="1011" t="str">
        <f>IF(Data!BX667="","",Data!BX667)</f>
        <v/>
      </c>
      <c r="F667" s="1011" t="str">
        <f>IF(Data!BY667="","",Data!BY667)</f>
        <v/>
      </c>
      <c r="G667" s="1097"/>
      <c r="H667" s="969"/>
      <c r="I667" s="969"/>
      <c r="J667" s="969"/>
      <c r="K667" s="969"/>
      <c r="L667" s="1097"/>
      <c r="M667" s="969"/>
      <c r="N667" s="969"/>
      <c r="O667" s="969"/>
      <c r="P667" s="969"/>
      <c r="Q667" s="1126"/>
      <c r="R667" s="903"/>
      <c r="S667" s="1035"/>
      <c r="T667" s="1035"/>
      <c r="U667" s="1066">
        <v>668</v>
      </c>
      <c r="V667" s="476"/>
    </row>
    <row r="668" spans="1:22" ht="15.75" customHeight="1">
      <c r="A668" s="1118" t="s">
        <v>282</v>
      </c>
      <c r="B668" s="1097"/>
      <c r="C668" s="1011" t="str">
        <f>IF(Data!BV668="","",Data!BV668)</f>
        <v/>
      </c>
      <c r="D668" s="1011" t="str">
        <f>IF(Data!BW668="","",Data!BW668)</f>
        <v/>
      </c>
      <c r="E668" s="1011" t="str">
        <f>IF(Data!BX668="","",Data!BX668)</f>
        <v/>
      </c>
      <c r="F668" s="1011" t="str">
        <f>IF(Data!BY668="","",Data!BY668)</f>
        <v/>
      </c>
      <c r="G668" s="1097"/>
      <c r="H668" s="969"/>
      <c r="I668" s="969"/>
      <c r="J668" s="969"/>
      <c r="K668" s="969"/>
      <c r="L668" s="1097"/>
      <c r="M668" s="969"/>
      <c r="N668" s="969"/>
      <c r="O668" s="969"/>
      <c r="P668" s="969"/>
      <c r="Q668" s="1126"/>
      <c r="R668" s="1110"/>
      <c r="S668" s="1111"/>
      <c r="T668" s="1111"/>
      <c r="U668" s="1066">
        <v>669</v>
      </c>
      <c r="V668" s="476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9"/>
      <c r="I669" s="969"/>
      <c r="J669" s="969"/>
      <c r="K669" s="969"/>
      <c r="L669" s="1109"/>
      <c r="M669" s="969"/>
      <c r="N669" s="969"/>
      <c r="O669" s="969"/>
      <c r="P669" s="969"/>
      <c r="Q669" s="1126"/>
      <c r="R669" s="1065"/>
      <c r="S669" s="1028"/>
      <c r="T669" s="1028"/>
      <c r="U669" s="1066">
        <v>670</v>
      </c>
      <c r="V669" s="476"/>
    </row>
    <row r="670" spans="1:22" ht="15.75" customHeight="1">
      <c r="A670" s="913" t="str">
        <f>IF(Data!A670="","",Data!A670)</f>
        <v>Relief - pulses: quantity (kg)</v>
      </c>
      <c r="B670" s="1124"/>
      <c r="C670" s="1011" t="str">
        <f>IF(Data!BV670="","",Data!BV670)</f>
        <v/>
      </c>
      <c r="D670" s="1011" t="str">
        <f>IF(Data!BW670="","",Data!BW670)</f>
        <v/>
      </c>
      <c r="E670" s="1011" t="str">
        <f>IF(Data!BX670="","",Data!BX670)</f>
        <v/>
      </c>
      <c r="F670" s="1011" t="str">
        <f>IF(Data!BY670="","",Data!BY670)</f>
        <v/>
      </c>
      <c r="G670" s="1097"/>
      <c r="H670" s="969"/>
      <c r="I670" s="969"/>
      <c r="J670" s="969"/>
      <c r="K670" s="969"/>
      <c r="L670" s="1097"/>
      <c r="M670" s="969"/>
      <c r="N670" s="969"/>
      <c r="O670" s="969"/>
      <c r="P670" s="969"/>
      <c r="Q670" s="1126"/>
      <c r="R670" s="903"/>
      <c r="S670" s="1035"/>
      <c r="T670" s="1035"/>
      <c r="U670" s="1066">
        <v>671</v>
      </c>
      <c r="V670" s="476"/>
    </row>
    <row r="671" spans="1:22" ht="15.75" customHeight="1">
      <c r="A671" s="1118" t="s">
        <v>282</v>
      </c>
      <c r="B671" s="1097"/>
      <c r="C671" s="1011" t="str">
        <f>IF(Data!BV671="","",Data!BV671)</f>
        <v/>
      </c>
      <c r="D671" s="1011" t="str">
        <f>IF(Data!BW671="","",Data!BW671)</f>
        <v/>
      </c>
      <c r="E671" s="1011" t="str">
        <f>IF(Data!BX671="","",Data!BX671)</f>
        <v/>
      </c>
      <c r="F671" s="1011" t="str">
        <f>IF(Data!BY671="","",Data!BY671)</f>
        <v/>
      </c>
      <c r="G671" s="1097"/>
      <c r="H671" s="969"/>
      <c r="I671" s="969"/>
      <c r="J671" s="969"/>
      <c r="K671" s="969"/>
      <c r="L671" s="1097"/>
      <c r="M671" s="969"/>
      <c r="N671" s="969"/>
      <c r="O671" s="969"/>
      <c r="P671" s="969"/>
      <c r="Q671" s="1126"/>
      <c r="R671" s="1110"/>
      <c r="S671" s="1111"/>
      <c r="T671" s="1111"/>
      <c r="U671" s="1066">
        <v>672</v>
      </c>
      <c r="V671" s="476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9"/>
      <c r="I672" s="969"/>
      <c r="J672" s="969"/>
      <c r="K672" s="969"/>
      <c r="L672" s="1109"/>
      <c r="M672" s="969"/>
      <c r="N672" s="969"/>
      <c r="O672" s="969"/>
      <c r="P672" s="969"/>
      <c r="Q672" s="1126"/>
      <c r="R672" s="1065"/>
      <c r="S672" s="1028"/>
      <c r="T672" s="1028"/>
      <c r="U672" s="1066">
        <v>673</v>
      </c>
      <c r="V672" s="476"/>
    </row>
    <row r="673" spans="1:22" ht="15.75" customHeight="1">
      <c r="A673" s="913" t="str">
        <f>IF(Data!A673="","",Data!A673)</f>
        <v>Relief - oil: quantity (kg)</v>
      </c>
      <c r="B673" s="1100"/>
      <c r="C673" s="1011" t="str">
        <f>IF(Data!BV673="","",Data!BV673)</f>
        <v/>
      </c>
      <c r="D673" s="1011" t="str">
        <f>IF(Data!BW673="","",Data!BW673)</f>
        <v/>
      </c>
      <c r="E673" s="1011" t="str">
        <f>IF(Data!BX673="","",Data!BX673)</f>
        <v/>
      </c>
      <c r="F673" s="1011" t="str">
        <f>IF(Data!BY673="","",Data!BY673)</f>
        <v/>
      </c>
      <c r="G673" s="1097"/>
      <c r="H673" s="969"/>
      <c r="I673" s="969"/>
      <c r="J673" s="969"/>
      <c r="K673" s="969"/>
      <c r="L673" s="1097"/>
      <c r="M673" s="969"/>
      <c r="N673" s="969"/>
      <c r="O673" s="969"/>
      <c r="P673" s="969"/>
      <c r="Q673" s="1126"/>
      <c r="R673" s="903"/>
      <c r="S673" s="1035"/>
      <c r="T673" s="1035"/>
      <c r="U673" s="1066">
        <v>674</v>
      </c>
      <c r="V673" s="476"/>
    </row>
    <row r="674" spans="1:22" ht="15.75" customHeight="1">
      <c r="A674" s="1118" t="s">
        <v>282</v>
      </c>
      <c r="B674" s="1100"/>
      <c r="C674" s="1011" t="str">
        <f>IF(Data!BV674="","",Data!BV674)</f>
        <v/>
      </c>
      <c r="D674" s="1011" t="str">
        <f>IF(Data!BW674="","",Data!BW674)</f>
        <v/>
      </c>
      <c r="E674" s="1011" t="str">
        <f>IF(Data!BX674="","",Data!BX674)</f>
        <v/>
      </c>
      <c r="F674" s="1011" t="str">
        <f>IF(Data!BY674="","",Data!BY674)</f>
        <v/>
      </c>
      <c r="G674" s="1097"/>
      <c r="H674" s="969"/>
      <c r="I674" s="969"/>
      <c r="J674" s="969"/>
      <c r="K674" s="969"/>
      <c r="L674" s="1097"/>
      <c r="M674" s="969"/>
      <c r="N674" s="969"/>
      <c r="O674" s="969"/>
      <c r="P674" s="969"/>
      <c r="Q674" s="1126"/>
      <c r="R674" s="1110"/>
      <c r="S674" s="1111"/>
      <c r="T674" s="1111"/>
      <c r="U674" s="1066">
        <v>675</v>
      </c>
      <c r="V674" s="476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9"/>
      <c r="I675" s="969"/>
      <c r="J675" s="969"/>
      <c r="K675" s="969"/>
      <c r="L675" s="1109"/>
      <c r="M675" s="969"/>
      <c r="N675" s="969"/>
      <c r="O675" s="969"/>
      <c r="P675" s="969"/>
      <c r="Q675" s="1126"/>
      <c r="R675" s="1065"/>
      <c r="S675" s="1028"/>
      <c r="T675" s="1028"/>
      <c r="U675" s="1066">
        <v>676</v>
      </c>
      <c r="V675" s="476"/>
    </row>
    <row r="676" spans="1:22" ht="15.75" customHeight="1">
      <c r="A676" s="1156" t="str">
        <f>IF(Data!A676="","",Data!A676)</f>
        <v>Relief: sugar</v>
      </c>
      <c r="B676" s="955"/>
      <c r="C676" s="1011" t="str">
        <f>IF(Data!BV676="","",Data!BV676)</f>
        <v/>
      </c>
      <c r="D676" s="1011" t="str">
        <f>IF(Data!BW676="","",Data!BW676)</f>
        <v/>
      </c>
      <c r="E676" s="1011" t="str">
        <f>IF(Data!BX676="","",Data!BX676)</f>
        <v/>
      </c>
      <c r="F676" s="1011" t="str">
        <f>IF(Data!BY676="","",Data!BY676)</f>
        <v/>
      </c>
      <c r="G676" s="1109"/>
      <c r="H676" s="969"/>
      <c r="I676" s="969"/>
      <c r="J676" s="969"/>
      <c r="K676" s="969"/>
      <c r="L676" s="1109"/>
      <c r="M676" s="969"/>
      <c r="N676" s="969"/>
      <c r="O676" s="969"/>
      <c r="P676" s="969"/>
      <c r="Q676" s="1126"/>
      <c r="R676" s="864"/>
      <c r="S676" s="864"/>
      <c r="T676" s="864"/>
      <c r="U676" s="1066">
        <v>677</v>
      </c>
      <c r="V676" s="476"/>
    </row>
    <row r="677" spans="1:22" ht="15.75" customHeight="1">
      <c r="A677" s="1118" t="s">
        <v>285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9"/>
      <c r="N677" s="969"/>
      <c r="O677" s="969"/>
      <c r="P677" s="969"/>
      <c r="Q677" s="1126"/>
      <c r="R677" s="903"/>
      <c r="S677" s="1035"/>
      <c r="T677" s="1035"/>
      <c r="U677" s="1066">
        <v>678</v>
      </c>
      <c r="V677" s="476"/>
    </row>
    <row r="678" spans="1:22" ht="15.75" customHeight="1">
      <c r="A678" s="1118" t="s">
        <v>282</v>
      </c>
      <c r="B678" s="1195"/>
      <c r="C678" s="1011" t="str">
        <f>IF(Data!BV678="","",Data!BV678)</f>
        <v/>
      </c>
      <c r="D678" s="1011" t="str">
        <f>IF(Data!BW678="","",Data!BW678)</f>
        <v/>
      </c>
      <c r="E678" s="1011" t="str">
        <f>IF(Data!BX678="","",Data!BX678)</f>
        <v/>
      </c>
      <c r="F678" s="1011" t="str">
        <f>IF(Data!BY678="","",Data!BY678)</f>
        <v/>
      </c>
      <c r="G678" s="1097"/>
      <c r="H678" s="299"/>
      <c r="I678" s="299"/>
      <c r="J678" s="299"/>
      <c r="K678" s="299"/>
      <c r="L678" s="1097"/>
      <c r="M678" s="969"/>
      <c r="N678" s="969"/>
      <c r="O678" s="969"/>
      <c r="P678" s="969"/>
      <c r="Q678" s="1126"/>
      <c r="R678" s="1110"/>
      <c r="S678" s="1111"/>
      <c r="T678" s="1111"/>
      <c r="U678" s="1066">
        <v>679</v>
      </c>
      <c r="V678" s="476"/>
    </row>
    <row r="679" spans="1:22" ht="15.75" customHeight="1">
      <c r="A679" s="1167" t="str">
        <f>$G$1 &amp; "/kg"</f>
        <v>kcal/kg</v>
      </c>
      <c r="B679" s="955"/>
      <c r="C679" s="1011">
        <f>IF(Data!BV679="","",Data!BV679)</f>
        <v>16747</v>
      </c>
      <c r="D679" s="1011">
        <f>IF(Data!BW679="","",Data!BW679)</f>
        <v>16747</v>
      </c>
      <c r="E679" s="1011">
        <f>IF(Data!BX679="","",Data!BX679)</f>
        <v>16747</v>
      </c>
      <c r="F679" s="1011">
        <f>IF(Data!BY679="","",Data!BY679)</f>
        <v>16747</v>
      </c>
      <c r="G679" s="1097"/>
      <c r="H679" s="969"/>
      <c r="I679" s="969"/>
      <c r="J679" s="969"/>
      <c r="K679" s="969"/>
      <c r="L679" s="1097"/>
      <c r="M679" s="1113"/>
      <c r="N679" s="1113"/>
      <c r="O679" s="1113"/>
      <c r="P679" s="1113"/>
      <c r="Q679" s="1126"/>
      <c r="R679" s="903"/>
      <c r="S679" s="1035"/>
      <c r="T679" s="1035"/>
      <c r="U679" s="1066">
        <v>680</v>
      </c>
      <c r="V679" s="476"/>
    </row>
    <row r="680" spans="1:22" ht="15.75" customHeight="1">
      <c r="A680" s="1118" t="str">
        <f>$G$1 &amp; " (%)"</f>
        <v>kcal (%)</v>
      </c>
      <c r="B680" s="955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5"/>
      <c r="S680" s="1028"/>
      <c r="T680" s="1028"/>
      <c r="U680" s="1066">
        <v>681</v>
      </c>
      <c r="V680" s="476"/>
    </row>
    <row r="681" spans="1:22" ht="15.75" customHeight="1">
      <c r="A681" s="1156" t="str">
        <f>IF(Data!A681="","",Data!A681)</f>
        <v>Relief: Under 5 supplementary feeding</v>
      </c>
      <c r="B681" s="955"/>
      <c r="C681" s="1011" t="str">
        <f>IF(Data!BV681="","",Data!BV681)</f>
        <v/>
      </c>
      <c r="D681" s="1011" t="str">
        <f>IF(Data!BW681="","",Data!BW681)</f>
        <v/>
      </c>
      <c r="E681" s="1011" t="str">
        <f>IF(Data!BX681="","",Data!BX681)</f>
        <v/>
      </c>
      <c r="F681" s="1011" t="str">
        <f>IF(Data!BY681="","",Data!BY681)</f>
        <v/>
      </c>
      <c r="G681" s="1109"/>
      <c r="H681" s="969"/>
      <c r="I681" s="969"/>
      <c r="J681" s="969"/>
      <c r="K681" s="969"/>
      <c r="L681" s="1109"/>
      <c r="M681" s="969"/>
      <c r="N681" s="969"/>
      <c r="O681" s="969"/>
      <c r="P681" s="969"/>
      <c r="Q681" s="1126"/>
      <c r="R681" s="864"/>
      <c r="S681" s="864"/>
      <c r="T681" s="864"/>
      <c r="U681" s="1066">
        <v>682</v>
      </c>
      <c r="V681" s="476"/>
    </row>
    <row r="682" spans="1:22" ht="15.75" customHeight="1">
      <c r="A682" s="1118" t="s">
        <v>285</v>
      </c>
      <c r="B682" s="955"/>
      <c r="C682" s="1011" t="str">
        <f>IF(Data!BV682="","",Data!BV682)</f>
        <v/>
      </c>
      <c r="D682" s="1011" t="str">
        <f>IF(Data!BW682="","",Data!BW682)</f>
        <v/>
      </c>
      <c r="E682" s="1011" t="str">
        <f>IF(Data!BX682="","",Data!BX682)</f>
        <v/>
      </c>
      <c r="F682" s="1011" t="str">
        <f>IF(Data!BY682="","",Data!BY682)</f>
        <v/>
      </c>
      <c r="G682" s="1097"/>
      <c r="H682" s="299"/>
      <c r="I682" s="299"/>
      <c r="J682" s="299"/>
      <c r="K682" s="299"/>
      <c r="L682" s="1097"/>
      <c r="M682" s="969"/>
      <c r="N682" s="969"/>
      <c r="O682" s="969"/>
      <c r="P682" s="969"/>
      <c r="Q682" s="1126"/>
      <c r="R682" s="903"/>
      <c r="S682" s="1035"/>
      <c r="T682" s="1035"/>
      <c r="U682" s="1066">
        <v>683</v>
      </c>
      <c r="V682" s="476"/>
    </row>
    <row r="683" spans="1:22" ht="15.75" customHeight="1">
      <c r="A683" s="1118" t="s">
        <v>282</v>
      </c>
      <c r="B683" s="955"/>
      <c r="C683" s="1011" t="str">
        <f>IF(Data!BV683="","",Data!BV683)</f>
        <v/>
      </c>
      <c r="D683" s="1011" t="str">
        <f>IF(Data!BW683="","",Data!BW683)</f>
        <v/>
      </c>
      <c r="E683" s="1011" t="str">
        <f>IF(Data!BX683="","",Data!BX683)</f>
        <v/>
      </c>
      <c r="F683" s="1011" t="str">
        <f>IF(Data!BY683="","",Data!BY683)</f>
        <v/>
      </c>
      <c r="G683" s="1097"/>
      <c r="H683" s="299"/>
      <c r="I683" s="299"/>
      <c r="J683" s="299"/>
      <c r="K683" s="299"/>
      <c r="L683" s="1097"/>
      <c r="M683" s="969"/>
      <c r="N683" s="969"/>
      <c r="O683" s="969"/>
      <c r="P683" s="969"/>
      <c r="Q683" s="1126"/>
      <c r="R683" s="1110"/>
      <c r="S683" s="1111"/>
      <c r="T683" s="1111"/>
      <c r="U683" s="1066">
        <v>684</v>
      </c>
      <c r="V683" s="476"/>
    </row>
    <row r="684" spans="1:22" ht="15.75" customHeight="1">
      <c r="A684" s="1167" t="str">
        <f>$G$1 &amp; "/kg"</f>
        <v>kcal/kg</v>
      </c>
      <c r="B684" s="955"/>
      <c r="C684" s="1011">
        <f>IF(Data!BV684="","",Data!BV684)</f>
        <v>2020</v>
      </c>
      <c r="D684" s="1011">
        <f>IF(Data!BW684="","",Data!BW684)</f>
        <v>2020</v>
      </c>
      <c r="E684" s="1011">
        <f>IF(Data!BX684="","",Data!BX684)</f>
        <v>2020</v>
      </c>
      <c r="F684" s="1011">
        <f>IF(Data!BY684="","",Data!BY684)</f>
        <v>2020</v>
      </c>
      <c r="G684" s="1097"/>
      <c r="H684" s="969"/>
      <c r="I684" s="969"/>
      <c r="J684" s="969"/>
      <c r="K684" s="969"/>
      <c r="L684" s="1097"/>
      <c r="M684" s="1113"/>
      <c r="N684" s="1113"/>
      <c r="O684" s="1113"/>
      <c r="P684" s="1113"/>
      <c r="Q684" s="1126"/>
      <c r="R684" s="903"/>
      <c r="S684" s="1035"/>
      <c r="T684" s="1035"/>
      <c r="U684" s="1066">
        <v>685</v>
      </c>
      <c r="V684" s="476"/>
    </row>
    <row r="685" spans="1:22" ht="15.75" customHeight="1">
      <c r="A685" s="1118" t="str">
        <f>$G$1 &amp; " (%)"</f>
        <v>kcal (%)</v>
      </c>
      <c r="B685" s="955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5"/>
      <c r="S685" s="1028"/>
      <c r="T685" s="1028"/>
      <c r="U685" s="1066">
        <v>686</v>
      </c>
      <c r="V685" s="476"/>
    </row>
    <row r="686" spans="1:22" ht="15.75" customHeight="1">
      <c r="A686" s="913" t="str">
        <f>IF(Data!A686="","",Data!A686)</f>
        <v>Gifts/remittances: cereal</v>
      </c>
      <c r="B686" s="1195"/>
      <c r="C686" s="1011" t="str">
        <f>IF(Data!BV686="","",Data!BV686)</f>
        <v/>
      </c>
      <c r="D686" s="1011" t="str">
        <f>IF(Data!BW686="","",Data!BW686)</f>
        <v/>
      </c>
      <c r="E686" s="1011" t="str">
        <f>IF(Data!BX686="","",Data!BX686)</f>
        <v/>
      </c>
      <c r="F686" s="1011" t="str">
        <f>IF(Data!BY686="","",Data!BY686)</f>
        <v/>
      </c>
      <c r="G686" s="1109"/>
      <c r="H686" s="969"/>
      <c r="I686" s="969"/>
      <c r="J686" s="969"/>
      <c r="K686" s="969"/>
      <c r="L686" s="1109"/>
      <c r="M686" s="969"/>
      <c r="N686" s="969"/>
      <c r="O686" s="969"/>
      <c r="P686" s="969"/>
      <c r="Q686" s="1126"/>
      <c r="R686" s="864"/>
      <c r="S686" s="864"/>
      <c r="T686" s="864"/>
      <c r="U686" s="1066">
        <v>687</v>
      </c>
      <c r="V686" s="476"/>
    </row>
    <row r="687" spans="1:22" ht="15.75" customHeight="1">
      <c r="A687" s="1118" t="s">
        <v>285</v>
      </c>
      <c r="B687" s="1195"/>
      <c r="C687" s="1011" t="str">
        <f>IF(Data!BV687="","",Data!BV687)</f>
        <v/>
      </c>
      <c r="D687" s="1011" t="str">
        <f>IF(Data!BW687="","",Data!BW687)</f>
        <v/>
      </c>
      <c r="E687" s="1011" t="str">
        <f>IF(Data!BX687="","",Data!BX687)</f>
        <v/>
      </c>
      <c r="F687" s="1011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9"/>
      <c r="N687" s="969"/>
      <c r="O687" s="969"/>
      <c r="P687" s="969"/>
      <c r="Q687" s="1126"/>
      <c r="R687" s="903"/>
      <c r="S687" s="1035"/>
      <c r="T687" s="1035"/>
      <c r="U687" s="1066">
        <v>688</v>
      </c>
      <c r="V687" s="476"/>
    </row>
    <row r="688" spans="1:22" ht="15.75" customHeight="1">
      <c r="A688" s="1118" t="s">
        <v>282</v>
      </c>
      <c r="B688" s="1195"/>
      <c r="C688" s="1011" t="str">
        <f>IF(Data!BV688="","",Data!BV688)</f>
        <v/>
      </c>
      <c r="D688" s="1011" t="str">
        <f>IF(Data!BW688="","",Data!BW688)</f>
        <v/>
      </c>
      <c r="E688" s="1011" t="str">
        <f>IF(Data!BX688="","",Data!BX688)</f>
        <v/>
      </c>
      <c r="F688" s="1011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9"/>
      <c r="N688" s="969"/>
      <c r="O688" s="969"/>
      <c r="P688" s="969"/>
      <c r="Q688" s="1126"/>
      <c r="R688" s="1110"/>
      <c r="S688" s="1111"/>
      <c r="T688" s="1111"/>
      <c r="U688" s="1066">
        <v>689</v>
      </c>
      <c r="V688" s="476"/>
    </row>
    <row r="689" spans="1:22" ht="15.75" customHeight="1">
      <c r="A689" s="1167" t="str">
        <f>$G$1 &amp; "/kg"</f>
        <v>kcal/kg</v>
      </c>
      <c r="B689" s="1195"/>
      <c r="C689" s="1011">
        <f>IF(Data!BV689="","",Data!BV689)</f>
        <v>3620</v>
      </c>
      <c r="D689" s="1011">
        <f>IF(Data!BW689="","",Data!BW689)</f>
        <v>3620</v>
      </c>
      <c r="E689" s="1011">
        <f>IF(Data!BX689="","",Data!BX689)</f>
        <v>3620</v>
      </c>
      <c r="F689" s="1011">
        <f>IF(Data!BY689="","",Data!BY689)</f>
        <v>3620</v>
      </c>
      <c r="G689" s="1097"/>
      <c r="H689" s="969"/>
      <c r="I689" s="969"/>
      <c r="J689" s="969"/>
      <c r="K689" s="969"/>
      <c r="L689" s="1097"/>
      <c r="M689" s="1113"/>
      <c r="N689" s="1113"/>
      <c r="O689" s="1113"/>
      <c r="P689" s="1113"/>
      <c r="Q689" s="1126"/>
      <c r="R689" s="903"/>
      <c r="S689" s="1035"/>
      <c r="T689" s="1035"/>
      <c r="U689" s="1066">
        <v>690</v>
      </c>
      <c r="V689" s="476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5"/>
      <c r="S690" s="1028"/>
      <c r="T690" s="1028"/>
      <c r="U690" s="1066">
        <v>691</v>
      </c>
      <c r="V690" s="476"/>
    </row>
    <row r="691" spans="1:22" ht="15.75" customHeight="1">
      <c r="A691" s="1156" t="str">
        <f>IF(Data!A691="","",Data!A691)</f>
        <v>Gifts/remittances: sugar</v>
      </c>
      <c r="B691" s="955"/>
      <c r="C691" s="1011" t="str">
        <f>IF(Data!BV691="","",Data!BV691)</f>
        <v/>
      </c>
      <c r="D691" s="1011" t="str">
        <f>IF(Data!BW691="","",Data!BW691)</f>
        <v/>
      </c>
      <c r="E691" s="1011" t="str">
        <f>IF(Data!BX691="","",Data!BX691)</f>
        <v/>
      </c>
      <c r="F691" s="1011" t="str">
        <f>IF(Data!BY691="","",Data!BY691)</f>
        <v/>
      </c>
      <c r="G691" s="1109"/>
      <c r="H691" s="969"/>
      <c r="I691" s="969"/>
      <c r="J691" s="969"/>
      <c r="K691" s="969"/>
      <c r="L691" s="1109"/>
      <c r="M691" s="969"/>
      <c r="N691" s="969"/>
      <c r="O691" s="969"/>
      <c r="P691" s="969"/>
      <c r="Q691" s="1126"/>
      <c r="R691" s="864"/>
      <c r="S691" s="864"/>
      <c r="T691" s="864"/>
      <c r="U691" s="1066">
        <v>692</v>
      </c>
      <c r="V691" s="476"/>
    </row>
    <row r="692" spans="1:22" ht="15.75" customHeight="1">
      <c r="A692" s="1118" t="s">
        <v>285</v>
      </c>
      <c r="B692" s="1195"/>
      <c r="C692" s="1011" t="str">
        <f>IF(Data!BV692="","",Data!BV692)</f>
        <v/>
      </c>
      <c r="D692" s="1011" t="str">
        <f>IF(Data!BW692="","",Data!BW692)</f>
        <v/>
      </c>
      <c r="E692" s="1011" t="str">
        <f>IF(Data!BX692="","",Data!BX692)</f>
        <v/>
      </c>
      <c r="F692" s="1011" t="str">
        <f>IF(Data!BY692="","",Data!BY692)</f>
        <v/>
      </c>
      <c r="G692" s="1097"/>
      <c r="H692" s="299"/>
      <c r="I692" s="299"/>
      <c r="J692" s="299"/>
      <c r="K692" s="299"/>
      <c r="L692" s="1097"/>
      <c r="M692" s="969"/>
      <c r="N692" s="969"/>
      <c r="O692" s="969"/>
      <c r="P692" s="969"/>
      <c r="Q692" s="1126"/>
      <c r="R692" s="903"/>
      <c r="S692" s="1035"/>
      <c r="T692" s="1035"/>
      <c r="U692" s="1066">
        <v>693</v>
      </c>
      <c r="V692" s="476"/>
    </row>
    <row r="693" spans="1:22" ht="15.75" customHeight="1">
      <c r="A693" s="1118" t="s">
        <v>282</v>
      </c>
      <c r="B693" s="1195"/>
      <c r="C693" s="1011" t="str">
        <f>IF(Data!BV693="","",Data!BV693)</f>
        <v/>
      </c>
      <c r="D693" s="1011" t="str">
        <f>IF(Data!BW693="","",Data!BW693)</f>
        <v/>
      </c>
      <c r="E693" s="1011" t="str">
        <f>IF(Data!BX693="","",Data!BX693)</f>
        <v/>
      </c>
      <c r="F693" s="1011" t="str">
        <f>IF(Data!BY693="","",Data!BY693)</f>
        <v/>
      </c>
      <c r="G693" s="1097"/>
      <c r="H693" s="299"/>
      <c r="I693" s="299"/>
      <c r="J693" s="299"/>
      <c r="K693" s="299"/>
      <c r="L693" s="1097"/>
      <c r="M693" s="969"/>
      <c r="N693" s="969"/>
      <c r="O693" s="969"/>
      <c r="P693" s="969"/>
      <c r="Q693" s="1126"/>
      <c r="R693" s="1110"/>
      <c r="S693" s="1111"/>
      <c r="T693" s="1111"/>
      <c r="U693" s="1066">
        <v>694</v>
      </c>
      <c r="V693" s="476"/>
    </row>
    <row r="694" spans="1:22" ht="15.75" customHeight="1">
      <c r="A694" s="1167" t="str">
        <f>$G$1 &amp; "/kg"</f>
        <v>kcal/kg</v>
      </c>
      <c r="B694" s="955"/>
      <c r="C694" s="1011">
        <f>IF(Data!BV694="","",Data!BV694)</f>
        <v>4000</v>
      </c>
      <c r="D694" s="1011">
        <f>IF(Data!BW694="","",Data!BW694)</f>
        <v>4000</v>
      </c>
      <c r="E694" s="1011">
        <f>IF(Data!BX694="","",Data!BX694)</f>
        <v>4000</v>
      </c>
      <c r="F694" s="1011">
        <f>IF(Data!BY694="","",Data!BY694)</f>
        <v>4000</v>
      </c>
      <c r="G694" s="1097"/>
      <c r="H694" s="969"/>
      <c r="I694" s="969"/>
      <c r="J694" s="969"/>
      <c r="K694" s="969"/>
      <c r="L694" s="1097"/>
      <c r="M694" s="1113"/>
      <c r="N694" s="1113"/>
      <c r="O694" s="1113"/>
      <c r="P694" s="1113"/>
      <c r="Q694" s="1126"/>
      <c r="R694" s="903"/>
      <c r="S694" s="1035"/>
      <c r="T694" s="1035"/>
      <c r="U694" s="1066">
        <v>695</v>
      </c>
      <c r="V694" s="476"/>
    </row>
    <row r="695" spans="1:22" ht="15.75" customHeight="1">
      <c r="A695" s="1118" t="str">
        <f>$G$1 &amp; " (%)"</f>
        <v>kcal (%)</v>
      </c>
      <c r="B695" s="955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5"/>
      <c r="S695" s="1028"/>
      <c r="T695" s="1028"/>
      <c r="U695" s="1066">
        <v>696</v>
      </c>
      <c r="V695" s="476"/>
    </row>
    <row r="696" spans="1:22" ht="15.75" customHeight="1">
      <c r="A696" s="1156" t="str">
        <f>IF(Data!A696="","",Data!A696)</f>
        <v>Gifts/remittances: Other</v>
      </c>
      <c r="B696" s="955"/>
      <c r="C696" s="1011" t="str">
        <f>IF(Data!BV696="","",Data!BV696)</f>
        <v/>
      </c>
      <c r="D696" s="1011" t="str">
        <f>IF(Data!BW696="","",Data!BW696)</f>
        <v/>
      </c>
      <c r="E696" s="1011" t="str">
        <f>IF(Data!BX696="","",Data!BX696)</f>
        <v/>
      </c>
      <c r="F696" s="1011" t="str">
        <f>IF(Data!BY696="","",Data!BY696)</f>
        <v/>
      </c>
      <c r="G696" s="1109"/>
      <c r="H696" s="969"/>
      <c r="I696" s="969"/>
      <c r="J696" s="969"/>
      <c r="K696" s="969"/>
      <c r="L696" s="1109"/>
      <c r="M696" s="969"/>
      <c r="N696" s="969"/>
      <c r="O696" s="969"/>
      <c r="P696" s="969"/>
      <c r="Q696" s="1126"/>
      <c r="R696" s="864"/>
      <c r="S696" s="864"/>
      <c r="T696" s="864"/>
      <c r="U696" s="1066">
        <v>697</v>
      </c>
      <c r="V696" s="476"/>
    </row>
    <row r="697" spans="1:22" ht="15.75" customHeight="1">
      <c r="A697" s="1118" t="s">
        <v>285</v>
      </c>
      <c r="B697" s="955"/>
      <c r="C697" s="1011" t="str">
        <f>IF(Data!BV697="","",Data!BV697)</f>
        <v/>
      </c>
      <c r="D697" s="1011" t="str">
        <f>IF(Data!BW697="","",Data!BW697)</f>
        <v/>
      </c>
      <c r="E697" s="1011" t="str">
        <f>IF(Data!BX697="","",Data!BX697)</f>
        <v/>
      </c>
      <c r="F697" s="1011" t="str">
        <f>IF(Data!BY697="","",Data!BY697)</f>
        <v/>
      </c>
      <c r="G697" s="1097"/>
      <c r="H697" s="299"/>
      <c r="I697" s="299"/>
      <c r="J697" s="299"/>
      <c r="K697" s="299"/>
      <c r="L697" s="1097"/>
      <c r="M697" s="969"/>
      <c r="N697" s="969"/>
      <c r="O697" s="969"/>
      <c r="P697" s="969"/>
      <c r="Q697" s="1126"/>
      <c r="R697" s="903"/>
      <c r="S697" s="1035"/>
      <c r="T697" s="1035"/>
      <c r="U697" s="1066">
        <v>698</v>
      </c>
      <c r="V697" s="476"/>
    </row>
    <row r="698" spans="1:22" ht="15.75" customHeight="1">
      <c r="A698" s="1118" t="s">
        <v>282</v>
      </c>
      <c r="B698" s="955"/>
      <c r="C698" s="1011" t="str">
        <f>IF(Data!BV698="","",Data!BV698)</f>
        <v/>
      </c>
      <c r="D698" s="1011" t="str">
        <f>IF(Data!BW698="","",Data!BW698)</f>
        <v/>
      </c>
      <c r="E698" s="1011" t="str">
        <f>IF(Data!BX698="","",Data!BX698)</f>
        <v/>
      </c>
      <c r="F698" s="1011" t="str">
        <f>IF(Data!BY698="","",Data!BY698)</f>
        <v/>
      </c>
      <c r="G698" s="1097"/>
      <c r="H698" s="299"/>
      <c r="I698" s="299"/>
      <c r="J698" s="299"/>
      <c r="K698" s="299"/>
      <c r="L698" s="1097"/>
      <c r="M698" s="969"/>
      <c r="N698" s="969"/>
      <c r="O698" s="969"/>
      <c r="P698" s="969"/>
      <c r="Q698" s="1126"/>
      <c r="R698" s="1110"/>
      <c r="S698" s="1111"/>
      <c r="T698" s="1111"/>
      <c r="U698" s="1066">
        <v>699</v>
      </c>
      <c r="V698" s="476"/>
    </row>
    <row r="699" spans="1:22" ht="15.75" customHeight="1">
      <c r="A699" s="1167" t="str">
        <f>$G$1 &amp; "/kg"</f>
        <v>kcal/kg</v>
      </c>
      <c r="B699" s="955"/>
      <c r="C699" s="1011" t="str">
        <f>IF(Data!BV699="","",Data!BV699)</f>
        <v/>
      </c>
      <c r="D699" s="1011" t="str">
        <f>IF(Data!BW699="","",Data!BW699)</f>
        <v/>
      </c>
      <c r="E699" s="1011" t="str">
        <f>IF(Data!BX699="","",Data!BX699)</f>
        <v/>
      </c>
      <c r="F699" s="1011" t="str">
        <f>IF(Data!BY699="","",Data!BY699)</f>
        <v/>
      </c>
      <c r="G699" s="1097"/>
      <c r="H699" s="969"/>
      <c r="I699" s="969"/>
      <c r="J699" s="969"/>
      <c r="K699" s="969"/>
      <c r="L699" s="1097"/>
      <c r="M699" s="1113"/>
      <c r="N699" s="1113"/>
      <c r="O699" s="1113"/>
      <c r="P699" s="1113"/>
      <c r="Q699" s="1126"/>
      <c r="R699" s="903"/>
      <c r="S699" s="1035"/>
      <c r="T699" s="1035"/>
      <c r="U699" s="1066">
        <v>700</v>
      </c>
      <c r="V699" s="476"/>
    </row>
    <row r="700" spans="1:22" ht="15.75" customHeight="1">
      <c r="A700" s="1118" t="str">
        <f>$G$1 &amp; " (%)"</f>
        <v>kcal (%)</v>
      </c>
      <c r="B700" s="955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5"/>
      <c r="S700" s="1028"/>
      <c r="T700" s="1028"/>
      <c r="U700" s="1066">
        <v>701</v>
      </c>
      <c r="V700" s="476"/>
    </row>
    <row r="701" spans="1:22" ht="15.75" customHeight="1">
      <c r="A701" s="1193" t="s">
        <v>304</v>
      </c>
      <c r="B701" s="955"/>
      <c r="C701" s="891"/>
      <c r="D701" s="891"/>
      <c r="E701" s="891"/>
      <c r="F701" s="891"/>
      <c r="G701" s="1109"/>
      <c r="H701" s="969"/>
      <c r="I701" s="969"/>
      <c r="J701" s="969"/>
      <c r="K701" s="969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6">
        <v>702</v>
      </c>
      <c r="V701" s="476"/>
    </row>
    <row r="702" spans="1:22" ht="15.75" customHeight="1">
      <c r="A702" s="1197" t="str">
        <f>IF(Data!A702="","",Data!A702)</f>
        <v>Agricultural cash income -- see Data2</v>
      </c>
      <c r="B702" s="955"/>
      <c r="C702" s="771"/>
      <c r="D702" s="771"/>
      <c r="E702" s="771"/>
      <c r="F702" s="771"/>
      <c r="G702" s="1100"/>
      <c r="H702" s="969"/>
      <c r="I702" s="969"/>
      <c r="J702" s="969"/>
      <c r="K702" s="969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6">
        <v>703</v>
      </c>
      <c r="V702" s="476"/>
    </row>
    <row r="703" spans="1:22" ht="15.75" customHeight="1">
      <c r="A703" s="1118" t="s">
        <v>288</v>
      </c>
      <c r="B703" s="955"/>
      <c r="C703" s="1011" t="str">
        <f>IF(Data!BV703="","",Data!BV703)</f>
        <v/>
      </c>
      <c r="D703" s="1011" t="str">
        <f>IF(Data!BW703="","",Data!BW703)</f>
        <v/>
      </c>
      <c r="E703" s="1011" t="str">
        <f>IF(Data!BX703="","",Data!BX703)</f>
        <v/>
      </c>
      <c r="F703" s="1011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6">
        <v>704</v>
      </c>
      <c r="V703" s="476"/>
    </row>
    <row r="704" spans="1:22" ht="15.75" customHeight="1">
      <c r="A704" s="1118" t="s">
        <v>289</v>
      </c>
      <c r="B704" s="955"/>
      <c r="C704" s="1011" t="str">
        <f>IF(Data!BV704="","",Data!BV704)</f>
        <v/>
      </c>
      <c r="D704" s="1011" t="str">
        <f>IF(Data!BW704="","",Data!BW704)</f>
        <v/>
      </c>
      <c r="E704" s="1011" t="str">
        <f>IF(Data!BX704="","",Data!BX704)</f>
        <v/>
      </c>
      <c r="F704" s="1011" t="str">
        <f>IF(Data!BY704="","",Data!BY704)</f>
        <v/>
      </c>
      <c r="G704" s="1097"/>
      <c r="H704" s="1192" t="str">
        <f t="shared" ref="H704:K705" si="52">IF(C704&gt;0,C704,"")</f>
        <v/>
      </c>
      <c r="I704" s="1192" t="str">
        <f t="shared" si="52"/>
        <v/>
      </c>
      <c r="J704" s="1192" t="str">
        <f t="shared" si="52"/>
        <v/>
      </c>
      <c r="K704" s="1192" t="str">
        <f t="shared" si="52"/>
        <v/>
      </c>
      <c r="L704" s="1097"/>
      <c r="M704" s="969"/>
      <c r="N704" s="969"/>
      <c r="O704" s="969"/>
      <c r="P704" s="969"/>
      <c r="Q704" s="1126"/>
      <c r="R704" s="1110"/>
      <c r="S704" s="1111"/>
      <c r="T704" s="1111"/>
      <c r="U704" s="1066">
        <v>705</v>
      </c>
      <c r="V704" s="476"/>
    </row>
    <row r="705" spans="1:22" ht="15.75" customHeight="1">
      <c r="A705" s="1118" t="s">
        <v>277</v>
      </c>
      <c r="B705" s="955"/>
      <c r="C705" s="1011" t="str">
        <f>IF(Data!BV705="","",Data!BV705)</f>
        <v/>
      </c>
      <c r="D705" s="1011" t="str">
        <f>IF(Data!BW705="","",Data!BW705)</f>
        <v/>
      </c>
      <c r="E705" s="1011" t="str">
        <f>IF(Data!BX705="","",Data!BX705)</f>
        <v/>
      </c>
      <c r="F705" s="1011" t="str">
        <f>IF(Data!BY705="","",Data!BY705)</f>
        <v/>
      </c>
      <c r="G705" s="1097"/>
      <c r="H705" s="1192" t="str">
        <f t="shared" si="52"/>
        <v/>
      </c>
      <c r="I705" s="1192" t="str">
        <f t="shared" si="52"/>
        <v/>
      </c>
      <c r="J705" s="1192" t="str">
        <f t="shared" si="52"/>
        <v/>
      </c>
      <c r="K705" s="1192" t="str">
        <f t="shared" si="52"/>
        <v/>
      </c>
      <c r="L705" s="1097"/>
      <c r="M705" s="969"/>
      <c r="N705" s="969"/>
      <c r="O705" s="969"/>
      <c r="P705" s="969"/>
      <c r="Q705" s="1126"/>
      <c r="R705" s="1110"/>
      <c r="S705" s="1111"/>
      <c r="T705" s="1111"/>
      <c r="U705" s="1066">
        <v>706</v>
      </c>
      <c r="V705" s="476"/>
    </row>
    <row r="706" spans="1:22" ht="15.75" customHeight="1">
      <c r="A706" s="1118" t="s">
        <v>306</v>
      </c>
      <c r="B706" s="955"/>
      <c r="C706" s="1011" t="str">
        <f>IF(Data!BV706="","",Data!BV706)</f>
        <v/>
      </c>
      <c r="D706" s="1011" t="str">
        <f>IF(Data!BW706="","",Data!BW706)</f>
        <v/>
      </c>
      <c r="E706" s="1011" t="str">
        <f>IF(Data!BX706="","",Data!BX706)</f>
        <v/>
      </c>
      <c r="F706" s="1011" t="str">
        <f>IF(Data!BY706="","",Data!BY706)</f>
        <v/>
      </c>
      <c r="G706" s="1097"/>
      <c r="H706" s="969"/>
      <c r="I706" s="969"/>
      <c r="J706" s="969"/>
      <c r="K706" s="969"/>
      <c r="L706" s="1097"/>
      <c r="M706" s="969"/>
      <c r="N706" s="969"/>
      <c r="O706" s="969"/>
      <c r="P706" s="969"/>
      <c r="Q706" s="1126"/>
      <c r="R706" s="1110"/>
      <c r="S706" s="1111"/>
      <c r="T706" s="1111"/>
      <c r="U706" s="1066">
        <v>707</v>
      </c>
      <c r="V706" s="476"/>
    </row>
    <row r="707" spans="1:22" ht="15.75" customHeight="1">
      <c r="A707" s="1164" t="s">
        <v>307</v>
      </c>
      <c r="B707" s="955"/>
      <c r="C707" s="1140">
        <f>IF(Data!BV707="","",Data!BV707)</f>
        <v>950</v>
      </c>
      <c r="D707" s="1140">
        <f>IF(Data!BW707="","",Data!BW707)</f>
        <v>560</v>
      </c>
      <c r="E707" s="1140">
        <f>IF(Data!BX707="","",Data!BX707)</f>
        <v>0</v>
      </c>
      <c r="F707" s="1140">
        <f>IF(Data!BY707="","",Data!BY707)</f>
        <v>0</v>
      </c>
      <c r="G707" s="1098"/>
      <c r="H707" s="1192">
        <f>IF(C707="","",C707*'Exp factors'!C$28)</f>
        <v>1140</v>
      </c>
      <c r="I707" s="1192">
        <f>IF(D707="","",D707*'Exp factors'!D$28)</f>
        <v>672</v>
      </c>
      <c r="J707" s="1192">
        <f>IF(E707="","",E707*'Exp factors'!E$28)</f>
        <v>0</v>
      </c>
      <c r="K707" s="1192">
        <f>IF(F707="","",F707*'Exp factors'!F$28)</f>
        <v>0</v>
      </c>
      <c r="L707" s="1098"/>
      <c r="M707" s="1117">
        <f>IF(H707="","",SUM(H707)-SUM(C707))</f>
        <v>190</v>
      </c>
      <c r="N707" s="1117">
        <f>IF(I707="","",SUM(I707)-SUM(D707))</f>
        <v>112</v>
      </c>
      <c r="O707" s="1117">
        <f>IF(J707="","",SUM(J707)-SUM(E707))</f>
        <v>0</v>
      </c>
      <c r="P707" s="1117">
        <f>IF(K707="","",SUM(K707)-SUM(F707))</f>
        <v>0</v>
      </c>
      <c r="Q707" s="1126"/>
      <c r="R707" s="903"/>
      <c r="S707" s="1035"/>
      <c r="T707" s="1035"/>
      <c r="U707" s="1066">
        <v>708</v>
      </c>
      <c r="V707" s="476"/>
    </row>
    <row r="708" spans="1:22" ht="15.75" customHeight="1">
      <c r="A708" s="1197" t="str">
        <f>IF(Data!A708="","",Data!A708)</f>
        <v>Construction cash income -- see Data2</v>
      </c>
      <c r="B708" s="955"/>
      <c r="C708" s="771"/>
      <c r="D708" s="771"/>
      <c r="E708" s="771"/>
      <c r="F708" s="1011"/>
      <c r="G708" s="1100"/>
      <c r="H708" s="969"/>
      <c r="I708" s="969"/>
      <c r="J708" s="969"/>
      <c r="K708" s="969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6">
        <v>709</v>
      </c>
      <c r="V708" s="476"/>
    </row>
    <row r="709" spans="1:22" ht="15.75" customHeight="1">
      <c r="A709" s="1118" t="s">
        <v>288</v>
      </c>
      <c r="B709" s="955"/>
      <c r="C709" s="1011" t="str">
        <f>IF(Data!BV709="","",Data!BV709)</f>
        <v/>
      </c>
      <c r="D709" s="1011" t="str">
        <f>IF(Data!BW709="","",Data!BW709)</f>
        <v/>
      </c>
      <c r="E709" s="1011" t="str">
        <f>IF(Data!BX709="","",Data!BX709)</f>
        <v/>
      </c>
      <c r="F709" s="1011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6">
        <v>710</v>
      </c>
      <c r="V709" s="476"/>
    </row>
    <row r="710" spans="1:22" ht="15.75" customHeight="1">
      <c r="A710" s="1118" t="s">
        <v>289</v>
      </c>
      <c r="B710" s="955"/>
      <c r="C710" s="1011" t="str">
        <f>IF(Data!BV710="","",Data!BV710)</f>
        <v/>
      </c>
      <c r="D710" s="1011" t="str">
        <f>IF(Data!BW710="","",Data!BW710)</f>
        <v/>
      </c>
      <c r="E710" s="1011" t="str">
        <f>IF(Data!BX710="","",Data!BX710)</f>
        <v/>
      </c>
      <c r="F710" s="1011" t="str">
        <f>IF(Data!BY710="","",Data!BY710)</f>
        <v/>
      </c>
      <c r="G710" s="1097"/>
      <c r="H710" s="1192" t="str">
        <f t="shared" ref="H710:K711" si="53">IF(C710&gt;0,C710,"")</f>
        <v/>
      </c>
      <c r="I710" s="1192" t="str">
        <f t="shared" si="53"/>
        <v/>
      </c>
      <c r="J710" s="1192" t="str">
        <f t="shared" si="53"/>
        <v/>
      </c>
      <c r="K710" s="1192" t="str">
        <f t="shared" si="53"/>
        <v/>
      </c>
      <c r="L710" s="1097"/>
      <c r="M710" s="969"/>
      <c r="N710" s="969"/>
      <c r="O710" s="969"/>
      <c r="P710" s="969"/>
      <c r="Q710" s="1126"/>
      <c r="R710" s="1110"/>
      <c r="S710" s="1111"/>
      <c r="T710" s="1111"/>
      <c r="U710" s="1066">
        <v>711</v>
      </c>
      <c r="V710" s="476"/>
    </row>
    <row r="711" spans="1:22" ht="15.75" customHeight="1">
      <c r="A711" s="1118" t="s">
        <v>277</v>
      </c>
      <c r="B711" s="955"/>
      <c r="C711" s="1011" t="str">
        <f>IF(Data!BV711="","",Data!BV711)</f>
        <v/>
      </c>
      <c r="D711" s="1011" t="str">
        <f>IF(Data!BW711="","",Data!BW711)</f>
        <v/>
      </c>
      <c r="E711" s="1011" t="str">
        <f>IF(Data!BX711="","",Data!BX711)</f>
        <v/>
      </c>
      <c r="F711" s="1011" t="str">
        <f>IF(Data!BY711="","",Data!BY711)</f>
        <v/>
      </c>
      <c r="G711" s="1097"/>
      <c r="H711" s="1192" t="str">
        <f t="shared" si="53"/>
        <v/>
      </c>
      <c r="I711" s="1192" t="str">
        <f t="shared" si="53"/>
        <v/>
      </c>
      <c r="J711" s="1192" t="str">
        <f t="shared" si="53"/>
        <v/>
      </c>
      <c r="K711" s="1192" t="str">
        <f t="shared" si="53"/>
        <v/>
      </c>
      <c r="L711" s="1097"/>
      <c r="M711" s="969"/>
      <c r="N711" s="969"/>
      <c r="O711" s="969"/>
      <c r="P711" s="969"/>
      <c r="Q711" s="1126"/>
      <c r="R711" s="1110"/>
      <c r="S711" s="1111"/>
      <c r="T711" s="1111"/>
      <c r="U711" s="1066">
        <v>712</v>
      </c>
      <c r="V711" s="476"/>
    </row>
    <row r="712" spans="1:22" ht="15.75" customHeight="1">
      <c r="A712" s="1118" t="s">
        <v>306</v>
      </c>
      <c r="B712" s="955"/>
      <c r="C712" s="1011" t="str">
        <f>IF(Data!BV712="","",Data!BV712)</f>
        <v/>
      </c>
      <c r="D712" s="1011" t="str">
        <f>IF(Data!BW712="","",Data!BW712)</f>
        <v/>
      </c>
      <c r="E712" s="1011" t="str">
        <f>IF(Data!BX712="","",Data!BX712)</f>
        <v/>
      </c>
      <c r="F712" s="1011" t="str">
        <f>IF(Data!BY712="","",Data!BY712)</f>
        <v/>
      </c>
      <c r="G712" s="1097"/>
      <c r="H712" s="969"/>
      <c r="I712" s="969"/>
      <c r="J712" s="969"/>
      <c r="K712" s="969"/>
      <c r="L712" s="1097"/>
      <c r="M712" s="969"/>
      <c r="N712" s="969"/>
      <c r="O712" s="969"/>
      <c r="P712" s="969"/>
      <c r="Q712" s="1126"/>
      <c r="R712" s="1110"/>
      <c r="S712" s="1111"/>
      <c r="T712" s="1111"/>
      <c r="U712" s="1066">
        <v>713</v>
      </c>
      <c r="V712" s="476"/>
    </row>
    <row r="713" spans="1:22" ht="15.75" customHeight="1">
      <c r="A713" s="1164" t="s">
        <v>307</v>
      </c>
      <c r="B713" s="955"/>
      <c r="C713" s="1140">
        <f>IF(Data!BV713="","",Data!BV713)</f>
        <v>480</v>
      </c>
      <c r="D713" s="1140">
        <f>IF(Data!BW713="","",Data!BW713)</f>
        <v>1360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576</v>
      </c>
      <c r="I713" s="1192">
        <f>IF(D713="","",D713*'Exp factors'!D$28)</f>
        <v>1632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96</v>
      </c>
      <c r="N713" s="1117">
        <f>IF(I713="","",SUM(I713)-SUM(D713))</f>
        <v>272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5"/>
      <c r="T713" s="1035"/>
      <c r="U713" s="1066">
        <v>714</v>
      </c>
      <c r="V713" s="476"/>
    </row>
    <row r="714" spans="1:22" ht="15.75" customHeight="1">
      <c r="A714" s="1197" t="str">
        <f>IF(Data!A714="","",Data!A714)</f>
        <v>Domestic work cash income -- see Data2</v>
      </c>
      <c r="B714" s="955"/>
      <c r="C714" s="771"/>
      <c r="D714" s="771"/>
      <c r="E714" s="771"/>
      <c r="F714" s="1011"/>
      <c r="G714" s="1100"/>
      <c r="H714" s="969"/>
      <c r="I714" s="969"/>
      <c r="J714" s="969"/>
      <c r="K714" s="969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6">
        <v>715</v>
      </c>
      <c r="V714" s="476"/>
    </row>
    <row r="715" spans="1:22" ht="15.75" customHeight="1">
      <c r="A715" s="1118" t="s">
        <v>288</v>
      </c>
      <c r="B715" s="955"/>
      <c r="C715" s="1011" t="str">
        <f>IF(Data!BV715="","",Data!BV715)</f>
        <v/>
      </c>
      <c r="D715" s="1011" t="str">
        <f>IF(Data!BW715="","",Data!BW715)</f>
        <v/>
      </c>
      <c r="E715" s="1011" t="str">
        <f>IF(Data!BX715="","",Data!BX715)</f>
        <v/>
      </c>
      <c r="F715" s="1011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6">
        <v>716</v>
      </c>
      <c r="V715" s="476"/>
    </row>
    <row r="716" spans="1:22" ht="15.75" customHeight="1">
      <c r="A716" s="1118" t="s">
        <v>289</v>
      </c>
      <c r="B716" s="955"/>
      <c r="C716" s="1011" t="str">
        <f>IF(Data!BV716="","",Data!BV716)</f>
        <v/>
      </c>
      <c r="D716" s="1011" t="str">
        <f>IF(Data!BW716="","",Data!BW716)</f>
        <v/>
      </c>
      <c r="E716" s="1011" t="str">
        <f>IF(Data!BX716="","",Data!BX716)</f>
        <v/>
      </c>
      <c r="F716" s="1011" t="str">
        <f>IF(Data!BY716="","",Data!BY716)</f>
        <v/>
      </c>
      <c r="G716" s="1097"/>
      <c r="H716" s="1192" t="str">
        <f t="shared" ref="H716:K717" si="54">IF(C716&gt;0,C716,"")</f>
        <v/>
      </c>
      <c r="I716" s="1192" t="str">
        <f t="shared" si="54"/>
        <v/>
      </c>
      <c r="J716" s="1192" t="str">
        <f t="shared" si="54"/>
        <v/>
      </c>
      <c r="K716" s="1192" t="str">
        <f t="shared" si="54"/>
        <v/>
      </c>
      <c r="L716" s="1097"/>
      <c r="M716" s="969"/>
      <c r="N716" s="969"/>
      <c r="O716" s="969"/>
      <c r="P716" s="969"/>
      <c r="Q716" s="1126"/>
      <c r="R716" s="1110"/>
      <c r="S716" s="1111"/>
      <c r="T716" s="1111"/>
      <c r="U716" s="1066">
        <v>717</v>
      </c>
      <c r="V716" s="476"/>
    </row>
    <row r="717" spans="1:22" ht="15.75" customHeight="1">
      <c r="A717" s="1118" t="s">
        <v>277</v>
      </c>
      <c r="B717" s="955"/>
      <c r="C717" s="1011" t="str">
        <f>IF(Data!BV717="","",Data!BV717)</f>
        <v/>
      </c>
      <c r="D717" s="1011" t="str">
        <f>IF(Data!BW717="","",Data!BW717)</f>
        <v/>
      </c>
      <c r="E717" s="1011" t="str">
        <f>IF(Data!BX717="","",Data!BX717)</f>
        <v/>
      </c>
      <c r="F717" s="1011" t="str">
        <f>IF(Data!BY717="","",Data!BY717)</f>
        <v/>
      </c>
      <c r="G717" s="1097"/>
      <c r="H717" s="1192" t="str">
        <f t="shared" si="54"/>
        <v/>
      </c>
      <c r="I717" s="1192" t="str">
        <f t="shared" si="54"/>
        <v/>
      </c>
      <c r="J717" s="1192" t="str">
        <f t="shared" si="54"/>
        <v/>
      </c>
      <c r="K717" s="1192" t="str">
        <f t="shared" si="54"/>
        <v/>
      </c>
      <c r="L717" s="1097"/>
      <c r="M717" s="969"/>
      <c r="N717" s="969"/>
      <c r="O717" s="969"/>
      <c r="P717" s="969"/>
      <c r="Q717" s="1126"/>
      <c r="R717" s="1110"/>
      <c r="S717" s="1111"/>
      <c r="T717" s="1111"/>
      <c r="U717" s="1066">
        <v>718</v>
      </c>
      <c r="V717" s="476"/>
    </row>
    <row r="718" spans="1:22" ht="15.75" customHeight="1">
      <c r="A718" s="1118" t="s">
        <v>306</v>
      </c>
      <c r="B718" s="955"/>
      <c r="C718" s="1011" t="str">
        <f>IF(Data!BV718="","",Data!BV718)</f>
        <v/>
      </c>
      <c r="D718" s="1011" t="str">
        <f>IF(Data!BW718="","",Data!BW718)</f>
        <v/>
      </c>
      <c r="E718" s="1011" t="str">
        <f>IF(Data!BX718="","",Data!BX718)</f>
        <v/>
      </c>
      <c r="F718" s="1011" t="str">
        <f>IF(Data!BY718="","",Data!BY718)</f>
        <v/>
      </c>
      <c r="G718" s="1097"/>
      <c r="H718" s="969"/>
      <c r="I718" s="969"/>
      <c r="J718" s="969"/>
      <c r="K718" s="969"/>
      <c r="L718" s="1097"/>
      <c r="M718" s="969"/>
      <c r="N718" s="969"/>
      <c r="O718" s="969"/>
      <c r="P718" s="969"/>
      <c r="Q718" s="1126"/>
      <c r="R718" s="1110"/>
      <c r="S718" s="1111"/>
      <c r="T718" s="1111"/>
      <c r="U718" s="1066">
        <v>719</v>
      </c>
      <c r="V718" s="476"/>
    </row>
    <row r="719" spans="1:22" ht="15.75" customHeight="1">
      <c r="A719" s="1164" t="s">
        <v>307</v>
      </c>
      <c r="B719" s="955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5"/>
      <c r="T719" s="1035"/>
      <c r="U719" s="1066">
        <v>720</v>
      </c>
      <c r="V719" s="476"/>
    </row>
    <row r="720" spans="1:22" ht="15.75" customHeight="1">
      <c r="A720" s="1151" t="str">
        <f>IF(Data!A720="","",Data!A720)</f>
        <v>Labour migration(formal employment): no. people per HH</v>
      </c>
      <c r="B720" s="955"/>
      <c r="C720" s="1011" t="str">
        <f>IF(Data!BV720="","",Data!BV720)</f>
        <v/>
      </c>
      <c r="D720" s="1011" t="str">
        <f>IF(Data!BW720="","",Data!BW720)</f>
        <v/>
      </c>
      <c r="E720" s="1011" t="str">
        <f>IF(Data!BX720="","",Data!BX720)</f>
        <v/>
      </c>
      <c r="F720" s="1011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6">
        <v>721</v>
      </c>
      <c r="V720" s="476"/>
    </row>
    <row r="721" spans="1:22" ht="15.75" customHeight="1">
      <c r="A721" s="1118" t="s">
        <v>277</v>
      </c>
      <c r="B721" s="955"/>
      <c r="C721" s="1011" t="str">
        <f>IF(Data!BV721="","",Data!BV721)</f>
        <v/>
      </c>
      <c r="D721" s="1011" t="str">
        <f>IF(Data!BW721="","",Data!BW721)</f>
        <v/>
      </c>
      <c r="E721" s="1011" t="str">
        <f>IF(Data!BX721="","",Data!BX721)</f>
        <v/>
      </c>
      <c r="F721" s="1011" t="str">
        <f>IF(Data!BY721="","",Data!BY721)</f>
        <v/>
      </c>
      <c r="G721" s="1097"/>
      <c r="H721" s="1192" t="str">
        <f t="shared" ref="H721:K722" si="55">IF(C721&gt;0,C721,"")</f>
        <v/>
      </c>
      <c r="I721" s="1192" t="str">
        <f t="shared" si="55"/>
        <v/>
      </c>
      <c r="J721" s="1192" t="str">
        <f t="shared" si="55"/>
        <v/>
      </c>
      <c r="K721" s="1192" t="str">
        <f t="shared" si="55"/>
        <v/>
      </c>
      <c r="L721" s="1097"/>
      <c r="M721" s="969"/>
      <c r="N721" s="969"/>
      <c r="O721" s="969"/>
      <c r="P721" s="969"/>
      <c r="Q721" s="1126"/>
      <c r="R721" s="1110"/>
      <c r="S721" s="1111"/>
      <c r="T721" s="1111"/>
      <c r="U721" s="1066">
        <v>722</v>
      </c>
      <c r="V721" s="476"/>
    </row>
    <row r="722" spans="1:22" ht="15.75" customHeight="1">
      <c r="A722" s="1118" t="s">
        <v>311</v>
      </c>
      <c r="B722" s="955"/>
      <c r="C722" s="1011" t="str">
        <f>IF(Data!BV722="","",Data!BV722)</f>
        <v/>
      </c>
      <c r="D722" s="1011" t="str">
        <f>IF(Data!BW722="","",Data!BW722)</f>
        <v/>
      </c>
      <c r="E722" s="1011" t="str">
        <f>IF(Data!BX722="","",Data!BX722)</f>
        <v/>
      </c>
      <c r="F722" s="1011" t="str">
        <f>IF(Data!BY722="","",Data!BY722)</f>
        <v/>
      </c>
      <c r="G722" s="1097"/>
      <c r="H722" s="1192" t="str">
        <f t="shared" si="55"/>
        <v/>
      </c>
      <c r="I722" s="1192" t="str">
        <f t="shared" si="55"/>
        <v/>
      </c>
      <c r="J722" s="1192" t="str">
        <f t="shared" si="55"/>
        <v/>
      </c>
      <c r="K722" s="1192" t="str">
        <f t="shared" si="55"/>
        <v/>
      </c>
      <c r="L722" s="1097"/>
      <c r="M722" s="969"/>
      <c r="N722" s="969"/>
      <c r="O722" s="969"/>
      <c r="P722" s="969"/>
      <c r="Q722" s="1126"/>
      <c r="R722" s="903"/>
      <c r="S722" s="1035"/>
      <c r="T722" s="1035"/>
      <c r="U722" s="1066">
        <v>723</v>
      </c>
      <c r="V722" s="476"/>
    </row>
    <row r="723" spans="1:22" ht="15.75" customHeight="1">
      <c r="A723" s="1164" t="s">
        <v>307</v>
      </c>
      <c r="B723" s="955"/>
      <c r="C723" s="978" t="str">
        <f>IF(SUM(C720)=0,"",C720*C721*C722)</f>
        <v/>
      </c>
      <c r="D723" s="978" t="str">
        <f>IF(SUM(D720)=0,"",D720*D721*D722)</f>
        <v/>
      </c>
      <c r="E723" s="978" t="str">
        <f>IF(SUM(E720)=0,"",E720*E721*E722)</f>
        <v/>
      </c>
      <c r="F723" s="978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5"/>
      <c r="T723" s="1035"/>
      <c r="U723" s="1066">
        <v>724</v>
      </c>
      <c r="V723" s="476"/>
    </row>
    <row r="724" spans="1:22" ht="15.75" customHeight="1">
      <c r="A724" s="826" t="str">
        <f>IF(Data!A724="","",Data!A724)</f>
        <v>Remittances: no. times per year</v>
      </c>
      <c r="B724" s="955"/>
      <c r="C724" s="1011" t="str">
        <f>IF(Data!BV724="","",Data!BV724)</f>
        <v/>
      </c>
      <c r="D724" s="1011" t="str">
        <f>IF(Data!BW724="","",Data!BW724)</f>
        <v/>
      </c>
      <c r="E724" s="1011" t="str">
        <f>IF(Data!BX724="","",Data!BX724)</f>
        <v/>
      </c>
      <c r="F724" s="1011" t="str">
        <f>IF(Data!BY724="","",Data!BY724)</f>
        <v/>
      </c>
      <c r="G724" s="1097"/>
      <c r="H724" s="1192" t="str">
        <f>IF(C724="","",C724*'Exp factors'!C$32)</f>
        <v/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9"/>
      <c r="N724" s="969"/>
      <c r="O724" s="969"/>
      <c r="P724" s="969"/>
      <c r="Q724" s="1126"/>
      <c r="R724" s="1110"/>
      <c r="S724" s="1111"/>
      <c r="T724" s="1111"/>
      <c r="U724" s="1066">
        <v>725</v>
      </c>
      <c r="V724" s="476"/>
    </row>
    <row r="725" spans="1:22" ht="15.75" customHeight="1">
      <c r="A725" s="1094" t="s">
        <v>313</v>
      </c>
      <c r="B725" s="955"/>
      <c r="C725" s="1011" t="str">
        <f>IF(Data!BV725="","",Data!BV725)</f>
        <v/>
      </c>
      <c r="D725" s="1011" t="str">
        <f>IF(Data!BW725="","",Data!BW725)</f>
        <v/>
      </c>
      <c r="E725" s="1011" t="str">
        <f>IF(Data!BX725="","",Data!BX725)</f>
        <v/>
      </c>
      <c r="F725" s="1011" t="str">
        <f>IF(Data!BY725="","",Data!BY725)</f>
        <v/>
      </c>
      <c r="G725" s="1100"/>
      <c r="H725" s="1192" t="str">
        <f>IF(C725&gt;0,C725,"")</f>
        <v/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5"/>
      <c r="T725" s="1035"/>
      <c r="U725" s="1066">
        <v>726</v>
      </c>
      <c r="V725" s="476"/>
    </row>
    <row r="726" spans="1:22" ht="15.75" customHeight="1">
      <c r="A726" s="1094" t="s">
        <v>307</v>
      </c>
      <c r="B726" s="955"/>
      <c r="C726" s="1117" t="str">
        <f>IF(SUM(C724)=0,"",C724*C725)</f>
        <v/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 t="str">
        <f>IF(H724="","",H724*H725)</f>
        <v/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 t="str">
        <f>IF(H726="","",SUM(H726)-SUM(C726))</f>
        <v/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5"/>
      <c r="T726" s="1035"/>
      <c r="U726" s="1066">
        <v>727</v>
      </c>
      <c r="V726" s="476"/>
    </row>
    <row r="727" spans="1:22" ht="15.75" customHeight="1">
      <c r="A727" s="913" t="str">
        <f>IF(Data!A727="","",Data!A727)</f>
        <v>Firewood: no. people per HH</v>
      </c>
      <c r="B727" s="955"/>
      <c r="C727" s="1011" t="str">
        <f>IF(Data!BV727="","",Data!BV727)</f>
        <v/>
      </c>
      <c r="D727" s="1011" t="str">
        <f>IF(Data!BW727="","",Data!BW727)</f>
        <v/>
      </c>
      <c r="E727" s="1011" t="str">
        <f>IF(Data!BX727="","",Data!BX727)</f>
        <v/>
      </c>
      <c r="F727" s="1011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9"/>
      <c r="N727" s="969"/>
      <c r="O727" s="969"/>
      <c r="P727" s="969"/>
      <c r="Q727" s="1126"/>
      <c r="R727" s="1110"/>
      <c r="S727" s="1111"/>
      <c r="T727" s="1111"/>
      <c r="U727" s="1066">
        <v>728</v>
      </c>
      <c r="V727" s="476"/>
    </row>
    <row r="728" spans="1:22" ht="15.75" customHeight="1">
      <c r="A728" s="1118" t="s">
        <v>289</v>
      </c>
      <c r="B728" s="955"/>
      <c r="C728" s="1011" t="str">
        <f>IF(Data!BV728="","",Data!BV728)</f>
        <v/>
      </c>
      <c r="D728" s="1011" t="str">
        <f>IF(Data!BW728="","",Data!BW728)</f>
        <v/>
      </c>
      <c r="E728" s="1011" t="str">
        <f>IF(Data!BX728="","",Data!BX728)</f>
        <v/>
      </c>
      <c r="F728" s="1011" t="str">
        <f>IF(Data!BY728="","",Data!BY728)</f>
        <v/>
      </c>
      <c r="G728" s="1097"/>
      <c r="H728" s="1192" t="str">
        <f t="shared" ref="H728:K729" si="56">IF(C728&gt;0,C728,"")</f>
        <v/>
      </c>
      <c r="I728" s="1192" t="str">
        <f t="shared" si="56"/>
        <v/>
      </c>
      <c r="J728" s="1192" t="str">
        <f t="shared" si="56"/>
        <v/>
      </c>
      <c r="K728" s="1192" t="str">
        <f t="shared" si="56"/>
        <v/>
      </c>
      <c r="L728" s="1097"/>
      <c r="M728" s="969"/>
      <c r="N728" s="969"/>
      <c r="O728" s="969"/>
      <c r="P728" s="969"/>
      <c r="Q728" s="1126"/>
      <c r="R728" s="1110"/>
      <c r="S728" s="1111"/>
      <c r="T728" s="1111"/>
      <c r="U728" s="1066">
        <v>729</v>
      </c>
      <c r="V728" s="476"/>
    </row>
    <row r="729" spans="1:22" ht="15.75" customHeight="1">
      <c r="A729" s="1118" t="s">
        <v>277</v>
      </c>
      <c r="B729" s="955"/>
      <c r="C729" s="1011" t="str">
        <f>IF(Data!BV729="","",Data!BV729)</f>
        <v/>
      </c>
      <c r="D729" s="1011" t="str">
        <f>IF(Data!BW729="","",Data!BW729)</f>
        <v/>
      </c>
      <c r="E729" s="1011" t="str">
        <f>IF(Data!BX729="","",Data!BX729)</f>
        <v/>
      </c>
      <c r="F729" s="1011" t="str">
        <f>IF(Data!BY729="","",Data!BY729)</f>
        <v/>
      </c>
      <c r="G729" s="1097"/>
      <c r="H729" s="1192" t="str">
        <f t="shared" si="56"/>
        <v/>
      </c>
      <c r="I729" s="1192" t="str">
        <f t="shared" si="56"/>
        <v/>
      </c>
      <c r="J729" s="1192" t="str">
        <f t="shared" si="56"/>
        <v/>
      </c>
      <c r="K729" s="1192" t="str">
        <f t="shared" si="56"/>
        <v/>
      </c>
      <c r="L729" s="1097"/>
      <c r="M729" s="969"/>
      <c r="N729" s="969"/>
      <c r="O729" s="969"/>
      <c r="P729" s="969"/>
      <c r="Q729" s="1126"/>
      <c r="R729" s="1110"/>
      <c r="S729" s="1111"/>
      <c r="T729" s="1111"/>
      <c r="U729" s="1066">
        <v>730</v>
      </c>
      <c r="V729" s="476"/>
    </row>
    <row r="730" spans="1:22" ht="15.75" customHeight="1">
      <c r="A730" s="1118" t="s">
        <v>306</v>
      </c>
      <c r="B730" s="955"/>
      <c r="C730" s="1011" t="str">
        <f>IF(Data!BV730="","",Data!BV730)</f>
        <v/>
      </c>
      <c r="D730" s="1011" t="str">
        <f>IF(Data!BW730="","",Data!BW730)</f>
        <v/>
      </c>
      <c r="E730" s="1011" t="str">
        <f>IF(Data!BX730="","",Data!BX730)</f>
        <v/>
      </c>
      <c r="F730" s="1011" t="str">
        <f>IF(Data!BY730="","",Data!BY730)</f>
        <v/>
      </c>
      <c r="G730" s="1097"/>
      <c r="H730" s="969"/>
      <c r="I730" s="969"/>
      <c r="J730" s="969"/>
      <c r="K730" s="969"/>
      <c r="L730" s="1097"/>
      <c r="M730" s="969"/>
      <c r="N730" s="969"/>
      <c r="O730" s="969"/>
      <c r="P730" s="969"/>
      <c r="Q730" s="1126"/>
      <c r="R730" s="1110"/>
      <c r="S730" s="1111"/>
      <c r="T730" s="1111"/>
      <c r="U730" s="1066">
        <v>731</v>
      </c>
      <c r="V730" s="476"/>
    </row>
    <row r="731" spans="1:22" ht="15.75" customHeight="1">
      <c r="A731" s="1164" t="s">
        <v>307</v>
      </c>
      <c r="B731" s="955"/>
      <c r="C731" s="978" t="str">
        <f>IF(SUM(C728)=0,"",C727*C728*C729*C730)</f>
        <v/>
      </c>
      <c r="D731" s="978" t="str">
        <f>IF(SUM(D728)=0,"",D727*D728*D729*D730)</f>
        <v/>
      </c>
      <c r="E731" s="978" t="str">
        <f>IF(SUM(E728)=0,"",E727*E728*E729*E730)</f>
        <v/>
      </c>
      <c r="F731" s="978" t="str">
        <f>IF(SUM(F728)=0,"",F727*F728*F729*F730)</f>
        <v/>
      </c>
      <c r="G731" s="1098"/>
      <c r="H731" s="978" t="str">
        <f>IF(H728="","",H727*H728*H729*C730)</f>
        <v/>
      </c>
      <c r="I731" s="978" t="str">
        <f>IF(I728="","",I727*I728*I729*D730)</f>
        <v/>
      </c>
      <c r="J731" s="978" t="str">
        <f>IF(J728="","",J727*J728*J729*E730)</f>
        <v/>
      </c>
      <c r="K731" s="978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5"/>
      <c r="T731" s="1035"/>
      <c r="U731" s="1066">
        <v>732</v>
      </c>
      <c r="V731" s="476"/>
    </row>
    <row r="732" spans="1:22" ht="15.75" customHeight="1">
      <c r="A732" s="1151" t="str">
        <f>IF(Data!A732="","",Data!A732)</f>
        <v>Formal Employment (conservancies, etc.)</v>
      </c>
      <c r="B732" s="955"/>
      <c r="C732" s="1011" t="str">
        <f>IF(Data!BV732="","",Data!BV732)</f>
        <v/>
      </c>
      <c r="D732" s="1011" t="str">
        <f>IF(Data!BW732="","",Data!BW732)</f>
        <v/>
      </c>
      <c r="E732" s="1011" t="str">
        <f>IF(Data!BX732="","",Data!BX732)</f>
        <v/>
      </c>
      <c r="F732" s="1011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9"/>
      <c r="N732" s="969"/>
      <c r="O732" s="969"/>
      <c r="P732" s="969"/>
      <c r="Q732" s="1126"/>
      <c r="R732" s="1110"/>
      <c r="S732" s="1111"/>
      <c r="T732" s="1111"/>
      <c r="U732" s="1066">
        <v>733</v>
      </c>
      <c r="V732" s="476"/>
    </row>
    <row r="733" spans="1:22" ht="15.75" customHeight="1">
      <c r="A733" s="1118" t="s">
        <v>289</v>
      </c>
      <c r="B733" s="955"/>
      <c r="C733" s="1011" t="str">
        <f>IF(Data!BV733="","",Data!BV733)</f>
        <v/>
      </c>
      <c r="D733" s="1011" t="str">
        <f>IF(Data!BW733="","",Data!BW733)</f>
        <v/>
      </c>
      <c r="E733" s="1011" t="str">
        <f>IF(Data!BX733="","",Data!BX733)</f>
        <v/>
      </c>
      <c r="F733" s="1011" t="str">
        <f>IF(Data!BY733="","",Data!BY733)</f>
        <v/>
      </c>
      <c r="G733" s="1097"/>
      <c r="H733" s="1192" t="str">
        <f t="shared" ref="H733:K734" si="57">IF(C733&gt;0,C733,"")</f>
        <v/>
      </c>
      <c r="I733" s="1192" t="str">
        <f t="shared" si="57"/>
        <v/>
      </c>
      <c r="J733" s="1192" t="str">
        <f t="shared" si="57"/>
        <v/>
      </c>
      <c r="K733" s="1192" t="str">
        <f t="shared" si="57"/>
        <v/>
      </c>
      <c r="L733" s="1097"/>
      <c r="M733" s="969"/>
      <c r="N733" s="969"/>
      <c r="O733" s="969"/>
      <c r="P733" s="969"/>
      <c r="Q733" s="1126"/>
      <c r="R733" s="1110"/>
      <c r="S733" s="1111"/>
      <c r="T733" s="1111"/>
      <c r="U733" s="1066">
        <v>734</v>
      </c>
      <c r="V733" s="476"/>
    </row>
    <row r="734" spans="1:22" ht="15.75" customHeight="1">
      <c r="A734" s="1118" t="s">
        <v>277</v>
      </c>
      <c r="B734" s="955"/>
      <c r="C734" s="1011" t="str">
        <f>IF(Data!BV734="","",Data!BV734)</f>
        <v/>
      </c>
      <c r="D734" s="1011" t="str">
        <f>IF(Data!BW734="","",Data!BW734)</f>
        <v/>
      </c>
      <c r="E734" s="1011" t="str">
        <f>IF(Data!BX734="","",Data!BX734)</f>
        <v/>
      </c>
      <c r="F734" s="1011" t="str">
        <f>IF(Data!BY734="","",Data!BY734)</f>
        <v/>
      </c>
      <c r="G734" s="1097"/>
      <c r="H734" s="1192" t="str">
        <f t="shared" si="57"/>
        <v/>
      </c>
      <c r="I734" s="1192" t="str">
        <f t="shared" si="57"/>
        <v/>
      </c>
      <c r="J734" s="1192" t="str">
        <f t="shared" si="57"/>
        <v/>
      </c>
      <c r="K734" s="1192" t="str">
        <f t="shared" si="57"/>
        <v/>
      </c>
      <c r="L734" s="1097"/>
      <c r="M734" s="969"/>
      <c r="N734" s="969"/>
      <c r="O734" s="969"/>
      <c r="P734" s="969"/>
      <c r="Q734" s="1126"/>
      <c r="R734" s="1110"/>
      <c r="S734" s="1111"/>
      <c r="T734" s="1111"/>
      <c r="U734" s="1066">
        <v>735</v>
      </c>
      <c r="V734" s="476"/>
    </row>
    <row r="735" spans="1:22" ht="15.75" customHeight="1">
      <c r="A735" s="1118" t="s">
        <v>306</v>
      </c>
      <c r="B735" s="955"/>
      <c r="C735" s="1011" t="str">
        <f>IF(Data!BV735="","",Data!BV735)</f>
        <v/>
      </c>
      <c r="D735" s="1011" t="str">
        <f>IF(Data!BW735="","",Data!BW735)</f>
        <v/>
      </c>
      <c r="E735" s="1011" t="str">
        <f>IF(Data!BX735="","",Data!BX735)</f>
        <v/>
      </c>
      <c r="F735" s="1011" t="str">
        <f>IF(Data!BY735="","",Data!BY735)</f>
        <v/>
      </c>
      <c r="G735" s="1097"/>
      <c r="H735" s="969"/>
      <c r="I735" s="969"/>
      <c r="J735" s="969"/>
      <c r="K735" s="969"/>
      <c r="L735" s="1097"/>
      <c r="M735" s="969"/>
      <c r="N735" s="969"/>
      <c r="O735" s="969"/>
      <c r="P735" s="969"/>
      <c r="Q735" s="1126"/>
      <c r="R735" s="1110"/>
      <c r="S735" s="1111"/>
      <c r="T735" s="1111"/>
      <c r="U735" s="1066">
        <v>736</v>
      </c>
      <c r="V735" s="476"/>
    </row>
    <row r="736" spans="1:22" ht="15.75" customHeight="1">
      <c r="A736" s="1094" t="s">
        <v>307</v>
      </c>
      <c r="B736" s="955"/>
      <c r="C736" s="978" t="str">
        <f>IF(SUM(C733)=0,"",C732*C733*C734*C735)</f>
        <v/>
      </c>
      <c r="D736" s="978" t="str">
        <f>IF(SUM(D733)=0,"",D732*D733*D734*D735)</f>
        <v/>
      </c>
      <c r="E736" s="978" t="str">
        <f>IF(SUM(E733)=0,"",E732*E733*E734*E735)</f>
        <v/>
      </c>
      <c r="F736" s="978" t="str">
        <f>IF(SUM(F733)=0,"",F732*F733*F734*F735)</f>
        <v/>
      </c>
      <c r="G736" s="1100"/>
      <c r="H736" s="978" t="str">
        <f>IF(H733="","",H732*H733*H734*C735)</f>
        <v/>
      </c>
      <c r="I736" s="978" t="str">
        <f>IF(I733="","",I732*I733*I734*D735)</f>
        <v/>
      </c>
      <c r="J736" s="978" t="str">
        <f>IF(J733="","",J732*J733*J734*E735)</f>
        <v/>
      </c>
      <c r="K736" s="978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5"/>
      <c r="T736" s="1035"/>
      <c r="U736" s="1066">
        <v>737</v>
      </c>
      <c r="V736" s="476"/>
    </row>
    <row r="737" spans="1:22" ht="15.75" customHeight="1">
      <c r="A737" s="1397" t="str">
        <f>IF(Data!A737="","",Data!A737)</f>
        <v>Social development -- see Data2</v>
      </c>
      <c r="B737" s="955"/>
      <c r="C737" s="1011" t="str">
        <f>IF(Data!BV737="","",Data!BV737)</f>
        <v/>
      </c>
      <c r="D737" s="1011" t="str">
        <f>IF(Data!BW737="","",Data!BW737)</f>
        <v/>
      </c>
      <c r="E737" s="1011" t="str">
        <f>IF(Data!BX737="","",Data!BX737)</f>
        <v/>
      </c>
      <c r="F737" s="1011" t="str">
        <f>IF(Data!BY737="","",Data!BY737)</f>
        <v/>
      </c>
      <c r="G737" s="1100"/>
      <c r="H737" s="969"/>
      <c r="I737" s="969"/>
      <c r="J737" s="969"/>
      <c r="K737" s="969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6">
        <v>738</v>
      </c>
      <c r="V737" s="476"/>
    </row>
    <row r="738" spans="1:22" ht="15.75" hidden="1" customHeight="1">
      <c r="A738" s="1198" t="s">
        <v>288</v>
      </c>
      <c r="B738" s="955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9"/>
      <c r="N738" s="969"/>
      <c r="O738" s="969"/>
      <c r="P738" s="969"/>
      <c r="Q738" s="1126"/>
      <c r="R738" s="1110"/>
      <c r="S738" s="1111"/>
      <c r="T738" s="1111"/>
      <c r="U738" s="1066">
        <v>739</v>
      </c>
      <c r="V738" s="476"/>
    </row>
    <row r="739" spans="1:22" ht="15.75" hidden="1" customHeight="1">
      <c r="A739" s="1198" t="s">
        <v>289</v>
      </c>
      <c r="B739" s="955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58">IF(C739&gt;0,C739,"")</f>
        <v/>
      </c>
      <c r="I739" s="1192" t="str">
        <f t="shared" si="58"/>
        <v/>
      </c>
      <c r="J739" s="1192" t="str">
        <f t="shared" si="58"/>
        <v/>
      </c>
      <c r="K739" s="1192" t="str">
        <f t="shared" si="58"/>
        <v/>
      </c>
      <c r="L739" s="1097"/>
      <c r="M739" s="969"/>
      <c r="N739" s="969"/>
      <c r="O739" s="969"/>
      <c r="P739" s="969"/>
      <c r="Q739" s="1126"/>
      <c r="R739" s="1110"/>
      <c r="S739" s="1111"/>
      <c r="T739" s="1111"/>
      <c r="U739" s="1066">
        <v>740</v>
      </c>
      <c r="V739" s="476"/>
    </row>
    <row r="740" spans="1:22" ht="15.75" hidden="1" customHeight="1">
      <c r="A740" s="1198" t="s">
        <v>277</v>
      </c>
      <c r="B740" s="955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58"/>
        <v/>
      </c>
      <c r="I740" s="1192" t="str">
        <f t="shared" si="58"/>
        <v/>
      </c>
      <c r="J740" s="1192" t="str">
        <f t="shared" si="58"/>
        <v/>
      </c>
      <c r="K740" s="1192" t="str">
        <f t="shared" si="58"/>
        <v/>
      </c>
      <c r="L740" s="1097"/>
      <c r="M740" s="969"/>
      <c r="N740" s="969"/>
      <c r="O740" s="969"/>
      <c r="P740" s="969"/>
      <c r="Q740" s="1126"/>
      <c r="R740" s="1110"/>
      <c r="S740" s="1111"/>
      <c r="T740" s="1111"/>
      <c r="U740" s="1066">
        <v>741</v>
      </c>
      <c r="V740" s="476"/>
    </row>
    <row r="741" spans="1:22" ht="15.75" hidden="1" customHeight="1">
      <c r="A741" s="1198" t="s">
        <v>306</v>
      </c>
      <c r="B741" s="955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9"/>
      <c r="I741" s="969"/>
      <c r="J741" s="969"/>
      <c r="K741" s="969"/>
      <c r="L741" s="1097"/>
      <c r="M741" s="969"/>
      <c r="N741" s="969"/>
      <c r="O741" s="969"/>
      <c r="P741" s="969"/>
      <c r="Q741" s="1126"/>
      <c r="R741" s="1110"/>
      <c r="S741" s="1111"/>
      <c r="T741" s="1111"/>
      <c r="U741" s="1066">
        <v>742</v>
      </c>
      <c r="V741" s="476"/>
    </row>
    <row r="742" spans="1:22" ht="15.75" customHeight="1">
      <c r="A742" s="1094" t="s">
        <v>307</v>
      </c>
      <c r="B742" s="955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8" t="str">
        <f>IF(H739="","",H738*H739*H740*C741)</f>
        <v/>
      </c>
      <c r="I742" s="978" t="str">
        <f>IF(I739="","",I738*I739*I740*D741)</f>
        <v/>
      </c>
      <c r="J742" s="978" t="str">
        <f>IF(J739="","",J738*J739*J740*E741)</f>
        <v/>
      </c>
      <c r="K742" s="978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5"/>
      <c r="T742" s="1035"/>
      <c r="U742" s="1066">
        <v>743</v>
      </c>
      <c r="V742" s="476"/>
    </row>
    <row r="743" spans="1:22" ht="15.75" customHeight="1">
      <c r="A743" s="1197" t="str">
        <f>IF(Data!A743="","",Data!A743)</f>
        <v>Public works -- see Data2</v>
      </c>
      <c r="B743" s="955"/>
      <c r="C743" s="1011" t="str">
        <f>IF(Data!BV743="","",Data!BV743)</f>
        <v/>
      </c>
      <c r="D743" s="1011" t="str">
        <f>IF(Data!BW743="","",Data!BW743)</f>
        <v/>
      </c>
      <c r="E743" s="1011" t="str">
        <f>IF(Data!BX743="","",Data!BX743)</f>
        <v/>
      </c>
      <c r="F743" s="1011" t="str">
        <f>IF(Data!BY743="","",Data!BY743)</f>
        <v/>
      </c>
      <c r="G743" s="1100"/>
      <c r="H743" s="969"/>
      <c r="I743" s="969"/>
      <c r="J743" s="969"/>
      <c r="K743" s="969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6">
        <v>744</v>
      </c>
      <c r="V743" s="476"/>
    </row>
    <row r="744" spans="1:22" ht="15.75" hidden="1" customHeight="1">
      <c r="A744" s="1198" t="s">
        <v>288</v>
      </c>
      <c r="B744" s="955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9"/>
      <c r="N744" s="969"/>
      <c r="O744" s="969"/>
      <c r="P744" s="969"/>
      <c r="Q744" s="1126"/>
      <c r="R744" s="1110"/>
      <c r="S744" s="1111"/>
      <c r="T744" s="1111"/>
      <c r="U744" s="1066">
        <v>745</v>
      </c>
      <c r="V744" s="476"/>
    </row>
    <row r="745" spans="1:22" ht="15.75" hidden="1" customHeight="1">
      <c r="A745" s="1198" t="s">
        <v>289</v>
      </c>
      <c r="B745" s="955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59">IF(C745&gt;0,C745,"")</f>
        <v/>
      </c>
      <c r="I745" s="1192" t="str">
        <f t="shared" si="59"/>
        <v/>
      </c>
      <c r="J745" s="1192" t="str">
        <f t="shared" si="59"/>
        <v/>
      </c>
      <c r="K745" s="1192" t="str">
        <f t="shared" si="59"/>
        <v/>
      </c>
      <c r="L745" s="1097"/>
      <c r="M745" s="969"/>
      <c r="N745" s="969"/>
      <c r="O745" s="969"/>
      <c r="P745" s="969"/>
      <c r="Q745" s="1126"/>
      <c r="R745" s="1110"/>
      <c r="S745" s="1111"/>
      <c r="T745" s="1111"/>
      <c r="U745" s="1066">
        <v>746</v>
      </c>
      <c r="V745" s="476"/>
    </row>
    <row r="746" spans="1:22" ht="15.75" hidden="1" customHeight="1">
      <c r="A746" s="1198" t="s">
        <v>277</v>
      </c>
      <c r="B746" s="955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59"/>
        <v/>
      </c>
      <c r="I746" s="1192" t="str">
        <f t="shared" si="59"/>
        <v/>
      </c>
      <c r="J746" s="1192" t="str">
        <f t="shared" si="59"/>
        <v/>
      </c>
      <c r="K746" s="1192" t="str">
        <f t="shared" si="59"/>
        <v/>
      </c>
      <c r="L746" s="1097"/>
      <c r="M746" s="969"/>
      <c r="N746" s="969"/>
      <c r="O746" s="969"/>
      <c r="P746" s="969"/>
      <c r="Q746" s="1126"/>
      <c r="R746" s="1110"/>
      <c r="S746" s="1111"/>
      <c r="T746" s="1111"/>
      <c r="U746" s="1066">
        <v>747</v>
      </c>
      <c r="V746" s="476"/>
    </row>
    <row r="747" spans="1:22" ht="15.75" hidden="1" customHeight="1">
      <c r="A747" s="1198" t="s">
        <v>306</v>
      </c>
      <c r="B747" s="955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9"/>
      <c r="I747" s="969"/>
      <c r="J747" s="969"/>
      <c r="K747" s="969"/>
      <c r="L747" s="1097"/>
      <c r="M747" s="969"/>
      <c r="N747" s="969"/>
      <c r="O747" s="969"/>
      <c r="P747" s="969"/>
      <c r="Q747" s="1126"/>
      <c r="R747" s="1110"/>
      <c r="S747" s="1111"/>
      <c r="T747" s="1111"/>
      <c r="U747" s="1066">
        <v>748</v>
      </c>
      <c r="V747" s="476"/>
    </row>
    <row r="748" spans="1:22" ht="15.75" customHeight="1">
      <c r="A748" s="1094" t="s">
        <v>307</v>
      </c>
      <c r="B748" s="955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8" t="str">
        <f>IF(H745="","",H744*H745*H746*C747)</f>
        <v/>
      </c>
      <c r="I748" s="978" t="str">
        <f>IF(I745="","",I744*I745*I746*D747)</f>
        <v/>
      </c>
      <c r="J748" s="978" t="str">
        <f>IF(J745="","",J744*J745*J746*E747)</f>
        <v/>
      </c>
      <c r="K748" s="978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5"/>
      <c r="T748" s="1035"/>
      <c r="U748" s="1066">
        <v>749</v>
      </c>
      <c r="V748" s="476"/>
    </row>
    <row r="749" spans="1:22" ht="15.75" customHeight="1">
      <c r="A749" s="1397" t="str">
        <f>IF(Data!A749="","",Data!A749)</f>
        <v>Self-employment -- see Data2</v>
      </c>
      <c r="B749" s="955"/>
      <c r="C749" s="1011" t="str">
        <f>IF(Data!BV749="","",Data!BV749)</f>
        <v/>
      </c>
      <c r="D749" s="1011" t="str">
        <f>IF(Data!BW749="","",Data!BW749)</f>
        <v/>
      </c>
      <c r="E749" s="1011" t="str">
        <f>IF(Data!BX749="","",Data!BX749)</f>
        <v/>
      </c>
      <c r="F749" s="1011" t="str">
        <f>IF(Data!BY749="","",Data!BY749)</f>
        <v/>
      </c>
      <c r="G749" s="1100"/>
      <c r="H749" s="969"/>
      <c r="I749" s="969"/>
      <c r="J749" s="969"/>
      <c r="K749" s="969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6">
        <v>750</v>
      </c>
      <c r="V749" s="476"/>
    </row>
    <row r="750" spans="1:22" ht="15.75" hidden="1" customHeight="1">
      <c r="A750" s="1198" t="s">
        <v>288</v>
      </c>
      <c r="B750" s="955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9"/>
      <c r="N750" s="969"/>
      <c r="O750" s="969"/>
      <c r="P750" s="969"/>
      <c r="Q750" s="1126"/>
      <c r="R750" s="1110"/>
      <c r="S750" s="1111"/>
      <c r="T750" s="1111"/>
      <c r="U750" s="1066">
        <v>751</v>
      </c>
      <c r="V750" s="476"/>
    </row>
    <row r="751" spans="1:22" ht="15.75" hidden="1" customHeight="1">
      <c r="A751" s="1198" t="s">
        <v>289</v>
      </c>
      <c r="B751" s="955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0">IF(C751&gt;0,C751,"")</f>
        <v/>
      </c>
      <c r="I751" s="1192" t="str">
        <f t="shared" si="60"/>
        <v/>
      </c>
      <c r="J751" s="1192" t="str">
        <f t="shared" si="60"/>
        <v/>
      </c>
      <c r="K751" s="1192" t="str">
        <f t="shared" si="60"/>
        <v/>
      </c>
      <c r="L751" s="1097"/>
      <c r="M751" s="969"/>
      <c r="N751" s="969"/>
      <c r="O751" s="969"/>
      <c r="P751" s="969"/>
      <c r="Q751" s="1126"/>
      <c r="R751" s="1110"/>
      <c r="S751" s="1111"/>
      <c r="T751" s="1111"/>
      <c r="U751" s="1066">
        <v>752</v>
      </c>
      <c r="V751" s="476"/>
    </row>
    <row r="752" spans="1:22" ht="15.75" hidden="1" customHeight="1">
      <c r="A752" s="1198" t="s">
        <v>277</v>
      </c>
      <c r="B752" s="955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0"/>
        <v/>
      </c>
      <c r="I752" s="1192" t="str">
        <f t="shared" si="60"/>
        <v/>
      </c>
      <c r="J752" s="1192" t="str">
        <f t="shared" si="60"/>
        <v/>
      </c>
      <c r="K752" s="1192" t="str">
        <f t="shared" si="60"/>
        <v/>
      </c>
      <c r="L752" s="1097"/>
      <c r="M752" s="969"/>
      <c r="N752" s="969"/>
      <c r="O752" s="969"/>
      <c r="P752" s="969"/>
      <c r="Q752" s="1126"/>
      <c r="R752" s="1110"/>
      <c r="S752" s="1111"/>
      <c r="T752" s="1111"/>
      <c r="U752" s="1066">
        <v>753</v>
      </c>
      <c r="V752" s="476"/>
    </row>
    <row r="753" spans="1:22" ht="15.75" hidden="1" customHeight="1">
      <c r="A753" s="1198" t="s">
        <v>306</v>
      </c>
      <c r="B753" s="955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9"/>
      <c r="I753" s="969"/>
      <c r="J753" s="969"/>
      <c r="K753" s="969"/>
      <c r="L753" s="1097"/>
      <c r="M753" s="969"/>
      <c r="N753" s="969"/>
      <c r="O753" s="969"/>
      <c r="P753" s="969"/>
      <c r="Q753" s="1126"/>
      <c r="R753" s="1110"/>
      <c r="S753" s="1111"/>
      <c r="T753" s="1111"/>
      <c r="U753" s="1066">
        <v>754</v>
      </c>
      <c r="V753" s="476"/>
    </row>
    <row r="754" spans="1:22" ht="15.75" customHeight="1">
      <c r="A754" s="1094" t="s">
        <v>307</v>
      </c>
      <c r="B754" s="955"/>
      <c r="C754" s="1140">
        <f>IF(Data!BV754="","",Data!BV754)</f>
        <v>950</v>
      </c>
      <c r="D754" s="1140">
        <f>IF(Data!BW754="","",Data!BW754)</f>
        <v>1830</v>
      </c>
      <c r="E754" s="1140">
        <f>IF(Data!BX754="","",Data!BX754)</f>
        <v>0</v>
      </c>
      <c r="F754" s="1140">
        <f>IF(Data!BY754="","",Data!BY754)</f>
        <v>0</v>
      </c>
      <c r="G754" s="1100"/>
      <c r="H754" s="1192">
        <f>IF(C754="","",C754*'Exp factors'!C$36)</f>
        <v>1140</v>
      </c>
      <c r="I754" s="1192">
        <f>IF(D754="","",D754*'Exp factors'!D$36)</f>
        <v>2196</v>
      </c>
      <c r="J754" s="1192">
        <f>IF(E754="","",E754*'Exp factors'!E$36)</f>
        <v>0</v>
      </c>
      <c r="K754" s="1192">
        <f>IF(F754="","",F754*'Exp factors'!F$36)</f>
        <v>0</v>
      </c>
      <c r="L754" s="1098"/>
      <c r="M754" s="1117">
        <f>IF(H754="","",SUM(H754)-SUM(C754))</f>
        <v>190</v>
      </c>
      <c r="N754" s="1117">
        <f>IF(I754="","",SUM(I754)-SUM(D754))</f>
        <v>366</v>
      </c>
      <c r="O754" s="1117">
        <f>IF(J754="","",SUM(J754)-SUM(E754))</f>
        <v>0</v>
      </c>
      <c r="P754" s="1117">
        <f>IF(K754="","",SUM(K754)-SUM(F754))</f>
        <v>0</v>
      </c>
      <c r="Q754" s="1126"/>
      <c r="R754" s="903"/>
      <c r="S754" s="1035"/>
      <c r="T754" s="1035"/>
      <c r="U754" s="1066">
        <v>755</v>
      </c>
      <c r="V754" s="476"/>
    </row>
    <row r="755" spans="1:22" ht="15.75" customHeight="1">
      <c r="A755" s="1397" t="str">
        <f>IF(Data!A755="","",Data!A755)</f>
        <v>Small business -- see Data2</v>
      </c>
      <c r="B755" s="955"/>
      <c r="C755" s="1011" t="str">
        <f>IF(Data!BV755="","",Data!BV755)</f>
        <v/>
      </c>
      <c r="D755" s="1011" t="str">
        <f>IF(Data!BW755="","",Data!BW755)</f>
        <v/>
      </c>
      <c r="E755" s="1011" t="str">
        <f>IF(Data!BX755="","",Data!BX755)</f>
        <v/>
      </c>
      <c r="F755" s="1011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9"/>
      <c r="N755" s="969"/>
      <c r="O755" s="969"/>
      <c r="P755" s="969"/>
      <c r="Q755" s="1126"/>
      <c r="R755" s="1110"/>
      <c r="S755" s="1111"/>
      <c r="T755" s="1111"/>
      <c r="U755" s="1066">
        <v>756</v>
      </c>
      <c r="V755" s="476"/>
    </row>
    <row r="756" spans="1:22" ht="15.75" hidden="1" customHeight="1">
      <c r="A756" s="1198" t="s">
        <v>289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1">IF(C756&gt;0,C756,"")</f>
        <v/>
      </c>
      <c r="I756" s="1192" t="str">
        <f t="shared" si="61"/>
        <v/>
      </c>
      <c r="J756" s="1192" t="str">
        <f t="shared" si="61"/>
        <v/>
      </c>
      <c r="K756" s="1192" t="str">
        <f t="shared" si="61"/>
        <v/>
      </c>
      <c r="L756" s="1097"/>
      <c r="M756" s="969"/>
      <c r="N756" s="969"/>
      <c r="O756" s="969"/>
      <c r="P756" s="969"/>
      <c r="Q756" s="1126"/>
      <c r="R756" s="1110"/>
      <c r="S756" s="1111"/>
      <c r="T756" s="1111"/>
      <c r="U756" s="1066">
        <v>757</v>
      </c>
      <c r="V756" s="476"/>
    </row>
    <row r="757" spans="1:22" ht="15.75" hidden="1" customHeight="1">
      <c r="A757" s="1198" t="s">
        <v>277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1"/>
        <v/>
      </c>
      <c r="I757" s="1192" t="str">
        <f t="shared" si="61"/>
        <v/>
      </c>
      <c r="J757" s="1192" t="str">
        <f t="shared" si="61"/>
        <v/>
      </c>
      <c r="K757" s="1192" t="str">
        <f t="shared" si="61"/>
        <v/>
      </c>
      <c r="L757" s="1097"/>
      <c r="M757" s="969"/>
      <c r="N757" s="969"/>
      <c r="O757" s="969"/>
      <c r="P757" s="969"/>
      <c r="Q757" s="1126"/>
      <c r="R757" s="1110"/>
      <c r="S757" s="1111"/>
      <c r="T757" s="1111"/>
      <c r="U757" s="1066">
        <v>758</v>
      </c>
      <c r="V757" s="476"/>
    </row>
    <row r="758" spans="1:22" ht="15.75" hidden="1" customHeight="1">
      <c r="A758" s="1198" t="s">
        <v>320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1"/>
        <v/>
      </c>
      <c r="I758" s="1192" t="str">
        <f t="shared" si="61"/>
        <v/>
      </c>
      <c r="J758" s="1192" t="str">
        <f t="shared" si="61"/>
        <v/>
      </c>
      <c r="K758" s="1192" t="str">
        <f t="shared" si="61"/>
        <v/>
      </c>
      <c r="L758" s="1097"/>
      <c r="M758" s="969"/>
      <c r="N758" s="969"/>
      <c r="O758" s="969"/>
      <c r="P758" s="969"/>
      <c r="Q758" s="1126"/>
      <c r="R758" s="1110"/>
      <c r="S758" s="1111"/>
      <c r="T758" s="1111"/>
      <c r="U758" s="1066">
        <v>759</v>
      </c>
      <c r="V758" s="476"/>
    </row>
    <row r="759" spans="1:22" ht="15.75" customHeight="1">
      <c r="A759" s="1164" t="s">
        <v>307</v>
      </c>
      <c r="B759" s="1199"/>
      <c r="C759" s="1140">
        <f>IF(Data!BV759="","",Data!BV759)</f>
        <v>860</v>
      </c>
      <c r="D759" s="1140">
        <f>IF(Data!BW759="","",Data!BW759)</f>
        <v>2440</v>
      </c>
      <c r="E759" s="1140">
        <f>IF(Data!BX759="","",Data!BX759)</f>
        <v>5400</v>
      </c>
      <c r="F759" s="1140">
        <f>IF(Data!BY759="","",Data!BY759)</f>
        <v>29200</v>
      </c>
      <c r="G759" s="1098"/>
      <c r="H759" s="978" t="str">
        <f>IF(H756="","",H755*H756*H757*H758)</f>
        <v/>
      </c>
      <c r="I759" s="978" t="str">
        <f>IF(I756="","",I755*I756*I757*I758)</f>
        <v/>
      </c>
      <c r="J759" s="978" t="str">
        <f>IF(J756="","",J755*J756*J757*J758)</f>
        <v/>
      </c>
      <c r="K759" s="978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5"/>
      <c r="T759" s="1035"/>
      <c r="U759" s="1066">
        <v>760</v>
      </c>
      <c r="V759" s="476"/>
    </row>
    <row r="760" spans="1:22" ht="15.75" customHeight="1">
      <c r="A760" s="1399" t="str">
        <f>IF(Data!A760="","",Data!A760)</f>
        <v>Gifts/social support: type</v>
      </c>
      <c r="B760" s="1199"/>
      <c r="C760" s="1011" t="str">
        <f>IF(Data!BV760="","",Data!BV760)</f>
        <v/>
      </c>
      <c r="D760" s="1011" t="str">
        <f>IF(Data!BW760="","",Data!BW760)</f>
        <v/>
      </c>
      <c r="E760" s="1011" t="str">
        <f>IF(Data!BX760="","",Data!BX760)</f>
        <v/>
      </c>
      <c r="F760" s="1011" t="str">
        <f>IF(Data!BY760="","",Data!BY760)</f>
        <v/>
      </c>
      <c r="G760" s="1100"/>
      <c r="H760" s="969"/>
      <c r="I760" s="969"/>
      <c r="J760" s="969"/>
      <c r="K760" s="969"/>
      <c r="L760" s="1100"/>
      <c r="M760" s="969"/>
      <c r="N760" s="969"/>
      <c r="O760" s="969"/>
      <c r="P760" s="969"/>
      <c r="Q760" s="1126"/>
      <c r="R760" s="864"/>
      <c r="S760" s="864"/>
      <c r="T760" s="864"/>
      <c r="U760" s="1066">
        <v>761</v>
      </c>
      <c r="V760" s="476"/>
    </row>
    <row r="761" spans="1:22" ht="15.75" customHeight="1">
      <c r="A761" s="1118" t="s">
        <v>289</v>
      </c>
      <c r="B761" s="1199"/>
      <c r="C761" s="1011" t="str">
        <f>IF(Data!BV761="","",Data!BV761)</f>
        <v/>
      </c>
      <c r="D761" s="1011" t="str">
        <f>IF(Data!BW761="","",Data!BW761)</f>
        <v/>
      </c>
      <c r="E761" s="1011" t="str">
        <f>IF(Data!BX761="","",Data!BX761)</f>
        <v/>
      </c>
      <c r="F761" s="1011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9"/>
      <c r="N761" s="969"/>
      <c r="O761" s="969"/>
      <c r="P761" s="969"/>
      <c r="Q761" s="1126"/>
      <c r="R761" s="1110"/>
      <c r="S761" s="1111"/>
      <c r="T761" s="1111"/>
      <c r="U761" s="1066">
        <v>762</v>
      </c>
      <c r="V761" s="476"/>
    </row>
    <row r="762" spans="1:22" ht="15.75" customHeight="1">
      <c r="A762" s="1118" t="s">
        <v>277</v>
      </c>
      <c r="B762" s="1199"/>
      <c r="C762" s="1011" t="str">
        <f>IF(Data!BV762="","",Data!BV762)</f>
        <v/>
      </c>
      <c r="D762" s="1011" t="str">
        <f>IF(Data!BW762="","",Data!BW762)</f>
        <v/>
      </c>
      <c r="E762" s="1011" t="str">
        <f>IF(Data!BX762="","",Data!BX762)</f>
        <v/>
      </c>
      <c r="F762" s="1011" t="str">
        <f>IF(Data!BY762="","",Data!BY762)</f>
        <v/>
      </c>
      <c r="G762" s="1100"/>
      <c r="H762" s="1192" t="str">
        <f t="shared" ref="H762:K763" si="62">IF(C762&gt;0,C762,"")</f>
        <v/>
      </c>
      <c r="I762" s="1192" t="str">
        <f t="shared" si="62"/>
        <v/>
      </c>
      <c r="J762" s="1192" t="str">
        <f t="shared" si="62"/>
        <v/>
      </c>
      <c r="K762" s="1192" t="str">
        <f t="shared" si="62"/>
        <v/>
      </c>
      <c r="L762" s="1100"/>
      <c r="M762" s="969"/>
      <c r="N762" s="969"/>
      <c r="O762" s="969"/>
      <c r="P762" s="969"/>
      <c r="Q762" s="1126"/>
      <c r="R762" s="1110"/>
      <c r="S762" s="1111"/>
      <c r="T762" s="1111"/>
      <c r="U762" s="1066">
        <v>763</v>
      </c>
      <c r="V762" s="476"/>
    </row>
    <row r="763" spans="1:22" ht="15.75" customHeight="1">
      <c r="A763" s="1118" t="s">
        <v>306</v>
      </c>
      <c r="B763" s="1199"/>
      <c r="C763" s="1011" t="str">
        <f>IF(Data!BV763="","",Data!BV763)</f>
        <v/>
      </c>
      <c r="D763" s="1011" t="str">
        <f>IF(Data!BW763="","",Data!BW763)</f>
        <v/>
      </c>
      <c r="E763" s="1011" t="str">
        <f>IF(Data!BX763="","",Data!BX763)</f>
        <v/>
      </c>
      <c r="F763" s="1011" t="str">
        <f>IF(Data!BY763="","",Data!BY763)</f>
        <v/>
      </c>
      <c r="G763" s="1100"/>
      <c r="H763" s="1192" t="str">
        <f t="shared" si="62"/>
        <v/>
      </c>
      <c r="I763" s="1192" t="str">
        <f t="shared" si="62"/>
        <v/>
      </c>
      <c r="J763" s="1192" t="str">
        <f t="shared" si="62"/>
        <v/>
      </c>
      <c r="K763" s="1192" t="str">
        <f t="shared" si="62"/>
        <v/>
      </c>
      <c r="L763" s="1100"/>
      <c r="M763" s="969"/>
      <c r="N763" s="969"/>
      <c r="O763" s="969"/>
      <c r="P763" s="969"/>
      <c r="Q763" s="1126"/>
      <c r="R763" s="1110"/>
      <c r="S763" s="1111"/>
      <c r="T763" s="1111"/>
      <c r="U763" s="1066">
        <v>764</v>
      </c>
      <c r="V763" s="476"/>
    </row>
    <row r="764" spans="1:22" ht="15.75" customHeight="1">
      <c r="A764" s="1094" t="s">
        <v>307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5"/>
      <c r="T764" s="1035"/>
      <c r="U764" s="1066">
        <v>765</v>
      </c>
      <c r="V764" s="476"/>
    </row>
    <row r="765" spans="1:22" ht="15.75" customHeight="1">
      <c r="A765" s="1197" t="str">
        <f>IF(Data!A765="","",Data!A765)</f>
        <v>Other income: e.g. Credit (cotton loans)</v>
      </c>
      <c r="B765" s="1199"/>
      <c r="C765" s="1011" t="str">
        <f>IF(Data!BV765="","",Data!BV765)</f>
        <v/>
      </c>
      <c r="D765" s="1011" t="str">
        <f>IF(Data!BW765="","",Data!BW765)</f>
        <v/>
      </c>
      <c r="E765" s="1011" t="str">
        <f>IF(Data!BX765="","",Data!BX765)</f>
        <v/>
      </c>
      <c r="F765" s="1011" t="str">
        <f>IF(Data!BY765="","",Data!BY765)</f>
        <v/>
      </c>
      <c r="G765" s="1100"/>
      <c r="H765" s="969"/>
      <c r="I765" s="969"/>
      <c r="J765" s="969"/>
      <c r="K765" s="969"/>
      <c r="L765" s="1100"/>
      <c r="M765" s="969"/>
      <c r="N765" s="969"/>
      <c r="O765" s="969"/>
      <c r="P765" s="969"/>
      <c r="Q765" s="1126"/>
      <c r="R765" s="864"/>
      <c r="S765" s="864"/>
      <c r="T765" s="864"/>
      <c r="U765" s="1066">
        <v>766</v>
      </c>
      <c r="V765" s="476"/>
    </row>
    <row r="766" spans="1:22" ht="15.75" customHeight="1">
      <c r="A766" s="1198" t="s">
        <v>289</v>
      </c>
      <c r="B766" s="1199"/>
      <c r="C766" s="1011" t="str">
        <f>IF(Data!BV766="","",Data!BV766)</f>
        <v/>
      </c>
      <c r="D766" s="1011" t="str">
        <f>IF(Data!BW766="","",Data!BW766)</f>
        <v/>
      </c>
      <c r="E766" s="1011" t="str">
        <f>IF(Data!BX766="","",Data!BX766)</f>
        <v/>
      </c>
      <c r="F766" s="1011" t="str">
        <f>IF(Data!BY766="","",Data!BY766)</f>
        <v/>
      </c>
      <c r="G766" s="1100"/>
      <c r="H766" s="299"/>
      <c r="I766" s="299"/>
      <c r="J766" s="299"/>
      <c r="K766" s="299"/>
      <c r="L766" s="1100"/>
      <c r="M766" s="969"/>
      <c r="N766" s="969"/>
      <c r="O766" s="969"/>
      <c r="P766" s="969"/>
      <c r="Q766" s="1126"/>
      <c r="R766" s="1110"/>
      <c r="S766" s="1111"/>
      <c r="T766" s="1111"/>
      <c r="U766" s="1066">
        <v>767</v>
      </c>
      <c r="V766" s="476"/>
    </row>
    <row r="767" spans="1:22" ht="15.75" customHeight="1">
      <c r="A767" s="1198" t="s">
        <v>277</v>
      </c>
      <c r="B767" s="1199"/>
      <c r="C767" s="1011" t="str">
        <f>IF(Data!BV767="","",Data!BV767)</f>
        <v/>
      </c>
      <c r="D767" s="1011" t="str">
        <f>IF(Data!BW767="","",Data!BW767)</f>
        <v/>
      </c>
      <c r="E767" s="1011" t="str">
        <f>IF(Data!BX767="","",Data!BX767)</f>
        <v/>
      </c>
      <c r="F767" s="1011" t="str">
        <f>IF(Data!BY767="","",Data!BY767)</f>
        <v/>
      </c>
      <c r="G767" s="1100"/>
      <c r="H767" s="299"/>
      <c r="I767" s="299"/>
      <c r="J767" s="299"/>
      <c r="K767" s="299"/>
      <c r="L767" s="1100"/>
      <c r="M767" s="969"/>
      <c r="N767" s="969"/>
      <c r="O767" s="969"/>
      <c r="P767" s="969"/>
      <c r="Q767" s="1126"/>
      <c r="R767" s="1110"/>
      <c r="S767" s="1111"/>
      <c r="T767" s="1111"/>
      <c r="U767" s="1066">
        <v>768</v>
      </c>
      <c r="V767" s="476"/>
    </row>
    <row r="768" spans="1:22" ht="15.75" customHeight="1">
      <c r="A768" s="1198" t="s">
        <v>306</v>
      </c>
      <c r="B768" s="1199"/>
      <c r="C768" s="1011" t="str">
        <f>IF(Data!BV768="","",Data!BV768)</f>
        <v/>
      </c>
      <c r="D768" s="1011" t="str">
        <f>IF(Data!BW768="","",Data!BW768)</f>
        <v/>
      </c>
      <c r="E768" s="1011" t="str">
        <f>IF(Data!BX768="","",Data!BX768)</f>
        <v/>
      </c>
      <c r="F768" s="1011" t="str">
        <f>IF(Data!BY768="","",Data!BY768)</f>
        <v/>
      </c>
      <c r="G768" s="1100"/>
      <c r="H768" s="299"/>
      <c r="I768" s="299"/>
      <c r="J768" s="299"/>
      <c r="K768" s="299"/>
      <c r="L768" s="1100"/>
      <c r="M768" s="969"/>
      <c r="N768" s="969"/>
      <c r="O768" s="969"/>
      <c r="P768" s="969"/>
      <c r="Q768" s="1126"/>
      <c r="R768" s="1110"/>
      <c r="S768" s="1111"/>
      <c r="T768" s="1111"/>
      <c r="U768" s="1066">
        <v>769</v>
      </c>
      <c r="V768" s="476"/>
    </row>
    <row r="769" spans="1:22" ht="15.75" customHeight="1">
      <c r="A769" s="1094" t="s">
        <v>307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5"/>
      <c r="T769" s="1035"/>
      <c r="U769" s="1066">
        <v>770</v>
      </c>
      <c r="V769" s="476"/>
    </row>
    <row r="770" spans="1:22" ht="15.75" customHeight="1">
      <c r="A770" s="1184" t="s">
        <v>323</v>
      </c>
      <c r="B770" s="1199"/>
      <c r="C770" s="771"/>
      <c r="D770" s="771"/>
      <c r="E770" s="771"/>
      <c r="F770" s="1011"/>
      <c r="G770" s="1100"/>
      <c r="H770" s="969"/>
      <c r="I770" s="969"/>
      <c r="J770" s="969"/>
      <c r="K770" s="969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6">
        <v>771</v>
      </c>
      <c r="V770" s="476"/>
    </row>
    <row r="771" spans="1:22" ht="15.75" customHeight="1">
      <c r="A771" s="913" t="str">
        <f>IF(Data!A771="","",Data!A771)</f>
        <v>Tea</v>
      </c>
      <c r="B771" s="1199"/>
      <c r="C771" s="1525" t="str">
        <f>IF(Data!BV771="","",Data!BV771)</f>
        <v/>
      </c>
      <c r="D771" s="1525" t="str">
        <f>IF(Data!BW771="","",Data!BW771)</f>
        <v/>
      </c>
      <c r="E771" s="1525">
        <f>IF(Data!BX771="","",Data!BX771)</f>
        <v>90</v>
      </c>
      <c r="F771" s="1525">
        <f>IF(Data!BY771="","",Data!BY771)</f>
        <v>200</v>
      </c>
      <c r="G771" s="1100"/>
      <c r="H771" s="1536">
        <f>IF(H$46="","",IF('Exp factors'!$B71="poor",'Exp factors'!$G$71*H$46,SUM(C771)*'Exp factors'!C$71))</f>
        <v>0</v>
      </c>
      <c r="I771" s="1536">
        <f>IF(I$46="","",IF('Exp factors'!$B71="poor",'Exp factors'!$G$71*I$46,SUM(D771)*'Exp factors'!D$71))</f>
        <v>0</v>
      </c>
      <c r="J771" s="1536">
        <f>IF(J$46="","",IF('Exp factors'!$B71="poor",'Exp factors'!$G$71*J$46,SUM(E771)*'Exp factors'!E$71))</f>
        <v>0</v>
      </c>
      <c r="K771" s="1536">
        <f>IF(K$46="","",IF('Exp factors'!$B71="poor",'Exp factors'!$G$71*K$46,SUM(F771)*'Exp factors'!F$71))</f>
        <v>0</v>
      </c>
      <c r="L771" s="1418"/>
      <c r="M771" s="1419">
        <f t="shared" ref="M771:P775" si="63">IF(H771="","",SUM(H771)-SUM(C771))</f>
        <v>0</v>
      </c>
      <c r="N771" s="1419">
        <f t="shared" si="63"/>
        <v>0</v>
      </c>
      <c r="O771" s="1419">
        <f t="shared" si="63"/>
        <v>-90</v>
      </c>
      <c r="P771" s="1419">
        <f t="shared" si="63"/>
        <v>-200</v>
      </c>
      <c r="Q771" s="1486" t="str">
        <f>'Exp factors'!I71</f>
        <v>mns</v>
      </c>
      <c r="R771" s="1110"/>
      <c r="S771" s="1111"/>
      <c r="T771" s="1111"/>
      <c r="U771" s="1066">
        <v>772</v>
      </c>
      <c r="V771" s="476"/>
    </row>
    <row r="772" spans="1:22" ht="15.75" customHeight="1">
      <c r="A772" s="913" t="str">
        <f>IF(Data!A772="","",Data!A772)</f>
        <v>Salt</v>
      </c>
      <c r="B772" s="1199"/>
      <c r="C772" s="1525">
        <f>IF(Data!BV772="","",Data!BV772)</f>
        <v>25</v>
      </c>
      <c r="D772" s="1525">
        <f>IF(Data!BW772="","",Data!BW772)</f>
        <v>52</v>
      </c>
      <c r="E772" s="1525">
        <f>IF(Data!BX772="","",Data!BX772)</f>
        <v>60</v>
      </c>
      <c r="F772" s="1525">
        <f>IF(Data!BY772="","",Data!BY772)</f>
        <v>60</v>
      </c>
      <c r="G772" s="1100"/>
      <c r="H772" s="1536">
        <f>IF(H$46="","",IF('Exp factors'!$B72="poor",'Exp factors'!$G$72*H$46,SUM(C772)*'Exp factors'!C$72))</f>
        <v>0</v>
      </c>
      <c r="I772" s="1536">
        <f>IF(I$46="","",IF('Exp factors'!$B72="poor",'Exp factors'!$G$72*I$46,SUM(D772)*'Exp factors'!D$72))</f>
        <v>0</v>
      </c>
      <c r="J772" s="1536">
        <f>IF(J$46="","",IF('Exp factors'!$B72="poor",'Exp factors'!$G$72*J$46,SUM(E772)*'Exp factors'!E$72))</f>
        <v>0</v>
      </c>
      <c r="K772" s="1536">
        <f>IF(K$46="","",IF('Exp factors'!$B72="poor",'Exp factors'!$G$72*K$46,SUM(F772)*'Exp factors'!F$72))</f>
        <v>0</v>
      </c>
      <c r="L772" s="1418"/>
      <c r="M772" s="1419">
        <f t="shared" si="63"/>
        <v>-25</v>
      </c>
      <c r="N772" s="1419">
        <f t="shared" si="63"/>
        <v>-52</v>
      </c>
      <c r="O772" s="1419">
        <f t="shared" si="63"/>
        <v>-60</v>
      </c>
      <c r="P772" s="1419">
        <f t="shared" si="63"/>
        <v>-60</v>
      </c>
      <c r="Q772" s="1486" t="str">
        <f>'Exp factors'!I72</f>
        <v>mns</v>
      </c>
      <c r="R772" s="1110"/>
      <c r="S772" s="1111"/>
      <c r="T772" s="1111"/>
      <c r="U772" s="1066">
        <v>773</v>
      </c>
      <c r="V772" s="476"/>
    </row>
    <row r="773" spans="1:22" ht="15.75" customHeight="1">
      <c r="A773" s="913" t="str">
        <f>IF(Data!A773="","",Data!A773)</f>
        <v>Soap</v>
      </c>
      <c r="B773" s="1199"/>
      <c r="C773" s="1525">
        <f>IF(Data!BV773="","",Data!BV773)</f>
        <v>222</v>
      </c>
      <c r="D773" s="1525">
        <f>IF(Data!BW773="","",Data!BW773)</f>
        <v>366</v>
      </c>
      <c r="E773" s="1525">
        <f>IF(Data!BX773="","",Data!BX773)</f>
        <v>600</v>
      </c>
      <c r="F773" s="1525">
        <f>IF(Data!BY773="","",Data!BY773)</f>
        <v>800</v>
      </c>
      <c r="G773" s="1100"/>
      <c r="H773" s="1536">
        <f>IF(H$46="","",IF('Exp factors'!$B73="poor",'Exp factors'!$G$73*H$46,SUM(C773)*'Exp factors'!C$73))</f>
        <v>0</v>
      </c>
      <c r="I773" s="1536">
        <f>IF(I$46="","",IF('Exp factors'!$B73="poor",'Exp factors'!$G$73*I$46,SUM(D773)*'Exp factors'!D$73))</f>
        <v>0</v>
      </c>
      <c r="J773" s="1536">
        <f>IF(J$46="","",IF('Exp factors'!$B73="poor",'Exp factors'!$G$73*J$46,SUM(E773)*'Exp factors'!E$73))</f>
        <v>0</v>
      </c>
      <c r="K773" s="1536">
        <f>IF(K$46="","",IF('Exp factors'!$B73="poor",'Exp factors'!$G$73*K$46,SUM(F773)*'Exp factors'!F$73))</f>
        <v>0</v>
      </c>
      <c r="L773" s="1418"/>
      <c r="M773" s="1419">
        <f t="shared" si="63"/>
        <v>-222</v>
      </c>
      <c r="N773" s="1419">
        <f t="shared" si="63"/>
        <v>-366</v>
      </c>
      <c r="O773" s="1419">
        <f t="shared" si="63"/>
        <v>-600</v>
      </c>
      <c r="P773" s="1419">
        <f t="shared" si="63"/>
        <v>-800</v>
      </c>
      <c r="Q773" s="1486" t="str">
        <f>'Exp factors'!I73</f>
        <v>mns</v>
      </c>
      <c r="R773" s="1110"/>
      <c r="S773" s="1111"/>
      <c r="T773" s="1111"/>
      <c r="U773" s="1066">
        <v>774</v>
      </c>
      <c r="V773" s="476"/>
    </row>
    <row r="774" spans="1:22" ht="15.75" customHeight="1">
      <c r="A774" s="913" t="str">
        <f>IF(Data!A774="","",Data!A774)</f>
        <v>Kerosene/electricity</v>
      </c>
      <c r="B774" s="1199"/>
      <c r="C774" s="1482">
        <f>IF(Data!BV774="","",Data!BV774)</f>
        <v>20</v>
      </c>
      <c r="D774" s="1482">
        <f>IF(Data!BW774="","",Data!BW774)</f>
        <v>50</v>
      </c>
      <c r="E774" s="1482">
        <f>IF(Data!BX774="","",Data!BX774)</f>
        <v>150</v>
      </c>
      <c r="F774" s="1482">
        <f>IF(Data!BY774="","",Data!BY774)</f>
        <v>200</v>
      </c>
      <c r="G774" s="1100"/>
      <c r="H774" s="1537">
        <f>IF(H$46="","",IF('Exp factors'!$B74="poor",'Exp factors'!$G$74*H$46,SUM(C774)*'Exp factors'!C$74))</f>
        <v>0</v>
      </c>
      <c r="I774" s="1537">
        <f>IF(I$46="","",IF('Exp factors'!$B74="poor",'Exp factors'!$G$74*I$46,SUM(D774)*'Exp factors'!D$74))</f>
        <v>0</v>
      </c>
      <c r="J774" s="1537">
        <f>IF(J$46="","",IF('Exp factors'!$B74="poor",'Exp factors'!$G$74*J$46,SUM(E774)*'Exp factors'!E$74))</f>
        <v>0</v>
      </c>
      <c r="K774" s="1537">
        <f>IF(K$46="","",IF('Exp factors'!$B74="poor",'Exp factors'!$G$74*K$46,SUM(F774)*'Exp factors'!F$74))</f>
        <v>0</v>
      </c>
      <c r="L774" s="1418"/>
      <c r="M774" s="1419">
        <f t="shared" si="63"/>
        <v>-20</v>
      </c>
      <c r="N774" s="1419">
        <f t="shared" si="63"/>
        <v>-50</v>
      </c>
      <c r="O774" s="1419">
        <f t="shared" si="63"/>
        <v>-150</v>
      </c>
      <c r="P774" s="1419">
        <f t="shared" si="63"/>
        <v>-200</v>
      </c>
      <c r="Q774" s="1484" t="str">
        <f>'Exp factors'!I74</f>
        <v>des</v>
      </c>
      <c r="R774" s="1110"/>
      <c r="S774" s="1111"/>
      <c r="T774" s="1111"/>
      <c r="U774" s="1066">
        <v>775</v>
      </c>
      <c r="V774" s="476"/>
    </row>
    <row r="775" spans="1:22" ht="15.75" customHeight="1">
      <c r="A775" s="913" t="str">
        <f>IF(Data!A775="","",Data!A775)</f>
        <v>Grinding</v>
      </c>
      <c r="B775" s="1199"/>
      <c r="C775" s="1532">
        <f>IF(Data!BV775="","",Data!BV775)</f>
        <v>150</v>
      </c>
      <c r="D775" s="1532">
        <f>IF(Data!BW775="","",Data!BW775)</f>
        <v>184</v>
      </c>
      <c r="E775" s="1532">
        <f>IF(Data!BX775="","",Data!BX775)</f>
        <v>250</v>
      </c>
      <c r="F775" s="1532">
        <f>IF(Data!BY775="","",Data!BY775)</f>
        <v>450</v>
      </c>
      <c r="G775" s="1100"/>
      <c r="H775" s="1536">
        <f>IF(H$46="","",IF('Exp factors'!$B75="poor",'Exp factors'!$G$75*H$46,SUM(C775)*'Exp factors'!C$75))</f>
        <v>150</v>
      </c>
      <c r="I775" s="1536">
        <f>IF(I$46="","",IF('Exp factors'!$B75="poor",'Exp factors'!$G$75*I$46,SUM(D775)*'Exp factors'!D$75))</f>
        <v>184</v>
      </c>
      <c r="J775" s="1536">
        <f>IF(J$46="","",IF('Exp factors'!$B75="poor",'Exp factors'!$G$75*J$46,SUM(E775)*'Exp factors'!E$75))</f>
        <v>250</v>
      </c>
      <c r="K775" s="1536">
        <f>IF(K$46="","",IF('Exp factors'!$B75="poor",'Exp factors'!$G$75*K$46,SUM(F775)*'Exp factors'!F$75))</f>
        <v>450</v>
      </c>
      <c r="L775" s="1418"/>
      <c r="M775" s="1419">
        <f t="shared" si="63"/>
        <v>0</v>
      </c>
      <c r="N775" s="1419">
        <f t="shared" si="63"/>
        <v>0</v>
      </c>
      <c r="O775" s="1419">
        <f t="shared" si="63"/>
        <v>0</v>
      </c>
      <c r="P775" s="1419">
        <f t="shared" si="63"/>
        <v>0</v>
      </c>
      <c r="Q775" s="1486" t="str">
        <f>'Exp factors'!I75</f>
        <v>mns</v>
      </c>
      <c r="R775" s="1110"/>
      <c r="S775" s="1111"/>
      <c r="T775" s="1111"/>
      <c r="U775" s="1066">
        <v>776</v>
      </c>
      <c r="V775" s="476"/>
    </row>
    <row r="776" spans="1:22" ht="15.75" customHeight="1">
      <c r="A776" s="913" t="str">
        <f>IF(Data!A776="","",Data!A776)</f>
        <v>Water for humans: name of local meas.</v>
      </c>
      <c r="B776" s="1199"/>
      <c r="C776" s="1011" t="str">
        <f>IF(Data!BV776="","",Data!BV776)</f>
        <v>litre</v>
      </c>
      <c r="D776" s="1011" t="str">
        <f>IF(Data!BW776="","",Data!BW776)</f>
        <v>litre</v>
      </c>
      <c r="E776" s="1011" t="str">
        <f>IF(Data!BX776="","",Data!BX776)</f>
        <v>litre</v>
      </c>
      <c r="F776" s="1011" t="str">
        <f>IF(Data!BY776="","",Data!BY776)</f>
        <v>litre</v>
      </c>
      <c r="G776" s="1100"/>
      <c r="H776" s="969"/>
      <c r="I776" s="969"/>
      <c r="J776" s="969"/>
      <c r="K776" s="969"/>
      <c r="L776" s="1418"/>
      <c r="M776" s="1420"/>
      <c r="N776" s="1420"/>
      <c r="O776" s="1420"/>
      <c r="P776" s="1420"/>
      <c r="Q776" s="1126"/>
      <c r="R776" s="864"/>
      <c r="S776" s="864"/>
      <c r="T776" s="864"/>
      <c r="U776" s="1066">
        <v>777</v>
      </c>
      <c r="V776" s="476"/>
    </row>
    <row r="777" spans="1:22" ht="15.75" customHeight="1">
      <c r="A777" s="1118" t="s">
        <v>276</v>
      </c>
      <c r="B777" s="1199"/>
      <c r="C777" s="1011" t="str">
        <f>IF(Data!BV777="","",Data!BV777)</f>
        <v/>
      </c>
      <c r="D777" s="1011" t="str">
        <f>IF(Data!BW777="","",Data!BW777)</f>
        <v/>
      </c>
      <c r="E777" s="1011" t="str">
        <f>IF(Data!BX777="","",Data!BX777)</f>
        <v/>
      </c>
      <c r="F777" s="1011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6"/>
      <c r="R777" s="1110"/>
      <c r="S777" s="1111"/>
      <c r="T777" s="1111"/>
      <c r="U777" s="1066">
        <v>778</v>
      </c>
      <c r="V777" s="476"/>
    </row>
    <row r="778" spans="1:22" ht="15.75" customHeight="1">
      <c r="A778" s="1118" t="s">
        <v>277</v>
      </c>
      <c r="B778" s="1199"/>
      <c r="C778" s="1011">
        <f>IF(SUM(Data!BV778)=0,"",Data!BV778)</f>
        <v>12</v>
      </c>
      <c r="D778" s="1011">
        <f>IF(SUM(Data!BW778)=0,"",Data!BW778)</f>
        <v>12</v>
      </c>
      <c r="E778" s="1011">
        <f>IF(SUM(Data!BX778)=0,"",Data!BX778)</f>
        <v>12</v>
      </c>
      <c r="F778" s="1011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6"/>
      <c r="R778" s="1110"/>
      <c r="S778" s="1111"/>
      <c r="T778" s="1111"/>
      <c r="U778" s="1066">
        <v>779</v>
      </c>
      <c r="V778" s="476"/>
    </row>
    <row r="779" spans="1:22" ht="15.75" customHeight="1">
      <c r="A779" s="1118" t="s">
        <v>331</v>
      </c>
      <c r="B779" s="1199"/>
      <c r="C779" s="1011">
        <f>IF(Data!BV779="","",Data!BV779)</f>
        <v>1</v>
      </c>
      <c r="D779" s="1011">
        <f>IF(Data!BW779="","",Data!BW779)</f>
        <v>1</v>
      </c>
      <c r="E779" s="1011">
        <f>IF(Data!BX779="","",Data!BX779)</f>
        <v>1</v>
      </c>
      <c r="F779" s="1011">
        <f>IF(Data!BY779="","",Data!BY779)</f>
        <v>1</v>
      </c>
      <c r="G779" s="1100"/>
      <c r="H779" s="969"/>
      <c r="I779" s="969"/>
      <c r="J779" s="969"/>
      <c r="K779" s="969"/>
      <c r="L779" s="1418"/>
      <c r="M779" s="1420"/>
      <c r="N779" s="1420"/>
      <c r="O779" s="1420"/>
      <c r="P779" s="1420"/>
      <c r="Q779" s="1126"/>
      <c r="R779" s="1110"/>
      <c r="S779" s="1111"/>
      <c r="T779" s="1111"/>
      <c r="U779" s="1066">
        <v>780</v>
      </c>
      <c r="V779" s="476"/>
    </row>
    <row r="780" spans="1:22" ht="15.75" customHeight="1">
      <c r="A780" s="1118" t="s">
        <v>279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1"/>
      <c r="M780" s="1419">
        <f t="shared" ref="M780:P784" si="64">IF(H780="","",SUM(H780)-SUM(C780))</f>
        <v>0</v>
      </c>
      <c r="N780" s="1419">
        <f t="shared" si="64"/>
        <v>0</v>
      </c>
      <c r="O780" s="1419">
        <f t="shared" si="64"/>
        <v>0</v>
      </c>
      <c r="P780" s="1419">
        <f t="shared" si="64"/>
        <v>0</v>
      </c>
      <c r="Q780" s="1486" t="str">
        <f>'Exp factors'!I90</f>
        <v>mns</v>
      </c>
      <c r="R780" s="1110"/>
      <c r="S780" s="1111"/>
      <c r="T780" s="1111"/>
      <c r="U780" s="1066">
        <v>781</v>
      </c>
      <c r="V780" s="476"/>
    </row>
    <row r="781" spans="1:22" ht="15.75" customHeight="1">
      <c r="A781" s="913" t="str">
        <f>IF(Data!A781="","",Data!A781)</f>
        <v>Firewood</v>
      </c>
      <c r="B781" s="1199"/>
      <c r="C781" s="1532" t="str">
        <f>IF(Data!BV781="","",Data!BV781)</f>
        <v/>
      </c>
      <c r="D781" s="1532" t="str">
        <f>IF(Data!BW781="","",Data!BW781)</f>
        <v/>
      </c>
      <c r="E781" s="1532" t="str">
        <f>IF(Data!BX781="","",Data!BX781)</f>
        <v/>
      </c>
      <c r="F781" s="1532" t="str">
        <f>IF(Data!BY781="","",Data!BY781)</f>
        <v/>
      </c>
      <c r="G781" s="1100"/>
      <c r="H781" s="1536">
        <f>IF(H$46="","",IF('Exp factors'!$B76="poor",'Exp factors'!$G$76*H$46,SUM(C781)*'Exp factors'!C$76))</f>
        <v>0</v>
      </c>
      <c r="I781" s="1536">
        <f>IF(I$46="","",IF('Exp factors'!$B76="poor",'Exp factors'!$G$76*I$46,SUM(D781)*'Exp factors'!D$76))</f>
        <v>0</v>
      </c>
      <c r="J781" s="1536">
        <f>IF(J$46="","",IF('Exp factors'!$B76="poor",'Exp factors'!$G$76*J$46,SUM(E781)*'Exp factors'!E$76))</f>
        <v>0</v>
      </c>
      <c r="K781" s="1536">
        <f>IF(K$46="","",IF('Exp factors'!$B76="poor",'Exp factors'!$G$76*K$46,SUM(F781)*'Exp factors'!F$76))</f>
        <v>0</v>
      </c>
      <c r="L781" s="1418"/>
      <c r="M781" s="1419">
        <f t="shared" si="64"/>
        <v>0</v>
      </c>
      <c r="N781" s="1419">
        <f t="shared" si="64"/>
        <v>0</v>
      </c>
      <c r="O781" s="1419">
        <f t="shared" si="64"/>
        <v>0</v>
      </c>
      <c r="P781" s="1419">
        <f t="shared" si="64"/>
        <v>0</v>
      </c>
      <c r="Q781" s="1486" t="str">
        <f>'Exp factors'!I76</f>
        <v>mns</v>
      </c>
      <c r="R781" s="1110"/>
      <c r="S781" s="1111"/>
      <c r="T781" s="1111"/>
      <c r="U781" s="1066">
        <v>782</v>
      </c>
      <c r="V781" s="476"/>
    </row>
    <row r="782" spans="1:22" ht="15.75" customHeight="1">
      <c r="A782" s="913" t="str">
        <f>IF(Data!A782="","",Data!A782)</f>
        <v>Utensils</v>
      </c>
      <c r="B782" s="1199"/>
      <c r="C782" s="1533" t="str">
        <f>IF(Data!BV782="","",Data!BV782)</f>
        <v/>
      </c>
      <c r="D782" s="1533" t="str">
        <f>IF(Data!BW782="","",Data!BW782)</f>
        <v/>
      </c>
      <c r="E782" s="1533" t="str">
        <f>IF(Data!BX782="","",Data!BX782)</f>
        <v/>
      </c>
      <c r="F782" s="1533" t="str">
        <f>IF(Data!BY782="","",Data!BY782)</f>
        <v/>
      </c>
      <c r="G782" s="1100"/>
      <c r="H782" s="1537">
        <f>IF(H$46="","",IF('Exp factors'!$B77="poor",'Exp factors'!$G$77*H$46,SUM(C782)*'Exp factors'!C$77))</f>
        <v>0</v>
      </c>
      <c r="I782" s="1537">
        <f>IF(I$46="","",IF('Exp factors'!$B77="poor",'Exp factors'!$G$77*I$46,SUM(D782)*'Exp factors'!D$77))</f>
        <v>0</v>
      </c>
      <c r="J782" s="1537">
        <f>IF(J$46="","",IF('Exp factors'!$B77="poor",'Exp factors'!$G$77*J$46,SUM(E782)*'Exp factors'!E$77))</f>
        <v>0</v>
      </c>
      <c r="K782" s="1537">
        <f>IF(K$46="","",IF('Exp factors'!$B77="poor",'Exp factors'!$G$77*K$46,SUM(F782)*'Exp factors'!F$77))</f>
        <v>0</v>
      </c>
      <c r="L782" s="1418"/>
      <c r="M782" s="1419">
        <f t="shared" si="64"/>
        <v>0</v>
      </c>
      <c r="N782" s="1419">
        <f t="shared" si="64"/>
        <v>0</v>
      </c>
      <c r="O782" s="1419">
        <f t="shared" si="64"/>
        <v>0</v>
      </c>
      <c r="P782" s="1419">
        <f t="shared" si="64"/>
        <v>0</v>
      </c>
      <c r="Q782" s="1484" t="str">
        <f>'Exp factors'!I77</f>
        <v>des</v>
      </c>
      <c r="R782" s="1110"/>
      <c r="S782" s="1111"/>
      <c r="T782" s="1111"/>
      <c r="U782" s="1066">
        <v>783</v>
      </c>
      <c r="V782" s="476"/>
    </row>
    <row r="783" spans="1:22" ht="15.75" customHeight="1">
      <c r="A783" s="913" t="str">
        <f>IF(Data!A783="","",Data!A783)</f>
        <v>Animal drugs</v>
      </c>
      <c r="B783" s="1199"/>
      <c r="C783" s="1533" t="str">
        <f>IF(Data!BV783="","",Data!BV783)</f>
        <v/>
      </c>
      <c r="D783" s="1533">
        <f>IF(Data!BW783="","",Data!BW783)</f>
        <v>130</v>
      </c>
      <c r="E783" s="1533">
        <f>IF(Data!BX783="","",Data!BX783)</f>
        <v>350</v>
      </c>
      <c r="F783" s="1533">
        <f>IF(Data!BY783="","",Data!BY783)</f>
        <v>1000</v>
      </c>
      <c r="G783" s="1100"/>
      <c r="H783" s="1537">
        <f>IF(H$46="","",IF('Exp factors'!$B96="poor",'Exp factors'!$G$96*H$46,SUM(C783)*'Exp factors'!C$96))</f>
        <v>0</v>
      </c>
      <c r="I783" s="1537">
        <f>IF(I$46="","",IF('Exp factors'!$B96="poor",'Exp factors'!$G$96*I$46,SUM(D783)*'Exp factors'!D$96))</f>
        <v>130</v>
      </c>
      <c r="J783" s="1537">
        <f>IF(J$46="","",IF('Exp factors'!$B96="poor",'Exp factors'!$G$96*J$46,SUM(E783)*'Exp factors'!E$96))</f>
        <v>350</v>
      </c>
      <c r="K783" s="1537">
        <f>IF(K$46="","",IF('Exp factors'!$B96="poor",'Exp factors'!$G$96*K$46,SUM(F783)*'Exp factors'!F$96))</f>
        <v>1000</v>
      </c>
      <c r="L783" s="1418"/>
      <c r="M783" s="1419">
        <f t="shared" si="64"/>
        <v>0</v>
      </c>
      <c r="N783" s="1419">
        <f t="shared" si="64"/>
        <v>0</v>
      </c>
      <c r="O783" s="1419">
        <f t="shared" si="64"/>
        <v>0</v>
      </c>
      <c r="P783" s="1419">
        <f t="shared" si="64"/>
        <v>0</v>
      </c>
      <c r="Q783" s="1484" t="str">
        <f>'Exp factors'!I96</f>
        <v>des</v>
      </c>
      <c r="R783" s="1110"/>
      <c r="S783" s="1111"/>
      <c r="T783" s="1111"/>
      <c r="U783" s="1066">
        <v>784</v>
      </c>
      <c r="V783" s="476"/>
    </row>
    <row r="784" spans="1:22" ht="15.75" customHeight="1">
      <c r="A784" s="913" t="str">
        <f>IF(Data!A784="","",Data!A784)</f>
        <v>Animal supplements</v>
      </c>
      <c r="B784" s="1199"/>
      <c r="C784" s="1533" t="str">
        <f>IF(Data!BV784="","",Data!BV784)</f>
        <v/>
      </c>
      <c r="D784" s="1533" t="str">
        <f>IF(Data!BW784="","",Data!BW784)</f>
        <v/>
      </c>
      <c r="E784" s="1533" t="str">
        <f>IF(Data!BX784="","",Data!BX784)</f>
        <v/>
      </c>
      <c r="F784" s="1533">
        <f>IF(Data!BY784="","",Data!BY784)</f>
        <v>1500</v>
      </c>
      <c r="G784" s="1100"/>
      <c r="H784" s="1537">
        <f>IF(H$46="","",IF('Exp factors'!$B97="poor",'Exp factors'!$G$97*H$46,SUM(C784)*'Exp factors'!C$97))</f>
        <v>0</v>
      </c>
      <c r="I784" s="1537">
        <f>IF(I$46="","",IF('Exp factors'!$B97="poor",'Exp factors'!$G$97*I$46,SUM(D784)*'Exp factors'!D$97))</f>
        <v>0</v>
      </c>
      <c r="J784" s="1537">
        <f>IF(J$46="","",IF('Exp factors'!$B97="poor",'Exp factors'!$G$97*J$46,SUM(E784)*'Exp factors'!E$97))</f>
        <v>0</v>
      </c>
      <c r="K784" s="1537">
        <f>IF(K$46="","",IF('Exp factors'!$B97="poor",'Exp factors'!$G$97*K$46,SUM(F784)*'Exp factors'!F$97))</f>
        <v>0</v>
      </c>
      <c r="L784" s="1418"/>
      <c r="M784" s="1419">
        <f t="shared" si="64"/>
        <v>0</v>
      </c>
      <c r="N784" s="1419">
        <f t="shared" si="64"/>
        <v>0</v>
      </c>
      <c r="O784" s="1419">
        <f t="shared" si="64"/>
        <v>0</v>
      </c>
      <c r="P784" s="1419">
        <f t="shared" si="64"/>
        <v>-1500</v>
      </c>
      <c r="Q784" s="1484" t="str">
        <f>'Exp factors'!I97</f>
        <v>des</v>
      </c>
      <c r="R784" s="1110"/>
      <c r="S784" s="1111"/>
      <c r="T784" s="1111"/>
      <c r="U784" s="1066">
        <v>785</v>
      </c>
      <c r="V784" s="476"/>
    </row>
    <row r="785" spans="1:22" ht="15.75" customHeight="1">
      <c r="A785" s="913" t="str">
        <f>IF(Data!A785="","",Data!A785)</f>
        <v>Water for animals: name of local meas.</v>
      </c>
      <c r="B785" s="1199"/>
      <c r="C785" s="1011" t="str">
        <f>IF(Data!BV785="","",Data!BV785)</f>
        <v>litre</v>
      </c>
      <c r="D785" s="1011" t="str">
        <f>IF(Data!BW785="","",Data!BW785)</f>
        <v>litre</v>
      </c>
      <c r="E785" s="1011" t="str">
        <f>IF(Data!BX785="","",Data!BX785)</f>
        <v>litre</v>
      </c>
      <c r="F785" s="1011" t="str">
        <f>IF(Data!BY785="","",Data!BY785)</f>
        <v>litre</v>
      </c>
      <c r="G785" s="1100"/>
      <c r="H785" s="969"/>
      <c r="I785" s="969"/>
      <c r="J785" s="969"/>
      <c r="K785" s="969"/>
      <c r="L785" s="1418"/>
      <c r="M785" s="1420"/>
      <c r="N785" s="1420"/>
      <c r="O785" s="1420"/>
      <c r="P785" s="1420"/>
      <c r="Q785" s="1126"/>
      <c r="R785" s="864"/>
      <c r="S785" s="864"/>
      <c r="T785" s="864"/>
      <c r="U785" s="1066">
        <v>786</v>
      </c>
      <c r="V785" s="476"/>
    </row>
    <row r="786" spans="1:22" ht="15.75" customHeight="1">
      <c r="A786" s="1118" t="s">
        <v>276</v>
      </c>
      <c r="B786" s="1199"/>
      <c r="C786" s="1011" t="str">
        <f>IF(Data!BV786="","",Data!BV786)</f>
        <v/>
      </c>
      <c r="D786" s="1011" t="str">
        <f>IF(Data!BW786="","",Data!BW786)</f>
        <v/>
      </c>
      <c r="E786" s="1011" t="str">
        <f>IF(Data!BX786="","",Data!BX786)</f>
        <v/>
      </c>
      <c r="F786" s="1011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6"/>
      <c r="R786" s="1110"/>
      <c r="S786" s="1111"/>
      <c r="T786" s="1111"/>
      <c r="U786" s="1066">
        <v>787</v>
      </c>
      <c r="V786" s="476"/>
    </row>
    <row r="787" spans="1:22" ht="15.75" customHeight="1">
      <c r="A787" s="1118" t="s">
        <v>277</v>
      </c>
      <c r="B787" s="1199"/>
      <c r="C787" s="1011" t="str">
        <f>IF(SUM(Data!BV787)=0,"",Data!BV787)</f>
        <v/>
      </c>
      <c r="D787" s="1011" t="str">
        <f>IF(SUM(Data!BW787)=0,"",Data!BW787)</f>
        <v/>
      </c>
      <c r="E787" s="1011" t="str">
        <f>IF(SUM(Data!BX787)=0,"",Data!BX787)</f>
        <v/>
      </c>
      <c r="F787" s="1011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8"/>
      <c r="M787" s="1420"/>
      <c r="N787" s="1420"/>
      <c r="O787" s="1420"/>
      <c r="P787" s="1420"/>
      <c r="Q787" s="1126"/>
      <c r="R787" s="1110"/>
      <c r="S787" s="1111"/>
      <c r="T787" s="1111"/>
      <c r="U787" s="1066">
        <v>788</v>
      </c>
      <c r="V787" s="476"/>
    </row>
    <row r="788" spans="1:22" ht="15.75" customHeight="1">
      <c r="A788" s="1118" t="s">
        <v>331</v>
      </c>
      <c r="B788" s="1199"/>
      <c r="C788" s="1011" t="str">
        <f>IF(Data!BV788="","",Data!BV788)</f>
        <v/>
      </c>
      <c r="D788" s="1011" t="str">
        <f>IF(Data!BW788="","",Data!BW788)</f>
        <v/>
      </c>
      <c r="E788" s="1011" t="str">
        <f>IF(Data!BX788="","",Data!BX788)</f>
        <v/>
      </c>
      <c r="F788" s="1011" t="str">
        <f>IF(Data!BY788="","",Data!BY788)</f>
        <v/>
      </c>
      <c r="G788" s="1100"/>
      <c r="H788" s="969"/>
      <c r="I788" s="969"/>
      <c r="J788" s="969"/>
      <c r="K788" s="969"/>
      <c r="L788" s="1418"/>
      <c r="M788" s="1420"/>
      <c r="N788" s="1420"/>
      <c r="O788" s="1420"/>
      <c r="P788" s="1420"/>
      <c r="Q788" s="1126"/>
      <c r="R788" s="1110"/>
      <c r="S788" s="1111"/>
      <c r="T788" s="1111"/>
      <c r="U788" s="1066">
        <v>789</v>
      </c>
      <c r="V788" s="476"/>
    </row>
    <row r="789" spans="1:22" ht="15.75" customHeight="1">
      <c r="A789" s="1118" t="s">
        <v>279</v>
      </c>
      <c r="B789" s="1199"/>
      <c r="C789" s="1534" t="str">
        <f>IF(SUM(C786)=0,"",C786*C787*C788)</f>
        <v/>
      </c>
      <c r="D789" s="1534" t="str">
        <f>IF(SUM(D786)=0,"",D786*D787*D788)</f>
        <v/>
      </c>
      <c r="E789" s="1534" t="str">
        <f>IF(SUM(E786)=0,"",E786*E787*E788)</f>
        <v/>
      </c>
      <c r="F789" s="1534" t="str">
        <f>IF(SUM(F786)=0,"",F786*F787*F788)</f>
        <v/>
      </c>
      <c r="G789" s="1163"/>
      <c r="H789" s="1534" t="str">
        <f>IF(H787=0,"",H786*H787*C788)</f>
        <v/>
      </c>
      <c r="I789" s="1534" t="str">
        <f>IF(I787=0,"",I786*I787*D788)</f>
        <v/>
      </c>
      <c r="J789" s="1534" t="str">
        <f>IF(J787=0,"",J786*J787*E788)</f>
        <v/>
      </c>
      <c r="K789" s="1534" t="str">
        <f>IF(K787=0,"",K786*K787*F788)</f>
        <v/>
      </c>
      <c r="L789" s="1421"/>
      <c r="M789" s="1419" t="str">
        <f t="shared" ref="M789:M809" si="65">IF(H789="","",SUM(H789)-SUM(C789))</f>
        <v/>
      </c>
      <c r="N789" s="1419" t="str">
        <f t="shared" ref="N789:P809" si="66">IF(I789="","",SUM(I789)-SUM(D789))</f>
        <v/>
      </c>
      <c r="O789" s="1419" t="str">
        <f t="shared" si="66"/>
        <v/>
      </c>
      <c r="P789" s="1419" t="str">
        <f t="shared" si="66"/>
        <v/>
      </c>
      <c r="Q789" s="1484" t="str">
        <f>'Exp factors'!I91</f>
        <v>des</v>
      </c>
      <c r="R789" s="1110"/>
      <c r="S789" s="1111"/>
      <c r="T789" s="1111"/>
      <c r="U789" s="1066">
        <v>790</v>
      </c>
      <c r="V789" s="476"/>
    </row>
    <row r="790" spans="1:22" ht="15.75" customHeight="1">
      <c r="A790" s="913" t="str">
        <f>IF(Data!A790="","",Data!A790)</f>
        <v>Ploughing</v>
      </c>
      <c r="B790" s="1199"/>
      <c r="C790" s="1533" t="str">
        <f>IF(Data!BV790="","",Data!BV790)</f>
        <v/>
      </c>
      <c r="D790" s="1533" t="str">
        <f>IF(Data!BW790="","",Data!BW790)</f>
        <v/>
      </c>
      <c r="E790" s="1533">
        <f>IF(Data!BX790="","",Data!BX790)</f>
        <v>50</v>
      </c>
      <c r="F790" s="1533">
        <f>IF(Data!BY790="","",Data!BY790)</f>
        <v>2500</v>
      </c>
      <c r="G790" s="1100"/>
      <c r="H790" s="1537">
        <f>IF(H$46="","",IF('Exp factors'!$B98="poor",'Exp factors'!$G$98*H$46,SUM(C790)*'Exp factors'!C$98))</f>
        <v>0</v>
      </c>
      <c r="I790" s="1537">
        <f>IF(I$46="","",IF('Exp factors'!$B98="poor",'Exp factors'!$G$98*I$46,SUM(D790)*'Exp factors'!D$98))</f>
        <v>0</v>
      </c>
      <c r="J790" s="1537">
        <f>IF(J$46="","",IF('Exp factors'!$B98="poor",'Exp factors'!$G$98*J$46,SUM(E790)*'Exp factors'!E$98))</f>
        <v>50</v>
      </c>
      <c r="K790" s="1537">
        <f>IF(K$46="","",IF('Exp factors'!$B98="poor",'Exp factors'!$G$98*K$46,SUM(F790)*'Exp factors'!F$98))</f>
        <v>2500</v>
      </c>
      <c r="L790" s="1418"/>
      <c r="M790" s="1419">
        <f t="shared" si="65"/>
        <v>0</v>
      </c>
      <c r="N790" s="1419">
        <f t="shared" si="66"/>
        <v>0</v>
      </c>
      <c r="O790" s="1419">
        <f t="shared" si="66"/>
        <v>0</v>
      </c>
      <c r="P790" s="1419">
        <f t="shared" si="66"/>
        <v>0</v>
      </c>
      <c r="Q790" s="1484" t="str">
        <f>'Exp factors'!I98</f>
        <v>des</v>
      </c>
      <c r="R790" s="1110"/>
      <c r="S790" s="1111"/>
      <c r="T790" s="1111"/>
      <c r="U790" s="1066">
        <v>791</v>
      </c>
      <c r="V790" s="476"/>
    </row>
    <row r="791" spans="1:22" ht="15.75" customHeight="1">
      <c r="A791" s="913" t="str">
        <f>IF(Data!A791="","",Data!A791)</f>
        <v>Seeds</v>
      </c>
      <c r="B791" s="1199"/>
      <c r="C791" s="1533" t="str">
        <f>IF(Data!BV791="","",Data!BV791)</f>
        <v/>
      </c>
      <c r="D791" s="1533">
        <f>IF(Data!BW791="","",Data!BW791)</f>
        <v>200</v>
      </c>
      <c r="E791" s="1533">
        <f>IF(Data!BX791="","",Data!BX791)</f>
        <v>600</v>
      </c>
      <c r="F791" s="1533">
        <f>IF(Data!BY791="","",Data!BY791)</f>
        <v>6000</v>
      </c>
      <c r="G791" s="1097"/>
      <c r="H791" s="1537">
        <f>IF(H$46="","",IF('Exp factors'!$B99="poor",'Exp factors'!$G$99*H$46,SUM(C791)*'Exp factors'!C$99))</f>
        <v>0</v>
      </c>
      <c r="I791" s="1537">
        <f>IF(I$46="","",IF('Exp factors'!$B99="poor",'Exp factors'!$G$99*I$46,SUM(D791)*'Exp factors'!D$99))</f>
        <v>200</v>
      </c>
      <c r="J791" s="1537">
        <f>IF(J$46="","",IF('Exp factors'!$B99="poor",'Exp factors'!$G$99*J$46,SUM(E791)*'Exp factors'!E$99))</f>
        <v>600</v>
      </c>
      <c r="K791" s="1537">
        <f>IF(K$46="","",IF('Exp factors'!$B99="poor",'Exp factors'!$G$99*K$46,SUM(F791)*'Exp factors'!F$99))</f>
        <v>6000</v>
      </c>
      <c r="L791" s="1422"/>
      <c r="M791" s="1419">
        <f t="shared" si="65"/>
        <v>0</v>
      </c>
      <c r="N791" s="1419">
        <f t="shared" si="66"/>
        <v>0</v>
      </c>
      <c r="O791" s="1419">
        <f t="shared" si="66"/>
        <v>0</v>
      </c>
      <c r="P791" s="1419">
        <f t="shared" si="66"/>
        <v>0</v>
      </c>
      <c r="Q791" s="1484" t="str">
        <f>'Exp factors'!I99</f>
        <v>des</v>
      </c>
      <c r="R791" s="1110"/>
      <c r="S791" s="1111"/>
      <c r="T791" s="1111"/>
      <c r="U791" s="1066">
        <v>792</v>
      </c>
      <c r="V791" s="476"/>
    </row>
    <row r="792" spans="1:22" ht="15.75" customHeight="1">
      <c r="A792" s="913" t="str">
        <f>IF(Data!A792="","",Data!A792)</f>
        <v>Fertilizer</v>
      </c>
      <c r="B792" s="1199"/>
      <c r="C792" s="1533" t="str">
        <f>IF(Data!BV792="","",Data!BV792)</f>
        <v/>
      </c>
      <c r="D792" s="1533">
        <f>IF(Data!BW792="","",Data!BW792)</f>
        <v>480</v>
      </c>
      <c r="E792" s="1533">
        <f>IF(Data!BX792="","",Data!BX792)</f>
        <v>1880</v>
      </c>
      <c r="F792" s="1533">
        <f>IF(Data!BY792="","",Data!BY792)</f>
        <v>14000</v>
      </c>
      <c r="G792" s="1124"/>
      <c r="H792" s="1537">
        <f>IF(H$46="","",IF('Exp factors'!$B100="poor",'Exp factors'!$G$100*H$46,SUM(C792)*'Exp factors'!C$100))</f>
        <v>0</v>
      </c>
      <c r="I792" s="1537">
        <f>IF(I$46="","",IF('Exp factors'!$B100="poor",'Exp factors'!$G$100*I$46,SUM(D792)*'Exp factors'!D$100))</f>
        <v>480</v>
      </c>
      <c r="J792" s="1537">
        <f>IF(J$46="","",IF('Exp factors'!$B100="poor",'Exp factors'!$G$100*J$46,SUM(E792)*'Exp factors'!E$100))</f>
        <v>1880</v>
      </c>
      <c r="K792" s="1537">
        <f>IF(K$46="","",IF('Exp factors'!$B100="poor",'Exp factors'!$G$100*K$46,SUM(F792)*'Exp factors'!F$100))</f>
        <v>14000</v>
      </c>
      <c r="L792" s="1422"/>
      <c r="M792" s="1419">
        <f t="shared" si="65"/>
        <v>0</v>
      </c>
      <c r="N792" s="1419">
        <f t="shared" si="66"/>
        <v>0</v>
      </c>
      <c r="O792" s="1419">
        <f t="shared" si="66"/>
        <v>0</v>
      </c>
      <c r="P792" s="1419">
        <f t="shared" si="66"/>
        <v>0</v>
      </c>
      <c r="Q792" s="1484" t="str">
        <f>'Exp factors'!I100</f>
        <v>des</v>
      </c>
      <c r="R792" s="1110"/>
      <c r="S792" s="1111"/>
      <c r="T792" s="1111"/>
      <c r="U792" s="1066">
        <v>793</v>
      </c>
      <c r="V792" s="476"/>
    </row>
    <row r="793" spans="1:22" ht="15.75" customHeight="1">
      <c r="A793" s="913" t="str">
        <f>IF(Data!A793="","",Data!A793)</f>
        <v>Pesticides</v>
      </c>
      <c r="B793" s="1199"/>
      <c r="C793" s="1533" t="str">
        <f>IF(Data!BV793="","",Data!BV793)</f>
        <v/>
      </c>
      <c r="D793" s="1533">
        <f>IF(Data!BW793="","",Data!BW793)</f>
        <v>480</v>
      </c>
      <c r="E793" s="1533" t="str">
        <f>IF(Data!BX793="","",Data!BX793)</f>
        <v/>
      </c>
      <c r="F793" s="1533">
        <f>IF(Data!BY793="","",Data!BY793)</f>
        <v>1200</v>
      </c>
      <c r="G793" s="1097"/>
      <c r="H793" s="1537">
        <f>IF(H$46="","",IF('Exp factors'!$B101="poor",'Exp factors'!$G$101*H$46,SUM(C793)*'Exp factors'!C$101))</f>
        <v>0</v>
      </c>
      <c r="I793" s="1537">
        <f>IF(I$46="","",IF('Exp factors'!$B101="poor",'Exp factors'!$G$101*I$46,SUM(D793)*'Exp factors'!D$101))</f>
        <v>480</v>
      </c>
      <c r="J793" s="1537">
        <f>IF(J$46="","",IF('Exp factors'!$B101="poor",'Exp factors'!$G$101*J$46,SUM(E793)*'Exp factors'!E$101))</f>
        <v>0</v>
      </c>
      <c r="K793" s="1537">
        <f>IF(K$46="","",IF('Exp factors'!$B101="poor",'Exp factors'!$G$101*K$46,SUM(F793)*'Exp factors'!F$101))</f>
        <v>1200</v>
      </c>
      <c r="L793" s="1422"/>
      <c r="M793" s="1419">
        <f t="shared" si="65"/>
        <v>0</v>
      </c>
      <c r="N793" s="1419">
        <f t="shared" si="66"/>
        <v>0</v>
      </c>
      <c r="O793" s="1419">
        <f t="shared" si="66"/>
        <v>0</v>
      </c>
      <c r="P793" s="1419">
        <f t="shared" si="66"/>
        <v>0</v>
      </c>
      <c r="Q793" s="1484" t="str">
        <f>'Exp factors'!I101</f>
        <v>des</v>
      </c>
      <c r="R793" s="1110"/>
      <c r="S793" s="1111"/>
      <c r="T793" s="1111"/>
      <c r="U793" s="1066">
        <v>794</v>
      </c>
      <c r="V793" s="476"/>
    </row>
    <row r="794" spans="1:22" ht="15.75" customHeight="1">
      <c r="A794" s="913" t="str">
        <f>IF(Data!A794="","",Data!A794)</f>
        <v>Labour</v>
      </c>
      <c r="B794" s="1199"/>
      <c r="C794" s="1533" t="str">
        <f>IF(Data!BV794="","",Data!BV794)</f>
        <v/>
      </c>
      <c r="D794" s="1533" t="str">
        <f>IF(Data!BW794="","",Data!BW794)</f>
        <v/>
      </c>
      <c r="E794" s="1533">
        <f>IF(Data!BX794="","",Data!BX794)</f>
        <v>1360</v>
      </c>
      <c r="F794" s="1533">
        <f>IF(Data!BY794="","",Data!BY794)</f>
        <v>10000</v>
      </c>
      <c r="G794" s="1097"/>
      <c r="H794" s="1537">
        <f>IF(H$46="","",IF('Exp factors'!$B102="poor",'Exp factors'!$G$102*H$46,SUM(C794)*'Exp factors'!C$102))</f>
        <v>0</v>
      </c>
      <c r="I794" s="1537">
        <f>IF(I$46="","",IF('Exp factors'!$B102="poor",'Exp factors'!$G$102*I$46,SUM(D794)*'Exp factors'!D$102))</f>
        <v>0</v>
      </c>
      <c r="J794" s="1537">
        <f>IF(J$46="","",IF('Exp factors'!$B102="poor",'Exp factors'!$G$102*J$46,SUM(E794)*'Exp factors'!E$102))</f>
        <v>1360</v>
      </c>
      <c r="K794" s="1537">
        <f>IF(K$46="","",IF('Exp factors'!$B102="poor",'Exp factors'!$G$102*K$46,SUM(F794)*'Exp factors'!F$102))</f>
        <v>10000</v>
      </c>
      <c r="L794" s="1422"/>
      <c r="M794" s="1419">
        <f t="shared" si="65"/>
        <v>0</v>
      </c>
      <c r="N794" s="1419">
        <f t="shared" si="66"/>
        <v>0</v>
      </c>
      <c r="O794" s="1419">
        <f t="shared" si="66"/>
        <v>0</v>
      </c>
      <c r="P794" s="1419">
        <f t="shared" si="66"/>
        <v>0</v>
      </c>
      <c r="Q794" s="1484" t="str">
        <f>'Exp factors'!I102</f>
        <v>des</v>
      </c>
      <c r="R794" s="1110"/>
      <c r="S794" s="1111"/>
      <c r="T794" s="1111"/>
      <c r="U794" s="1066">
        <v>795</v>
      </c>
      <c r="V794" s="476"/>
    </row>
    <row r="795" spans="1:22" ht="15.75" customHeight="1">
      <c r="A795" s="913" t="str">
        <f>IF(Data!A795="","",Data!A795)</f>
        <v>Livestock restocking</v>
      </c>
      <c r="B795" s="1199"/>
      <c r="C795" s="1533" t="str">
        <f>IF(Data!BV795="","",Data!BV795)</f>
        <v/>
      </c>
      <c r="D795" s="1533" t="str">
        <f>IF(Data!BW795="","",Data!BW795)</f>
        <v/>
      </c>
      <c r="E795" s="1533">
        <f>IF(Data!BX795="","",Data!BX795)</f>
        <v>4500</v>
      </c>
      <c r="F795" s="1533">
        <f>IF(Data!BY795="","",Data!BY795)</f>
        <v>16000</v>
      </c>
      <c r="G795" s="1097"/>
      <c r="H795" s="1537">
        <f>IF(H$46="","",IF('Exp factors'!$B103="poor",'Exp factors'!$G$103*H$46,SUM(C795)*'Exp factors'!C$103))</f>
        <v>0</v>
      </c>
      <c r="I795" s="1537">
        <f>IF(I$46="","",IF('Exp factors'!$B103="poor",'Exp factors'!$G$103*I$46,SUM(D795)*'Exp factors'!D$103))</f>
        <v>0</v>
      </c>
      <c r="J795" s="1537">
        <f>IF(J$46="","",IF('Exp factors'!$B103="poor",'Exp factors'!$G$103*J$46,SUM(E795)*'Exp factors'!E$103))</f>
        <v>0</v>
      </c>
      <c r="K795" s="1537">
        <f>IF(K$46="","",IF('Exp factors'!$B103="poor",'Exp factors'!$G$103*K$46,SUM(F795)*'Exp factors'!F$103))</f>
        <v>0</v>
      </c>
      <c r="L795" s="1422"/>
      <c r="M795" s="1419">
        <f t="shared" si="65"/>
        <v>0</v>
      </c>
      <c r="N795" s="1419">
        <f t="shared" si="66"/>
        <v>0</v>
      </c>
      <c r="O795" s="1419">
        <f t="shared" si="66"/>
        <v>-4500</v>
      </c>
      <c r="P795" s="1419">
        <f t="shared" si="66"/>
        <v>-16000</v>
      </c>
      <c r="Q795" s="1484" t="str">
        <f>'Exp factors'!I103</f>
        <v>des</v>
      </c>
      <c r="R795" s="1110"/>
      <c r="S795" s="1111"/>
      <c r="T795" s="1111"/>
      <c r="U795" s="1066">
        <v>796</v>
      </c>
      <c r="V795" s="476"/>
    </row>
    <row r="796" spans="1:22" ht="15.75" customHeight="1">
      <c r="A796" s="913" t="str">
        <f>IF(Data!A796="","",Data!A796)</f>
        <v>Other essential inputs</v>
      </c>
      <c r="B796" s="1199"/>
      <c r="C796" s="1533" t="str">
        <f>IF(Data!BV796="","",Data!BV796)</f>
        <v/>
      </c>
      <c r="D796" s="1533" t="str">
        <f>IF(Data!BW796="","",Data!BW796)</f>
        <v/>
      </c>
      <c r="E796" s="1533" t="str">
        <f>IF(Data!BX796="","",Data!BX796)</f>
        <v/>
      </c>
      <c r="F796" s="1533">
        <f>IF(Data!BY796="","",Data!BY796)</f>
        <v>3000</v>
      </c>
      <c r="G796" s="1097"/>
      <c r="H796" s="1537">
        <f>IF(H$46="","",IF('Exp factors'!$B104="poor",'Exp factors'!$G$104*H$46,SUM(C796)*'Exp factors'!C$104))</f>
        <v>0</v>
      </c>
      <c r="I796" s="1537">
        <f>IF(I$46="","",IF('Exp factors'!$B104="poor",'Exp factors'!$G$104*I$46,SUM(D796)*'Exp factors'!D$104))</f>
        <v>0</v>
      </c>
      <c r="J796" s="1537">
        <f>IF(J$46="","",IF('Exp factors'!$B104="poor",'Exp factors'!$G$104*J$46,SUM(E796)*'Exp factors'!E$104))</f>
        <v>0</v>
      </c>
      <c r="K796" s="1537">
        <f>IF(K$46="","",IF('Exp factors'!$B104="poor",'Exp factors'!$G$104*K$46,SUM(F796)*'Exp factors'!F$104))</f>
        <v>3000</v>
      </c>
      <c r="L796" s="1422"/>
      <c r="M796" s="1419">
        <f t="shared" si="65"/>
        <v>0</v>
      </c>
      <c r="N796" s="1419">
        <f t="shared" si="66"/>
        <v>0</v>
      </c>
      <c r="O796" s="1419">
        <f t="shared" si="66"/>
        <v>0</v>
      </c>
      <c r="P796" s="1419">
        <f t="shared" si="66"/>
        <v>0</v>
      </c>
      <c r="Q796" s="1484" t="str">
        <f>'Exp factors'!I104</f>
        <v>des</v>
      </c>
      <c r="R796" s="1110"/>
      <c r="S796" s="1111"/>
      <c r="T796" s="1111"/>
      <c r="U796" s="1066">
        <v>797</v>
      </c>
      <c r="V796" s="476"/>
    </row>
    <row r="797" spans="1:22" ht="15.75" customHeight="1">
      <c r="A797" s="913" t="str">
        <f>IF(Data!A797="","",Data!A797)</f>
        <v>Other inputs (tools)</v>
      </c>
      <c r="B797" s="1199"/>
      <c r="C797" s="1533" t="str">
        <f>IF(Data!BV797="","",Data!BV797)</f>
        <v/>
      </c>
      <c r="D797" s="1533" t="str">
        <f>IF(Data!BW797="","",Data!BW797)</f>
        <v/>
      </c>
      <c r="E797" s="1533">
        <f>IF(Data!BX797="","",Data!BX797)</f>
        <v>650</v>
      </c>
      <c r="F797" s="1533">
        <f>IF(Data!BY797="","",Data!BY797)</f>
        <v>1000</v>
      </c>
      <c r="G797" s="1097"/>
      <c r="H797" s="1537">
        <f>IF(H$46="","",IF('Exp factors'!$B105="poor",'Exp factors'!$G$105*H$46,SUM(C797)*'Exp factors'!C$105))</f>
        <v>0</v>
      </c>
      <c r="I797" s="1537">
        <f>IF(I$46="","",IF('Exp factors'!$B105="poor",'Exp factors'!$G$105*I$46,SUM(D797)*'Exp factors'!D$105))</f>
        <v>0</v>
      </c>
      <c r="J797" s="1537">
        <f>IF(J$46="","",IF('Exp factors'!$B105="poor",'Exp factors'!$G$105*J$46,SUM(E797)*'Exp factors'!E$105))</f>
        <v>650</v>
      </c>
      <c r="K797" s="1537">
        <f>IF(K$46="","",IF('Exp factors'!$B105="poor",'Exp factors'!$G$105*K$46,SUM(F797)*'Exp factors'!F$105))</f>
        <v>1000</v>
      </c>
      <c r="L797" s="1422"/>
      <c r="M797" s="1419">
        <f t="shared" si="65"/>
        <v>0</v>
      </c>
      <c r="N797" s="1419">
        <f t="shared" si="66"/>
        <v>0</v>
      </c>
      <c r="O797" s="1419">
        <f t="shared" si="66"/>
        <v>0</v>
      </c>
      <c r="P797" s="1419">
        <f t="shared" si="66"/>
        <v>0</v>
      </c>
      <c r="Q797" s="1484" t="str">
        <f>'Exp factors'!I105</f>
        <v>des</v>
      </c>
      <c r="R797" s="1110"/>
      <c r="S797" s="1111"/>
      <c r="T797" s="1111"/>
      <c r="U797" s="1066">
        <v>798</v>
      </c>
      <c r="V797" s="476"/>
    </row>
    <row r="798" spans="1:22" ht="15.75" customHeight="1">
      <c r="A798" s="913" t="str">
        <f>IF(Data!A798="","",Data!A798)</f>
        <v>School</v>
      </c>
      <c r="B798" s="1199"/>
      <c r="C798" s="1482">
        <f>IF(Data!BV798="","",Data!BV798)</f>
        <v>450</v>
      </c>
      <c r="D798" s="1482">
        <f>IF(Data!BW798="","",Data!BW798)</f>
        <v>700</v>
      </c>
      <c r="E798" s="1482">
        <f>IF(Data!BX798="","",Data!BX798)</f>
        <v>1600</v>
      </c>
      <c r="F798" s="1482">
        <f>IF(Data!BY798="","",Data!BY798)</f>
        <v>7000</v>
      </c>
      <c r="G798" s="1097"/>
      <c r="H798" s="1537">
        <f>IF(H$46="","",IF('Exp factors'!$B93="poor",'Exp factors'!$G$93*H$46,SUM(C798)*'Exp factors'!C$93))</f>
        <v>0</v>
      </c>
      <c r="I798" s="1537">
        <f>IF(I$46="","",IF('Exp factors'!$B93="poor",'Exp factors'!$G$93*I$46,SUM(D798)*'Exp factors'!D$93))</f>
        <v>0</v>
      </c>
      <c r="J798" s="1537">
        <f>IF(J$46="","",IF('Exp factors'!$B93="poor",'Exp factors'!$G$93*J$46,SUM(E798)*'Exp factors'!E$93))</f>
        <v>0</v>
      </c>
      <c r="K798" s="1537">
        <f>IF(K$46="","",IF('Exp factors'!$B93="poor",'Exp factors'!$G$93*K$46,SUM(F798)*'Exp factors'!F$93))</f>
        <v>0</v>
      </c>
      <c r="L798" s="1422"/>
      <c r="M798" s="1419">
        <f t="shared" si="65"/>
        <v>-450</v>
      </c>
      <c r="N798" s="1419">
        <f t="shared" si="66"/>
        <v>-700</v>
      </c>
      <c r="O798" s="1419">
        <f t="shared" si="66"/>
        <v>-1600</v>
      </c>
      <c r="P798" s="1419">
        <f t="shared" si="66"/>
        <v>-7000</v>
      </c>
      <c r="Q798" s="1484" t="str">
        <f>'Exp factors'!I93</f>
        <v>des</v>
      </c>
      <c r="R798" s="1110"/>
      <c r="S798" s="1111"/>
      <c r="T798" s="1111"/>
      <c r="U798" s="1066">
        <v>799</v>
      </c>
      <c r="V798" s="476"/>
    </row>
    <row r="799" spans="1:22" ht="15.75" customHeight="1">
      <c r="A799" s="913" t="str">
        <f>IF(Data!A799="","",Data!A799)</f>
        <v>Medicine</v>
      </c>
      <c r="B799" s="1199"/>
      <c r="C799" s="1533">
        <f>IF(Data!BV799="","",Data!BV799)</f>
        <v>20</v>
      </c>
      <c r="D799" s="1533">
        <f>IF(Data!BW799="","",Data!BW799)</f>
        <v>50</v>
      </c>
      <c r="E799" s="1533">
        <f>IF(Data!BX799="","",Data!BX799)</f>
        <v>60</v>
      </c>
      <c r="F799" s="1533">
        <f>IF(Data!BY799="","",Data!BY799)</f>
        <v>500</v>
      </c>
      <c r="G799" s="1097"/>
      <c r="H799" s="1537">
        <f>IF(H$46="","",IF('Exp factors'!$B94="poor",'Exp factors'!$G$94*H$46,SUM(C799)*'Exp factors'!C$94))</f>
        <v>0</v>
      </c>
      <c r="I799" s="1537">
        <f>IF(I$46="","",IF('Exp factors'!$B94="poor",'Exp factors'!$G$94*I$46,SUM(D799)*'Exp factors'!D$94))</f>
        <v>0</v>
      </c>
      <c r="J799" s="1537">
        <f>IF(J$46="","",IF('Exp factors'!$B94="poor",'Exp factors'!$G$94*J$46,SUM(E799)*'Exp factors'!E$94))</f>
        <v>0</v>
      </c>
      <c r="K799" s="1537">
        <f>IF(K$46="","",IF('Exp factors'!$B94="poor",'Exp factors'!$G$94*K$46,SUM(F799)*'Exp factors'!F$94))</f>
        <v>0</v>
      </c>
      <c r="L799" s="1422"/>
      <c r="M799" s="1419">
        <f t="shared" si="65"/>
        <v>-20</v>
      </c>
      <c r="N799" s="1419">
        <f t="shared" si="66"/>
        <v>-50</v>
      </c>
      <c r="O799" s="1419">
        <f t="shared" si="66"/>
        <v>-60</v>
      </c>
      <c r="P799" s="1419">
        <f t="shared" si="66"/>
        <v>-500</v>
      </c>
      <c r="Q799" s="1484" t="str">
        <f>'Exp factors'!I94</f>
        <v>des</v>
      </c>
      <c r="R799" s="1110"/>
      <c r="S799" s="1111"/>
      <c r="T799" s="1111"/>
      <c r="U799" s="1066">
        <v>800</v>
      </c>
      <c r="V799" s="476"/>
    </row>
    <row r="800" spans="1:22" ht="15.75" customHeight="1">
      <c r="A800" s="913" t="str">
        <f>IF(Data!A800="","",Data!A800)</f>
        <v>Clothing</v>
      </c>
      <c r="B800" s="1199"/>
      <c r="C800" s="1533">
        <f>IF(Data!BV800="","",Data!BV800)</f>
        <v>150</v>
      </c>
      <c r="D800" s="1533">
        <f>IF(Data!BW800="","",Data!BW800)</f>
        <v>250</v>
      </c>
      <c r="E800" s="1533">
        <f>IF(Data!BX800="","",Data!BX800)</f>
        <v>500</v>
      </c>
      <c r="F800" s="1533">
        <f>IF(Data!BY800="","",Data!BY800)</f>
        <v>2000</v>
      </c>
      <c r="G800" s="1124"/>
      <c r="H800" s="1537">
        <f>IF(H$46="","",IF('Exp factors'!$B78="poor",'Exp factors'!$G$78*H$46,SUM(C800)*'Exp factors'!C$78))</f>
        <v>0</v>
      </c>
      <c r="I800" s="1537">
        <f>IF(I$46="","",IF('Exp factors'!$B78="poor",'Exp factors'!$G$78*I$46,SUM(D800)*'Exp factors'!D$78))</f>
        <v>0</v>
      </c>
      <c r="J800" s="1537">
        <f>IF(J$46="","",IF('Exp factors'!$B78="poor",'Exp factors'!$G$78*J$46,SUM(E800)*'Exp factors'!E$78))</f>
        <v>0</v>
      </c>
      <c r="K800" s="1537">
        <f>IF(K$46="","",IF('Exp factors'!$B78="poor",'Exp factors'!$G$78*K$46,SUM(F800)*'Exp factors'!F$78))</f>
        <v>0</v>
      </c>
      <c r="L800" s="1422"/>
      <c r="M800" s="1419">
        <f t="shared" si="65"/>
        <v>-150</v>
      </c>
      <c r="N800" s="1419">
        <f t="shared" si="66"/>
        <v>-250</v>
      </c>
      <c r="O800" s="1419">
        <f t="shared" si="66"/>
        <v>-500</v>
      </c>
      <c r="P800" s="1419">
        <f t="shared" si="66"/>
        <v>-2000</v>
      </c>
      <c r="Q800" s="1484" t="str">
        <f>'Exp factors'!I78</f>
        <v>des</v>
      </c>
      <c r="R800" s="1110"/>
      <c r="S800" s="1111"/>
      <c r="T800" s="1111"/>
      <c r="U800" s="1066">
        <v>801</v>
      </c>
      <c r="V800" s="476"/>
    </row>
    <row r="801" spans="1:22" ht="15.75" customHeight="1">
      <c r="A801" s="913" t="s">
        <v>491</v>
      </c>
      <c r="B801" s="1199"/>
      <c r="C801" s="1533">
        <f>IF(Data!BV801="","",Data!BV801)</f>
        <v>150</v>
      </c>
      <c r="D801" s="1533">
        <f>IF(Data!BW801="","",Data!BW801)</f>
        <v>200</v>
      </c>
      <c r="E801" s="1533">
        <f>IF(Data!BX801="","",Data!BX801)</f>
        <v>400</v>
      </c>
      <c r="F801" s="1533">
        <f>IF(Data!BY801="","",Data!BY801)</f>
        <v>1400</v>
      </c>
      <c r="G801" s="1124"/>
      <c r="H801" s="1537">
        <f>IF(H$46="","",IF('Exp factors'!$B80="poor",'Exp factors'!$G$80*H$46,SUM(C801)*'Exp factors'!C$80))</f>
        <v>0</v>
      </c>
      <c r="I801" s="1537">
        <f>IF(I$46="","",IF('Exp factors'!$B80="poor",'Exp factors'!$G$80*I$46,SUM(D801)*'Exp factors'!D$80))</f>
        <v>0</v>
      </c>
      <c r="J801" s="1537">
        <f>IF(J$46="","",IF('Exp factors'!$B80="poor",'Exp factors'!$G$80*J$46,SUM(E801)*'Exp factors'!E$80))</f>
        <v>0</v>
      </c>
      <c r="K801" s="1537">
        <f>IF(K$46="","",IF('Exp factors'!$B80="poor",'Exp factors'!$G$80*K$46,SUM(F801)*'Exp factors'!F$80))</f>
        <v>0</v>
      </c>
      <c r="L801" s="1422"/>
      <c r="M801" s="1419">
        <f t="shared" si="65"/>
        <v>-150</v>
      </c>
      <c r="N801" s="1419">
        <f t="shared" si="66"/>
        <v>-200</v>
      </c>
      <c r="O801" s="1419">
        <f t="shared" si="66"/>
        <v>-400</v>
      </c>
      <c r="P801" s="1419">
        <f t="shared" si="66"/>
        <v>-1400</v>
      </c>
      <c r="Q801" s="1484" t="str">
        <f>'Exp factors'!I80</f>
        <v>des</v>
      </c>
      <c r="R801" s="1110"/>
      <c r="S801" s="1111"/>
      <c r="T801" s="1111"/>
      <c r="U801" s="1066">
        <v>802</v>
      </c>
      <c r="V801" s="476"/>
    </row>
    <row r="802" spans="1:22" ht="15.75" customHeight="1">
      <c r="A802" s="913" t="str">
        <f>IF(Data!A802="","",Data!A802)</f>
        <v>Transport</v>
      </c>
      <c r="B802" s="1199"/>
      <c r="C802" s="1533">
        <f>IF(Data!BV802="","",Data!BV802)</f>
        <v>200</v>
      </c>
      <c r="D802" s="1533">
        <f>IF(Data!BW802="","",Data!BW802)</f>
        <v>350</v>
      </c>
      <c r="E802" s="1533">
        <f>IF(Data!BX802="","",Data!BX802)</f>
        <v>500</v>
      </c>
      <c r="F802" s="1533">
        <f>IF(Data!BY802="","",Data!BY802)</f>
        <v>3200</v>
      </c>
      <c r="G802" s="1097"/>
      <c r="H802" s="1537">
        <f>IF(H$46="","",IF('Exp factors'!$B79="poor",'Exp factors'!$G$79*H$46,SUM(C802)*'Exp factors'!C$79))</f>
        <v>0</v>
      </c>
      <c r="I802" s="1537">
        <f>IF(I$46="","",IF('Exp factors'!$B79="poor",'Exp factors'!$G$79*I$46,SUM(D802)*'Exp factors'!D$79))</f>
        <v>0</v>
      </c>
      <c r="J802" s="1537">
        <f>IF(J$46="","",IF('Exp factors'!$B79="poor",'Exp factors'!$G$79*J$46,SUM(E802)*'Exp factors'!E$79))</f>
        <v>0</v>
      </c>
      <c r="K802" s="1537">
        <f>IF(K$46="","",IF('Exp factors'!$B79="poor",'Exp factors'!$G$79*K$46,SUM(F802)*'Exp factors'!F$79))</f>
        <v>0</v>
      </c>
      <c r="L802" s="1422"/>
      <c r="M802" s="1419">
        <f t="shared" si="65"/>
        <v>-200</v>
      </c>
      <c r="N802" s="1419">
        <f t="shared" si="66"/>
        <v>-350</v>
      </c>
      <c r="O802" s="1419">
        <f t="shared" si="66"/>
        <v>-500</v>
      </c>
      <c r="P802" s="1419">
        <f t="shared" si="66"/>
        <v>-3200</v>
      </c>
      <c r="Q802" s="1484" t="str">
        <f>'Exp factors'!I79</f>
        <v>des</v>
      </c>
      <c r="R802" s="1110"/>
      <c r="S802" s="1111"/>
      <c r="T802" s="1111"/>
      <c r="U802" s="1066">
        <v>803</v>
      </c>
      <c r="V802" s="476"/>
    </row>
    <row r="803" spans="1:22" ht="15.75" customHeight="1">
      <c r="A803" s="913" t="str">
        <f>IF(Data!A803="","",Data!A803)</f>
        <v>Gifts/Community obligations</v>
      </c>
      <c r="B803" s="1199"/>
      <c r="C803" s="1535">
        <f>IF(Data!BV803="","",Data!BV803)</f>
        <v>148</v>
      </c>
      <c r="D803" s="1535">
        <f>IF(Data!BW803="","",Data!BW803)</f>
        <v>150</v>
      </c>
      <c r="E803" s="1535">
        <f>IF(Data!BX803="","",Data!BX803)</f>
        <v>130</v>
      </c>
      <c r="F803" s="1535">
        <f>IF(Data!BY803="","",Data!BY803)</f>
        <v>1000</v>
      </c>
      <c r="G803" s="1097"/>
      <c r="H803" s="1538">
        <f>IF(H$46="","",IF('Exp factors'!$B81="poor",'Exp factors'!$G$81*H$46,SUM(C803)*'Exp factors'!C$81))</f>
        <v>148</v>
      </c>
      <c r="I803" s="1538">
        <f>IF(I$46="","",IF('Exp factors'!$B81="poor",'Exp factors'!$G$81*I$46,SUM(D803)*'Exp factors'!D$81))</f>
        <v>150</v>
      </c>
      <c r="J803" s="1538">
        <f>IF(J$46="","",IF('Exp factors'!$B81="poor",'Exp factors'!$G$81*J$46,SUM(E803)*'Exp factors'!E$81))</f>
        <v>130</v>
      </c>
      <c r="K803" s="1538">
        <f>IF(K$46="","",IF('Exp factors'!$B81="poor",'Exp factors'!$G$81*K$46,SUM(F803)*'Exp factors'!F$81))</f>
        <v>1000</v>
      </c>
      <c r="L803" s="1422"/>
      <c r="M803" s="1419">
        <f t="shared" si="65"/>
        <v>0</v>
      </c>
      <c r="N803" s="1419">
        <f t="shared" si="66"/>
        <v>0</v>
      </c>
      <c r="O803" s="1419">
        <f t="shared" si="66"/>
        <v>0</v>
      </c>
      <c r="P803" s="1419">
        <f t="shared" si="66"/>
        <v>0</v>
      </c>
      <c r="Q803" s="1485" t="str">
        <f>'Exp factors'!I81</f>
        <v>other</v>
      </c>
      <c r="R803" s="1110"/>
      <c r="S803" s="1111"/>
      <c r="T803" s="1111"/>
      <c r="U803" s="1066">
        <v>804</v>
      </c>
      <c r="V803" s="476"/>
    </row>
    <row r="804" spans="1:22" ht="15.75" customHeight="1">
      <c r="A804" s="913" t="str">
        <f>IF(Data!A804="","",Data!A804)</f>
        <v>Beer, cigarettes &amp; tobacco</v>
      </c>
      <c r="B804" s="1199"/>
      <c r="C804" s="1535">
        <f>IF(Data!BV804="","",Data!BV804)</f>
        <v>150</v>
      </c>
      <c r="D804" s="1535">
        <f>IF(Data!BW804="","",Data!BW804)</f>
        <v>300</v>
      </c>
      <c r="E804" s="1535">
        <f>IF(Data!BX804="","",Data!BX804)</f>
        <v>500</v>
      </c>
      <c r="F804" s="1535">
        <f>IF(Data!BY804="","",Data!BY804)</f>
        <v>2000</v>
      </c>
      <c r="G804" s="1097"/>
      <c r="H804" s="1538">
        <f>IF(H$46="","",IF('Exp factors'!$B88="poor",'Exp factors'!$G$88*H$46,SUM(C804)*'Exp factors'!C$88))</f>
        <v>0</v>
      </c>
      <c r="I804" s="1538">
        <f>IF(I$46="","",IF('Exp factors'!$B88="poor",'Exp factors'!$G$88*I$46,SUM(D804)*'Exp factors'!D$88))</f>
        <v>0</v>
      </c>
      <c r="J804" s="1538">
        <f>IF(J$46="","",IF('Exp factors'!$B88="poor",'Exp factors'!$G$88*J$46,SUM(E804)*'Exp factors'!E$88))</f>
        <v>0</v>
      </c>
      <c r="K804" s="1538">
        <f>IF(K$46="","",IF('Exp factors'!$B88="poor",'Exp factors'!$G$88*K$46,SUM(F804)*'Exp factors'!F$88))</f>
        <v>0</v>
      </c>
      <c r="L804" s="1422"/>
      <c r="M804" s="1419">
        <f t="shared" si="65"/>
        <v>-150</v>
      </c>
      <c r="N804" s="1419">
        <f t="shared" si="66"/>
        <v>-300</v>
      </c>
      <c r="O804" s="1419">
        <f t="shared" si="66"/>
        <v>-500</v>
      </c>
      <c r="P804" s="1419">
        <f t="shared" si="66"/>
        <v>-2000</v>
      </c>
      <c r="Q804" s="1485" t="str">
        <f>'Exp factors'!I88</f>
        <v>other</v>
      </c>
      <c r="R804" s="1110"/>
      <c r="S804" s="1111"/>
      <c r="T804" s="1111"/>
      <c r="U804" s="1066">
        <v>805</v>
      </c>
      <c r="V804" s="476"/>
    </row>
    <row r="805" spans="1:22" ht="15.75" customHeight="1">
      <c r="A805" s="913" t="str">
        <f>IF(Data!A805="","",Data!A805)</f>
        <v>Matches</v>
      </c>
      <c r="B805" s="1199"/>
      <c r="C805" s="1532">
        <f>IF(Data!BV805="","",Data!BV805)</f>
        <v>10</v>
      </c>
      <c r="D805" s="1532">
        <f>IF(Data!BW805="","",Data!BW805)</f>
        <v>60</v>
      </c>
      <c r="E805" s="1532">
        <f>IF(Data!BX805="","",Data!BX805)</f>
        <v>50</v>
      </c>
      <c r="F805" s="1532">
        <f>IF(Data!BY805="","",Data!BY805)</f>
        <v>50</v>
      </c>
      <c r="G805" s="1124"/>
      <c r="H805" s="1536">
        <f>IF(H$46="","",IF('Exp factors'!$B82="poor",'Exp factors'!$G$82*H$46,SUM(C805)*'Exp factors'!C$82))</f>
        <v>0</v>
      </c>
      <c r="I805" s="1536">
        <f>IF(I$46="","",IF('Exp factors'!$B82="poor",'Exp factors'!$G$82*I$46,SUM(D805)*'Exp factors'!D$82))</f>
        <v>0</v>
      </c>
      <c r="J805" s="1536">
        <f>IF(J$46="","",IF('Exp factors'!$B82="poor",'Exp factors'!$G$82*J$46,SUM(E805)*'Exp factors'!E$82))</f>
        <v>0</v>
      </c>
      <c r="K805" s="1536">
        <f>IF(K$46="","",IF('Exp factors'!$B82="poor",'Exp factors'!$G$82*K$46,SUM(F805)*'Exp factors'!F$82))</f>
        <v>0</v>
      </c>
      <c r="L805" s="1422"/>
      <c r="M805" s="1419">
        <f t="shared" si="65"/>
        <v>-10</v>
      </c>
      <c r="N805" s="1419">
        <f t="shared" si="66"/>
        <v>-60</v>
      </c>
      <c r="O805" s="1419">
        <f t="shared" si="66"/>
        <v>-50</v>
      </c>
      <c r="P805" s="1419">
        <f t="shared" si="66"/>
        <v>-50</v>
      </c>
      <c r="Q805" s="1486" t="str">
        <f>'Exp factors'!I82</f>
        <v>mns</v>
      </c>
      <c r="R805" s="1110"/>
      <c r="S805" s="1111"/>
      <c r="T805" s="1111"/>
      <c r="U805" s="1066">
        <v>806</v>
      </c>
      <c r="V805" s="476"/>
    </row>
    <row r="806" spans="1:22" ht="15.75" customHeight="1">
      <c r="A806" s="913" t="str">
        <f>IF(Data!A806="","",Data!A806)</f>
        <v>Lower Bound Poverty Line</v>
      </c>
      <c r="B806" s="1199"/>
      <c r="C806" s="1531" t="str">
        <f>IF(Data!BV806="","",Data!BV806)</f>
        <v/>
      </c>
      <c r="D806" s="1531" t="str">
        <f>IF(Data!BW806="","",Data!BW806)</f>
        <v/>
      </c>
      <c r="E806" s="1531" t="str">
        <f>IF(Data!BX806="","",Data!BX806)</f>
        <v/>
      </c>
      <c r="F806" s="1531" t="str">
        <f>IF(Data!BY806="","",Data!BY806)</f>
        <v/>
      </c>
      <c r="G806" s="1124"/>
      <c r="H806" s="1537">
        <f>IF(H$46="","",IF('Exp factors'!$B84="poor",'Exp factors'!$G$84*H$46,SUM(C806)*'Exp factors'!C$84))</f>
        <v>0</v>
      </c>
      <c r="I806" s="1537">
        <f>IF(I$46="","",IF('Exp factors'!$B84="poor",'Exp factors'!$G$84*I$46,SUM(D806)*'Exp factors'!D$84))</f>
        <v>0</v>
      </c>
      <c r="J806" s="1537">
        <f>IF(J$46="","",IF('Exp factors'!$B84="poor",'Exp factors'!$G$84*J$46,SUM(E806)*'Exp factors'!E$84))</f>
        <v>0</v>
      </c>
      <c r="K806" s="1537">
        <f>IF(K$46="","",IF('Exp factors'!$B84="poor",'Exp factors'!$G$84*K$46,SUM(F806)*'Exp factors'!F$84))</f>
        <v>0</v>
      </c>
      <c r="L806" s="1422"/>
      <c r="M806" s="1419">
        <f t="shared" si="65"/>
        <v>0</v>
      </c>
      <c r="N806" s="1419">
        <f t="shared" si="66"/>
        <v>0</v>
      </c>
      <c r="O806" s="1419">
        <f t="shared" si="66"/>
        <v>0</v>
      </c>
      <c r="P806" s="1419">
        <f t="shared" si="66"/>
        <v>0</v>
      </c>
      <c r="Q806" s="1484" t="str">
        <f>'Exp factors'!I84</f>
        <v>des</v>
      </c>
      <c r="R806" s="1110"/>
      <c r="S806" s="1111"/>
      <c r="T806" s="1111"/>
      <c r="U806" s="1066">
        <v>807</v>
      </c>
      <c r="V806" s="476"/>
    </row>
    <row r="807" spans="1:22" ht="15.75" customHeight="1">
      <c r="A807" s="913" t="str">
        <f>IF(Data!A807="","",Data!A807)</f>
        <v>Upper Bound Poverty Line</v>
      </c>
      <c r="B807" s="1199"/>
      <c r="C807" s="1531" t="str">
        <f>IF(Data!BV807="","",Data!BV807)</f>
        <v/>
      </c>
      <c r="D807" s="1531" t="str">
        <f>IF(Data!BW807="","",Data!BW807)</f>
        <v/>
      </c>
      <c r="E807" s="1531" t="str">
        <f>IF(Data!BX807="","",Data!BX807)</f>
        <v/>
      </c>
      <c r="F807" s="1531" t="str">
        <f>IF(Data!BY807="","",Data!BY807)</f>
        <v/>
      </c>
      <c r="G807" s="1124"/>
      <c r="H807" s="1537">
        <f>IF(H$46="","",IF('Exp factors'!$B85="poor",'Exp factors'!$G$85*H$46,SUM(C807)*'Exp factors'!C$85))</f>
        <v>0</v>
      </c>
      <c r="I807" s="1537">
        <f>IF(I$46="","",IF('Exp factors'!$B85="poor",'Exp factors'!$G$85*I$46,SUM(D807)*'Exp factors'!D$85))</f>
        <v>0</v>
      </c>
      <c r="J807" s="1537">
        <f>IF(J$46="","",IF('Exp factors'!$B85="poor",'Exp factors'!$G$85*J$46,SUM(E807)*'Exp factors'!E$85))</f>
        <v>0</v>
      </c>
      <c r="K807" s="1537">
        <f>IF(K$46="","",IF('Exp factors'!$B85="poor",'Exp factors'!$G$85*K$46,SUM(F807)*'Exp factors'!F$85))</f>
        <v>0</v>
      </c>
      <c r="L807" s="1422"/>
      <c r="M807" s="1419">
        <f t="shared" si="65"/>
        <v>0</v>
      </c>
      <c r="N807" s="1419">
        <f t="shared" si="66"/>
        <v>0</v>
      </c>
      <c r="O807" s="1419">
        <f t="shared" si="66"/>
        <v>0</v>
      </c>
      <c r="P807" s="1419">
        <f t="shared" si="66"/>
        <v>0</v>
      </c>
      <c r="Q807" s="1484" t="str">
        <f>'Exp factors'!I85</f>
        <v>des</v>
      </c>
      <c r="R807" s="1110"/>
      <c r="S807" s="1111"/>
      <c r="T807" s="1111"/>
      <c r="U807" s="1066">
        <v>808</v>
      </c>
      <c r="V807" s="476"/>
    </row>
    <row r="808" spans="1:22" ht="15.75" customHeight="1">
      <c r="A808" s="913" t="str">
        <f>IF(Data!A808="","",Data!A808)</f>
        <v>Shelter (maintenance)</v>
      </c>
      <c r="B808" s="1199"/>
      <c r="C808" s="1533" t="str">
        <f>IF(Data!BV808="","",Data!BV808)</f>
        <v/>
      </c>
      <c r="D808" s="1533" t="str">
        <f>IF(Data!BW808="","",Data!BW808)</f>
        <v/>
      </c>
      <c r="E808" s="1533" t="str">
        <f>IF(Data!BX808="","",Data!BX808)</f>
        <v/>
      </c>
      <c r="F808" s="1533" t="str">
        <f>IF(Data!BY808="","",Data!BY808)</f>
        <v/>
      </c>
      <c r="G808" s="1124"/>
      <c r="H808" s="1537">
        <f>IF(H$46="","",IF('Exp factors'!$B87="poor",'Exp factors'!$G$87*H$46,SUM(C808)*'Exp factors'!C$87))</f>
        <v>0</v>
      </c>
      <c r="I808" s="1537">
        <f>IF(I$46="","",IF('Exp factors'!$B87="poor",'Exp factors'!$G$87*I$46,SUM(D808)*'Exp factors'!D$87))</f>
        <v>0</v>
      </c>
      <c r="J808" s="1537">
        <f>IF(J$46="","",IF('Exp factors'!$B87="poor",'Exp factors'!$G$87*J$46,SUM(E808)*'Exp factors'!E$87))</f>
        <v>0</v>
      </c>
      <c r="K808" s="1537">
        <f>IF(K$46="","",IF('Exp factors'!$B87="poor",'Exp factors'!$G$87*K$46,SUM(F808)*'Exp factors'!F$87))</f>
        <v>0</v>
      </c>
      <c r="L808" s="1422"/>
      <c r="M808" s="1419">
        <f t="shared" si="65"/>
        <v>0</v>
      </c>
      <c r="N808" s="1419">
        <f t="shared" si="66"/>
        <v>0</v>
      </c>
      <c r="O808" s="1419">
        <f t="shared" si="66"/>
        <v>0</v>
      </c>
      <c r="P808" s="1419">
        <f t="shared" si="66"/>
        <v>0</v>
      </c>
      <c r="Q808" s="1484" t="str">
        <f>'Exp factors'!I87</f>
        <v>des</v>
      </c>
      <c r="R808" s="1110"/>
      <c r="S808" s="1111"/>
      <c r="T808" s="1111"/>
      <c r="U808" s="1066">
        <v>809</v>
      </c>
      <c r="V808" s="476"/>
    </row>
    <row r="809" spans="1:22" ht="15.75" customHeight="1">
      <c r="A809" s="913" t="str">
        <f>IF(Data!A809="","",Data!A809)</f>
        <v>Other items</v>
      </c>
      <c r="B809" s="1199"/>
      <c r="C809" s="1535">
        <f>IF(Data!BV809="","",Data!BV809)</f>
        <v>150</v>
      </c>
      <c r="D809" s="1535">
        <f>IF(Data!BW809="","",Data!BW809)</f>
        <v>280</v>
      </c>
      <c r="E809" s="1535">
        <f>IF(Data!BX809="","",Data!BX809)</f>
        <v>207</v>
      </c>
      <c r="F809" s="1535">
        <f>IF(Data!BY809="","",Data!BY809)</f>
        <v>3000</v>
      </c>
      <c r="G809" s="1097"/>
      <c r="H809" s="1538">
        <f>IF(H$46="","",IF('Exp factors'!$B88="poor",'Exp factors'!$G$88*H$46,SUM(C809)*'Exp factors'!C$88))</f>
        <v>0</v>
      </c>
      <c r="I809" s="1538">
        <f>IF(I$46="","",IF('Exp factors'!$B88="poor",'Exp factors'!$G$88*I$46,SUM(D809)*'Exp factors'!D$88))</f>
        <v>0</v>
      </c>
      <c r="J809" s="1538">
        <f>IF(J$46="","",IF('Exp factors'!$B88="poor",'Exp factors'!$G$88*J$46,SUM(E809)*'Exp factors'!E$88))</f>
        <v>0</v>
      </c>
      <c r="K809" s="1538">
        <f>IF(K$46="","",IF('Exp factors'!$B88="poor",'Exp factors'!$G$88*K$46,SUM(F809)*'Exp factors'!F$88))</f>
        <v>0</v>
      </c>
      <c r="L809" s="1422"/>
      <c r="M809" s="1419">
        <f t="shared" si="65"/>
        <v>-150</v>
      </c>
      <c r="N809" s="1419">
        <f t="shared" si="66"/>
        <v>-280</v>
      </c>
      <c r="O809" s="1419">
        <f t="shared" si="66"/>
        <v>-207</v>
      </c>
      <c r="P809" s="1419">
        <f t="shared" si="66"/>
        <v>-3000</v>
      </c>
      <c r="Q809" s="1485" t="str">
        <f>'Exp factors'!I88</f>
        <v>other</v>
      </c>
      <c r="R809" s="1110"/>
      <c r="S809" s="1111"/>
      <c r="T809" s="1111"/>
      <c r="U809" s="1066">
        <v>810</v>
      </c>
      <c r="V809" s="476"/>
    </row>
    <row r="810" spans="1:22" ht="15.75" customHeight="1">
      <c r="A810" s="1200" t="s">
        <v>366</v>
      </c>
      <c r="B810" s="1199"/>
      <c r="C810" s="1201">
        <f>C20-C31</f>
        <v>588</v>
      </c>
      <c r="D810" s="1201">
        <f>D20-D31</f>
        <v>1214</v>
      </c>
      <c r="E810" s="1201">
        <f>E20-E31</f>
        <v>1739</v>
      </c>
      <c r="F810" s="1201">
        <f>F20-F31</f>
        <v>14954</v>
      </c>
      <c r="G810" s="1194"/>
      <c r="H810" s="1202">
        <f>C810*'Exp factors'!$D$71</f>
        <v>588</v>
      </c>
      <c r="I810" s="1202">
        <f>D810*'Exp factors'!$D$71</f>
        <v>1214</v>
      </c>
      <c r="J810" s="1202">
        <f>E810*'Exp factors'!$D$71</f>
        <v>1739</v>
      </c>
      <c r="K810" s="1202">
        <f>F810*'Exp factors'!$D$71</f>
        <v>14954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3"/>
      <c r="S810" s="45"/>
      <c r="T810" s="45"/>
      <c r="U810" s="1066">
        <v>811</v>
      </c>
      <c r="V810" s="45"/>
    </row>
    <row r="811" spans="1:22" ht="15.75" customHeight="1">
      <c r="A811" s="43" t="s">
        <v>367</v>
      </c>
      <c r="B811" s="1199"/>
      <c r="C811" s="1115">
        <f>SUM(C771:C775,C780:C784,C789:C809)</f>
        <v>1845</v>
      </c>
      <c r="D811" s="1115">
        <f>SUM(D771:D775,D780:D784,D789:D809)</f>
        <v>4282</v>
      </c>
      <c r="E811" s="1115">
        <f>SUM(E771:E775,E780:E784,E789:E809)</f>
        <v>14487</v>
      </c>
      <c r="F811" s="1115">
        <f>SUM(F771:F775,F780:F784,F789:F809)</f>
        <v>78060</v>
      </c>
      <c r="G811" s="1195"/>
      <c r="H811" s="1203">
        <f>SUM(H771:H775,H780:H784,H789:H809)</f>
        <v>298</v>
      </c>
      <c r="I811" s="1203">
        <f>SUM(I771:I775,I780:I784,I789:I809)</f>
        <v>1624</v>
      </c>
      <c r="J811" s="1203">
        <f>SUM(J771:J775,J780:J784,J789:J809)</f>
        <v>5270</v>
      </c>
      <c r="K811" s="1203">
        <f>SUM(K771:K775,K780:K784,K789:K809)</f>
        <v>40150</v>
      </c>
      <c r="L811" s="1195"/>
      <c r="M811" s="1203">
        <f>SUM(M771:M775,M780:M784,M789:M809)</f>
        <v>-1547</v>
      </c>
      <c r="N811" s="1203">
        <f>SUM(N771:N775,N780:N784,N789:N809)</f>
        <v>-2658</v>
      </c>
      <c r="O811" s="1203">
        <f>SUM(O771:O775,O780:O784,O789:O809)</f>
        <v>-9217</v>
      </c>
      <c r="P811" s="1203">
        <f>SUM(P771:P775,P780:P784,P789:P809)</f>
        <v>-37910</v>
      </c>
      <c r="Q811" s="1126"/>
      <c r="R811" s="43"/>
      <c r="S811" s="45"/>
      <c r="T811" s="45"/>
      <c r="U811" s="1066">
        <v>812</v>
      </c>
      <c r="V811" s="45"/>
    </row>
    <row r="812" spans="1:22" ht="15.75" customHeight="1">
      <c r="A812" s="1204" t="s">
        <v>368</v>
      </c>
      <c r="B812" s="1199"/>
      <c r="C812" s="1044"/>
      <c r="D812" s="1044"/>
      <c r="E812" s="1044"/>
      <c r="F812" s="1044"/>
      <c r="G812" s="1195"/>
      <c r="H812" s="1205"/>
      <c r="I812" s="1205"/>
      <c r="J812" s="1205"/>
      <c r="K812" s="1205"/>
      <c r="L812" s="1195"/>
      <c r="M812" s="1044"/>
      <c r="N812" s="1044"/>
      <c r="O812" s="1044"/>
      <c r="P812" s="1044"/>
      <c r="Q812" s="1126"/>
      <c r="R812" s="43"/>
      <c r="S812" s="45"/>
      <c r="T812" s="45"/>
      <c r="U812" s="1066">
        <v>813</v>
      </c>
      <c r="V812" s="45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4"/>
      <c r="N813" s="1044"/>
      <c r="O813" s="1044"/>
      <c r="P813" s="1044"/>
      <c r="Q813" s="1126"/>
      <c r="R813" s="43"/>
      <c r="S813" s="45"/>
      <c r="T813" s="45"/>
      <c r="U813" s="1066">
        <v>814</v>
      </c>
      <c r="V813" s="45"/>
    </row>
    <row r="814" spans="1:22" ht="15.75" customHeight="1">
      <c r="A814" s="1204"/>
      <c r="B814" s="1199"/>
      <c r="C814" s="1044"/>
      <c r="D814" s="1044"/>
      <c r="E814" s="1044"/>
      <c r="F814" s="1044"/>
      <c r="G814" s="1195"/>
      <c r="H814" s="1205"/>
      <c r="I814" s="1205"/>
      <c r="J814" s="1205"/>
      <c r="K814" s="1205"/>
      <c r="L814" s="1195"/>
      <c r="M814" s="1044"/>
      <c r="N814" s="1044"/>
      <c r="O814" s="1044"/>
      <c r="P814" s="1044"/>
      <c r="Q814" s="1126"/>
      <c r="R814" s="43"/>
      <c r="S814" s="45"/>
      <c r="T814" s="45"/>
      <c r="U814" s="1066">
        <v>815</v>
      </c>
      <c r="V814" s="45"/>
    </row>
    <row r="815" spans="1:22" ht="15.75" customHeight="1">
      <c r="A815" s="1204"/>
      <c r="B815" s="1199"/>
      <c r="C815" s="1044"/>
      <c r="D815" s="1044"/>
      <c r="E815" s="1044"/>
      <c r="F815" s="1044"/>
      <c r="G815" s="1195"/>
      <c r="H815" s="1205"/>
      <c r="I815" s="1205"/>
      <c r="J815" s="1205"/>
      <c r="K815" s="1205"/>
      <c r="L815" s="1195"/>
      <c r="M815" s="1044"/>
      <c r="N815" s="1044"/>
      <c r="O815" s="1044"/>
      <c r="P815" s="1044"/>
      <c r="Q815" s="1126"/>
      <c r="R815" s="43"/>
      <c r="S815" s="45"/>
      <c r="T815" s="45"/>
      <c r="U815" s="1066">
        <v>816</v>
      </c>
      <c r="V815" s="45"/>
    </row>
    <row r="816" spans="1:22" ht="15.75" customHeight="1">
      <c r="A816" s="43"/>
      <c r="B816" s="1199"/>
      <c r="C816" s="1128"/>
      <c r="D816" s="1128"/>
      <c r="E816" s="1128"/>
      <c r="F816" s="1128"/>
      <c r="G816" s="955"/>
      <c r="H816" s="1206"/>
      <c r="I816" s="1206"/>
      <c r="J816" s="1206"/>
      <c r="K816" s="1206"/>
      <c r="L816" s="955"/>
      <c r="M816" s="1128"/>
      <c r="N816" s="1128"/>
      <c r="O816" s="1128"/>
      <c r="P816" s="1128"/>
      <c r="Q816" s="1126"/>
      <c r="R816" s="43"/>
      <c r="S816" s="45"/>
      <c r="T816" s="45"/>
      <c r="U816" s="1066">
        <v>817</v>
      </c>
      <c r="V816" s="45"/>
    </row>
    <row r="817" spans="1:22" ht="15.75" customHeight="1">
      <c r="A817" s="1207" t="s">
        <v>369</v>
      </c>
      <c r="B817" s="1199"/>
      <c r="C817" s="1044"/>
      <c r="D817" s="1044"/>
      <c r="E817" s="1044"/>
      <c r="F817" s="1044"/>
      <c r="G817" s="1195"/>
      <c r="H817" s="1208"/>
      <c r="I817" s="1208"/>
      <c r="J817" s="1208"/>
      <c r="K817" s="1208"/>
      <c r="L817" s="1195"/>
      <c r="M817" s="1044"/>
      <c r="N817" s="1044"/>
      <c r="O817" s="1044"/>
      <c r="P817" s="1044"/>
      <c r="R817" s="43" t="s">
        <v>492</v>
      </c>
      <c r="S817" s="45"/>
      <c r="T817" s="45"/>
      <c r="U817" s="1066">
        <v>818</v>
      </c>
      <c r="V817" s="45"/>
    </row>
    <row r="818" spans="1:22" ht="15.75" customHeight="1">
      <c r="A818" s="1213" t="s">
        <v>19</v>
      </c>
      <c r="B818" s="1199"/>
      <c r="C818" s="1044"/>
      <c r="D818" s="1044"/>
      <c r="E818" s="1044"/>
      <c r="F818" s="1044"/>
      <c r="G818" s="1195"/>
      <c r="H818" s="1208"/>
      <c r="I818" s="1208"/>
      <c r="J818" s="1208"/>
      <c r="K818" s="1208"/>
      <c r="L818" s="1195"/>
      <c r="M818" s="1044"/>
      <c r="N818" s="1044"/>
      <c r="O818" s="1044"/>
      <c r="P818" s="1044"/>
      <c r="R818" s="43" t="s">
        <v>493</v>
      </c>
      <c r="S818" s="45"/>
      <c r="T818" s="45"/>
      <c r="U818" s="1066">
        <v>819</v>
      </c>
      <c r="V818" s="45"/>
    </row>
    <row r="819" spans="1:22" ht="15.75" customHeight="1">
      <c r="A819" s="1391" t="s">
        <v>370</v>
      </c>
      <c r="B819" s="1199"/>
      <c r="C819" s="1128">
        <f>SUM($C$89)</f>
        <v>0</v>
      </c>
      <c r="D819" s="1128">
        <f>SUM($D$89)</f>
        <v>0</v>
      </c>
      <c r="E819" s="1128">
        <f>SUM($E$89)</f>
        <v>0</v>
      </c>
      <c r="F819" s="1128">
        <f>SUM($F$89)</f>
        <v>0</v>
      </c>
      <c r="G819" s="1195"/>
      <c r="H819" s="1128">
        <f>SUM($H$89)</f>
        <v>0</v>
      </c>
      <c r="I819" s="1128">
        <f>SUM($I$89)</f>
        <v>0</v>
      </c>
      <c r="J819" s="1128">
        <f>SUM($J$89)</f>
        <v>0</v>
      </c>
      <c r="K819" s="1128">
        <f>SUM($K$89)</f>
        <v>0</v>
      </c>
      <c r="L819" s="1195"/>
      <c r="M819" s="1128">
        <f>SUM($M$89)</f>
        <v>0</v>
      </c>
      <c r="N819" s="1128">
        <f>SUM($N$89)</f>
        <v>0</v>
      </c>
      <c r="O819" s="1128">
        <f>SUM($O$89)</f>
        <v>0</v>
      </c>
      <c r="P819" s="1128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67">IF(S819&gt;S818,S819,"")</f>
        <v/>
      </c>
      <c r="U819" s="1066">
        <v>820</v>
      </c>
      <c r="V819" s="45"/>
    </row>
    <row r="820" spans="1:22" ht="15.75" customHeight="1">
      <c r="A820" s="43" t="s">
        <v>371</v>
      </c>
      <c r="B820" s="1199"/>
      <c r="C820" s="1128">
        <f>SUM($C$90)</f>
        <v>0</v>
      </c>
      <c r="D820" s="1128">
        <f>SUM($D$90)</f>
        <v>0</v>
      </c>
      <c r="E820" s="1128">
        <f>SUM($E$90)</f>
        <v>0</v>
      </c>
      <c r="F820" s="1128">
        <f>SUM($F$90)</f>
        <v>0</v>
      </c>
      <c r="G820" s="1195"/>
      <c r="H820" s="1128">
        <f>SUM($H$90)</f>
        <v>0</v>
      </c>
      <c r="I820" s="1128">
        <f>SUM($I$90)</f>
        <v>0</v>
      </c>
      <c r="J820" s="1128">
        <f>SUM($J$90)</f>
        <v>0</v>
      </c>
      <c r="K820" s="1128">
        <f>SUM($K$90)</f>
        <v>0</v>
      </c>
      <c r="L820" s="1195"/>
      <c r="M820" s="1128">
        <f>SUM($M$90)</f>
        <v>0</v>
      </c>
      <c r="N820" s="1128">
        <f>SUM($N$90)</f>
        <v>0</v>
      </c>
      <c r="O820" s="1128">
        <f>SUM($O$90)</f>
        <v>0</v>
      </c>
      <c r="P820" s="1128">
        <f>SUM($P$90)</f>
        <v>0</v>
      </c>
      <c r="R820" s="43">
        <v>2</v>
      </c>
      <c r="S820" s="45">
        <f t="shared" ref="S820:S856" si="68">IF(MAX(C820:F820,H820:K820)&gt;0,S819+1,S819)</f>
        <v>0</v>
      </c>
      <c r="T820" s="45" t="str">
        <f t="shared" si="67"/>
        <v/>
      </c>
      <c r="U820" s="1066">
        <v>821</v>
      </c>
      <c r="V820" s="45"/>
    </row>
    <row r="821" spans="1:22" ht="15.75" customHeight="1">
      <c r="A821" s="1391" t="s">
        <v>372</v>
      </c>
      <c r="B821" s="1199"/>
      <c r="C821" s="1128">
        <f>SUM($C$116)</f>
        <v>0</v>
      </c>
      <c r="D821" s="1128">
        <f>SUM($D$116)</f>
        <v>6.262230919765166E-2</v>
      </c>
      <c r="E821" s="1128">
        <f>SUM($E$116)</f>
        <v>0.22961513372472275</v>
      </c>
      <c r="F821" s="1128">
        <f>SUM($F$116)</f>
        <v>0.17742987606001304</v>
      </c>
      <c r="G821" s="955"/>
      <c r="H821" s="1128">
        <f>SUM($H$116)</f>
        <v>0</v>
      </c>
      <c r="I821" s="1128">
        <f>SUM($I$116)</f>
        <v>0</v>
      </c>
      <c r="J821" s="1128">
        <f>SUM($J$116)</f>
        <v>0.17534246575342466</v>
      </c>
      <c r="K821" s="1128">
        <f>SUM($K$116)</f>
        <v>0</v>
      </c>
      <c r="L821" s="955"/>
      <c r="M821" s="1128">
        <f>SUM($M$116)</f>
        <v>0</v>
      </c>
      <c r="N821" s="1128">
        <f>SUM($N$116)</f>
        <v>0</v>
      </c>
      <c r="O821" s="1128">
        <f>SUM($O$116)</f>
        <v>-5.4272667971298094E-2</v>
      </c>
      <c r="P821" s="1128">
        <f>SUM($P$116)</f>
        <v>-0.17742987606001304</v>
      </c>
      <c r="R821" s="43">
        <v>3</v>
      </c>
      <c r="S821" s="45">
        <f t="shared" si="68"/>
        <v>1</v>
      </c>
      <c r="T821" s="45">
        <f t="shared" si="67"/>
        <v>1</v>
      </c>
      <c r="U821" s="1066">
        <v>822</v>
      </c>
      <c r="V821" s="45"/>
    </row>
    <row r="822" spans="1:22" ht="15.75" customHeight="1">
      <c r="A822" s="43" t="s">
        <v>373</v>
      </c>
      <c r="B822" s="1199"/>
      <c r="C822" s="1128">
        <f>SUM($C$117)</f>
        <v>0</v>
      </c>
      <c r="D822" s="1128">
        <f>SUM($D$117)</f>
        <v>8.3496412263535554E-3</v>
      </c>
      <c r="E822" s="1128">
        <f>SUM($E$117)</f>
        <v>4.5088062622309202E-2</v>
      </c>
      <c r="F822" s="1128">
        <f>SUM($F$117)</f>
        <v>9.936073059360731E-2</v>
      </c>
      <c r="G822" s="955"/>
      <c r="H822" s="1128">
        <f>SUM($H$117)</f>
        <v>0</v>
      </c>
      <c r="I822" s="1128">
        <f>SUM($I$117)</f>
        <v>0</v>
      </c>
      <c r="J822" s="1128">
        <f>SUM($J$117)</f>
        <v>4.5088062622309202E-2</v>
      </c>
      <c r="K822" s="1128">
        <f>SUM($K$117)</f>
        <v>7.8486627527723424E-2</v>
      </c>
      <c r="L822" s="955"/>
      <c r="M822" s="1128">
        <f>SUM($M$117)</f>
        <v>0</v>
      </c>
      <c r="N822" s="1128">
        <f>SUM($N$117)</f>
        <v>0</v>
      </c>
      <c r="O822" s="1128">
        <f>SUM($O$117)</f>
        <v>0</v>
      </c>
      <c r="P822" s="1128">
        <f>SUM($P$117)</f>
        <v>-2.0874103065883887E-2</v>
      </c>
      <c r="R822" s="43">
        <v>4</v>
      </c>
      <c r="S822" s="45">
        <f t="shared" si="68"/>
        <v>2</v>
      </c>
      <c r="T822" s="45">
        <f t="shared" si="67"/>
        <v>2</v>
      </c>
      <c r="U822" s="1066">
        <v>823</v>
      </c>
      <c r="V822" s="45"/>
    </row>
    <row r="823" spans="1:22" ht="15.75" customHeight="1">
      <c r="A823" s="1391" t="s">
        <v>374</v>
      </c>
      <c r="B823" s="1199"/>
      <c r="C823" s="1128">
        <f>SUM($C$144)</f>
        <v>0</v>
      </c>
      <c r="D823" s="1128">
        <f>SUM($D$144)</f>
        <v>0</v>
      </c>
      <c r="E823" s="1128">
        <f>SUM($E$144)</f>
        <v>0</v>
      </c>
      <c r="F823" s="1128">
        <f>SUM($F$144)</f>
        <v>0</v>
      </c>
      <c r="G823" s="955"/>
      <c r="H823" s="1128">
        <f>SUM($H$144)</f>
        <v>0</v>
      </c>
      <c r="I823" s="1128">
        <f>SUM($I$144)</f>
        <v>0</v>
      </c>
      <c r="J823" s="1128">
        <f>SUM($J$144)</f>
        <v>0</v>
      </c>
      <c r="K823" s="1128">
        <f>SUM($K$144)</f>
        <v>0</v>
      </c>
      <c r="L823" s="955"/>
      <c r="M823" s="1128">
        <f>SUM($M$144)</f>
        <v>0</v>
      </c>
      <c r="N823" s="1128">
        <f>SUM($N$144)</f>
        <v>0</v>
      </c>
      <c r="O823" s="1128">
        <f>SUM($O$144)</f>
        <v>0</v>
      </c>
      <c r="P823" s="1128">
        <f>SUM($P$144)</f>
        <v>0</v>
      </c>
      <c r="R823" s="43">
        <v>5</v>
      </c>
      <c r="S823" s="45">
        <f t="shared" si="68"/>
        <v>2</v>
      </c>
      <c r="T823" s="45" t="str">
        <f t="shared" si="67"/>
        <v/>
      </c>
      <c r="U823" s="1066">
        <v>824</v>
      </c>
      <c r="V823" s="45"/>
    </row>
    <row r="824" spans="1:22" ht="15.75" customHeight="1">
      <c r="A824" s="43" t="s">
        <v>375</v>
      </c>
      <c r="B824" s="1199"/>
      <c r="C824" s="1128">
        <f>SUM($C$145)</f>
        <v>0</v>
      </c>
      <c r="D824" s="1128">
        <f>SUM($D$145)</f>
        <v>0</v>
      </c>
      <c r="E824" s="1128">
        <f>SUM($E$145)</f>
        <v>0</v>
      </c>
      <c r="F824" s="1128">
        <f>SUM($F$145)</f>
        <v>0</v>
      </c>
      <c r="G824" s="955"/>
      <c r="H824" s="1128">
        <f>SUM($H$145)</f>
        <v>0</v>
      </c>
      <c r="I824" s="1128">
        <f>SUM($I$145)</f>
        <v>0</v>
      </c>
      <c r="J824" s="1128">
        <f>SUM($J$145)</f>
        <v>0</v>
      </c>
      <c r="K824" s="1128">
        <f>SUM($K$145)</f>
        <v>0</v>
      </c>
      <c r="L824" s="955"/>
      <c r="M824" s="1128">
        <f>SUM($M$145)</f>
        <v>0</v>
      </c>
      <c r="N824" s="1128">
        <f>SUM($N$145)</f>
        <v>0</v>
      </c>
      <c r="O824" s="1128">
        <f>SUM($O$145)</f>
        <v>0</v>
      </c>
      <c r="P824" s="1128">
        <f>SUM($P$145)</f>
        <v>0</v>
      </c>
      <c r="R824" s="43">
        <v>6</v>
      </c>
      <c r="S824" s="45">
        <f t="shared" si="68"/>
        <v>2</v>
      </c>
      <c r="T824" s="45" t="str">
        <f t="shared" si="67"/>
        <v/>
      </c>
      <c r="U824" s="1066">
        <v>825</v>
      </c>
      <c r="V824" s="45"/>
    </row>
    <row r="825" spans="1:22" ht="15.75" customHeight="1">
      <c r="A825" s="1391" t="s">
        <v>376</v>
      </c>
      <c r="B825" s="1199"/>
      <c r="C825" s="1128">
        <f>SUM($C$172)</f>
        <v>0</v>
      </c>
      <c r="D825" s="1128">
        <f>SUM($D$172)</f>
        <v>0</v>
      </c>
      <c r="E825" s="1128">
        <f>SUM($E$172)</f>
        <v>0</v>
      </c>
      <c r="F825" s="1128">
        <f>SUM($F$172)</f>
        <v>0</v>
      </c>
      <c r="G825" s="955"/>
      <c r="H825" s="1128">
        <f>SUM($H$172)</f>
        <v>0</v>
      </c>
      <c r="I825" s="1128">
        <f>SUM($I$172)</f>
        <v>0</v>
      </c>
      <c r="J825" s="1128">
        <f>SUM($J$172)</f>
        <v>0</v>
      </c>
      <c r="K825" s="1128">
        <f>SUM($K$172)</f>
        <v>0</v>
      </c>
      <c r="L825" s="955"/>
      <c r="M825" s="1128">
        <f>SUM($M$172)</f>
        <v>0</v>
      </c>
      <c r="N825" s="1128">
        <f>SUM($N$172)</f>
        <v>0</v>
      </c>
      <c r="O825" s="1128">
        <f>SUM($O$172)</f>
        <v>0</v>
      </c>
      <c r="P825" s="1128">
        <f>SUM($P$172)</f>
        <v>0</v>
      </c>
      <c r="R825" s="43">
        <v>7</v>
      </c>
      <c r="S825" s="45">
        <f t="shared" si="68"/>
        <v>2</v>
      </c>
      <c r="T825" s="45" t="str">
        <f t="shared" si="67"/>
        <v/>
      </c>
      <c r="U825" s="1066">
        <v>826</v>
      </c>
      <c r="V825" s="45"/>
    </row>
    <row r="826" spans="1:22" ht="15.75" customHeight="1">
      <c r="A826" s="43" t="s">
        <v>377</v>
      </c>
      <c r="B826" s="1199"/>
      <c r="C826" s="1128">
        <f>SUM($C$173)</f>
        <v>0</v>
      </c>
      <c r="D826" s="1128">
        <f>SUM($D$173)</f>
        <v>0</v>
      </c>
      <c r="E826" s="1128">
        <f>SUM($E$173)</f>
        <v>0</v>
      </c>
      <c r="F826" s="1128">
        <f>SUM($F$173)</f>
        <v>0</v>
      </c>
      <c r="G826" s="955"/>
      <c r="H826" s="1128">
        <f>SUM($H$173)</f>
        <v>0</v>
      </c>
      <c r="I826" s="1128">
        <f>SUM($I$173)</f>
        <v>0</v>
      </c>
      <c r="J826" s="1128">
        <f>SUM($J$173)</f>
        <v>0</v>
      </c>
      <c r="K826" s="1128">
        <f>SUM($K$173)</f>
        <v>0</v>
      </c>
      <c r="L826" s="955"/>
      <c r="M826" s="1128">
        <f>SUM($M$173)</f>
        <v>0</v>
      </c>
      <c r="N826" s="1128">
        <f>SUM($N$173)</f>
        <v>0</v>
      </c>
      <c r="O826" s="1128">
        <f>SUM($O$173)</f>
        <v>0</v>
      </c>
      <c r="P826" s="1128">
        <f>SUM($P$173)</f>
        <v>0</v>
      </c>
      <c r="R826" s="43">
        <v>8</v>
      </c>
      <c r="S826" s="45">
        <f t="shared" si="68"/>
        <v>2</v>
      </c>
      <c r="T826" s="45" t="str">
        <f t="shared" si="67"/>
        <v/>
      </c>
      <c r="U826" s="1066">
        <v>827</v>
      </c>
      <c r="V826" s="45"/>
    </row>
    <row r="827" spans="1:22" ht="15.75" customHeight="1">
      <c r="A827" s="1391" t="s">
        <v>378</v>
      </c>
      <c r="B827" s="1199"/>
      <c r="C827" s="1128">
        <f>SUM($C$183,$C$180,$C$177)</f>
        <v>0</v>
      </c>
      <c r="D827" s="1128">
        <f>SUM($D$183,$D$180,$D$177)</f>
        <v>5.2547655287381321E-3</v>
      </c>
      <c r="E827" s="1128">
        <f>SUM($E$183,$E$180,$E$177)</f>
        <v>5.5446836268754081E-2</v>
      </c>
      <c r="F827" s="1128">
        <f>SUM(F$180,F$183)</f>
        <v>0.10143509458577953</v>
      </c>
      <c r="G827" s="955"/>
      <c r="H827" s="1128">
        <f>SUM($H$183,$H$180,$H$177)</f>
        <v>0</v>
      </c>
      <c r="I827" s="1128">
        <f>SUM($I$183,$I$180,$I$177)</f>
        <v>0</v>
      </c>
      <c r="J827" s="1128">
        <f>SUM($J$183,$J$180,$J$177)</f>
        <v>0</v>
      </c>
      <c r="K827" s="1128">
        <f>SUM($K$183,$K$180,$K$177)</f>
        <v>0</v>
      </c>
      <c r="L827" s="955"/>
      <c r="M827" s="1128">
        <f>SUM($M$183,$M$180,$M$177)</f>
        <v>0</v>
      </c>
      <c r="N827" s="1128">
        <f>SUM($N$183,$N$180,$N$177)</f>
        <v>0</v>
      </c>
      <c r="O827" s="1128">
        <f>SUM($O$183,$O$180,$O$177)</f>
        <v>0</v>
      </c>
      <c r="P827" s="1128">
        <f>SUM($P$183,$P$180,$P$177)</f>
        <v>0</v>
      </c>
      <c r="R827" s="43">
        <v>9</v>
      </c>
      <c r="S827" s="45">
        <f t="shared" si="68"/>
        <v>3</v>
      </c>
      <c r="T827" s="45">
        <f t="shared" si="67"/>
        <v>3</v>
      </c>
      <c r="U827" s="1066">
        <v>828</v>
      </c>
      <c r="V827" s="45"/>
    </row>
    <row r="828" spans="1:22" ht="15.75" customHeight="1">
      <c r="A828" s="1213" t="s">
        <v>20</v>
      </c>
      <c r="B828" s="1199"/>
      <c r="C828" s="955"/>
      <c r="D828" s="955"/>
      <c r="E828" s="955"/>
      <c r="F828" s="955"/>
      <c r="G828" s="955"/>
      <c r="H828" s="955"/>
      <c r="I828" s="955"/>
      <c r="J828" s="955"/>
      <c r="K828" s="955"/>
      <c r="L828" s="955"/>
      <c r="M828" s="955"/>
      <c r="N828" s="955"/>
      <c r="O828" s="955"/>
      <c r="P828" s="955"/>
      <c r="R828" s="43"/>
      <c r="S828" s="45">
        <f t="shared" si="68"/>
        <v>3</v>
      </c>
      <c r="T828" s="45" t="str">
        <f t="shared" si="67"/>
        <v/>
      </c>
      <c r="U828" s="1066">
        <v>829</v>
      </c>
      <c r="V828" s="45"/>
    </row>
    <row r="829" spans="1:22" ht="15.75" customHeight="1">
      <c r="A829" s="43" t="str">
        <f>$A$227</f>
        <v>Green cons - Season 1: no of months</v>
      </c>
      <c r="B829" s="1195"/>
      <c r="C829" s="1128">
        <f>SUM($C$229)</f>
        <v>4.1666666666666664E-2</v>
      </c>
      <c r="D829" s="1128">
        <f>SUM($D$229)</f>
        <v>4.1666666666666664E-2</v>
      </c>
      <c r="E829" s="1128">
        <f>SUM($E$229)</f>
        <v>8.3333333333333329E-2</v>
      </c>
      <c r="F829" s="1128">
        <f>SUM($F$229)</f>
        <v>8.3333333333333329E-2</v>
      </c>
      <c r="G829" s="955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5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3">
        <v>10</v>
      </c>
      <c r="S829" s="45">
        <f t="shared" si="68"/>
        <v>4</v>
      </c>
      <c r="T829" s="45">
        <f t="shared" si="67"/>
        <v>4</v>
      </c>
      <c r="U829" s="1066">
        <v>830</v>
      </c>
      <c r="V829" s="45"/>
    </row>
    <row r="830" spans="1:22" ht="15.75" customHeight="1">
      <c r="A830" s="43" t="str">
        <f>$A$230</f>
        <v xml:space="preserve">Green beans </v>
      </c>
      <c r="B830" s="1199"/>
      <c r="C830" s="1128">
        <f>SUM($C$232)</f>
        <v>1.6666666666666666E-2</v>
      </c>
      <c r="D830" s="1128">
        <f>SUM($D$232)</f>
        <v>1.6666666666666666E-2</v>
      </c>
      <c r="E830" s="1128">
        <f>SUM($E$232)</f>
        <v>0</v>
      </c>
      <c r="F830" s="1128">
        <f>SUM($F$232)</f>
        <v>0</v>
      </c>
      <c r="G830" s="955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5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3">
        <v>11</v>
      </c>
      <c r="S830" s="45">
        <f t="shared" si="68"/>
        <v>5</v>
      </c>
      <c r="T830" s="45">
        <f t="shared" si="67"/>
        <v>5</v>
      </c>
      <c r="U830" s="1066">
        <v>831</v>
      </c>
      <c r="V830" s="45"/>
    </row>
    <row r="831" spans="1:22" ht="15.75" customHeight="1">
      <c r="A831" s="1209" t="str">
        <f>$A$236</f>
        <v>Maize: kg produced</v>
      </c>
      <c r="B831" s="1199"/>
      <c r="C831" s="1128">
        <f>SUM($C$242)</f>
        <v>0.33827229521945767</v>
      </c>
      <c r="D831" s="1128">
        <f>SUM($D$242)</f>
        <v>0.39465101108936723</v>
      </c>
      <c r="E831" s="1128">
        <f>SUM($E$242)</f>
        <v>0.44990215264187866</v>
      </c>
      <c r="F831" s="1128">
        <f>SUM($F$242)</f>
        <v>0.47358121330724073</v>
      </c>
      <c r="G831" s="955"/>
      <c r="H831" s="1128">
        <f>SUM($H$242)</f>
        <v>0</v>
      </c>
      <c r="I831" s="1128">
        <f>SUM($I$242)</f>
        <v>0</v>
      </c>
      <c r="J831" s="1128">
        <f>SUM($J$242)</f>
        <v>1.989041095890411</v>
      </c>
      <c r="K831" s="1128">
        <f>SUM($K$242)</f>
        <v>11.365949119373777</v>
      </c>
      <c r="L831" s="955"/>
      <c r="M831" s="1128">
        <f>SUM($M$242)</f>
        <v>0</v>
      </c>
      <c r="N831" s="1128">
        <f>SUM($N$242)</f>
        <v>0</v>
      </c>
      <c r="O831" s="1128">
        <f>SUM($O$242)</f>
        <v>1.5391389432485323</v>
      </c>
      <c r="P831" s="1128">
        <f>SUM($P$242)</f>
        <v>10.892367906066536</v>
      </c>
      <c r="R831" s="43">
        <v>12</v>
      </c>
      <c r="S831" s="45">
        <f t="shared" si="68"/>
        <v>6</v>
      </c>
      <c r="T831" s="45">
        <f t="shared" si="67"/>
        <v>6</v>
      </c>
      <c r="U831" s="1066">
        <v>832</v>
      </c>
      <c r="V831" s="45"/>
    </row>
    <row r="832" spans="1:22" ht="15.75" customHeight="1">
      <c r="A832" s="43" t="str">
        <f>$A$243</f>
        <v>Sorghum: kg produced</v>
      </c>
      <c r="B832" s="1195"/>
      <c r="C832" s="1128">
        <f>SUM($C$249)</f>
        <v>0</v>
      </c>
      <c r="D832" s="1128">
        <f>SUM($D$249)</f>
        <v>0</v>
      </c>
      <c r="E832" s="1128">
        <f>SUM($E$249)</f>
        <v>0</v>
      </c>
      <c r="F832" s="1128">
        <f>SUM($F$249)</f>
        <v>0</v>
      </c>
      <c r="G832" s="955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5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3">
        <v>13</v>
      </c>
      <c r="S832" s="45">
        <f t="shared" si="68"/>
        <v>6</v>
      </c>
      <c r="T832" s="45" t="str">
        <f t="shared" si="67"/>
        <v/>
      </c>
      <c r="U832" s="1066">
        <v>833</v>
      </c>
      <c r="V832" s="45"/>
    </row>
    <row r="833" spans="1:22" ht="15.75" customHeight="1">
      <c r="A833" s="43" t="str">
        <f>$A$250</f>
        <v>High value cereal: kg produced</v>
      </c>
      <c r="B833" s="1195"/>
      <c r="C833" s="1128">
        <f>SUM($C$256)</f>
        <v>0</v>
      </c>
      <c r="D833" s="1128">
        <f>SUM($D$256)</f>
        <v>0</v>
      </c>
      <c r="E833" s="1128">
        <f>SUM($E$256)</f>
        <v>0</v>
      </c>
      <c r="F833" s="1128">
        <f>SUM($F$256)</f>
        <v>0</v>
      </c>
      <c r="G833" s="955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5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3">
        <v>14</v>
      </c>
      <c r="S833" s="45">
        <f t="shared" si="68"/>
        <v>6</v>
      </c>
      <c r="T833" s="45" t="str">
        <f t="shared" si="67"/>
        <v/>
      </c>
      <c r="U833" s="1066">
        <v>834</v>
      </c>
      <c r="V833" s="45"/>
    </row>
    <row r="834" spans="1:22" ht="15.75" customHeight="1">
      <c r="A834" s="43" t="str">
        <f>$A$257</f>
        <v>High value cereal: kg produced</v>
      </c>
      <c r="B834" s="1195"/>
      <c r="C834" s="1128">
        <f>SUM($C$263)</f>
        <v>0</v>
      </c>
      <c r="D834" s="1128">
        <f>SUM($D$263)</f>
        <v>0</v>
      </c>
      <c r="E834" s="1128">
        <f>SUM($E$263)</f>
        <v>0</v>
      </c>
      <c r="F834" s="1128">
        <f>SUM($F$263)</f>
        <v>0</v>
      </c>
      <c r="G834" s="955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5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3">
        <v>15</v>
      </c>
      <c r="S834" s="45">
        <f t="shared" si="68"/>
        <v>6</v>
      </c>
      <c r="T834" s="45" t="str">
        <f t="shared" si="67"/>
        <v/>
      </c>
      <c r="U834" s="1066">
        <v>835</v>
      </c>
      <c r="V834" s="45"/>
    </row>
    <row r="835" spans="1:22" ht="15.75" customHeight="1">
      <c r="A835" s="43" t="str">
        <f>$A$264</f>
        <v>Cowpeas: kg produced</v>
      </c>
      <c r="B835" s="1195"/>
      <c r="C835" s="1128">
        <f>SUM($C$270)</f>
        <v>6.3367812878576082E-2</v>
      </c>
      <c r="D835" s="1128">
        <f>SUM($D$270)</f>
        <v>0</v>
      </c>
      <c r="E835" s="1128">
        <f>SUM($E$270)</f>
        <v>0</v>
      </c>
      <c r="F835" s="1128">
        <f>SUM($F$270)</f>
        <v>0</v>
      </c>
      <c r="G835" s="955"/>
      <c r="H835" s="1128">
        <f>SUM($H$270)</f>
        <v>0</v>
      </c>
      <c r="I835" s="1128">
        <f>SUM($I$270)</f>
        <v>0</v>
      </c>
      <c r="J835" s="1128">
        <f>SUM($J$270)</f>
        <v>0</v>
      </c>
      <c r="K835" s="1128">
        <f>SUM($K$270)</f>
        <v>0</v>
      </c>
      <c r="L835" s="955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3">
        <v>16</v>
      </c>
      <c r="S835" s="45">
        <f t="shared" si="68"/>
        <v>7</v>
      </c>
      <c r="T835" s="45">
        <f t="shared" si="67"/>
        <v>7</v>
      </c>
      <c r="U835" s="1066">
        <v>836</v>
      </c>
      <c r="V835" s="45"/>
    </row>
    <row r="836" spans="1:22" ht="15.75" customHeight="1">
      <c r="A836" s="43" t="str">
        <f>$A$271</f>
        <v>Beans: kg produced</v>
      </c>
      <c r="B836" s="1199"/>
      <c r="C836" s="1128">
        <f>SUM($C$277)</f>
        <v>9.4772155437517477E-2</v>
      </c>
      <c r="D836" s="1128">
        <f>SUM($D$277)</f>
        <v>4.9141117634268316E-2</v>
      </c>
      <c r="E836" s="1128">
        <f>SUM($E$277)</f>
        <v>2.2113502935420744E-2</v>
      </c>
      <c r="F836" s="1128">
        <f>SUM($F$277)</f>
        <v>4.4227005870841489E-2</v>
      </c>
      <c r="G836" s="955"/>
      <c r="H836" s="1128">
        <f>SUM($H$277)</f>
        <v>0</v>
      </c>
      <c r="I836" s="1128">
        <f>SUM($I$277)</f>
        <v>0</v>
      </c>
      <c r="J836" s="1128">
        <f>SUM($J$277)</f>
        <v>2.2113502935420744E-2</v>
      </c>
      <c r="K836" s="1128">
        <f>SUM($K$277)</f>
        <v>4.4227005870841489E-2</v>
      </c>
      <c r="L836" s="955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3">
        <v>17</v>
      </c>
      <c r="S836" s="45">
        <f t="shared" si="68"/>
        <v>8</v>
      </c>
      <c r="T836" s="45">
        <f t="shared" si="67"/>
        <v>8</v>
      </c>
      <c r="U836" s="1066">
        <v>837</v>
      </c>
      <c r="V836" s="45"/>
    </row>
    <row r="837" spans="1:22" ht="15.75" customHeight="1">
      <c r="A837" s="43" t="str">
        <f>$A$278</f>
        <v>Millet: kg produced</v>
      </c>
      <c r="B837" s="1199"/>
      <c r="C837" s="1128">
        <f>SUM($C$284)</f>
        <v>0</v>
      </c>
      <c r="D837" s="1128">
        <f>SUM($D$284)</f>
        <v>0</v>
      </c>
      <c r="E837" s="1128">
        <f>SUM($E$284)</f>
        <v>0</v>
      </c>
      <c r="F837" s="1128">
        <f>SUM($F$284)</f>
        <v>0</v>
      </c>
      <c r="G837" s="955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5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3">
        <v>18</v>
      </c>
      <c r="S837" s="45">
        <f t="shared" si="68"/>
        <v>8</v>
      </c>
      <c r="T837" s="45" t="str">
        <f t="shared" si="67"/>
        <v/>
      </c>
      <c r="U837" s="1066">
        <v>838</v>
      </c>
      <c r="V837" s="45"/>
    </row>
    <row r="838" spans="1:22" ht="15.75" customHeight="1">
      <c r="A838" s="43" t="str">
        <f>$A$285</f>
        <v>Finger millet: kg produced</v>
      </c>
      <c r="B838" s="1199"/>
      <c r="C838" s="1128">
        <f>SUM($C$291)</f>
        <v>0</v>
      </c>
      <c r="D838" s="1128">
        <f>SUM($D$291)</f>
        <v>0</v>
      </c>
      <c r="E838" s="1128">
        <f>SUM($E$291)</f>
        <v>0</v>
      </c>
      <c r="F838" s="1128">
        <f>SUM($F$291)</f>
        <v>0</v>
      </c>
      <c r="G838" s="955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5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3">
        <v>19</v>
      </c>
      <c r="S838" s="45">
        <f t="shared" si="68"/>
        <v>8</v>
      </c>
      <c r="T838" s="45" t="str">
        <f t="shared" si="67"/>
        <v/>
      </c>
      <c r="U838" s="1066">
        <v>839</v>
      </c>
      <c r="V838" s="45"/>
    </row>
    <row r="839" spans="1:22" ht="15.75" customHeight="1">
      <c r="A839" s="43" t="str">
        <f>$A$292</f>
        <v>Wheat: kg produced</v>
      </c>
      <c r="B839" s="1199"/>
      <c r="C839" s="1128">
        <f>SUM($C$298)</f>
        <v>0</v>
      </c>
      <c r="D839" s="1128">
        <f>SUM($D$298)</f>
        <v>0</v>
      </c>
      <c r="E839" s="1128">
        <f>SUM($E$298)</f>
        <v>0</v>
      </c>
      <c r="F839" s="1128">
        <f>SUM($F$298)</f>
        <v>0</v>
      </c>
      <c r="G839" s="955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5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3">
        <v>20</v>
      </c>
      <c r="S839" s="45">
        <f t="shared" si="68"/>
        <v>8</v>
      </c>
      <c r="T839" s="45" t="str">
        <f t="shared" si="67"/>
        <v/>
      </c>
      <c r="U839" s="1066">
        <v>840</v>
      </c>
      <c r="V839" s="45"/>
    </row>
    <row r="840" spans="1:22" ht="15.75" customHeight="1">
      <c r="A840" s="1209" t="str">
        <f>$A$299</f>
        <v>Cassava: no. local meas.</v>
      </c>
      <c r="B840" s="1199"/>
      <c r="C840" s="1128">
        <f>SUM($C$308)</f>
        <v>0</v>
      </c>
      <c r="D840" s="1128">
        <f>SUM($D$308)</f>
        <v>0</v>
      </c>
      <c r="E840" s="1128">
        <f>SUM($E$308)</f>
        <v>0</v>
      </c>
      <c r="F840" s="1128">
        <f>SUM($F$308)</f>
        <v>0</v>
      </c>
      <c r="G840" s="955"/>
      <c r="H840" s="1128">
        <f>SUM($H$308)</f>
        <v>0</v>
      </c>
      <c r="I840" s="1128">
        <f>SUM($I$308)</f>
        <v>0</v>
      </c>
      <c r="J840" s="1128">
        <f>SUM($J$308)</f>
        <v>0</v>
      </c>
      <c r="K840" s="1128">
        <f>SUM($K$308)</f>
        <v>0</v>
      </c>
      <c r="L840" s="955"/>
      <c r="M840" s="1128">
        <f>SUM($M$308)</f>
        <v>0</v>
      </c>
      <c r="N840" s="1128">
        <f>SUM($N$308)</f>
        <v>0</v>
      </c>
      <c r="O840" s="1128">
        <f>SUM($O$308)</f>
        <v>0</v>
      </c>
      <c r="P840" s="1128">
        <f>SUM($P$308)</f>
        <v>0</v>
      </c>
      <c r="R840" s="43">
        <v>21</v>
      </c>
      <c r="S840" s="45">
        <f t="shared" si="68"/>
        <v>8</v>
      </c>
      <c r="T840" s="45" t="str">
        <f t="shared" si="67"/>
        <v/>
      </c>
      <c r="U840" s="1066">
        <v>841</v>
      </c>
      <c r="V840" s="45"/>
    </row>
    <row r="841" spans="1:22" ht="15.75" customHeight="1">
      <c r="A841" s="43" t="str">
        <f>$A$309</f>
        <v>Water melon: no. local meas</v>
      </c>
      <c r="B841" s="1199"/>
      <c r="C841" s="1128">
        <f>SUM($C$318)</f>
        <v>0</v>
      </c>
      <c r="D841" s="1128">
        <f>SUM($D$318)</f>
        <v>0</v>
      </c>
      <c r="E841" s="1128">
        <f>SUM($E$318)</f>
        <v>0</v>
      </c>
      <c r="F841" s="1128">
        <f>SUM($F$318)</f>
        <v>0</v>
      </c>
      <c r="G841" s="955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5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3">
        <v>22</v>
      </c>
      <c r="S841" s="45">
        <f t="shared" si="68"/>
        <v>8</v>
      </c>
      <c r="T841" s="45" t="str">
        <f t="shared" si="67"/>
        <v/>
      </c>
      <c r="U841" s="1066">
        <v>842</v>
      </c>
      <c r="V841" s="45"/>
    </row>
    <row r="842" spans="1:22" ht="15.75" customHeight="1">
      <c r="A842" s="43" t="str">
        <f>$A$319</f>
        <v>Other melons: no. local meas</v>
      </c>
      <c r="B842" s="1199"/>
      <c r="C842" s="1128">
        <f>SUM($C$328)</f>
        <v>0</v>
      </c>
      <c r="D842" s="1128">
        <f>SUM($D$328)</f>
        <v>0</v>
      </c>
      <c r="E842" s="1128">
        <f>SUM($E$328)</f>
        <v>0</v>
      </c>
      <c r="F842" s="1128">
        <f>SUM($F$328)</f>
        <v>0</v>
      </c>
      <c r="G842" s="955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5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3">
        <v>23</v>
      </c>
      <c r="S842" s="45">
        <f t="shared" si="68"/>
        <v>8</v>
      </c>
      <c r="T842" s="45" t="str">
        <f t="shared" si="67"/>
        <v/>
      </c>
      <c r="U842" s="1066">
        <v>843</v>
      </c>
      <c r="V842" s="45"/>
    </row>
    <row r="843" spans="1:22" ht="15.75" customHeight="1">
      <c r="A843" s="43" t="str">
        <f>$A$329</f>
        <v>Other root crops: no. local meas</v>
      </c>
      <c r="B843" s="1199"/>
      <c r="C843" s="1128">
        <f>SUM($C$338)</f>
        <v>0</v>
      </c>
      <c r="D843" s="1128">
        <f>SUM($D$338)</f>
        <v>0</v>
      </c>
      <c r="E843" s="1128">
        <f>SUM($E$338)</f>
        <v>0</v>
      </c>
      <c r="F843" s="1128">
        <f>SUM($F$338)</f>
        <v>0</v>
      </c>
      <c r="G843" s="955"/>
      <c r="H843" s="1128">
        <f>SUM($H$338)</f>
        <v>0</v>
      </c>
      <c r="I843" s="1128">
        <f>SUM($I$338)</f>
        <v>0</v>
      </c>
      <c r="J843" s="1128">
        <f>SUM($J$338)</f>
        <v>0</v>
      </c>
      <c r="K843" s="1128">
        <f>SUM($K$338)</f>
        <v>0</v>
      </c>
      <c r="L843" s="955"/>
      <c r="M843" s="1128">
        <f>SUM($M$338)</f>
        <v>0</v>
      </c>
      <c r="N843" s="1128">
        <f>SUM($N$338)</f>
        <v>0</v>
      </c>
      <c r="O843" s="1128">
        <f>SUM($O$338)</f>
        <v>0</v>
      </c>
      <c r="P843" s="1128">
        <f>SUM($P$338)</f>
        <v>0</v>
      </c>
      <c r="R843" s="43">
        <v>24</v>
      </c>
      <c r="S843" s="45">
        <f t="shared" si="68"/>
        <v>8</v>
      </c>
      <c r="T843" s="45" t="str">
        <f t="shared" si="67"/>
        <v/>
      </c>
      <c r="U843" s="1066">
        <v>844</v>
      </c>
      <c r="V843" s="45"/>
    </row>
    <row r="844" spans="1:22" ht="15.75" customHeight="1">
      <c r="A844" s="43" t="str">
        <f>$A$339</f>
        <v>Groundnuts (dry): no. local meas</v>
      </c>
      <c r="B844" s="1199"/>
      <c r="C844" s="1128">
        <f>SUM($C$348)</f>
        <v>8.0933743360357843E-2</v>
      </c>
      <c r="D844" s="1128">
        <f>SUM($D$348)</f>
        <v>8.3931289410741461E-2</v>
      </c>
      <c r="E844" s="1128">
        <f>SUM($E$348)</f>
        <v>7.5538160469667326E-2</v>
      </c>
      <c r="F844" s="1128">
        <f>SUM($F$348)</f>
        <v>7.5538160469667326E-2</v>
      </c>
      <c r="G844" s="955"/>
      <c r="H844" s="1128">
        <f>SUM($H$348)</f>
        <v>0</v>
      </c>
      <c r="I844" s="1128">
        <f>SUM($I$348)</f>
        <v>0</v>
      </c>
      <c r="J844" s="1128">
        <f>SUM($J$348)</f>
        <v>0.11330724070450097</v>
      </c>
      <c r="K844" s="1128">
        <f>SUM($K$348)</f>
        <v>0.18884540117416829</v>
      </c>
      <c r="L844" s="955"/>
      <c r="M844" s="1128">
        <f>SUM($M$348)</f>
        <v>0</v>
      </c>
      <c r="N844" s="1128">
        <f>SUM($N$348)</f>
        <v>0</v>
      </c>
      <c r="O844" s="1128">
        <f>SUM($O$348)</f>
        <v>3.7769080234833649E-2</v>
      </c>
      <c r="P844" s="1128">
        <f>SUM($P$348)</f>
        <v>0.11330724070450096</v>
      </c>
      <c r="R844" s="43">
        <v>25</v>
      </c>
      <c r="S844" s="45">
        <f t="shared" si="68"/>
        <v>9</v>
      </c>
      <c r="T844" s="45">
        <f t="shared" si="67"/>
        <v>9</v>
      </c>
      <c r="U844" s="1066">
        <v>845</v>
      </c>
      <c r="V844" s="45"/>
    </row>
    <row r="845" spans="1:22" ht="15.75" customHeight="1">
      <c r="A845" s="43" t="str">
        <f>$A$349</f>
        <v>Roundnuts (bambara): no. local meas</v>
      </c>
      <c r="B845" s="1199"/>
      <c r="C845" s="1128">
        <f>SUM($C$358)</f>
        <v>0</v>
      </c>
      <c r="D845" s="1128">
        <f>SUM($D$358)</f>
        <v>0</v>
      </c>
      <c r="E845" s="1128">
        <f>SUM($E$358)</f>
        <v>0</v>
      </c>
      <c r="F845" s="1128">
        <f>SUM($F$358)</f>
        <v>0</v>
      </c>
      <c r="G845" s="955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5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3">
        <v>26</v>
      </c>
      <c r="S845" s="45">
        <f t="shared" si="68"/>
        <v>9</v>
      </c>
      <c r="T845" s="45" t="str">
        <f t="shared" si="67"/>
        <v/>
      </c>
      <c r="U845" s="1066">
        <v>846</v>
      </c>
      <c r="V845" s="45"/>
    </row>
    <row r="846" spans="1:22" ht="15.75" customHeight="1">
      <c r="A846" s="43" t="str">
        <f>$A$359</f>
        <v>Sweet Potatoes: local merasure</v>
      </c>
      <c r="B846" s="1199"/>
      <c r="C846" s="1128">
        <f>SUM($C$369)</f>
        <v>5.0992451775230638E-2</v>
      </c>
      <c r="D846" s="1128">
        <f>SUM($D$369)</f>
        <v>6.6101326375298974E-2</v>
      </c>
      <c r="E846" s="1128">
        <f>SUM($E$369)</f>
        <v>8.0313111545988261E-2</v>
      </c>
      <c r="F846" s="1128">
        <f>SUM($F$369)</f>
        <v>5.8003913894324854E-2</v>
      </c>
      <c r="G846" s="955"/>
      <c r="H846" s="1128">
        <f>SUM($H$369)</f>
        <v>0</v>
      </c>
      <c r="I846" s="1128">
        <f>SUM($I$369)</f>
        <v>0</v>
      </c>
      <c r="J846" s="1128">
        <f>SUM($J$369)</f>
        <v>9.5185909980430528E-2</v>
      </c>
      <c r="K846" s="1128">
        <f>SUM($K$369)</f>
        <v>8.3287671232876712E-2</v>
      </c>
      <c r="L846" s="955"/>
      <c r="M846" s="1128">
        <f>SUM($M$369)</f>
        <v>0</v>
      </c>
      <c r="N846" s="1128">
        <f>SUM($N$369)</f>
        <v>0</v>
      </c>
      <c r="O846" s="1128">
        <f>SUM($O$369)</f>
        <v>1.4872798434442266E-2</v>
      </c>
      <c r="P846" s="1128">
        <f>SUM($P$369)</f>
        <v>2.5283757338551857E-2</v>
      </c>
      <c r="R846" s="43">
        <v>27</v>
      </c>
      <c r="S846" s="45">
        <f t="shared" si="68"/>
        <v>10</v>
      </c>
      <c r="T846" s="45">
        <f t="shared" si="67"/>
        <v>10</v>
      </c>
      <c r="U846" s="1066">
        <v>847</v>
      </c>
      <c r="V846" s="45"/>
    </row>
    <row r="847" spans="1:22" ht="15.75" customHeight="1">
      <c r="A847" s="43" t="str">
        <f>$A$370</f>
        <v>Other crop: Sunflower</v>
      </c>
      <c r="B847" s="1199"/>
      <c r="C847" s="1128">
        <f>SUM($C$380)</f>
        <v>0</v>
      </c>
      <c r="D847" s="1128">
        <f>SUM($D$380)</f>
        <v>0</v>
      </c>
      <c r="E847" s="1128">
        <f>SUM($E$380)</f>
        <v>1.4220482713633398E-2</v>
      </c>
      <c r="F847" s="1128">
        <f>SUM($F$380)</f>
        <v>0</v>
      </c>
      <c r="G847" s="955"/>
      <c r="H847" s="1128">
        <f>SUM($H$380)</f>
        <v>0</v>
      </c>
      <c r="I847" s="1128">
        <f>SUM($I$380)</f>
        <v>0</v>
      </c>
      <c r="J847" s="1128">
        <f>SUM($J$380)</f>
        <v>0.10665362035225048</v>
      </c>
      <c r="K847" s="1128">
        <f>SUM($K$380)</f>
        <v>0</v>
      </c>
      <c r="L847" s="955"/>
      <c r="M847" s="1128">
        <f>SUM($M$380)</f>
        <v>0</v>
      </c>
      <c r="N847" s="1128">
        <f>SUM($N$380)</f>
        <v>0</v>
      </c>
      <c r="O847" s="1128">
        <f>SUM($O$380)</f>
        <v>9.2433137638617088E-2</v>
      </c>
      <c r="P847" s="1128">
        <f>SUM($P$380)</f>
        <v>0</v>
      </c>
      <c r="R847" s="43">
        <v>28</v>
      </c>
      <c r="S847" s="45">
        <f t="shared" si="68"/>
        <v>11</v>
      </c>
      <c r="T847" s="45">
        <f t="shared" si="67"/>
        <v>11</v>
      </c>
      <c r="U847" s="1066">
        <v>848</v>
      </c>
      <c r="V847" s="45"/>
    </row>
    <row r="848" spans="1:22" ht="15.75" customHeight="1">
      <c r="A848" s="43" t="str">
        <f>$A$381</f>
        <v>Other crop: number</v>
      </c>
      <c r="B848" s="1199"/>
      <c r="C848" s="1128">
        <f>SUM($C$390)</f>
        <v>0</v>
      </c>
      <c r="D848" s="1128">
        <f>SUM($D$390)</f>
        <v>0</v>
      </c>
      <c r="E848" s="1128">
        <f>SUM($E$390)</f>
        <v>0</v>
      </c>
      <c r="F848" s="1128">
        <f>SUM($F$390)</f>
        <v>0</v>
      </c>
      <c r="G848" s="955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5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3">
        <v>29</v>
      </c>
      <c r="S848" s="45">
        <f t="shared" si="68"/>
        <v>11</v>
      </c>
      <c r="T848" s="45" t="str">
        <f t="shared" si="67"/>
        <v/>
      </c>
      <c r="U848" s="1066">
        <v>849</v>
      </c>
      <c r="V848" s="45"/>
    </row>
    <row r="849" spans="1:22" ht="15.75" customHeight="1">
      <c r="A849" s="1392" t="s">
        <v>662</v>
      </c>
      <c r="B849" s="1199"/>
      <c r="C849" s="955"/>
      <c r="D849" s="955"/>
      <c r="E849" s="955"/>
      <c r="F849" s="955"/>
      <c r="G849" s="955"/>
      <c r="H849" s="955"/>
      <c r="I849" s="955"/>
      <c r="J849" s="955"/>
      <c r="K849" s="955"/>
      <c r="L849" s="955"/>
      <c r="M849" s="955"/>
      <c r="N849" s="955"/>
      <c r="O849" s="955"/>
      <c r="P849" s="955"/>
      <c r="R849" s="43"/>
      <c r="S849" s="45">
        <f t="shared" si="68"/>
        <v>11</v>
      </c>
      <c r="T849" s="45" t="str">
        <f t="shared" si="67"/>
        <v/>
      </c>
      <c r="U849" s="1066">
        <v>850</v>
      </c>
      <c r="V849" s="45"/>
    </row>
    <row r="850" spans="1:22" ht="15.75" customHeight="1">
      <c r="A850" s="43" t="str">
        <f>Data!$A$427</f>
        <v>FISHING -- see worksheet Data 3</v>
      </c>
      <c r="B850" s="1199"/>
      <c r="C850" s="1128">
        <f>SUM($C$436)</f>
        <v>0</v>
      </c>
      <c r="D850" s="1128">
        <f>SUM($D$436)</f>
        <v>0</v>
      </c>
      <c r="E850" s="1128">
        <f>SUM($E$436)</f>
        <v>0</v>
      </c>
      <c r="F850" s="1128">
        <f>SUM($F$436)</f>
        <v>0</v>
      </c>
      <c r="G850" s="955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5"/>
      <c r="M850" s="1128">
        <f>SUM($M$436)</f>
        <v>0</v>
      </c>
      <c r="N850" s="1128">
        <f>SUM($N$436)</f>
        <v>0</v>
      </c>
      <c r="O850" s="1128">
        <f>SUM($O$436)</f>
        <v>0</v>
      </c>
      <c r="P850" s="1128">
        <f>SUM($P$436)</f>
        <v>0</v>
      </c>
      <c r="R850" s="43">
        <v>30</v>
      </c>
      <c r="S850" s="45">
        <f t="shared" si="68"/>
        <v>11</v>
      </c>
      <c r="T850" s="45" t="str">
        <f t="shared" si="67"/>
        <v/>
      </c>
      <c r="U850" s="1066">
        <v>851</v>
      </c>
      <c r="V850" s="45"/>
    </row>
    <row r="851" spans="1:22" ht="15.75" customHeight="1">
      <c r="A851" s="43" t="str">
        <f>Data!$A$437</f>
        <v>WILD FOODS -- see worksheet Data 3</v>
      </c>
      <c r="B851" s="1199"/>
      <c r="C851" s="1128">
        <f>SUM($C$446)</f>
        <v>0</v>
      </c>
      <c r="D851" s="1128">
        <f>SUM($D$446)</f>
        <v>0</v>
      </c>
      <c r="E851" s="1128">
        <f>SUM($E$446)</f>
        <v>0</v>
      </c>
      <c r="F851" s="1128">
        <f>SUM($F$446)</f>
        <v>0</v>
      </c>
      <c r="G851" s="955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5"/>
      <c r="M851" s="1128">
        <f>SUM($M$446)</f>
        <v>0</v>
      </c>
      <c r="N851" s="1128">
        <f>SUM($N$446)</f>
        <v>0</v>
      </c>
      <c r="O851" s="1128">
        <f>SUM($O$446)</f>
        <v>0</v>
      </c>
      <c r="P851" s="1128">
        <f>SUM($P$446)</f>
        <v>0</v>
      </c>
      <c r="R851" s="43">
        <v>31</v>
      </c>
      <c r="S851" s="45">
        <f t="shared" si="68"/>
        <v>11</v>
      </c>
      <c r="T851" s="45" t="str">
        <f t="shared" si="67"/>
        <v/>
      </c>
      <c r="U851" s="1066">
        <v>852</v>
      </c>
      <c r="V851" s="45"/>
    </row>
    <row r="852" spans="1:22" ht="15.75" customHeight="1">
      <c r="A852" s="826" t="s">
        <v>21</v>
      </c>
      <c r="B852" s="1199"/>
      <c r="C852" s="955"/>
      <c r="D852" s="955"/>
      <c r="E852" s="955"/>
      <c r="F852" s="955"/>
      <c r="G852" s="955"/>
      <c r="H852" s="955"/>
      <c r="I852" s="955"/>
      <c r="J852" s="955"/>
      <c r="K852" s="955"/>
      <c r="L852" s="955"/>
      <c r="M852" s="955"/>
      <c r="N852" s="955"/>
      <c r="O852" s="955"/>
      <c r="P852" s="955"/>
      <c r="R852" s="43"/>
      <c r="S852" s="45">
        <f t="shared" si="68"/>
        <v>11</v>
      </c>
      <c r="T852" s="45" t="str">
        <f t="shared" si="67"/>
        <v/>
      </c>
      <c r="U852" s="1066">
        <v>853</v>
      </c>
      <c r="V852" s="45"/>
    </row>
    <row r="853" spans="1:22" ht="15.75" customHeight="1">
      <c r="A853" s="43" t="str">
        <f>$A$643</f>
        <v>Labour: Land clearing, construction, herding, slaughtering, planting</v>
      </c>
      <c r="B853" s="1199"/>
      <c r="C853" s="1128">
        <f>SUM($C$648)</f>
        <v>2.7061783617556609E-2</v>
      </c>
      <c r="D853" s="1128">
        <f>SUM($D$648)</f>
        <v>1.5786040443574692E-2</v>
      </c>
      <c r="E853" s="1128">
        <f>SUM($E$648)</f>
        <v>0</v>
      </c>
      <c r="F853" s="1128">
        <f>SUM($F$648)</f>
        <v>0</v>
      </c>
      <c r="G853" s="955"/>
      <c r="H853" s="1128">
        <f>SUM($H$648)</f>
        <v>3.2474140341067936E-2</v>
      </c>
      <c r="I853" s="1128">
        <f>SUM($I$648)</f>
        <v>1.8943248532289628E-2</v>
      </c>
      <c r="J853" s="1128">
        <f>SUM($J$648)</f>
        <v>0</v>
      </c>
      <c r="K853" s="1128">
        <f>SUM($K$648)</f>
        <v>0</v>
      </c>
      <c r="L853" s="955"/>
      <c r="M853" s="1128">
        <f>SUM($M$648)</f>
        <v>5.4123567235113273E-3</v>
      </c>
      <c r="N853" s="1128">
        <f>SUM($N$648)</f>
        <v>3.1572080887149363E-3</v>
      </c>
      <c r="O853" s="1128">
        <f>SUM($O$648)</f>
        <v>0</v>
      </c>
      <c r="P853" s="1128">
        <f>SUM($P$648)</f>
        <v>0</v>
      </c>
      <c r="R853" s="43"/>
      <c r="S853" s="45">
        <f t="shared" si="68"/>
        <v>12</v>
      </c>
      <c r="T853" s="45">
        <f t="shared" si="67"/>
        <v>12</v>
      </c>
      <c r="U853" s="1066">
        <v>854</v>
      </c>
      <c r="V853" s="45"/>
    </row>
    <row r="854" spans="1:22" ht="15.75" customHeight="1">
      <c r="A854" s="43" t="str">
        <f>$A$649</f>
        <v>Labour: Weeding</v>
      </c>
      <c r="B854" s="1199"/>
      <c r="C854" s="1128">
        <f>SUM($C$654)</f>
        <v>8.1185350852669827E-2</v>
      </c>
      <c r="D854" s="1128">
        <f>SUM($D$654)</f>
        <v>6.3144161774298768E-2</v>
      </c>
      <c r="E854" s="1128">
        <f>SUM($E$654)</f>
        <v>0</v>
      </c>
      <c r="F854" s="1128">
        <f>SUM($F$654)</f>
        <v>0</v>
      </c>
      <c r="G854" s="955"/>
      <c r="H854" s="1128">
        <f>SUM($H$654)</f>
        <v>9.7422421023203795E-2</v>
      </c>
      <c r="I854" s="1128">
        <f>SUM($I$654)</f>
        <v>7.5772994129158514E-2</v>
      </c>
      <c r="J854" s="1128">
        <f>SUM($J$654)</f>
        <v>0</v>
      </c>
      <c r="K854" s="1128">
        <f>SUM($K$654)</f>
        <v>0</v>
      </c>
      <c r="L854" s="955"/>
      <c r="M854" s="1128">
        <f>SUM($M$654)</f>
        <v>1.6237070170533968E-2</v>
      </c>
      <c r="N854" s="1128">
        <f>SUM($N$654)</f>
        <v>1.2628832354859745E-2</v>
      </c>
      <c r="O854" s="1128">
        <f>SUM($O$654)</f>
        <v>0</v>
      </c>
      <c r="P854" s="1128">
        <f>SUM($P$654)</f>
        <v>0</v>
      </c>
      <c r="R854" s="43"/>
      <c r="S854" s="45">
        <f t="shared" si="68"/>
        <v>13</v>
      </c>
      <c r="T854" s="45">
        <f t="shared" si="67"/>
        <v>13</v>
      </c>
      <c r="U854" s="1066">
        <v>855</v>
      </c>
      <c r="V854" s="45"/>
    </row>
    <row r="855" spans="1:22" ht="15.75" customHeight="1">
      <c r="A855" s="43" t="str">
        <f>$A$655</f>
        <v>Labour: Harvesting</v>
      </c>
      <c r="B855" s="1199"/>
      <c r="C855" s="1128">
        <f>SUM($C$660)</f>
        <v>1.3530891808778304E-2</v>
      </c>
      <c r="D855" s="1128">
        <f>SUM($D$660)</f>
        <v>2.8414872798434444E-2</v>
      </c>
      <c r="E855" s="1128">
        <f>SUM($E$660)</f>
        <v>0</v>
      </c>
      <c r="F855" s="1128">
        <f>SUM($F$660)</f>
        <v>0</v>
      </c>
      <c r="G855" s="955"/>
      <c r="H855" s="1128">
        <f>SUM($H$660)</f>
        <v>1.6237070170533968E-2</v>
      </c>
      <c r="I855" s="1128">
        <f>SUM($I$660)</f>
        <v>3.4097847358121332E-2</v>
      </c>
      <c r="J855" s="1128">
        <f>SUM($J$660)</f>
        <v>0</v>
      </c>
      <c r="K855" s="1128">
        <f>SUM($K$660)</f>
        <v>0</v>
      </c>
      <c r="L855" s="955"/>
      <c r="M855" s="1128">
        <f>SUM($M$660)</f>
        <v>2.7061783617556637E-3</v>
      </c>
      <c r="N855" s="1128">
        <f>SUM($N$660)</f>
        <v>5.6829745596868875E-3</v>
      </c>
      <c r="O855" s="1128">
        <f>SUM($O$660)</f>
        <v>0</v>
      </c>
      <c r="P855" s="1128">
        <f>SUM($P$660)</f>
        <v>0</v>
      </c>
      <c r="R855" s="43"/>
      <c r="S855" s="45">
        <f t="shared" si="68"/>
        <v>14</v>
      </c>
      <c r="T855" s="45">
        <f t="shared" si="67"/>
        <v>14</v>
      </c>
      <c r="U855" s="1066">
        <v>856</v>
      </c>
      <c r="V855" s="45"/>
    </row>
    <row r="856" spans="1:22" ht="15.75" customHeight="1">
      <c r="A856" s="43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5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5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3">
        <v>32</v>
      </c>
      <c r="S856" s="45">
        <f t="shared" si="68"/>
        <v>14</v>
      </c>
      <c r="T856" s="45" t="str">
        <f t="shared" si="67"/>
        <v/>
      </c>
      <c r="U856" s="1066">
        <v>857</v>
      </c>
      <c r="V856" s="45"/>
    </row>
    <row r="857" spans="1:22" ht="15.75" customHeight="1">
      <c r="A857" s="826" t="s">
        <v>22</v>
      </c>
      <c r="B857" s="1199"/>
      <c r="C857" s="955"/>
      <c r="D857" s="955"/>
      <c r="E857" s="955"/>
      <c r="F857" s="955"/>
      <c r="G857" s="955"/>
      <c r="H857" s="955"/>
      <c r="I857" s="955"/>
      <c r="J857" s="955"/>
      <c r="K857" s="955"/>
      <c r="L857" s="955"/>
      <c r="M857" s="955"/>
      <c r="N857" s="955"/>
      <c r="O857" s="955"/>
      <c r="P857" s="955"/>
      <c r="R857" s="43"/>
      <c r="S857" s="45"/>
      <c r="T857" s="45"/>
      <c r="U857" s="1066">
        <v>858</v>
      </c>
      <c r="V857" s="45"/>
    </row>
    <row r="858" spans="1:22" ht="15.75" customHeight="1">
      <c r="A858" s="43" t="str">
        <f>$A$448</f>
        <v>Maize grain purchase</v>
      </c>
      <c r="B858" s="1199"/>
      <c r="C858" s="1128">
        <f>SUM(C$454)</f>
        <v>8.0514397539837856E-2</v>
      </c>
      <c r="D858" s="1128">
        <f t="shared" ref="D858:F858" si="69">SUM(D$454)</f>
        <v>0.12524461839530335</v>
      </c>
      <c r="E858" s="1128">
        <f t="shared" si="69"/>
        <v>0</v>
      </c>
      <c r="F858" s="1128">
        <f t="shared" si="69"/>
        <v>0</v>
      </c>
      <c r="G858" s="955"/>
      <c r="H858" s="1128">
        <f>SUM(H$454)</f>
        <v>0</v>
      </c>
      <c r="I858" s="1128">
        <f t="shared" ref="I858:K858" si="70">SUM(I$454)</f>
        <v>0</v>
      </c>
      <c r="J858" s="1128">
        <f t="shared" si="70"/>
        <v>0</v>
      </c>
      <c r="K858" s="1128">
        <f t="shared" si="70"/>
        <v>0</v>
      </c>
      <c r="L858" s="955"/>
      <c r="M858" s="1128">
        <f>SUM(M$454)</f>
        <v>0</v>
      </c>
      <c r="N858" s="1128">
        <f t="shared" ref="N858:P858" si="71">SUM(N$454)</f>
        <v>0</v>
      </c>
      <c r="O858" s="1128">
        <f t="shared" si="71"/>
        <v>0</v>
      </c>
      <c r="P858" s="1128">
        <f t="shared" si="71"/>
        <v>0</v>
      </c>
      <c r="Q858" s="1483" t="str">
        <f>$Q$456</f>
        <v>staple</v>
      </c>
      <c r="R858" s="43"/>
      <c r="S858" s="45"/>
      <c r="T858" s="45"/>
      <c r="U858" s="1066">
        <v>859</v>
      </c>
      <c r="V858" s="45"/>
    </row>
    <row r="859" spans="1:22" ht="15.75" customHeight="1">
      <c r="A859" s="43" t="str">
        <f>$A$457</f>
        <v>Maize meal purchase</v>
      </c>
      <c r="B859" s="1199"/>
      <c r="C859" s="1128">
        <f>SUM(C$463)</f>
        <v>0</v>
      </c>
      <c r="D859" s="1128">
        <f t="shared" ref="D859:F859" si="72">SUM(D$463)</f>
        <v>0</v>
      </c>
      <c r="E859" s="1128">
        <f t="shared" si="72"/>
        <v>0</v>
      </c>
      <c r="F859" s="1128">
        <f t="shared" si="72"/>
        <v>0</v>
      </c>
      <c r="G859" s="955"/>
      <c r="H859" s="1128">
        <f>SUM(H$463)</f>
        <v>0</v>
      </c>
      <c r="I859" s="1128">
        <f t="shared" ref="I859:K859" si="73">SUM(I$463)</f>
        <v>0</v>
      </c>
      <c r="J859" s="1128">
        <f t="shared" si="73"/>
        <v>0</v>
      </c>
      <c r="K859" s="1128">
        <f t="shared" si="73"/>
        <v>0</v>
      </c>
      <c r="L859" s="955"/>
      <c r="M859" s="1128">
        <f>SUM(M$463)</f>
        <v>0</v>
      </c>
      <c r="N859" s="1128">
        <f t="shared" ref="N859:P859" si="74">SUM(N$463)</f>
        <v>0</v>
      </c>
      <c r="O859" s="1128">
        <f t="shared" si="74"/>
        <v>0</v>
      </c>
      <c r="P859" s="1128">
        <f t="shared" si="74"/>
        <v>0</v>
      </c>
      <c r="Q859" s="1483" t="str">
        <f>$Q$465</f>
        <v>staple</v>
      </c>
      <c r="R859" s="43"/>
      <c r="S859" s="45"/>
      <c r="T859" s="45"/>
      <c r="U859" s="1066">
        <v>860</v>
      </c>
      <c r="V859" s="45"/>
    </row>
    <row r="860" spans="1:22" ht="15.75" customHeight="1">
      <c r="A860" s="43" t="str">
        <f>$A$466</f>
        <v>Rice purchase - unit</v>
      </c>
      <c r="B860" s="1199"/>
      <c r="C860" s="1128">
        <f>SUM(C$472)</f>
        <v>0</v>
      </c>
      <c r="D860" s="1128">
        <f t="shared" ref="D860:F860" si="75">SUM(D$472)</f>
        <v>0</v>
      </c>
      <c r="E860" s="1128">
        <f t="shared" si="75"/>
        <v>2.7710371819960861E-2</v>
      </c>
      <c r="F860" s="1128">
        <f t="shared" si="75"/>
        <v>2.7710371819960861E-2</v>
      </c>
      <c r="G860" s="955"/>
      <c r="H860" s="1128">
        <f>SUM(H$472)</f>
        <v>0</v>
      </c>
      <c r="I860" s="1128">
        <f t="shared" ref="I860:K860" si="76">SUM(I$472)</f>
        <v>0</v>
      </c>
      <c r="J860" s="1128">
        <f t="shared" si="76"/>
        <v>0</v>
      </c>
      <c r="K860" s="1128">
        <f t="shared" si="76"/>
        <v>0</v>
      </c>
      <c r="L860" s="955"/>
      <c r="M860" s="1128">
        <f>SUM(M$472)</f>
        <v>0</v>
      </c>
      <c r="N860" s="1128">
        <f t="shared" ref="N860:P860" si="77">SUM(N$472)</f>
        <v>0</v>
      </c>
      <c r="O860" s="1128">
        <f t="shared" si="77"/>
        <v>-2.7710371819960861E-2</v>
      </c>
      <c r="P860" s="1128">
        <f t="shared" si="77"/>
        <v>-2.7710371819960861E-2</v>
      </c>
      <c r="Q860" s="1484" t="str">
        <f>$Q$474</f>
        <v>des</v>
      </c>
      <c r="R860" s="43"/>
      <c r="S860" s="45"/>
      <c r="T860" s="45"/>
      <c r="U860" s="1066">
        <v>861</v>
      </c>
      <c r="V860" s="45"/>
    </row>
    <row r="861" spans="1:22" ht="15.75" customHeight="1">
      <c r="A861" s="43" t="str">
        <f>$A$475</f>
        <v>Sorghum purchase - unit</v>
      </c>
      <c r="B861" s="1199"/>
      <c r="C861" s="1128">
        <f>SUM(C$481)</f>
        <v>0</v>
      </c>
      <c r="D861" s="1128">
        <f t="shared" ref="D861:F861" si="78">SUM(D$481)</f>
        <v>0</v>
      </c>
      <c r="E861" s="1128">
        <f t="shared" si="78"/>
        <v>0</v>
      </c>
      <c r="F861" s="1128">
        <f t="shared" si="78"/>
        <v>0</v>
      </c>
      <c r="G861" s="955"/>
      <c r="H861" s="1128">
        <f>SUM(H$481)</f>
        <v>0</v>
      </c>
      <c r="I861" s="1128">
        <f t="shared" ref="I861:K861" si="79">SUM(I$481)</f>
        <v>0</v>
      </c>
      <c r="J861" s="1128">
        <f t="shared" si="79"/>
        <v>0</v>
      </c>
      <c r="K861" s="1128">
        <f t="shared" si="79"/>
        <v>0</v>
      </c>
      <c r="L861" s="955"/>
      <c r="M861" s="1128">
        <f>SUM(M$481)</f>
        <v>0</v>
      </c>
      <c r="N861" s="1128">
        <f t="shared" ref="N861:P861" si="80">SUM(N$481)</f>
        <v>0</v>
      </c>
      <c r="O861" s="1128">
        <f t="shared" si="80"/>
        <v>0</v>
      </c>
      <c r="P861" s="1128">
        <f t="shared" si="80"/>
        <v>0</v>
      </c>
      <c r="Q861" s="1485" t="str">
        <f>$Q$483</f>
        <v>other</v>
      </c>
      <c r="R861" s="43"/>
      <c r="S861" s="45"/>
      <c r="T861" s="45"/>
      <c r="U861" s="1066">
        <v>862</v>
      </c>
      <c r="V861" s="45"/>
    </row>
    <row r="862" spans="1:22" ht="15.75" customHeight="1">
      <c r="A862" s="43" t="str">
        <f>$A$484</f>
        <v>Millet purchase - unit</v>
      </c>
      <c r="B862" s="1199"/>
      <c r="C862" s="1128">
        <f>SUM(C$490)</f>
        <v>0</v>
      </c>
      <c r="D862" s="1128">
        <f t="shared" ref="D862:F862" si="81">SUM(D$490)</f>
        <v>0</v>
      </c>
      <c r="E862" s="1128">
        <f t="shared" si="81"/>
        <v>0</v>
      </c>
      <c r="F862" s="1128">
        <f t="shared" si="81"/>
        <v>0</v>
      </c>
      <c r="G862" s="955"/>
      <c r="H862" s="1128">
        <f>SUM(H$490)</f>
        <v>0</v>
      </c>
      <c r="I862" s="1128">
        <f t="shared" ref="I862:K862" si="82">SUM(I$490)</f>
        <v>0</v>
      </c>
      <c r="J862" s="1128">
        <f t="shared" si="82"/>
        <v>0</v>
      </c>
      <c r="K862" s="1128">
        <f t="shared" si="82"/>
        <v>0</v>
      </c>
      <c r="L862" s="955"/>
      <c r="M862" s="1128">
        <f>SUM(M$490)</f>
        <v>0</v>
      </c>
      <c r="N862" s="1128">
        <f t="shared" ref="N862:P862" si="83">SUM(N$490)</f>
        <v>0</v>
      </c>
      <c r="O862" s="1128">
        <f t="shared" si="83"/>
        <v>0</v>
      </c>
      <c r="P862" s="1128">
        <f t="shared" si="83"/>
        <v>0</v>
      </c>
      <c r="Q862" s="1485" t="str">
        <f>$Q$492</f>
        <v>other</v>
      </c>
      <c r="R862" s="43" t="str">
        <f t="shared" ref="R862:R886" si="84">IF(Q862="Response=minimum (mns)",1,IF(Q862="Response=minimum (ess)",0,""))</f>
        <v/>
      </c>
      <c r="S862" s="45"/>
      <c r="T862" s="45"/>
      <c r="U862" s="1066">
        <v>863</v>
      </c>
      <c r="V862" s="45"/>
    </row>
    <row r="863" spans="1:22" ht="15.75" customHeight="1">
      <c r="A863" s="43" t="str">
        <f>$A$493</f>
        <v>Bread purchase - unit</v>
      </c>
      <c r="B863" s="1199"/>
      <c r="C863" s="1128">
        <f>SUM(C$499)</f>
        <v>0</v>
      </c>
      <c r="D863" s="1128">
        <f t="shared" ref="D863:F863" si="85">SUM(D$499)</f>
        <v>0</v>
      </c>
      <c r="E863" s="1128">
        <f t="shared" si="85"/>
        <v>8.2661448140900189E-3</v>
      </c>
      <c r="F863" s="1128">
        <f t="shared" si="85"/>
        <v>4.1330724070450103E-2</v>
      </c>
      <c r="G863" s="955"/>
      <c r="H863" s="1128">
        <f>SUM(H$499)</f>
        <v>0</v>
      </c>
      <c r="I863" s="1128">
        <f t="shared" ref="I863:K863" si="86">SUM(I$499)</f>
        <v>0</v>
      </c>
      <c r="J863" s="1128">
        <f t="shared" si="86"/>
        <v>0</v>
      </c>
      <c r="K863" s="1128">
        <f t="shared" si="86"/>
        <v>0</v>
      </c>
      <c r="L863" s="955"/>
      <c r="M863" s="1128">
        <f>SUM(M$499)</f>
        <v>0</v>
      </c>
      <c r="N863" s="1128">
        <f t="shared" ref="N863:P863" si="87">SUM(N$499)</f>
        <v>0</v>
      </c>
      <c r="O863" s="1128">
        <f t="shared" si="87"/>
        <v>-8.2661448140900189E-3</v>
      </c>
      <c r="P863" s="1128">
        <f t="shared" si="87"/>
        <v>-4.1330724070450103E-2</v>
      </c>
      <c r="Q863" s="1484" t="str">
        <f>$Q$501</f>
        <v>des</v>
      </c>
      <c r="R863" s="43" t="str">
        <f t="shared" si="84"/>
        <v/>
      </c>
      <c r="S863" s="45"/>
      <c r="T863" s="45"/>
      <c r="U863" s="1066">
        <v>864</v>
      </c>
      <c r="V863" s="45"/>
    </row>
    <row r="864" spans="1:22" ht="15.75" customHeight="1">
      <c r="A864" s="43" t="str">
        <f>$A$502</f>
        <v>Sweet potatoes purchase - qty</v>
      </c>
      <c r="B864" s="1199"/>
      <c r="C864" s="1128">
        <f>SUM(C$505)</f>
        <v>2.5496225887615318E-3</v>
      </c>
      <c r="D864" s="1128">
        <f t="shared" ref="D864:F864" si="88">SUM(D$505)</f>
        <v>5.949119373776908E-3</v>
      </c>
      <c r="E864" s="1128">
        <f t="shared" si="88"/>
        <v>3.2125244618395304E-2</v>
      </c>
      <c r="F864" s="1128">
        <f t="shared" si="88"/>
        <v>0</v>
      </c>
      <c r="G864" s="955"/>
      <c r="H864" s="1128">
        <f>SUM(H$505)</f>
        <v>0</v>
      </c>
      <c r="I864" s="1128">
        <f t="shared" ref="I864:K864" si="89">SUM(I$505)</f>
        <v>0</v>
      </c>
      <c r="J864" s="1128">
        <f t="shared" si="89"/>
        <v>0</v>
      </c>
      <c r="K864" s="1128">
        <f t="shared" si="89"/>
        <v>0</v>
      </c>
      <c r="L864" s="955"/>
      <c r="M864" s="1128">
        <f>SUM(M$505)</f>
        <v>-2.5496225887615318E-3</v>
      </c>
      <c r="N864" s="1128">
        <f t="shared" ref="N864:P864" si="90">SUM(N$505)</f>
        <v>-5.949119373776908E-3</v>
      </c>
      <c r="O864" s="1128">
        <f t="shared" si="90"/>
        <v>-3.2125244618395304E-2</v>
      </c>
      <c r="P864" s="1128">
        <f t="shared" si="90"/>
        <v>0</v>
      </c>
      <c r="Q864" s="1484" t="str">
        <f>$Q$507</f>
        <v>des</v>
      </c>
      <c r="R864" s="43" t="str">
        <f t="shared" si="84"/>
        <v/>
      </c>
      <c r="S864" s="45"/>
      <c r="T864" s="45"/>
      <c r="U864" s="1066">
        <v>865</v>
      </c>
      <c r="V864" s="45"/>
    </row>
    <row r="865" spans="1:22" ht="15.75" customHeight="1">
      <c r="A865" s="43" t="str">
        <f>$A$508</f>
        <v>Sugar purchase - qty</v>
      </c>
      <c r="B865" s="1199"/>
      <c r="C865" s="1128">
        <f>SUM(C$511)</f>
        <v>8.9460441710930948E-3</v>
      </c>
      <c r="D865" s="1128">
        <f t="shared" ref="D865:F865" si="91">SUM(D$511)</f>
        <v>6.9580343552946289E-3</v>
      </c>
      <c r="E865" s="1128">
        <f t="shared" si="91"/>
        <v>1.2524461839530331E-2</v>
      </c>
      <c r="F865" s="1128">
        <f t="shared" si="91"/>
        <v>2.5048923679060663E-2</v>
      </c>
      <c r="G865" s="955"/>
      <c r="H865" s="1128">
        <f>SUM(H$511)</f>
        <v>0</v>
      </c>
      <c r="I865" s="1128">
        <f t="shared" ref="I865:K865" si="92">SUM(I$511)</f>
        <v>0</v>
      </c>
      <c r="J865" s="1128">
        <f t="shared" si="92"/>
        <v>0</v>
      </c>
      <c r="K865" s="1128">
        <f t="shared" si="92"/>
        <v>0</v>
      </c>
      <c r="L865" s="955"/>
      <c r="M865" s="1128">
        <f>SUM(M$511)</f>
        <v>-8.9460441710930948E-3</v>
      </c>
      <c r="N865" s="1128">
        <f t="shared" ref="N865:P865" si="93">SUM(N$511)</f>
        <v>-6.9580343552946289E-3</v>
      </c>
      <c r="O865" s="1128">
        <f t="shared" si="93"/>
        <v>-1.2524461839530331E-2</v>
      </c>
      <c r="P865" s="1128">
        <f t="shared" si="93"/>
        <v>-2.5048923679060663E-2</v>
      </c>
      <c r="Q865" s="1486" t="str">
        <f>$Q$513</f>
        <v>mns</v>
      </c>
      <c r="R865" s="43" t="str">
        <f t="shared" si="84"/>
        <v/>
      </c>
      <c r="S865" s="45"/>
      <c r="T865" s="45"/>
      <c r="U865" s="1066">
        <v>866</v>
      </c>
      <c r="V865" s="45"/>
    </row>
    <row r="866" spans="1:22" ht="15.75" customHeight="1">
      <c r="A866" s="43" t="str">
        <f>$A$514</f>
        <v>Oil purchase: quantity (kg)</v>
      </c>
      <c r="B866" s="1199"/>
      <c r="C866" s="1128">
        <f>SUM(C$517)</f>
        <v>2.0128599384959464E-2</v>
      </c>
      <c r="D866" s="1128">
        <f t="shared" ref="D866:F866" si="94">SUM(D$517)</f>
        <v>1.5655577299412918E-2</v>
      </c>
      <c r="E866" s="1128">
        <f t="shared" si="94"/>
        <v>2.818003913894325E-2</v>
      </c>
      <c r="F866" s="1128">
        <f t="shared" si="94"/>
        <v>7.0450097847358117E-2</v>
      </c>
      <c r="G866" s="955"/>
      <c r="H866" s="1128">
        <f>SUM(H$517)</f>
        <v>0</v>
      </c>
      <c r="I866" s="1128">
        <f t="shared" ref="I866:K866" si="95">SUM(I$517)</f>
        <v>0</v>
      </c>
      <c r="J866" s="1128">
        <f t="shared" si="95"/>
        <v>0</v>
      </c>
      <c r="K866" s="1128">
        <f t="shared" si="95"/>
        <v>0</v>
      </c>
      <c r="L866" s="955"/>
      <c r="M866" s="1128">
        <f>SUM(M$517)</f>
        <v>-2.0128599384959464E-2</v>
      </c>
      <c r="N866" s="1128">
        <f t="shared" ref="N866:P866" si="96">SUM(N$517)</f>
        <v>-1.5655577299412918E-2</v>
      </c>
      <c r="O866" s="1128">
        <f t="shared" si="96"/>
        <v>-2.818003913894325E-2</v>
      </c>
      <c r="P866" s="1128">
        <f t="shared" si="96"/>
        <v>-7.0450097847358117E-2</v>
      </c>
      <c r="Q866" s="1486" t="str">
        <f>$Q$519</f>
        <v>mns</v>
      </c>
      <c r="R866" s="43" t="str">
        <f t="shared" si="84"/>
        <v/>
      </c>
      <c r="S866" s="45"/>
      <c r="T866" s="45"/>
      <c r="U866" s="1066">
        <v>867</v>
      </c>
      <c r="V866" s="45"/>
    </row>
    <row r="867" spans="1:22" ht="15.75" customHeight="1">
      <c r="A867" s="43" t="str">
        <f>$A$520</f>
        <v>Milk purchase: quantity (kg)</v>
      </c>
      <c r="B867" s="1199"/>
      <c r="C867" s="1128">
        <f>SUM(C$523)</f>
        <v>0</v>
      </c>
      <c r="D867" s="1128">
        <f t="shared" ref="D867:F867" si="97">SUM(D$523)</f>
        <v>0</v>
      </c>
      <c r="E867" s="1128">
        <f t="shared" si="97"/>
        <v>0</v>
      </c>
      <c r="F867" s="1128">
        <f t="shared" si="97"/>
        <v>0</v>
      </c>
      <c r="G867" s="955"/>
      <c r="H867" s="1128">
        <f>SUM(H$523)</f>
        <v>0</v>
      </c>
      <c r="I867" s="1128">
        <f t="shared" ref="I867:K867" si="98">SUM(I$523)</f>
        <v>0</v>
      </c>
      <c r="J867" s="1128">
        <f t="shared" si="98"/>
        <v>0</v>
      </c>
      <c r="K867" s="1128">
        <f t="shared" si="98"/>
        <v>0</v>
      </c>
      <c r="L867" s="955"/>
      <c r="M867" s="1128">
        <f>SUM(M$523)</f>
        <v>0</v>
      </c>
      <c r="N867" s="1128">
        <f t="shared" ref="N867:P867" si="99">SUM(N$523)</f>
        <v>0</v>
      </c>
      <c r="O867" s="1128">
        <f t="shared" si="99"/>
        <v>0</v>
      </c>
      <c r="P867" s="1128">
        <f t="shared" si="99"/>
        <v>0</v>
      </c>
      <c r="Q867" s="1484" t="str">
        <f>$Q$525</f>
        <v>des</v>
      </c>
      <c r="R867" s="43" t="str">
        <f t="shared" si="84"/>
        <v/>
      </c>
      <c r="S867" s="45"/>
      <c r="T867" s="45"/>
      <c r="U867" s="1066">
        <v>868</v>
      </c>
      <c r="V867" s="45"/>
    </row>
    <row r="868" spans="1:22" ht="15.75" customHeight="1">
      <c r="A868" s="43" t="str">
        <f>$A$526</f>
        <v>Eggs purchase - unit</v>
      </c>
      <c r="B868" s="1199"/>
      <c r="C868" s="1128">
        <f>SUM(C$529)</f>
        <v>0</v>
      </c>
      <c r="D868" s="1128">
        <f t="shared" ref="D868:F868" si="100">SUM(D$529)</f>
        <v>0</v>
      </c>
      <c r="E868" s="1128">
        <f t="shared" si="100"/>
        <v>0</v>
      </c>
      <c r="F868" s="1128">
        <f t="shared" si="100"/>
        <v>0</v>
      </c>
      <c r="G868" s="955"/>
      <c r="H868" s="1128">
        <f>SUM(H$529)</f>
        <v>0</v>
      </c>
      <c r="I868" s="1128">
        <f t="shared" ref="I868:K868" si="101">SUM(I$529)</f>
        <v>0</v>
      </c>
      <c r="J868" s="1128">
        <f t="shared" si="101"/>
        <v>0</v>
      </c>
      <c r="K868" s="1128">
        <f t="shared" si="101"/>
        <v>0</v>
      </c>
      <c r="L868" s="955"/>
      <c r="M868" s="1128">
        <f>SUM(M$529)</f>
        <v>0</v>
      </c>
      <c r="N868" s="1128">
        <f t="shared" ref="N868:P868" si="102">SUM(N$529)</f>
        <v>0</v>
      </c>
      <c r="O868" s="1128">
        <f t="shared" si="102"/>
        <v>0</v>
      </c>
      <c r="P868" s="1128">
        <f t="shared" si="102"/>
        <v>0</v>
      </c>
      <c r="Q868" s="1484" t="str">
        <f>$Q$531</f>
        <v>des</v>
      </c>
      <c r="R868" s="43"/>
      <c r="S868" s="45"/>
      <c r="T868" s="45"/>
      <c r="U868" s="1066">
        <v>869</v>
      </c>
      <c r="V868" s="45"/>
    </row>
    <row r="869" spans="1:22" ht="15.75" customHeight="1">
      <c r="A869" s="43" t="str">
        <f>$A$532</f>
        <v>Poultry (incl feet) purchase - unit</v>
      </c>
      <c r="B869" s="1199"/>
      <c r="C869" s="1128">
        <f>SUM(C$535)</f>
        <v>0</v>
      </c>
      <c r="D869" s="1128">
        <f t="shared" ref="D869:F869" si="103">SUM(D$535)</f>
        <v>0</v>
      </c>
      <c r="E869" s="1128">
        <f t="shared" si="103"/>
        <v>3.3581213307240705E-3</v>
      </c>
      <c r="F869" s="1128">
        <f t="shared" si="103"/>
        <v>1.0074363992172212E-2</v>
      </c>
      <c r="G869" s="955"/>
      <c r="H869" s="1128">
        <f>SUM(H$535)</f>
        <v>0</v>
      </c>
      <c r="I869" s="1128">
        <f t="shared" ref="I869:K869" si="104">SUM(I$535)</f>
        <v>0</v>
      </c>
      <c r="J869" s="1128">
        <f t="shared" si="104"/>
        <v>0</v>
      </c>
      <c r="K869" s="1128">
        <f t="shared" si="104"/>
        <v>0</v>
      </c>
      <c r="L869" s="955"/>
      <c r="M869" s="1128">
        <f>SUM(M$535)</f>
        <v>0</v>
      </c>
      <c r="N869" s="1128">
        <f t="shared" ref="N869:P869" si="105">SUM(N$535)</f>
        <v>0</v>
      </c>
      <c r="O869" s="1128">
        <f t="shared" si="105"/>
        <v>-3.3581213307240705E-3</v>
      </c>
      <c r="P869" s="1128">
        <f t="shared" si="105"/>
        <v>-1.0074363992172212E-2</v>
      </c>
      <c r="Q869" s="1484" t="str">
        <f>$Q$537</f>
        <v>des</v>
      </c>
      <c r="R869" s="43"/>
      <c r="S869" s="45"/>
      <c r="T869" s="45"/>
      <c r="U869" s="1066">
        <v>870</v>
      </c>
      <c r="V869" s="45"/>
    </row>
    <row r="870" spans="1:22" ht="15.75" customHeight="1">
      <c r="A870" s="43" t="str">
        <f>$A$538</f>
        <v>Beef purchase - qty</v>
      </c>
      <c r="B870" s="1199"/>
      <c r="C870" s="1128">
        <f>SUM(C$541)</f>
        <v>0</v>
      </c>
      <c r="D870" s="1128">
        <f t="shared" ref="D870:F870" si="106">SUM(D$541)</f>
        <v>0</v>
      </c>
      <c r="E870" s="1128">
        <f t="shared" si="106"/>
        <v>0</v>
      </c>
      <c r="F870" s="1128">
        <f t="shared" si="106"/>
        <v>1.1037181996086104E-2</v>
      </c>
      <c r="G870" s="955"/>
      <c r="H870" s="1128" t="e">
        <f>SUM(H$541)</f>
        <v>#DIV/0!</v>
      </c>
      <c r="I870" s="1128" t="e">
        <f t="shared" ref="I870:K870" si="107">SUM(I$541)</f>
        <v>#DIV/0!</v>
      </c>
      <c r="J870" s="1128" t="e">
        <f t="shared" si="107"/>
        <v>#DIV/0!</v>
      </c>
      <c r="K870" s="1128" t="e">
        <f t="shared" si="107"/>
        <v>#DIV/0!</v>
      </c>
      <c r="L870" s="955"/>
      <c r="M870" s="1128" t="e">
        <f>SUM(M$541)</f>
        <v>#DIV/0!</v>
      </c>
      <c r="N870" s="1128" t="e">
        <f t="shared" ref="N870:P870" si="108">SUM(N$541)</f>
        <v>#DIV/0!</v>
      </c>
      <c r="O870" s="1128" t="e">
        <f t="shared" si="108"/>
        <v>#DIV/0!</v>
      </c>
      <c r="P870" s="1128" t="e">
        <f t="shared" si="108"/>
        <v>#DIV/0!</v>
      </c>
      <c r="Q870" s="1484" t="str">
        <f>$Q$543</f>
        <v>des</v>
      </c>
      <c r="R870" s="43"/>
      <c r="S870" s="45"/>
      <c r="T870" s="45"/>
      <c r="U870" s="1066">
        <v>871</v>
      </c>
      <c r="V870" s="45"/>
    </row>
    <row r="871" spans="1:22" ht="15.75" customHeight="1">
      <c r="A871" s="43" t="str">
        <f>$A$544</f>
        <v>Game meat purchase - unit</v>
      </c>
      <c r="B871" s="1199"/>
      <c r="C871" s="1128">
        <f>SUM(C$547)</f>
        <v>0</v>
      </c>
      <c r="D871" s="1128">
        <f t="shared" ref="D871:F871" si="109">SUM(D$547)</f>
        <v>0</v>
      </c>
      <c r="E871" s="1128">
        <f t="shared" si="109"/>
        <v>0</v>
      </c>
      <c r="F871" s="1128">
        <f t="shared" si="109"/>
        <v>0</v>
      </c>
      <c r="G871" s="955"/>
      <c r="H871" s="1128">
        <f>SUM(H$547)</f>
        <v>0</v>
      </c>
      <c r="I871" s="1128">
        <f t="shared" ref="I871:K871" si="110">SUM(I$547)</f>
        <v>0</v>
      </c>
      <c r="J871" s="1128">
        <f t="shared" si="110"/>
        <v>0</v>
      </c>
      <c r="K871" s="1128">
        <f t="shared" si="110"/>
        <v>0</v>
      </c>
      <c r="L871" s="955"/>
      <c r="M871" s="1128">
        <f>SUM(M$547)</f>
        <v>0</v>
      </c>
      <c r="N871" s="1128">
        <f t="shared" ref="N871:P871" si="111">SUM(N$547)</f>
        <v>0</v>
      </c>
      <c r="O871" s="1128">
        <f t="shared" si="111"/>
        <v>0</v>
      </c>
      <c r="P871" s="1128">
        <f t="shared" si="111"/>
        <v>0</v>
      </c>
      <c r="Q871" s="1485" t="str">
        <f>$Q$549</f>
        <v>other</v>
      </c>
      <c r="R871" s="43"/>
      <c r="S871" s="45"/>
      <c r="T871" s="45"/>
      <c r="U871" s="1066">
        <v>872</v>
      </c>
      <c r="V871" s="45"/>
    </row>
    <row r="872" spans="1:22" ht="15.75" customHeight="1">
      <c r="A872" s="43" t="str">
        <f>$A$550</f>
        <v>Mango purchase - unit</v>
      </c>
      <c r="B872" s="1199"/>
      <c r="C872" s="1128">
        <f>SUM(C$553)</f>
        <v>0</v>
      </c>
      <c r="D872" s="1128">
        <f t="shared" ref="D872:F872" si="112">SUM(D$553)</f>
        <v>0</v>
      </c>
      <c r="E872" s="1128">
        <f t="shared" si="112"/>
        <v>0</v>
      </c>
      <c r="F872" s="1128">
        <f t="shared" si="112"/>
        <v>0</v>
      </c>
      <c r="G872" s="955"/>
      <c r="H872" s="1128">
        <f>SUM(H$553)</f>
        <v>0</v>
      </c>
      <c r="I872" s="1128">
        <f t="shared" ref="I872:K872" si="113">SUM(I$553)</f>
        <v>0</v>
      </c>
      <c r="J872" s="1128">
        <f t="shared" si="113"/>
        <v>0</v>
      </c>
      <c r="K872" s="1128">
        <f t="shared" si="113"/>
        <v>0</v>
      </c>
      <c r="L872" s="955"/>
      <c r="M872" s="1128">
        <f>SUM(M$553)</f>
        <v>0</v>
      </c>
      <c r="N872" s="1128">
        <f t="shared" ref="N872:P872" si="114">SUM(N$553)</f>
        <v>0</v>
      </c>
      <c r="O872" s="1128">
        <f t="shared" si="114"/>
        <v>0</v>
      </c>
      <c r="P872" s="1128">
        <f t="shared" si="114"/>
        <v>0</v>
      </c>
      <c r="Q872" s="1484" t="str">
        <f>$Q$555</f>
        <v>des</v>
      </c>
      <c r="R872" s="43"/>
      <c r="S872" s="45"/>
      <c r="T872" s="45"/>
      <c r="U872" s="1066">
        <v>873</v>
      </c>
      <c r="V872" s="45"/>
    </row>
    <row r="873" spans="1:22" ht="15.75" customHeight="1">
      <c r="A873" s="43" t="str">
        <f>$A$556</f>
        <v>Tomato purchase - unit</v>
      </c>
      <c r="B873" s="1199"/>
      <c r="C873" s="1128">
        <f>SUM(C$559)</f>
        <v>0</v>
      </c>
      <c r="D873" s="1128">
        <f t="shared" ref="D873:F873" si="115">SUM(D$559)</f>
        <v>0</v>
      </c>
      <c r="E873" s="1128">
        <f t="shared" si="115"/>
        <v>5.2185257664709721E-4</v>
      </c>
      <c r="F873" s="1128">
        <f t="shared" si="115"/>
        <v>1.6960208741030659E-3</v>
      </c>
      <c r="G873" s="955"/>
      <c r="H873" s="1128">
        <f>SUM(H$559)</f>
        <v>0</v>
      </c>
      <c r="I873" s="1128">
        <f t="shared" ref="I873:K873" si="116">SUM(I$559)</f>
        <v>0</v>
      </c>
      <c r="J873" s="1128">
        <f t="shared" si="116"/>
        <v>0</v>
      </c>
      <c r="K873" s="1128">
        <f t="shared" si="116"/>
        <v>0</v>
      </c>
      <c r="L873" s="955"/>
      <c r="M873" s="1128">
        <f>SUM(M$559)</f>
        <v>0</v>
      </c>
      <c r="N873" s="1128">
        <f t="shared" ref="N873:P873" si="117">SUM(N$559)</f>
        <v>0</v>
      </c>
      <c r="O873" s="1128">
        <f t="shared" si="117"/>
        <v>-5.2185257664709721E-4</v>
      </c>
      <c r="P873" s="1128">
        <f t="shared" si="117"/>
        <v>-1.6960208741030659E-3</v>
      </c>
      <c r="Q873" s="1484" t="str">
        <f>$Q$561</f>
        <v>des</v>
      </c>
      <c r="R873" s="43"/>
      <c r="S873" s="45"/>
      <c r="T873" s="45"/>
      <c r="U873" s="1066">
        <v>874</v>
      </c>
      <c r="V873" s="45"/>
    </row>
    <row r="874" spans="1:22" ht="15.75" customHeight="1">
      <c r="A874" s="43" t="str">
        <f>$A$562</f>
        <v>Onions purchase - unit</v>
      </c>
      <c r="B874" s="1199"/>
      <c r="C874" s="1128">
        <f>SUM(C$565)</f>
        <v>0</v>
      </c>
      <c r="D874" s="1128">
        <f t="shared" ref="D874:F874" si="118">SUM(D$565)</f>
        <v>0</v>
      </c>
      <c r="E874" s="1128">
        <f t="shared" si="118"/>
        <v>1.50293542074364E-3</v>
      </c>
      <c r="F874" s="1128">
        <f t="shared" si="118"/>
        <v>4.3835616438356161E-3</v>
      </c>
      <c r="G874" s="955"/>
      <c r="H874" s="1128">
        <f>SUM(H$565)</f>
        <v>0</v>
      </c>
      <c r="I874" s="1128">
        <f t="shared" ref="I874:K874" si="119">SUM(I$565)</f>
        <v>0</v>
      </c>
      <c r="J874" s="1128">
        <f t="shared" si="119"/>
        <v>0</v>
      </c>
      <c r="K874" s="1128">
        <f t="shared" si="119"/>
        <v>0</v>
      </c>
      <c r="L874" s="955"/>
      <c r="M874" s="1128">
        <f>SUM(M$565)</f>
        <v>0</v>
      </c>
      <c r="N874" s="1128">
        <f t="shared" ref="N874:P874" si="120">SUM(N$565)</f>
        <v>0</v>
      </c>
      <c r="O874" s="1128">
        <f t="shared" si="120"/>
        <v>-1.50293542074364E-3</v>
      </c>
      <c r="P874" s="1128">
        <f t="shared" si="120"/>
        <v>-4.3835616438356161E-3</v>
      </c>
      <c r="Q874" s="1485" t="str">
        <f>$Q$567</f>
        <v>other</v>
      </c>
      <c r="R874" s="43"/>
      <c r="S874" s="45"/>
      <c r="T874" s="45"/>
      <c r="U874" s="1066">
        <v>875</v>
      </c>
      <c r="V874" s="45"/>
    </row>
    <row r="875" spans="1:22" ht="15.75" customHeight="1">
      <c r="A875" s="43" t="str">
        <f>$A$568</f>
        <v>Banana purchase - unit</v>
      </c>
      <c r="B875" s="1199"/>
      <c r="C875" s="1128">
        <f>SUM(C$571)</f>
        <v>0</v>
      </c>
      <c r="D875" s="1128">
        <f t="shared" ref="D875:F875" si="121">SUM(D$571)</f>
        <v>0</v>
      </c>
      <c r="E875" s="1128">
        <f t="shared" si="121"/>
        <v>0</v>
      </c>
      <c r="F875" s="1128">
        <f t="shared" si="121"/>
        <v>0</v>
      </c>
      <c r="G875" s="955"/>
      <c r="H875" s="1128">
        <f>SUM(H$571)</f>
        <v>0</v>
      </c>
      <c r="I875" s="1128">
        <f t="shared" ref="I875:K875" si="122">SUM(I$571)</f>
        <v>0</v>
      </c>
      <c r="J875" s="1128">
        <f t="shared" si="122"/>
        <v>0</v>
      </c>
      <c r="K875" s="1128">
        <f t="shared" si="122"/>
        <v>0</v>
      </c>
      <c r="L875" s="955"/>
      <c r="M875" s="1128">
        <f>SUM(M$571)</f>
        <v>0</v>
      </c>
      <c r="N875" s="1128">
        <f t="shared" ref="N875:P875" si="123">SUM(N$571)</f>
        <v>0</v>
      </c>
      <c r="O875" s="1128">
        <f t="shared" si="123"/>
        <v>0</v>
      </c>
      <c r="P875" s="1128">
        <f t="shared" si="123"/>
        <v>0</v>
      </c>
      <c r="Q875" s="1485" t="str">
        <f>$Q$573</f>
        <v>other</v>
      </c>
      <c r="R875" s="43"/>
      <c r="S875" s="45"/>
      <c r="T875" s="45"/>
      <c r="U875" s="1066">
        <v>876</v>
      </c>
      <c r="V875" s="45"/>
    </row>
    <row r="876" spans="1:22" ht="15.75" customHeight="1">
      <c r="A876" s="43" t="str">
        <f>$A$574</f>
        <v>Pumpkin purchase - qty</v>
      </c>
      <c r="B876" s="1199"/>
      <c r="C876" s="1128">
        <f>SUM(C$577)</f>
        <v>0</v>
      </c>
      <c r="D876" s="1128">
        <f t="shared" ref="D876:F876" si="124">SUM(D$577)</f>
        <v>0</v>
      </c>
      <c r="E876" s="1128">
        <f t="shared" si="124"/>
        <v>0</v>
      </c>
      <c r="F876" s="1128">
        <f t="shared" si="124"/>
        <v>0</v>
      </c>
      <c r="G876" s="955"/>
      <c r="H876" s="1128">
        <f>SUM(H$577)</f>
        <v>0</v>
      </c>
      <c r="I876" s="1128">
        <f t="shared" ref="I876:K876" si="125">SUM(I$577)</f>
        <v>0</v>
      </c>
      <c r="J876" s="1128">
        <f t="shared" si="125"/>
        <v>0</v>
      </c>
      <c r="K876" s="1128">
        <f t="shared" si="125"/>
        <v>0</v>
      </c>
      <c r="L876" s="955"/>
      <c r="M876" s="1128">
        <f>SUM(M$577)</f>
        <v>0</v>
      </c>
      <c r="N876" s="1128">
        <f t="shared" ref="N876:P876" si="126">SUM(N$577)</f>
        <v>0</v>
      </c>
      <c r="O876" s="1128">
        <f t="shared" si="126"/>
        <v>0</v>
      </c>
      <c r="P876" s="1128">
        <f t="shared" si="126"/>
        <v>0</v>
      </c>
      <c r="Q876" s="1484" t="str">
        <f>$Q$579</f>
        <v>des</v>
      </c>
      <c r="R876" s="43"/>
      <c r="S876" s="45"/>
      <c r="T876" s="45"/>
      <c r="U876" s="1066">
        <v>877</v>
      </c>
      <c r="V876" s="45"/>
    </row>
    <row r="877" spans="1:22" ht="15.75" customHeight="1">
      <c r="A877" s="43" t="str">
        <f>$A$580</f>
        <v>Cassava (fresh) purchase - qty</v>
      </c>
      <c r="B877" s="1199"/>
      <c r="C877" s="1128">
        <f>SUM(C$583)</f>
        <v>0</v>
      </c>
      <c r="D877" s="1128">
        <f t="shared" ref="D877:F877" si="127">SUM(D$583)</f>
        <v>0</v>
      </c>
      <c r="E877" s="1128">
        <f t="shared" si="127"/>
        <v>0</v>
      </c>
      <c r="F877" s="1128">
        <f t="shared" si="127"/>
        <v>0</v>
      </c>
      <c r="G877" s="955"/>
      <c r="H877" s="1128">
        <f>SUM(H$583)</f>
        <v>0</v>
      </c>
      <c r="I877" s="1128">
        <f t="shared" ref="I877:K877" si="128">SUM(I$583)</f>
        <v>0</v>
      </c>
      <c r="J877" s="1128">
        <f t="shared" si="128"/>
        <v>0</v>
      </c>
      <c r="K877" s="1128">
        <f t="shared" si="128"/>
        <v>0</v>
      </c>
      <c r="L877" s="955"/>
      <c r="M877" s="1128">
        <f>SUM(M$583)</f>
        <v>0</v>
      </c>
      <c r="N877" s="1128">
        <f t="shared" ref="N877:P877" si="129">SUM(N$583)</f>
        <v>0</v>
      </c>
      <c r="O877" s="1128">
        <f t="shared" si="129"/>
        <v>0</v>
      </c>
      <c r="P877" s="1128">
        <f t="shared" si="129"/>
        <v>0</v>
      </c>
      <c r="Q877" s="1484" t="str">
        <f>$Q$585</f>
        <v>des</v>
      </c>
      <c r="R877" s="43"/>
      <c r="S877" s="45"/>
      <c r="T877" s="45"/>
      <c r="U877" s="1066">
        <v>878</v>
      </c>
      <c r="V877" s="45"/>
    </row>
    <row r="878" spans="1:22" ht="15.75" customHeight="1">
      <c r="A878" s="43" t="str">
        <f>$A$586</f>
        <v>Cassava (flour) purchase - qty</v>
      </c>
      <c r="B878" s="1199"/>
      <c r="C878" s="1128">
        <f>SUM(C$589)</f>
        <v>0</v>
      </c>
      <c r="D878" s="1128">
        <f t="shared" ref="D878:F878" si="130">SUM(D$589)</f>
        <v>0</v>
      </c>
      <c r="E878" s="1128">
        <f t="shared" si="130"/>
        <v>0</v>
      </c>
      <c r="F878" s="1128">
        <f t="shared" si="130"/>
        <v>0</v>
      </c>
      <c r="G878" s="955"/>
      <c r="H878" s="1128">
        <f>SUM(H$589)</f>
        <v>0</v>
      </c>
      <c r="I878" s="1128">
        <f t="shared" ref="I878:K878" si="131">SUM(I$589)</f>
        <v>0</v>
      </c>
      <c r="J878" s="1128">
        <f t="shared" si="131"/>
        <v>0</v>
      </c>
      <c r="K878" s="1128">
        <f t="shared" si="131"/>
        <v>0</v>
      </c>
      <c r="L878" s="955"/>
      <c r="M878" s="1128">
        <f>SUM(M$589)</f>
        <v>0</v>
      </c>
      <c r="N878" s="1128">
        <f t="shared" ref="N878:P878" si="132">SUM(N$589)</f>
        <v>0</v>
      </c>
      <c r="O878" s="1128">
        <f t="shared" si="132"/>
        <v>0</v>
      </c>
      <c r="P878" s="1128">
        <f t="shared" si="132"/>
        <v>0</v>
      </c>
      <c r="Q878" s="1484" t="str">
        <f>$Q$591</f>
        <v>des</v>
      </c>
      <c r="R878" s="43"/>
      <c r="S878" s="45"/>
      <c r="T878" s="45"/>
      <c r="U878" s="1066">
        <v>879</v>
      </c>
      <c r="V878" s="45"/>
    </row>
    <row r="879" spans="1:22" ht="15.75" customHeight="1">
      <c r="A879" s="43" t="str">
        <f>$A$592</f>
        <v>Dark green veg purchase - unit</v>
      </c>
      <c r="B879" s="1199"/>
      <c r="C879" s="1128">
        <f>SUM(C$596)</f>
        <v>3.1982107911657813E-3</v>
      </c>
      <c r="D879" s="1128">
        <f t="shared" ref="D879:F879" si="133">SUM(D$596)</f>
        <v>2.4874972820178301E-3</v>
      </c>
      <c r="E879" s="1128">
        <f t="shared" si="133"/>
        <v>2.5831702544031315E-3</v>
      </c>
      <c r="F879" s="1128">
        <f t="shared" si="133"/>
        <v>8.2661448140900189E-3</v>
      </c>
      <c r="G879" s="955"/>
      <c r="H879" s="1128">
        <f>SUM(H$596)</f>
        <v>0</v>
      </c>
      <c r="I879" s="1128">
        <f t="shared" ref="I879:K879" si="134">SUM(I$596)</f>
        <v>0</v>
      </c>
      <c r="J879" s="1128">
        <f t="shared" si="134"/>
        <v>0</v>
      </c>
      <c r="K879" s="1128">
        <f t="shared" si="134"/>
        <v>0</v>
      </c>
      <c r="L879" s="955"/>
      <c r="M879" s="1128">
        <f>SUM(M$596)</f>
        <v>-3.1982107911657813E-3</v>
      </c>
      <c r="N879" s="1128">
        <f t="shared" ref="N879:P879" si="135">SUM(N$596)</f>
        <v>-2.4874972820178301E-3</v>
      </c>
      <c r="O879" s="1128">
        <f t="shared" si="135"/>
        <v>-2.5831702544031315E-3</v>
      </c>
      <c r="P879" s="1128">
        <f t="shared" si="135"/>
        <v>-8.2661448140900189E-3</v>
      </c>
      <c r="Q879" s="1484" t="str">
        <f>$Q$598</f>
        <v>des</v>
      </c>
      <c r="R879" s="43" t="str">
        <f t="shared" si="84"/>
        <v/>
      </c>
      <c r="S879" s="45"/>
      <c r="T879" s="45"/>
      <c r="U879" s="1066">
        <v>880</v>
      </c>
      <c r="V879" s="45"/>
    </row>
    <row r="880" spans="1:22" ht="15.75" customHeight="1">
      <c r="A880" s="43" t="str">
        <f>$A$599</f>
        <v>Fresh fish purchase - unit</v>
      </c>
      <c r="B880" s="1199"/>
      <c r="C880" s="1128">
        <f>SUM(C$602)</f>
        <v>0</v>
      </c>
      <c r="D880" s="1128">
        <f t="shared" ref="D880:F880" si="136">SUM(D$602)</f>
        <v>0</v>
      </c>
      <c r="E880" s="1128">
        <f t="shared" si="136"/>
        <v>0</v>
      </c>
      <c r="F880" s="1128">
        <f t="shared" si="136"/>
        <v>0</v>
      </c>
      <c r="G880" s="955"/>
      <c r="H880" s="1128">
        <f>SUM(H$602)</f>
        <v>0</v>
      </c>
      <c r="I880" s="1128">
        <f t="shared" ref="I880:K880" si="137">SUM(I$602)</f>
        <v>0</v>
      </c>
      <c r="J880" s="1128">
        <f t="shared" si="137"/>
        <v>0</v>
      </c>
      <c r="K880" s="1128">
        <f t="shared" si="137"/>
        <v>0</v>
      </c>
      <c r="L880" s="955"/>
      <c r="M880" s="1128">
        <f>SUM(M$602)</f>
        <v>0</v>
      </c>
      <c r="N880" s="1128">
        <f t="shared" ref="N880:P880" si="138">SUM(N$602)</f>
        <v>0</v>
      </c>
      <c r="O880" s="1128">
        <f t="shared" si="138"/>
        <v>0</v>
      </c>
      <c r="P880" s="1128">
        <f t="shared" si="138"/>
        <v>0</v>
      </c>
      <c r="Q880" s="1484" t="str">
        <f>$Q$604</f>
        <v>des</v>
      </c>
      <c r="R880" s="43" t="str">
        <f t="shared" si="84"/>
        <v/>
      </c>
      <c r="S880" s="45"/>
      <c r="T880" s="45"/>
      <c r="U880" s="1066">
        <v>881</v>
      </c>
      <c r="V880" s="45"/>
    </row>
    <row r="881" spans="1:22" ht="15.75" customHeight="1">
      <c r="A881" s="43" t="str">
        <f>$A$605</f>
        <v>Dried fish purchase - unit</v>
      </c>
      <c r="B881" s="1199"/>
      <c r="C881" s="1128">
        <f>SUM(C$608)</f>
        <v>1.4397539837852949E-2</v>
      </c>
      <c r="D881" s="1128">
        <f t="shared" ref="D881:F881" si="139">SUM(D$608)</f>
        <v>1.3437703848662753E-2</v>
      </c>
      <c r="E881" s="1128">
        <f t="shared" si="139"/>
        <v>1.2093933463796476E-2</v>
      </c>
      <c r="F881" s="1128">
        <f t="shared" si="139"/>
        <v>1.9350293542074366E-2</v>
      </c>
      <c r="G881" s="955"/>
      <c r="H881" s="1128">
        <f>SUM(H$608)</f>
        <v>0</v>
      </c>
      <c r="I881" s="1128">
        <f t="shared" ref="I881:K881" si="140">SUM(I$608)</f>
        <v>0</v>
      </c>
      <c r="J881" s="1128">
        <f t="shared" si="140"/>
        <v>0</v>
      </c>
      <c r="K881" s="1128">
        <f t="shared" si="140"/>
        <v>0</v>
      </c>
      <c r="L881" s="955"/>
      <c r="M881" s="1128">
        <f>SUM(M$608)</f>
        <v>-1.4397539837852949E-2</v>
      </c>
      <c r="N881" s="1128">
        <f t="shared" ref="N881:P881" si="141">SUM(N$608)</f>
        <v>-1.3437703848662753E-2</v>
      </c>
      <c r="O881" s="1128">
        <f t="shared" si="141"/>
        <v>-1.2093933463796476E-2</v>
      </c>
      <c r="P881" s="1128">
        <f t="shared" si="141"/>
        <v>-1.9350293542074366E-2</v>
      </c>
      <c r="Q881" s="1486" t="str">
        <f>$Q$610</f>
        <v>mns</v>
      </c>
      <c r="R881" s="43" t="str">
        <f t="shared" si="84"/>
        <v/>
      </c>
      <c r="S881" s="45"/>
      <c r="T881" s="45"/>
      <c r="U881" s="1066">
        <v>882</v>
      </c>
      <c r="V881" s="45"/>
    </row>
    <row r="882" spans="1:22" ht="15.75" customHeight="1">
      <c r="A882" s="43" t="str">
        <f>$A$611</f>
        <v>Kapenta purchase - unit</v>
      </c>
      <c r="B882" s="1199"/>
      <c r="C882" s="1128">
        <f>SUM(C$614)</f>
        <v>0</v>
      </c>
      <c r="D882" s="1128">
        <f t="shared" ref="D882:F882" si="142">SUM(D$614)</f>
        <v>0</v>
      </c>
      <c r="E882" s="1128">
        <f t="shared" si="142"/>
        <v>0</v>
      </c>
      <c r="F882" s="1128">
        <f t="shared" si="142"/>
        <v>2.6301369863013699E-3</v>
      </c>
      <c r="G882" s="955"/>
      <c r="H882" s="1128">
        <f>SUM(H$614)</f>
        <v>0</v>
      </c>
      <c r="I882" s="1128">
        <f t="shared" ref="I882:K882" si="143">SUM(I$614)</f>
        <v>0</v>
      </c>
      <c r="J882" s="1128">
        <f t="shared" si="143"/>
        <v>0</v>
      </c>
      <c r="K882" s="1128">
        <f t="shared" si="143"/>
        <v>0</v>
      </c>
      <c r="L882" s="955"/>
      <c r="M882" s="1128">
        <f>SUM(M$614)</f>
        <v>0</v>
      </c>
      <c r="N882" s="1128">
        <f t="shared" ref="N882:P882" si="144">SUM(N$614)</f>
        <v>0</v>
      </c>
      <c r="O882" s="1128">
        <f t="shared" si="144"/>
        <v>0</v>
      </c>
      <c r="P882" s="1128">
        <f t="shared" si="144"/>
        <v>-2.6301369863013699E-3</v>
      </c>
      <c r="Q882" s="1486" t="str">
        <f>$Q$616</f>
        <v>mns</v>
      </c>
      <c r="R882" s="43" t="str">
        <f t="shared" si="84"/>
        <v/>
      </c>
      <c r="S882" s="45"/>
      <c r="T882" s="45"/>
      <c r="U882" s="1066">
        <v>883</v>
      </c>
      <c r="V882" s="45"/>
    </row>
    <row r="883" spans="1:22" ht="15.75" customHeight="1">
      <c r="A883" s="43" t="str">
        <f>$A$617</f>
        <v>Groundnuts (dried) purchase - unit</v>
      </c>
      <c r="B883" s="1199"/>
      <c r="C883" s="1128">
        <f>SUM(C$620)</f>
        <v>5.3955828906905222E-2</v>
      </c>
      <c r="D883" s="1128">
        <f t="shared" ref="D883:F883" si="145">SUM(D$620)</f>
        <v>2.517938682322244E-2</v>
      </c>
      <c r="E883" s="1128">
        <f t="shared" si="145"/>
        <v>2.2661448140900195E-2</v>
      </c>
      <c r="F883" s="1128">
        <f t="shared" si="145"/>
        <v>0</v>
      </c>
      <c r="G883" s="955"/>
      <c r="H883" s="1128">
        <f>SUM(H$620)</f>
        <v>0</v>
      </c>
      <c r="I883" s="1128">
        <f t="shared" ref="I883:K883" si="146">SUM(I$620)</f>
        <v>0</v>
      </c>
      <c r="J883" s="1128">
        <f t="shared" si="146"/>
        <v>0</v>
      </c>
      <c r="K883" s="1128">
        <f t="shared" si="146"/>
        <v>0</v>
      </c>
      <c r="L883" s="955"/>
      <c r="M883" s="1128">
        <f>SUM(M$620)</f>
        <v>-5.3955828906905222E-2</v>
      </c>
      <c r="N883" s="1128">
        <f t="shared" ref="N883:P883" si="147">SUM(N$620)</f>
        <v>-2.517938682322244E-2</v>
      </c>
      <c r="O883" s="1128">
        <f t="shared" si="147"/>
        <v>-2.2661448140900195E-2</v>
      </c>
      <c r="P883" s="1128">
        <f t="shared" si="147"/>
        <v>0</v>
      </c>
      <c r="Q883" s="1484" t="str">
        <f>$Q$622</f>
        <v>des</v>
      </c>
      <c r="R883" s="43" t="str">
        <f t="shared" si="84"/>
        <v/>
      </c>
      <c r="S883" s="45"/>
      <c r="T883" s="45"/>
      <c r="U883" s="1066">
        <v>884</v>
      </c>
      <c r="V883" s="45"/>
    </row>
    <row r="884" spans="1:22" ht="15.75" customHeight="1">
      <c r="A884" s="43" t="str">
        <f>$A$623</f>
        <v>Beans purchase - unit</v>
      </c>
      <c r="B884" s="1199"/>
      <c r="C884" s="1128">
        <f>SUM(C$626)</f>
        <v>5.6863293262510483E-3</v>
      </c>
      <c r="D884" s="1128">
        <f t="shared" ref="D884:F884" si="148">SUM(D$626)</f>
        <v>2.9484670580560993E-2</v>
      </c>
      <c r="E884" s="1128">
        <f t="shared" si="148"/>
        <v>2.6536203522504891E-2</v>
      </c>
      <c r="F884" s="1128">
        <f t="shared" si="148"/>
        <v>2.6536203522504891E-2</v>
      </c>
      <c r="G884" s="955"/>
      <c r="H884" s="1128">
        <f>SUM(H$626)</f>
        <v>0</v>
      </c>
      <c r="I884" s="1128">
        <f t="shared" ref="I884:K884" si="149">SUM(I$626)</f>
        <v>0</v>
      </c>
      <c r="J884" s="1128">
        <f t="shared" si="149"/>
        <v>0</v>
      </c>
      <c r="K884" s="1128">
        <f t="shared" si="149"/>
        <v>0</v>
      </c>
      <c r="L884" s="955"/>
      <c r="M884" s="1128">
        <f>SUM(M$626)</f>
        <v>-5.6863293262510483E-3</v>
      </c>
      <c r="N884" s="1128">
        <f t="shared" ref="N884:P884" si="150">SUM(N$626)</f>
        <v>-2.9484670580560993E-2</v>
      </c>
      <c r="O884" s="1128">
        <f t="shared" si="150"/>
        <v>-2.6536203522504891E-2</v>
      </c>
      <c r="P884" s="1128">
        <f t="shared" si="150"/>
        <v>-2.6536203522504891E-2</v>
      </c>
      <c r="Q884" s="1484" t="str">
        <f>$Q$628</f>
        <v>des</v>
      </c>
      <c r="R884" s="43" t="str">
        <f t="shared" si="84"/>
        <v/>
      </c>
      <c r="S884" s="45"/>
      <c r="T884" s="45"/>
      <c r="U884" s="1066">
        <v>885</v>
      </c>
      <c r="V884" s="45"/>
    </row>
    <row r="885" spans="1:22" ht="15.75" customHeight="1">
      <c r="A885" s="43" t="str">
        <f>$A$629</f>
        <v>Loquat (masuku) purchase - unit</v>
      </c>
      <c r="B885" s="1199"/>
      <c r="C885" s="1128">
        <f>SUM(C$632)</f>
        <v>0</v>
      </c>
      <c r="D885" s="1128">
        <f t="shared" ref="D885:F885" si="151">SUM(D$632)</f>
        <v>0</v>
      </c>
      <c r="E885" s="1128">
        <f t="shared" si="151"/>
        <v>0</v>
      </c>
      <c r="F885" s="1128">
        <f t="shared" si="151"/>
        <v>0</v>
      </c>
      <c r="G885" s="955"/>
      <c r="H885" s="1128">
        <f>SUM(H$632)</f>
        <v>0</v>
      </c>
      <c r="I885" s="1128">
        <f t="shared" ref="I885:K885" si="152">SUM(I$632)</f>
        <v>0</v>
      </c>
      <c r="J885" s="1128">
        <f t="shared" si="152"/>
        <v>0</v>
      </c>
      <c r="K885" s="1128">
        <f t="shared" si="152"/>
        <v>0</v>
      </c>
      <c r="L885" s="955"/>
      <c r="M885" s="1128">
        <f>SUM(M$632)</f>
        <v>0</v>
      </c>
      <c r="N885" s="1128">
        <f t="shared" ref="N885:P885" si="153">SUM(N$632)</f>
        <v>0</v>
      </c>
      <c r="O885" s="1128">
        <f t="shared" si="153"/>
        <v>0</v>
      </c>
      <c r="P885" s="1128">
        <f t="shared" si="153"/>
        <v>0</v>
      </c>
      <c r="Q885" s="1484" t="str">
        <f>$Q$634</f>
        <v>des</v>
      </c>
      <c r="R885" s="43" t="str">
        <f t="shared" si="84"/>
        <v/>
      </c>
      <c r="S885" s="45"/>
      <c r="T885" s="45"/>
      <c r="U885" s="1066">
        <v>886</v>
      </c>
      <c r="V885" s="45"/>
    </row>
    <row r="886" spans="1:22" ht="15.75" customHeight="1">
      <c r="A886" s="1209" t="str">
        <f>$A$635</f>
        <v>Other purchase -- see Data 4</v>
      </c>
      <c r="B886" s="1199"/>
      <c r="C886" s="1128">
        <f>SUM(C$639)</f>
        <v>7.6041375454291302E-3</v>
      </c>
      <c r="D886" s="1128">
        <f t="shared" ref="D886:F886" si="154">SUM(D$639)</f>
        <v>0</v>
      </c>
      <c r="E886" s="1128">
        <f t="shared" si="154"/>
        <v>0</v>
      </c>
      <c r="F886" s="1128">
        <f t="shared" si="154"/>
        <v>0</v>
      </c>
      <c r="G886" s="955"/>
      <c r="H886" s="1128">
        <f>SUM(H$639)</f>
        <v>0</v>
      </c>
      <c r="I886" s="1128">
        <f t="shared" ref="I886:K886" si="155">SUM(I$639)</f>
        <v>0</v>
      </c>
      <c r="J886" s="1128">
        <f t="shared" si="155"/>
        <v>0</v>
      </c>
      <c r="K886" s="1128">
        <f t="shared" si="155"/>
        <v>0</v>
      </c>
      <c r="L886" s="955"/>
      <c r="M886" s="1128">
        <f>SUM(M$639)</f>
        <v>-7.6041375454291302E-3</v>
      </c>
      <c r="N886" s="1128">
        <f t="shared" ref="N886:P886" si="156">SUM(N$639)</f>
        <v>0</v>
      </c>
      <c r="O886" s="1128">
        <f t="shared" si="156"/>
        <v>0</v>
      </c>
      <c r="P886" s="1128">
        <f t="shared" si="156"/>
        <v>0</v>
      </c>
      <c r="Q886" s="1485" t="str">
        <f>$Q$641</f>
        <v>other</v>
      </c>
      <c r="R886" s="43" t="str">
        <f t="shared" si="84"/>
        <v/>
      </c>
      <c r="S886" s="45"/>
      <c r="T886" s="45"/>
      <c r="U886" s="1066">
        <v>887</v>
      </c>
      <c r="V886" s="45"/>
    </row>
    <row r="887" spans="1:22" ht="15.75" customHeight="1">
      <c r="A887" s="826" t="s">
        <v>507</v>
      </c>
      <c r="B887" s="1199"/>
      <c r="C887" s="955"/>
      <c r="D887" s="955"/>
      <c r="E887" s="955"/>
      <c r="F887" s="955"/>
      <c r="G887" s="955"/>
      <c r="H887" s="955"/>
      <c r="I887" s="955"/>
      <c r="J887" s="955"/>
      <c r="K887" s="955"/>
      <c r="L887" s="955"/>
      <c r="M887" s="955"/>
      <c r="N887" s="955"/>
      <c r="O887" s="955"/>
      <c r="P887" s="955"/>
      <c r="R887" s="43"/>
      <c r="S887" s="45"/>
      <c r="T887" s="45"/>
      <c r="U887" s="1066">
        <v>888</v>
      </c>
      <c r="V887" s="45"/>
    </row>
    <row r="888" spans="1:22" ht="15.75" customHeight="1">
      <c r="A888" s="43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5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5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3"/>
      <c r="S888" s="45"/>
      <c r="T888" s="45"/>
      <c r="U888" s="1066">
        <v>889</v>
      </c>
      <c r="V888" s="45"/>
    </row>
    <row r="889" spans="1:22" ht="15.75" customHeight="1">
      <c r="A889" s="43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5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5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3"/>
      <c r="S889" s="45"/>
      <c r="T889" s="45"/>
      <c r="U889" s="1066">
        <v>890</v>
      </c>
      <c r="V889" s="45"/>
    </row>
    <row r="890" spans="1:22" ht="15.75" customHeight="1">
      <c r="A890" s="43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5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5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3"/>
      <c r="S890" s="45"/>
      <c r="T890" s="45"/>
      <c r="U890" s="1066">
        <v>891</v>
      </c>
      <c r="V890" s="45"/>
    </row>
    <row r="891" spans="1:22" ht="15.75" customHeight="1">
      <c r="A891" s="43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5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5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3"/>
      <c r="S891" s="45"/>
      <c r="T891" s="45"/>
      <c r="U891" s="1066">
        <v>892</v>
      </c>
      <c r="V891" s="45"/>
    </row>
    <row r="892" spans="1:22" ht="15.75" customHeight="1">
      <c r="A892" s="43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5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5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3"/>
      <c r="S892" s="45"/>
      <c r="T892" s="45"/>
      <c r="U892" s="1066">
        <v>893</v>
      </c>
      <c r="V892" s="45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5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5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3"/>
      <c r="S893" s="45"/>
      <c r="T893" s="45"/>
      <c r="U893" s="1066">
        <v>894</v>
      </c>
      <c r="V893" s="45"/>
    </row>
    <row r="894" spans="1:22" ht="15.75" customHeight="1">
      <c r="A894" s="1153" t="s">
        <v>380</v>
      </c>
      <c r="B894" s="1199"/>
      <c r="C894" s="955"/>
      <c r="D894" s="955"/>
      <c r="E894" s="955"/>
      <c r="F894" s="955"/>
      <c r="G894" s="955"/>
      <c r="H894" s="955"/>
      <c r="I894" s="955"/>
      <c r="J894" s="955"/>
      <c r="K894" s="955"/>
      <c r="L894" s="955"/>
      <c r="M894" s="955"/>
      <c r="N894" s="955"/>
      <c r="O894" s="955"/>
      <c r="P894" s="955"/>
      <c r="R894" s="43"/>
      <c r="S894" s="45"/>
      <c r="T894" s="45"/>
      <c r="U894" s="1066">
        <v>895</v>
      </c>
      <c r="V894" s="45"/>
    </row>
    <row r="895" spans="1:22" ht="15.75" customHeight="1">
      <c r="A895" s="43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5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5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3">
        <v>33</v>
      </c>
      <c r="S895" s="45">
        <f>IF(MAX(C895:F895,H895:K895)&gt;0,S856+1,S856)</f>
        <v>14</v>
      </c>
      <c r="T895" s="45" t="str">
        <f>IF(S895&gt;S856,S895,"")</f>
        <v/>
      </c>
      <c r="U895" s="1066">
        <v>896</v>
      </c>
      <c r="V895" s="45"/>
    </row>
    <row r="896" spans="1:22" ht="15.75" customHeight="1">
      <c r="A896" s="43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5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5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3">
        <v>34</v>
      </c>
      <c r="S896" s="45">
        <f>IF(MAX(C896:F896,H896:K896)&gt;0,S895+1,S895)</f>
        <v>14</v>
      </c>
      <c r="T896" s="45" t="str">
        <f>IF(S896&gt;S895,S896,"")</f>
        <v/>
      </c>
      <c r="U896" s="1066">
        <v>897</v>
      </c>
      <c r="V896" s="45"/>
    </row>
    <row r="897" spans="1:22" ht="15.75" customHeight="1">
      <c r="A897" s="43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5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5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3">
        <v>35</v>
      </c>
      <c r="S897" s="45">
        <f>IF(MAX(C897:F897,H897:K897)&gt;0,S896+1,S896)</f>
        <v>14</v>
      </c>
      <c r="T897" s="45" t="str">
        <f>IF(S897&gt;S896,S897,"")</f>
        <v/>
      </c>
      <c r="U897" s="1066">
        <v>898</v>
      </c>
      <c r="V897" s="45"/>
    </row>
    <row r="898" spans="1:22" ht="15.75" customHeight="1">
      <c r="A898" s="43"/>
      <c r="B898" s="1199"/>
      <c r="C898" s="955"/>
      <c r="D898" s="955"/>
      <c r="E898" s="955"/>
      <c r="F898" s="955"/>
      <c r="G898" s="955"/>
      <c r="H898" s="955"/>
      <c r="I898" s="955"/>
      <c r="J898" s="955"/>
      <c r="K898" s="955"/>
      <c r="L898" s="955"/>
      <c r="M898" s="955"/>
      <c r="N898" s="955"/>
      <c r="O898" s="955"/>
      <c r="P898" s="955"/>
      <c r="R898" s="43"/>
      <c r="S898" s="45"/>
      <c r="T898" s="45"/>
      <c r="U898" s="1066">
        <v>899</v>
      </c>
      <c r="V898" s="45"/>
    </row>
    <row r="899" spans="1:22" ht="15.75" customHeight="1">
      <c r="A899" s="43" t="s">
        <v>74</v>
      </c>
      <c r="B899" s="1199"/>
      <c r="C899" s="1128">
        <f>SUM($C$819:$C$898)</f>
        <v>1.0054305283757341</v>
      </c>
      <c r="D899" s="1128">
        <f>SUM($D$819:$D$898)</f>
        <v>1.0601264767703122</v>
      </c>
      <c r="E899" s="1128">
        <f>SUM($E$819:$E$898)</f>
        <v>1.2336347031963468</v>
      </c>
      <c r="F899" s="1128">
        <f>SUM($F$819:$F$898)</f>
        <v>1.3614233529028055</v>
      </c>
      <c r="G899" s="955"/>
      <c r="H899" s="1128" t="e">
        <f>SUM($H$819:$H$898)</f>
        <v>#DIV/0!</v>
      </c>
      <c r="I899" s="1128" t="e">
        <f>SUM($I$819:$I$898)</f>
        <v>#DIV/0!</v>
      </c>
      <c r="J899" s="1128" t="e">
        <f>SUM($J$819:$J$898)</f>
        <v>#DIV/0!</v>
      </c>
      <c r="K899" s="1128" t="e">
        <f>SUM($K$819:$K$898)</f>
        <v>#DIV/0!</v>
      </c>
      <c r="L899" s="955"/>
      <c r="M899" s="1128" t="e">
        <f>SUM($M$819:$M$898)</f>
        <v>#DIV/0!</v>
      </c>
      <c r="N899" s="1128" t="e">
        <f>SUM($N$819:$N$898)</f>
        <v>#DIV/0!</v>
      </c>
      <c r="O899" s="1128" t="e">
        <f>SUM($O$819:$O$898)</f>
        <v>#DIV/0!</v>
      </c>
      <c r="P899" s="1128" t="e">
        <f>SUM($P$819:$P$898)</f>
        <v>#DIV/0!</v>
      </c>
      <c r="R899" s="43"/>
      <c r="S899" s="45"/>
      <c r="T899" s="45"/>
      <c r="U899" s="1066">
        <v>900</v>
      </c>
      <c r="V899" s="45"/>
    </row>
    <row r="900" spans="1:22" ht="15.75" customHeight="1">
      <c r="A900" s="864" t="s">
        <v>494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5"/>
      <c r="H900" s="1210" t="e">
        <f>SUMPRODUCT(H858:H886,$S858:$S886)</f>
        <v>#DIV/0!</v>
      </c>
      <c r="I900" s="1210" t="e">
        <f>SUMPRODUCT(I858:I886,$S858:$S886)</f>
        <v>#DIV/0!</v>
      </c>
      <c r="J900" s="1210" t="e">
        <f>SUMPRODUCT(J858:J886,$S858:$S886)</f>
        <v>#DIV/0!</v>
      </c>
      <c r="K900" s="1210" t="e">
        <f>SUMPRODUCT(K858:K886,$S858:$S886)</f>
        <v>#DIV/0!</v>
      </c>
      <c r="L900" s="955"/>
      <c r="M900" s="1210" t="e">
        <f>SUMPRODUCT(M858:M886,$S858:$S886)</f>
        <v>#DIV/0!</v>
      </c>
      <c r="N900" s="1210" t="e">
        <f>SUMPRODUCT(N858:N886,$S858:$S886)</f>
        <v>#DIV/0!</v>
      </c>
      <c r="O900" s="1210" t="e">
        <f>SUMPRODUCT(O858:O886,$S858:$S886)</f>
        <v>#DIV/0!</v>
      </c>
      <c r="P900" s="1210" t="e">
        <f>SUMPRODUCT(P858:P886,$S858:$S886)</f>
        <v>#DIV/0!</v>
      </c>
      <c r="R900" s="43"/>
      <c r="S900" s="45"/>
      <c r="T900" s="45"/>
      <c r="U900" s="1066">
        <v>901</v>
      </c>
      <c r="V900" s="45"/>
    </row>
    <row r="901" spans="1:22" ht="15.75" customHeight="1">
      <c r="A901" s="1392" t="s">
        <v>381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3"/>
      <c r="S901" s="45"/>
      <c r="T901" s="45"/>
      <c r="U901" s="1066">
        <v>902</v>
      </c>
      <c r="V901" s="45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3"/>
      <c r="S902" s="45"/>
      <c r="T902" s="45"/>
      <c r="U902" s="1066">
        <v>903</v>
      </c>
      <c r="V902" s="45"/>
    </row>
    <row r="903" spans="1:22" ht="15.75" customHeight="1">
      <c r="A903" s="1391" t="s">
        <v>382</v>
      </c>
      <c r="B903" s="1199"/>
      <c r="C903" s="1115">
        <f>SUM($C$72)</f>
        <v>0</v>
      </c>
      <c r="D903" s="1115">
        <f>SUM($D$72)</f>
        <v>0</v>
      </c>
      <c r="E903" s="1115">
        <f>SUM($E$72)</f>
        <v>0</v>
      </c>
      <c r="F903" s="1115">
        <f>SUM($F$72)</f>
        <v>0</v>
      </c>
      <c r="G903" s="1199"/>
      <c r="H903" s="1115">
        <f>SUM($H$72)</f>
        <v>0</v>
      </c>
      <c r="I903" s="1115">
        <f>SUM($I$72)</f>
        <v>0</v>
      </c>
      <c r="J903" s="1115">
        <f>SUM($J$72)</f>
        <v>0</v>
      </c>
      <c r="K903" s="1115">
        <f>SUM($K$72)</f>
        <v>0</v>
      </c>
      <c r="L903" s="1199"/>
      <c r="M903" s="1115">
        <f>SUM($M$72)</f>
        <v>0</v>
      </c>
      <c r="N903" s="1115">
        <f>SUM($N$72)</f>
        <v>0</v>
      </c>
      <c r="O903" s="1115">
        <f>SUM($O$72)</f>
        <v>0</v>
      </c>
      <c r="P903" s="1115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28" si="157">IF(S903&gt;S902,S903,"")</f>
        <v/>
      </c>
      <c r="U903" s="1066">
        <v>904</v>
      </c>
      <c r="V903" s="45"/>
    </row>
    <row r="904" spans="1:22" ht="15.75" customHeight="1">
      <c r="A904" s="43" t="s">
        <v>383</v>
      </c>
      <c r="B904" s="1199"/>
      <c r="C904" s="1115">
        <f>SUM($C$80)</f>
        <v>0</v>
      </c>
      <c r="D904" s="1115">
        <f>SUM($D$80)</f>
        <v>0</v>
      </c>
      <c r="E904" s="1115">
        <f>SUM($E$80)</f>
        <v>0</v>
      </c>
      <c r="F904" s="1115">
        <f>SUM($F$80)</f>
        <v>0</v>
      </c>
      <c r="G904" s="1199"/>
      <c r="H904" s="1115">
        <f>SUM($H$80)</f>
        <v>0</v>
      </c>
      <c r="I904" s="1115">
        <f>SUM($I$80)</f>
        <v>0</v>
      </c>
      <c r="J904" s="1115">
        <f>SUM($J$80)</f>
        <v>0</v>
      </c>
      <c r="K904" s="1115">
        <f>SUM($K$80)</f>
        <v>0</v>
      </c>
      <c r="L904" s="1199"/>
      <c r="M904" s="1115">
        <f>SUM($M$80)</f>
        <v>0</v>
      </c>
      <c r="N904" s="1115">
        <f>SUM($N$80)</f>
        <v>0</v>
      </c>
      <c r="O904" s="1115">
        <f>SUM($O$80)</f>
        <v>0</v>
      </c>
      <c r="P904" s="1115">
        <f>SUM($P$80)</f>
        <v>0</v>
      </c>
      <c r="R904" s="43">
        <v>2</v>
      </c>
      <c r="S904" s="45">
        <f t="shared" ref="S904:S928" si="158">IF(MAX(C904:F904,H904:K904)&gt;0,S903+1,S903)</f>
        <v>0</v>
      </c>
      <c r="T904" s="45" t="str">
        <f t="shared" si="157"/>
        <v/>
      </c>
      <c r="U904" s="1066">
        <v>905</v>
      </c>
      <c r="V904" s="45"/>
    </row>
    <row r="905" spans="1:22" ht="15.75" customHeight="1">
      <c r="A905" s="43" t="s">
        <v>384</v>
      </c>
      <c r="B905" s="1199"/>
      <c r="C905" s="1115">
        <f>SUM($C$88)</f>
        <v>0</v>
      </c>
      <c r="D905" s="1115">
        <f>SUM($D$88)</f>
        <v>0</v>
      </c>
      <c r="E905" s="1115">
        <f>SUM($E$88)</f>
        <v>0</v>
      </c>
      <c r="F905" s="1115">
        <f>SUM($F$88)</f>
        <v>0</v>
      </c>
      <c r="G905" s="1199"/>
      <c r="H905" s="1115">
        <f>SUM($H$88)</f>
        <v>0</v>
      </c>
      <c r="I905" s="1115">
        <f>SUM($I$88)</f>
        <v>0</v>
      </c>
      <c r="J905" s="1115">
        <f>SUM($J$88)</f>
        <v>0</v>
      </c>
      <c r="K905" s="1115">
        <f>SUM($K$88)</f>
        <v>0</v>
      </c>
      <c r="L905" s="1199"/>
      <c r="M905" s="1115">
        <f>SUM($M$88)</f>
        <v>0</v>
      </c>
      <c r="N905" s="1115">
        <f>SUM($N$88)</f>
        <v>0</v>
      </c>
      <c r="O905" s="1115">
        <f>SUM($O$88)</f>
        <v>0</v>
      </c>
      <c r="P905" s="1115">
        <f>SUM($P$88)</f>
        <v>0</v>
      </c>
      <c r="R905" s="43">
        <v>1</v>
      </c>
      <c r="S905" s="45">
        <f t="shared" si="158"/>
        <v>0</v>
      </c>
      <c r="T905" s="45" t="str">
        <f t="shared" si="157"/>
        <v/>
      </c>
      <c r="U905" s="1066">
        <v>906</v>
      </c>
      <c r="V905" s="45"/>
    </row>
    <row r="906" spans="1:22" ht="15.75" customHeight="1">
      <c r="A906" s="1391" t="s">
        <v>385</v>
      </c>
      <c r="B906" s="1199"/>
      <c r="C906" s="1115">
        <f>SUM($C$99)</f>
        <v>0</v>
      </c>
      <c r="D906" s="1115">
        <f>SUM($D$99)</f>
        <v>0</v>
      </c>
      <c r="E906" s="1115">
        <f>SUM($E$99)</f>
        <v>2600</v>
      </c>
      <c r="F906" s="1115">
        <f>SUM($F$99)</f>
        <v>21000</v>
      </c>
      <c r="G906" s="1199"/>
      <c r="H906" s="1115">
        <f>SUM($H$99)</f>
        <v>0</v>
      </c>
      <c r="I906" s="1115">
        <f>SUM($I$99)</f>
        <v>0</v>
      </c>
      <c r="J906" s="1115">
        <f>SUM($J$99)</f>
        <v>3900</v>
      </c>
      <c r="K906" s="1115">
        <f>SUM($K$99)</f>
        <v>25250</v>
      </c>
      <c r="L906" s="1199"/>
      <c r="M906" s="1115">
        <f>SUM($M$99)</f>
        <v>0</v>
      </c>
      <c r="N906" s="1115">
        <f>SUM($N$99)</f>
        <v>0</v>
      </c>
      <c r="O906" s="1115">
        <f>SUM($O$99)</f>
        <v>1300</v>
      </c>
      <c r="P906" s="1115">
        <f>SUM($P$99)</f>
        <v>4250</v>
      </c>
      <c r="R906" s="43">
        <v>3</v>
      </c>
      <c r="S906" s="45">
        <f t="shared" si="158"/>
        <v>1</v>
      </c>
      <c r="T906" s="45">
        <f t="shared" si="157"/>
        <v>1</v>
      </c>
      <c r="U906" s="1066">
        <v>907</v>
      </c>
      <c r="V906" s="45"/>
    </row>
    <row r="907" spans="1:22" ht="15.75" customHeight="1">
      <c r="A907" s="43" t="s">
        <v>386</v>
      </c>
      <c r="B907" s="1199"/>
      <c r="C907" s="1115">
        <f>SUM($C$107)</f>
        <v>0</v>
      </c>
      <c r="D907" s="1115">
        <f>SUM($D$107)</f>
        <v>0</v>
      </c>
      <c r="E907" s="1115">
        <f>SUM($E$107)</f>
        <v>0</v>
      </c>
      <c r="F907" s="1115">
        <f>SUM($F$107)</f>
        <v>0</v>
      </c>
      <c r="G907" s="1199"/>
      <c r="H907" s="1115">
        <f>SUM($H$107)</f>
        <v>0</v>
      </c>
      <c r="I907" s="1115">
        <f>SUM($I$107)</f>
        <v>0</v>
      </c>
      <c r="J907" s="1115">
        <f>SUM($J$107)</f>
        <v>0</v>
      </c>
      <c r="K907" s="1115">
        <f>SUM($K$107)</f>
        <v>0</v>
      </c>
      <c r="L907" s="1199"/>
      <c r="M907" s="1115">
        <f>SUM($M$107)</f>
        <v>0</v>
      </c>
      <c r="N907" s="1115">
        <f>SUM($N$107)</f>
        <v>0</v>
      </c>
      <c r="O907" s="1115">
        <f>SUM($O$107)</f>
        <v>0</v>
      </c>
      <c r="P907" s="1115">
        <f>SUM($P$107)</f>
        <v>0</v>
      </c>
      <c r="R907" s="43">
        <v>4</v>
      </c>
      <c r="S907" s="45">
        <f t="shared" si="158"/>
        <v>1</v>
      </c>
      <c r="T907" s="45" t="str">
        <f t="shared" si="157"/>
        <v/>
      </c>
      <c r="U907" s="1066">
        <v>908</v>
      </c>
      <c r="V907" s="45"/>
    </row>
    <row r="908" spans="1:22" ht="15.75" customHeight="1">
      <c r="A908" s="43" t="s">
        <v>387</v>
      </c>
      <c r="B908" s="1199"/>
      <c r="C908" s="1115">
        <f>SUM($C$115)</f>
        <v>0</v>
      </c>
      <c r="D908" s="1115">
        <f>SUM($D$115)</f>
        <v>0</v>
      </c>
      <c r="E908" s="1115">
        <f>SUM($E$115)</f>
        <v>0</v>
      </c>
      <c r="F908" s="1115">
        <f>SUM($F$115)</f>
        <v>0</v>
      </c>
      <c r="G908" s="1199"/>
      <c r="H908" s="1115">
        <f>SUM($H$115)</f>
        <v>0</v>
      </c>
      <c r="I908" s="1115">
        <f>SUM($I$115)</f>
        <v>0</v>
      </c>
      <c r="J908" s="1115">
        <f>SUM($J$115)</f>
        <v>0</v>
      </c>
      <c r="K908" s="1115">
        <f>SUM($K$115)</f>
        <v>0</v>
      </c>
      <c r="L908" s="1199"/>
      <c r="M908" s="1115">
        <f>SUM($M$115)</f>
        <v>0</v>
      </c>
      <c r="N908" s="1115">
        <f>SUM($N$115)</f>
        <v>0</v>
      </c>
      <c r="O908" s="1115">
        <f>SUM($O$115)</f>
        <v>0</v>
      </c>
      <c r="P908" s="1115">
        <f>SUM($P$115)</f>
        <v>0</v>
      </c>
      <c r="R908" s="43">
        <v>3</v>
      </c>
      <c r="S908" s="45">
        <f t="shared" si="158"/>
        <v>1</v>
      </c>
      <c r="T908" s="45" t="str">
        <f t="shared" si="157"/>
        <v/>
      </c>
      <c r="U908" s="1066">
        <v>909</v>
      </c>
      <c r="V908" s="45"/>
    </row>
    <row r="909" spans="1:22" ht="15.75" customHeight="1">
      <c r="A909" s="1391" t="s">
        <v>388</v>
      </c>
      <c r="B909" s="1199"/>
      <c r="C909" s="1115">
        <f>SUM($C$126)</f>
        <v>0</v>
      </c>
      <c r="D909" s="1115">
        <f>SUM($D$126)</f>
        <v>0</v>
      </c>
      <c r="E909" s="1115">
        <f>SUM($E$126)</f>
        <v>0</v>
      </c>
      <c r="F909" s="1115">
        <f>SUM($F$126)</f>
        <v>0</v>
      </c>
      <c r="G909" s="1199"/>
      <c r="H909" s="1115">
        <f>SUM($H$126)</f>
        <v>0</v>
      </c>
      <c r="I909" s="1115">
        <f>SUM($I$126)</f>
        <v>0</v>
      </c>
      <c r="J909" s="1115">
        <f>SUM($J$126)</f>
        <v>0</v>
      </c>
      <c r="K909" s="1115">
        <f>SUM($K$126)</f>
        <v>0</v>
      </c>
      <c r="L909" s="1199"/>
      <c r="M909" s="1115">
        <f>SUM($M$126)</f>
        <v>0</v>
      </c>
      <c r="N909" s="1115">
        <f>SUM($N$126)</f>
        <v>0</v>
      </c>
      <c r="O909" s="1115">
        <f>SUM($O$126)</f>
        <v>0</v>
      </c>
      <c r="P909" s="1115">
        <f>SUM($P$126)</f>
        <v>0</v>
      </c>
      <c r="R909" s="43">
        <v>5</v>
      </c>
      <c r="S909" s="45">
        <f t="shared" si="158"/>
        <v>1</v>
      </c>
      <c r="T909" s="45" t="str">
        <f t="shared" si="157"/>
        <v/>
      </c>
      <c r="U909" s="1066">
        <v>910</v>
      </c>
      <c r="V909" s="45"/>
    </row>
    <row r="910" spans="1:22" ht="15.75" customHeight="1">
      <c r="A910" s="43" t="s">
        <v>389</v>
      </c>
      <c r="B910" s="1199"/>
      <c r="C910" s="1115">
        <f>SUM($C$135)</f>
        <v>0</v>
      </c>
      <c r="D910" s="1115">
        <f>SUM($D$135)</f>
        <v>0</v>
      </c>
      <c r="E910" s="1115">
        <f>SUM($E$135)</f>
        <v>0</v>
      </c>
      <c r="F910" s="1115">
        <f>SUM($F$135)</f>
        <v>0</v>
      </c>
      <c r="G910" s="1199"/>
      <c r="H910" s="1115">
        <f>SUM($H$135)</f>
        <v>0</v>
      </c>
      <c r="I910" s="1115">
        <f>SUM($I$135)</f>
        <v>0</v>
      </c>
      <c r="J910" s="1115">
        <f>SUM($J$135)</f>
        <v>0</v>
      </c>
      <c r="K910" s="1115">
        <f>SUM($K$135)</f>
        <v>0</v>
      </c>
      <c r="L910" s="1199"/>
      <c r="M910" s="1115">
        <f>SUM($M$135)</f>
        <v>0</v>
      </c>
      <c r="N910" s="1115">
        <f>SUM($N$135)</f>
        <v>0</v>
      </c>
      <c r="O910" s="1115">
        <f>SUM($O$135)</f>
        <v>0</v>
      </c>
      <c r="P910" s="1115">
        <f>SUM($P$135)</f>
        <v>0</v>
      </c>
      <c r="R910" s="43">
        <v>6</v>
      </c>
      <c r="S910" s="45">
        <f t="shared" si="158"/>
        <v>1</v>
      </c>
      <c r="T910" s="45" t="str">
        <f t="shared" si="157"/>
        <v/>
      </c>
      <c r="U910" s="1066">
        <v>911</v>
      </c>
      <c r="V910" s="45"/>
    </row>
    <row r="911" spans="1:22" ht="15.75" customHeight="1">
      <c r="A911" s="43" t="s">
        <v>390</v>
      </c>
      <c r="B911" s="1199"/>
      <c r="C911" s="1115">
        <f>SUM($C$143)</f>
        <v>0</v>
      </c>
      <c r="D911" s="1115">
        <f>SUM($D$143)</f>
        <v>0</v>
      </c>
      <c r="E911" s="1115">
        <f>SUM($E$143)</f>
        <v>0</v>
      </c>
      <c r="F911" s="1115">
        <f>SUM($F$143)</f>
        <v>0</v>
      </c>
      <c r="G911" s="1199"/>
      <c r="H911" s="1115">
        <f>SUM($H$143)</f>
        <v>0</v>
      </c>
      <c r="I911" s="1115">
        <f>SUM($I$143)</f>
        <v>0</v>
      </c>
      <c r="J911" s="1115">
        <f>SUM($J$143)</f>
        <v>0</v>
      </c>
      <c r="K911" s="1115">
        <f>SUM($K$143)</f>
        <v>0</v>
      </c>
      <c r="L911" s="1199"/>
      <c r="M911" s="1115">
        <f>SUM($M$143)</f>
        <v>0</v>
      </c>
      <c r="N911" s="1115">
        <f>SUM($N$143)</f>
        <v>0</v>
      </c>
      <c r="O911" s="1115">
        <f>SUM($O$143)</f>
        <v>0</v>
      </c>
      <c r="P911" s="1115">
        <f>SUM($P$143)</f>
        <v>0</v>
      </c>
      <c r="R911" s="43">
        <v>5</v>
      </c>
      <c r="S911" s="45">
        <f t="shared" si="158"/>
        <v>1</v>
      </c>
      <c r="T911" s="45" t="str">
        <f t="shared" si="157"/>
        <v/>
      </c>
      <c r="U911" s="1066">
        <v>912</v>
      </c>
      <c r="V911" s="45"/>
    </row>
    <row r="912" spans="1:22" ht="15.75" customHeight="1">
      <c r="A912" s="1391" t="s">
        <v>391</v>
      </c>
      <c r="B912" s="1199"/>
      <c r="C912" s="1115">
        <f>SUM($C$154)</f>
        <v>0</v>
      </c>
      <c r="D912" s="1115">
        <f>SUM($D$154)</f>
        <v>0</v>
      </c>
      <c r="E912" s="1115">
        <f>SUM($E$154)</f>
        <v>0</v>
      </c>
      <c r="F912" s="1115">
        <f>SUM($F$154)</f>
        <v>0</v>
      </c>
      <c r="G912" s="1199"/>
      <c r="H912" s="1115">
        <f>SUM($H$154)</f>
        <v>0</v>
      </c>
      <c r="I912" s="1115">
        <f>SUM($I$154)</f>
        <v>0</v>
      </c>
      <c r="J912" s="1115">
        <f>SUM($J$154)</f>
        <v>0</v>
      </c>
      <c r="K912" s="1115">
        <f>SUM($K$154)</f>
        <v>0</v>
      </c>
      <c r="L912" s="1199"/>
      <c r="M912" s="1115">
        <f>SUM($M$154)</f>
        <v>0</v>
      </c>
      <c r="N912" s="1115">
        <f>SUM($N$154)</f>
        <v>0</v>
      </c>
      <c r="O912" s="1115">
        <f>SUM($O$154)</f>
        <v>0</v>
      </c>
      <c r="P912" s="1115">
        <f>SUM($P$154)</f>
        <v>0</v>
      </c>
      <c r="R912" s="43">
        <v>7</v>
      </c>
      <c r="S912" s="45">
        <f t="shared" si="158"/>
        <v>1</v>
      </c>
      <c r="T912" s="45" t="str">
        <f t="shared" si="157"/>
        <v/>
      </c>
      <c r="U912" s="1066">
        <v>913</v>
      </c>
      <c r="V912" s="45"/>
    </row>
    <row r="913" spans="1:22" ht="15.75" customHeight="1">
      <c r="A913" s="43" t="s">
        <v>392</v>
      </c>
      <c r="B913" s="1199"/>
      <c r="C913" s="1115">
        <f>SUM($C$163)</f>
        <v>0</v>
      </c>
      <c r="D913" s="1115">
        <f>SUM($D$163)</f>
        <v>0</v>
      </c>
      <c r="E913" s="1115">
        <f>SUM($E$163)</f>
        <v>0</v>
      </c>
      <c r="F913" s="1115">
        <f>SUM($F$163)</f>
        <v>0</v>
      </c>
      <c r="G913" s="1199"/>
      <c r="H913" s="1115">
        <f>SUM($H$163)</f>
        <v>0</v>
      </c>
      <c r="I913" s="1115">
        <f>SUM($I$163)</f>
        <v>0</v>
      </c>
      <c r="J913" s="1115">
        <f>SUM($J$163)</f>
        <v>0</v>
      </c>
      <c r="K913" s="1115">
        <f>SUM($K$163)</f>
        <v>0</v>
      </c>
      <c r="L913" s="1199"/>
      <c r="M913" s="1115">
        <f>SUM($M$163)</f>
        <v>0</v>
      </c>
      <c r="N913" s="1115">
        <f>SUM($N$163)</f>
        <v>0</v>
      </c>
      <c r="O913" s="1115">
        <f>SUM($O$163)</f>
        <v>0</v>
      </c>
      <c r="P913" s="1115">
        <f>SUM($P$163)</f>
        <v>0</v>
      </c>
      <c r="R913" s="43">
        <v>8</v>
      </c>
      <c r="S913" s="45">
        <f t="shared" si="158"/>
        <v>1</v>
      </c>
      <c r="T913" s="45" t="str">
        <f t="shared" si="157"/>
        <v/>
      </c>
      <c r="U913" s="1066">
        <v>914</v>
      </c>
      <c r="V913" s="45"/>
    </row>
    <row r="914" spans="1:22" ht="15.75" customHeight="1">
      <c r="A914" s="43" t="s">
        <v>393</v>
      </c>
      <c r="B914" s="1199"/>
      <c r="C914" s="1115">
        <f>SUM($C$171)</f>
        <v>0</v>
      </c>
      <c r="D914" s="1115">
        <f>SUM($D$171)</f>
        <v>0</v>
      </c>
      <c r="E914" s="1115">
        <f>SUM($E$171)</f>
        <v>0</v>
      </c>
      <c r="F914" s="1115">
        <f>SUM($F$171)</f>
        <v>0</v>
      </c>
      <c r="G914" s="1199"/>
      <c r="H914" s="1115">
        <f>SUM($H$171)</f>
        <v>0</v>
      </c>
      <c r="I914" s="1115">
        <f>SUM($I$171)</f>
        <v>0</v>
      </c>
      <c r="J914" s="1115">
        <f>SUM($J$171)</f>
        <v>0</v>
      </c>
      <c r="K914" s="1115">
        <f>SUM($K$171)</f>
        <v>0</v>
      </c>
      <c r="L914" s="1199"/>
      <c r="M914" s="1115">
        <f>SUM($M$171)</f>
        <v>0</v>
      </c>
      <c r="N914" s="1115">
        <f>SUM($N$171)</f>
        <v>0</v>
      </c>
      <c r="O914" s="1115">
        <f>SUM($O$171)</f>
        <v>0</v>
      </c>
      <c r="P914" s="1115">
        <f>SUM($P$171)</f>
        <v>0</v>
      </c>
      <c r="R914" s="43">
        <v>7</v>
      </c>
      <c r="S914" s="45">
        <f t="shared" si="158"/>
        <v>1</v>
      </c>
      <c r="T914" s="45" t="str">
        <f t="shared" si="157"/>
        <v/>
      </c>
      <c r="U914" s="1066">
        <v>915</v>
      </c>
      <c r="V914" s="45"/>
    </row>
    <row r="915" spans="1:22" ht="15.75" customHeight="1">
      <c r="A915" s="620" t="str">
        <f>A217</f>
        <v>Egg sales: no. sold</v>
      </c>
      <c r="B915" s="1199"/>
      <c r="C915" s="804">
        <f t="shared" ref="C915:F915" si="159">SUM(C219)</f>
        <v>0</v>
      </c>
      <c r="D915" s="804">
        <f t="shared" si="159"/>
        <v>0</v>
      </c>
      <c r="E915" s="804">
        <f t="shared" si="159"/>
        <v>0</v>
      </c>
      <c r="F915" s="804">
        <f t="shared" si="159"/>
        <v>0</v>
      </c>
      <c r="G915" s="1199"/>
      <c r="H915" s="1115">
        <f>SUM($H$219)</f>
        <v>0</v>
      </c>
      <c r="I915" s="1115">
        <f>SUM($I$219)</f>
        <v>0</v>
      </c>
      <c r="J915" s="1115">
        <f>SUM($J$219)</f>
        <v>0</v>
      </c>
      <c r="K915" s="1115">
        <f>SUM($K$219)</f>
        <v>0</v>
      </c>
      <c r="L915" s="1199"/>
      <c r="M915" s="1115">
        <f>SUM($M$219)</f>
        <v>0</v>
      </c>
      <c r="N915" s="1115">
        <f>SUM($N$219)</f>
        <v>0</v>
      </c>
      <c r="O915" s="1115">
        <f>SUM($O$219)</f>
        <v>0</v>
      </c>
      <c r="P915" s="1115">
        <f>SUM($P$219)</f>
        <v>0</v>
      </c>
      <c r="R915" s="43"/>
      <c r="S915" s="45">
        <f t="shared" si="158"/>
        <v>1</v>
      </c>
      <c r="T915" s="45" t="str">
        <f t="shared" si="157"/>
        <v/>
      </c>
      <c r="U915" s="1066">
        <v>916</v>
      </c>
      <c r="V915" s="45"/>
    </row>
    <row r="916" spans="1:22" ht="15.75" customHeight="1">
      <c r="A916" s="620" t="str">
        <f>A220</f>
        <v>Meat sales: qty sold (kg)</v>
      </c>
      <c r="B916" s="1199"/>
      <c r="C916" s="804">
        <f t="shared" ref="C916:F916" si="160">SUM(C222)</f>
        <v>0</v>
      </c>
      <c r="D916" s="804">
        <f t="shared" si="160"/>
        <v>0</v>
      </c>
      <c r="E916" s="804">
        <f t="shared" si="160"/>
        <v>0</v>
      </c>
      <c r="F916" s="804">
        <f t="shared" si="160"/>
        <v>0</v>
      </c>
      <c r="G916" s="1199"/>
      <c r="H916" s="1115">
        <f>SUM(H$177)</f>
        <v>0</v>
      </c>
      <c r="I916" s="1115">
        <f t="shared" ref="I916:K916" si="161">SUM(I$177)</f>
        <v>0</v>
      </c>
      <c r="J916" s="1115">
        <f t="shared" si="161"/>
        <v>0</v>
      </c>
      <c r="K916" s="1115">
        <f t="shared" si="161"/>
        <v>0</v>
      </c>
      <c r="L916" s="1199"/>
      <c r="M916" s="1115">
        <f>SUM(M$177)</f>
        <v>0</v>
      </c>
      <c r="N916" s="1115">
        <f t="shared" ref="N916:P916" si="162">SUM(N$177)</f>
        <v>0</v>
      </c>
      <c r="O916" s="1115">
        <f t="shared" si="162"/>
        <v>0</v>
      </c>
      <c r="P916" s="1115">
        <f t="shared" si="162"/>
        <v>0</v>
      </c>
      <c r="R916" s="43">
        <v>9</v>
      </c>
      <c r="S916" s="45">
        <f t="shared" si="158"/>
        <v>1</v>
      </c>
      <c r="T916" s="45" t="str">
        <f t="shared" si="157"/>
        <v/>
      </c>
      <c r="U916" s="1066">
        <v>917</v>
      </c>
      <c r="V916" s="45"/>
    </row>
    <row r="917" spans="1:22" ht="15.75" customHeight="1">
      <c r="A917" s="620" t="str">
        <f>A223</f>
        <v>Other: quantity</v>
      </c>
      <c r="B917" s="1199"/>
      <c r="C917" s="804">
        <f t="shared" ref="C917:F917" si="163">SUM(C225)</f>
        <v>0</v>
      </c>
      <c r="D917" s="804">
        <f t="shared" si="163"/>
        <v>0</v>
      </c>
      <c r="E917" s="804">
        <f t="shared" si="163"/>
        <v>0</v>
      </c>
      <c r="F917" s="804">
        <f t="shared" si="163"/>
        <v>0</v>
      </c>
      <c r="G917" s="1199"/>
      <c r="H917" s="1115">
        <f>SUM($H$225)</f>
        <v>0</v>
      </c>
      <c r="I917" s="1115">
        <f>SUM($I$225)</f>
        <v>0</v>
      </c>
      <c r="J917" s="1115">
        <f>SUM($J$225)</f>
        <v>0</v>
      </c>
      <c r="K917" s="1115">
        <f>SUM($K$225)</f>
        <v>0</v>
      </c>
      <c r="L917" s="1199"/>
      <c r="M917" s="1115">
        <f>SUM($M$225)</f>
        <v>0</v>
      </c>
      <c r="N917" s="1115">
        <f>SUM($N$225)</f>
        <v>0</v>
      </c>
      <c r="O917" s="1115">
        <f>SUM($O$225)</f>
        <v>0</v>
      </c>
      <c r="P917" s="1115">
        <f>SUM($P$225)</f>
        <v>0</v>
      </c>
      <c r="R917" s="43"/>
      <c r="S917" s="45">
        <f t="shared" si="158"/>
        <v>1</v>
      </c>
      <c r="T917" s="45" t="str">
        <f t="shared" si="157"/>
        <v/>
      </c>
      <c r="U917" s="1066">
        <v>918</v>
      </c>
      <c r="V917" s="45"/>
    </row>
    <row r="918" spans="1:22" ht="15.75" customHeight="1">
      <c r="A918" s="812" t="s">
        <v>26</v>
      </c>
      <c r="B918" s="1199"/>
      <c r="C918" s="803"/>
      <c r="D918" s="803"/>
      <c r="E918" s="803"/>
      <c r="F918" s="803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3"/>
      <c r="S918" s="45">
        <f t="shared" si="158"/>
        <v>1</v>
      </c>
      <c r="T918" s="45" t="str">
        <f t="shared" si="157"/>
        <v/>
      </c>
      <c r="U918" s="1066">
        <v>919</v>
      </c>
      <c r="V918" s="45"/>
    </row>
    <row r="919" spans="1:22" ht="15.75" customHeight="1">
      <c r="A919" s="813" t="str">
        <f>A184</f>
        <v>Pig sales: no sold</v>
      </c>
      <c r="B919" s="1199"/>
      <c r="C919" s="804">
        <f t="shared" ref="C919:F919" si="164">SUM(C186)</f>
        <v>0</v>
      </c>
      <c r="D919" s="804">
        <f t="shared" si="164"/>
        <v>0</v>
      </c>
      <c r="E919" s="804">
        <f t="shared" si="164"/>
        <v>0</v>
      </c>
      <c r="F919" s="804">
        <f t="shared" si="164"/>
        <v>0</v>
      </c>
      <c r="G919" s="1199"/>
      <c r="H919" s="1115">
        <f>SUM(H$186)</f>
        <v>0</v>
      </c>
      <c r="I919" s="1115">
        <f t="shared" ref="I919:K919" si="165">SUM(I$186)</f>
        <v>0</v>
      </c>
      <c r="J919" s="1115">
        <f t="shared" si="165"/>
        <v>0</v>
      </c>
      <c r="K919" s="1115">
        <f t="shared" si="165"/>
        <v>0</v>
      </c>
      <c r="L919" s="1199"/>
      <c r="M919" s="1115">
        <f>SUM(M$186)</f>
        <v>0</v>
      </c>
      <c r="N919" s="1115">
        <f t="shared" ref="N919:P919" si="166">SUM(N$186)</f>
        <v>0</v>
      </c>
      <c r="O919" s="1115">
        <f t="shared" si="166"/>
        <v>0</v>
      </c>
      <c r="P919" s="1115">
        <f t="shared" si="166"/>
        <v>0</v>
      </c>
      <c r="R919" s="43"/>
      <c r="S919" s="45">
        <f t="shared" si="158"/>
        <v>1</v>
      </c>
      <c r="T919" s="45" t="str">
        <f t="shared" si="157"/>
        <v/>
      </c>
      <c r="U919" s="1066">
        <v>920</v>
      </c>
      <c r="V919" s="45"/>
    </row>
    <row r="920" spans="1:22" ht="15.75" customHeight="1">
      <c r="A920" s="620" t="str">
        <f>A187</f>
        <v>Other sales - local: no. sold</v>
      </c>
      <c r="B920" s="1199"/>
      <c r="C920" s="804">
        <f t="shared" ref="C920:F920" si="167">SUM(C189)</f>
        <v>0</v>
      </c>
      <c r="D920" s="804">
        <f t="shared" si="167"/>
        <v>0</v>
      </c>
      <c r="E920" s="804">
        <f t="shared" si="167"/>
        <v>0</v>
      </c>
      <c r="F920" s="804">
        <f t="shared" si="167"/>
        <v>0</v>
      </c>
      <c r="G920" s="1199"/>
      <c r="H920" s="1115">
        <f>SUM(H$189)</f>
        <v>0</v>
      </c>
      <c r="I920" s="1115">
        <f t="shared" ref="I920:K920" si="168">SUM(I$189)</f>
        <v>0</v>
      </c>
      <c r="J920" s="1115">
        <f t="shared" si="168"/>
        <v>0</v>
      </c>
      <c r="K920" s="1115">
        <f t="shared" si="168"/>
        <v>0</v>
      </c>
      <c r="L920" s="1199"/>
      <c r="M920" s="1115">
        <f>SUM(M$189)</f>
        <v>0</v>
      </c>
      <c r="N920" s="1115">
        <f t="shared" ref="N920:P920" si="169">SUM(N$189)</f>
        <v>0</v>
      </c>
      <c r="O920" s="1115">
        <f t="shared" si="169"/>
        <v>0</v>
      </c>
      <c r="P920" s="1115">
        <f t="shared" si="169"/>
        <v>0</v>
      </c>
      <c r="R920" s="43"/>
      <c r="S920" s="45">
        <f t="shared" si="158"/>
        <v>1</v>
      </c>
      <c r="T920" s="45" t="str">
        <f t="shared" si="157"/>
        <v/>
      </c>
      <c r="U920" s="1066">
        <v>921</v>
      </c>
      <c r="V920" s="45"/>
    </row>
    <row r="921" spans="1:22" ht="15.75" customHeight="1">
      <c r="A921" s="620" t="str">
        <f>A190</f>
        <v>Fattened Ox sales: no. sold</v>
      </c>
      <c r="B921" s="1199"/>
      <c r="C921" s="804">
        <f t="shared" ref="C921:F921" si="170">SUM(C193)</f>
        <v>0</v>
      </c>
      <c r="D921" s="804">
        <f t="shared" si="170"/>
        <v>0</v>
      </c>
      <c r="E921" s="804">
        <f t="shared" si="170"/>
        <v>0</v>
      </c>
      <c r="F921" s="804">
        <f t="shared" si="170"/>
        <v>0</v>
      </c>
      <c r="G921" s="1199"/>
      <c r="H921" s="1115">
        <f>SUM(H$193)</f>
        <v>0</v>
      </c>
      <c r="I921" s="1115">
        <f t="shared" ref="I921:K921" si="171">SUM(I$193)</f>
        <v>0</v>
      </c>
      <c r="J921" s="1115">
        <f t="shared" si="171"/>
        <v>0</v>
      </c>
      <c r="K921" s="1115">
        <f t="shared" si="171"/>
        <v>0</v>
      </c>
      <c r="L921" s="1199"/>
      <c r="M921" s="1115">
        <f>SUM(M$193)</f>
        <v>0</v>
      </c>
      <c r="N921" s="1115">
        <f t="shared" ref="N921:P921" si="172">SUM(N$193)</f>
        <v>0</v>
      </c>
      <c r="O921" s="1115">
        <f t="shared" si="172"/>
        <v>0</v>
      </c>
      <c r="P921" s="1115">
        <f t="shared" si="172"/>
        <v>0</v>
      </c>
      <c r="R921" s="43"/>
      <c r="S921" s="45">
        <f t="shared" si="158"/>
        <v>1</v>
      </c>
      <c r="T921" s="45" t="str">
        <f t="shared" si="157"/>
        <v/>
      </c>
      <c r="U921" s="1066">
        <v>922</v>
      </c>
      <c r="V921" s="45"/>
    </row>
    <row r="922" spans="1:22" ht="15.75" customHeight="1">
      <c r="A922" s="620" t="str">
        <f>A194</f>
        <v>Cattle sales - export: no. sold</v>
      </c>
      <c r="B922" s="1199"/>
      <c r="C922" s="804">
        <f t="shared" ref="C922:F922" si="173">SUM(C196)</f>
        <v>0</v>
      </c>
      <c r="D922" s="804">
        <f t="shared" si="173"/>
        <v>0</v>
      </c>
      <c r="E922" s="804">
        <f t="shared" si="173"/>
        <v>0</v>
      </c>
      <c r="F922" s="804">
        <f t="shared" si="173"/>
        <v>0</v>
      </c>
      <c r="G922" s="1199"/>
      <c r="H922" s="1115">
        <f>SUM(H$196)</f>
        <v>0</v>
      </c>
      <c r="I922" s="1115">
        <f t="shared" ref="I922:K922" si="174">SUM(I$196)</f>
        <v>0</v>
      </c>
      <c r="J922" s="1115">
        <f t="shared" si="174"/>
        <v>0</v>
      </c>
      <c r="K922" s="1115">
        <f t="shared" si="174"/>
        <v>0</v>
      </c>
      <c r="L922" s="1199"/>
      <c r="M922" s="1115">
        <f>SUM(M$196)</f>
        <v>0</v>
      </c>
      <c r="N922" s="1115">
        <f t="shared" ref="N922:P922" si="175">SUM(N$196)</f>
        <v>0</v>
      </c>
      <c r="O922" s="1115">
        <f t="shared" si="175"/>
        <v>0</v>
      </c>
      <c r="P922" s="1115">
        <f t="shared" si="175"/>
        <v>0</v>
      </c>
      <c r="R922" s="43"/>
      <c r="S922" s="45">
        <f t="shared" si="158"/>
        <v>1</v>
      </c>
      <c r="T922" s="45" t="str">
        <f t="shared" si="157"/>
        <v/>
      </c>
      <c r="U922" s="1066">
        <v>923</v>
      </c>
      <c r="V922" s="45"/>
    </row>
    <row r="923" spans="1:22" ht="15.75" customHeight="1">
      <c r="A923" s="620" t="str">
        <f>A197</f>
        <v>Cattle sales - local: no. sold</v>
      </c>
      <c r="B923" s="1199"/>
      <c r="C923" s="804">
        <f t="shared" ref="C923:F923" si="176">SUM(C199)</f>
        <v>0</v>
      </c>
      <c r="D923" s="804">
        <f t="shared" si="176"/>
        <v>0</v>
      </c>
      <c r="E923" s="804">
        <f t="shared" si="176"/>
        <v>1300</v>
      </c>
      <c r="F923" s="804">
        <f t="shared" si="176"/>
        <v>12000</v>
      </c>
      <c r="G923" s="1199"/>
      <c r="H923" s="1115">
        <f>SUM(H$199)</f>
        <v>0</v>
      </c>
      <c r="I923" s="1115">
        <f t="shared" ref="I923:K923" si="177">SUM(I$199)</f>
        <v>0</v>
      </c>
      <c r="J923" s="1115">
        <f t="shared" si="177"/>
        <v>1950</v>
      </c>
      <c r="K923" s="1115">
        <f t="shared" si="177"/>
        <v>18000</v>
      </c>
      <c r="L923" s="1199"/>
      <c r="M923" s="1115">
        <f>SUM(M$199)</f>
        <v>0</v>
      </c>
      <c r="N923" s="1115">
        <f t="shared" ref="N923:P923" si="178">SUM(N$199)</f>
        <v>0</v>
      </c>
      <c r="O923" s="1115">
        <f t="shared" si="178"/>
        <v>650</v>
      </c>
      <c r="P923" s="1115">
        <f t="shared" si="178"/>
        <v>6000</v>
      </c>
      <c r="R923" s="43"/>
      <c r="S923" s="45">
        <f t="shared" si="158"/>
        <v>2</v>
      </c>
      <c r="T923" s="45">
        <f t="shared" si="157"/>
        <v>2</v>
      </c>
      <c r="U923" s="1066">
        <v>924</v>
      </c>
      <c r="V923" s="45"/>
    </row>
    <row r="924" spans="1:22" ht="15.75" customHeight="1">
      <c r="A924" s="620" t="str">
        <f>A201</f>
        <v>Goat sales - export: no. sold</v>
      </c>
      <c r="B924" s="1199"/>
      <c r="C924" s="804">
        <f t="shared" ref="C924:F924" si="179">SUM(C203)</f>
        <v>0</v>
      </c>
      <c r="D924" s="804">
        <f t="shared" si="179"/>
        <v>0</v>
      </c>
      <c r="E924" s="804">
        <f t="shared" si="179"/>
        <v>0</v>
      </c>
      <c r="F924" s="804">
        <f t="shared" si="179"/>
        <v>0</v>
      </c>
      <c r="G924" s="1199"/>
      <c r="H924" s="1115">
        <f>SUM(H$203)</f>
        <v>0</v>
      </c>
      <c r="I924" s="1115">
        <f t="shared" ref="I924:K924" si="180">SUM(I$203)</f>
        <v>0</v>
      </c>
      <c r="J924" s="1115">
        <f t="shared" si="180"/>
        <v>0</v>
      </c>
      <c r="K924" s="1115">
        <f t="shared" si="180"/>
        <v>0</v>
      </c>
      <c r="L924" s="1199"/>
      <c r="M924" s="1115">
        <f>SUM(M$203)</f>
        <v>0</v>
      </c>
      <c r="N924" s="1115">
        <f t="shared" ref="N924:P924" si="181">SUM(N$203)</f>
        <v>0</v>
      </c>
      <c r="O924" s="1115">
        <f t="shared" si="181"/>
        <v>0</v>
      </c>
      <c r="P924" s="1115">
        <f t="shared" si="181"/>
        <v>0</v>
      </c>
      <c r="R924" s="43"/>
      <c r="S924" s="45">
        <f t="shared" si="158"/>
        <v>2</v>
      </c>
      <c r="T924" s="45" t="str">
        <f t="shared" si="157"/>
        <v/>
      </c>
      <c r="U924" s="1066">
        <v>925</v>
      </c>
      <c r="V924" s="45"/>
    </row>
    <row r="925" spans="1:22" ht="15.75" customHeight="1">
      <c r="A925" s="620" t="str">
        <f>A204</f>
        <v>Goat sales - local: no. sold</v>
      </c>
      <c r="B925" s="1199"/>
      <c r="C925" s="804">
        <f t="shared" ref="C925:F925" si="182">SUM(C206)</f>
        <v>45</v>
      </c>
      <c r="D925" s="804">
        <f t="shared" si="182"/>
        <v>240</v>
      </c>
      <c r="E925" s="804">
        <f t="shared" si="182"/>
        <v>600</v>
      </c>
      <c r="F925" s="804">
        <f t="shared" si="182"/>
        <v>240</v>
      </c>
      <c r="G925" s="1199"/>
      <c r="H925" s="1115">
        <f>SUM(H$206)</f>
        <v>45</v>
      </c>
      <c r="I925" s="1115">
        <f t="shared" ref="I925:K925" si="183">SUM(I$206)</f>
        <v>120</v>
      </c>
      <c r="J925" s="1115">
        <f t="shared" si="183"/>
        <v>480</v>
      </c>
      <c r="K925" s="1115">
        <f t="shared" si="183"/>
        <v>300</v>
      </c>
      <c r="L925" s="1199"/>
      <c r="M925" s="1115">
        <f>SUM(M$206)</f>
        <v>0</v>
      </c>
      <c r="N925" s="1115">
        <f t="shared" ref="N925:P925" si="184">SUM(N$206)</f>
        <v>-120</v>
      </c>
      <c r="O925" s="1115">
        <f t="shared" si="184"/>
        <v>-120</v>
      </c>
      <c r="P925" s="1115">
        <f t="shared" si="184"/>
        <v>60</v>
      </c>
      <c r="R925" s="43"/>
      <c r="S925" s="45">
        <f t="shared" si="158"/>
        <v>3</v>
      </c>
      <c r="T925" s="45">
        <f t="shared" si="157"/>
        <v>3</v>
      </c>
      <c r="U925" s="1066">
        <v>926</v>
      </c>
      <c r="V925" s="45"/>
    </row>
    <row r="926" spans="1:22" ht="15.75" customHeight="1">
      <c r="A926" s="620" t="str">
        <f>A207</f>
        <v>Sheep sales - export: no. sold</v>
      </c>
      <c r="B926" s="1199"/>
      <c r="C926" s="804">
        <f t="shared" ref="C926:F926" si="185">SUM(C209)</f>
        <v>0</v>
      </c>
      <c r="D926" s="804">
        <f t="shared" si="185"/>
        <v>0</v>
      </c>
      <c r="E926" s="804">
        <f t="shared" si="185"/>
        <v>0</v>
      </c>
      <c r="F926" s="804">
        <f t="shared" si="185"/>
        <v>0</v>
      </c>
      <c r="G926" s="1199"/>
      <c r="H926" s="1115">
        <f>SUM(H$209)</f>
        <v>0</v>
      </c>
      <c r="I926" s="1115">
        <f t="shared" ref="I926:K926" si="186">SUM(I$209)</f>
        <v>0</v>
      </c>
      <c r="J926" s="1115">
        <f t="shared" si="186"/>
        <v>0</v>
      </c>
      <c r="K926" s="1115">
        <f t="shared" si="186"/>
        <v>0</v>
      </c>
      <c r="L926" s="1199"/>
      <c r="M926" s="1115">
        <f>SUM(M$209)</f>
        <v>0</v>
      </c>
      <c r="N926" s="1115">
        <f t="shared" ref="N926:P926" si="187">SUM(N$209)</f>
        <v>0</v>
      </c>
      <c r="O926" s="1115">
        <f t="shared" si="187"/>
        <v>0</v>
      </c>
      <c r="P926" s="1115">
        <f t="shared" si="187"/>
        <v>0</v>
      </c>
      <c r="R926" s="43"/>
      <c r="S926" s="45">
        <f t="shared" si="158"/>
        <v>3</v>
      </c>
      <c r="T926" s="45" t="str">
        <f t="shared" si="157"/>
        <v/>
      </c>
      <c r="U926" s="1066">
        <v>927</v>
      </c>
      <c r="V926" s="45"/>
    </row>
    <row r="927" spans="1:22" ht="15.75" customHeight="1">
      <c r="A927" s="620" t="str">
        <f>A210</f>
        <v>Sheep sales - local: no. sold</v>
      </c>
      <c r="B927" s="1199"/>
      <c r="C927" s="804">
        <f t="shared" ref="C927:F927" si="188">SUM(C212)</f>
        <v>0</v>
      </c>
      <c r="D927" s="804">
        <f t="shared" si="188"/>
        <v>0</v>
      </c>
      <c r="E927" s="804">
        <f t="shared" si="188"/>
        <v>120</v>
      </c>
      <c r="F927" s="804">
        <f t="shared" si="188"/>
        <v>60</v>
      </c>
      <c r="G927" s="1199"/>
      <c r="H927" s="1115">
        <f>SUM(H$212)</f>
        <v>0</v>
      </c>
      <c r="I927" s="1115">
        <f t="shared" ref="I927:K927" si="189">SUM(I$212)</f>
        <v>0</v>
      </c>
      <c r="J927" s="1115">
        <f t="shared" si="189"/>
        <v>0</v>
      </c>
      <c r="K927" s="1115">
        <f t="shared" si="189"/>
        <v>0</v>
      </c>
      <c r="L927" s="1199"/>
      <c r="M927" s="1115">
        <f>SUM(M$212)</f>
        <v>0</v>
      </c>
      <c r="N927" s="1115">
        <f t="shared" ref="N927:P927" si="190">SUM(N$212)</f>
        <v>0</v>
      </c>
      <c r="O927" s="1115">
        <f t="shared" si="190"/>
        <v>0</v>
      </c>
      <c r="P927" s="1115">
        <f t="shared" si="190"/>
        <v>0</v>
      </c>
      <c r="R927" s="43"/>
      <c r="S927" s="45">
        <f t="shared" si="158"/>
        <v>4</v>
      </c>
      <c r="T927" s="45">
        <f t="shared" si="157"/>
        <v>4</v>
      </c>
      <c r="U927" s="1066">
        <v>928</v>
      </c>
      <c r="V927" s="45"/>
    </row>
    <row r="928" spans="1:22" ht="15.75" customHeight="1">
      <c r="A928" s="620" t="str">
        <f>A214</f>
        <v>Chicken sales: no. sold</v>
      </c>
      <c r="B928" s="1199"/>
      <c r="C928" s="804">
        <f t="shared" ref="C928:F928" si="191">SUM(C216)</f>
        <v>125</v>
      </c>
      <c r="D928" s="804">
        <f t="shared" si="191"/>
        <v>200</v>
      </c>
      <c r="E928" s="804">
        <f t="shared" si="191"/>
        <v>250</v>
      </c>
      <c r="F928" s="804">
        <f t="shared" si="191"/>
        <v>250</v>
      </c>
      <c r="G928" s="1199"/>
      <c r="H928" s="1115">
        <f>SUM(H$216)</f>
        <v>0</v>
      </c>
      <c r="I928" s="1115">
        <f t="shared" ref="I928:K928" si="192">SUM(I$216)</f>
        <v>0</v>
      </c>
      <c r="J928" s="1115">
        <f t="shared" si="192"/>
        <v>0</v>
      </c>
      <c r="K928" s="1115">
        <f t="shared" si="192"/>
        <v>0</v>
      </c>
      <c r="L928" s="1199"/>
      <c r="M928" s="1115">
        <f>SUM(M$216)</f>
        <v>0</v>
      </c>
      <c r="N928" s="1115">
        <f t="shared" ref="N928:P928" si="193">SUM(N$216)</f>
        <v>0</v>
      </c>
      <c r="O928" s="1115">
        <f t="shared" si="193"/>
        <v>0</v>
      </c>
      <c r="P928" s="1115">
        <f t="shared" si="193"/>
        <v>0</v>
      </c>
      <c r="R928" s="43"/>
      <c r="S928" s="45">
        <f t="shared" si="158"/>
        <v>5</v>
      </c>
      <c r="T928" s="45">
        <f t="shared" si="157"/>
        <v>5</v>
      </c>
      <c r="U928" s="1066">
        <v>929</v>
      </c>
      <c r="V928" s="45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3"/>
      <c r="S929" s="45">
        <f t="shared" ref="S929:S930" si="194">IF(MAX(C929:F929,H929:K929)&gt;0,S928+1,S928)</f>
        <v>5</v>
      </c>
      <c r="T929" s="45" t="str">
        <f t="shared" ref="T929:T930" si="195">IF(S929&gt;S928,S929,"")</f>
        <v/>
      </c>
      <c r="U929" s="1066">
        <v>930</v>
      </c>
      <c r="V929" s="45"/>
    </row>
    <row r="930" spans="1:22" ht="15.75" customHeight="1">
      <c r="A930" s="43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3">
        <v>10</v>
      </c>
      <c r="S930" s="45">
        <f t="shared" si="194"/>
        <v>5</v>
      </c>
      <c r="T930" s="45" t="str">
        <f t="shared" si="195"/>
        <v/>
      </c>
      <c r="U930" s="1066">
        <v>931</v>
      </c>
      <c r="V930" s="45"/>
    </row>
    <row r="931" spans="1:22" ht="15.75" customHeight="1">
      <c r="A931" s="43" t="str">
        <f>$A$236</f>
        <v>Maize: kg produced</v>
      </c>
      <c r="B931" s="1199"/>
      <c r="C931" s="1115">
        <f>SUM($C$240)</f>
        <v>0</v>
      </c>
      <c r="D931" s="1115">
        <f>SUM($D$240)</f>
        <v>0</v>
      </c>
      <c r="E931" s="1115">
        <f>SUM($E$240)</f>
        <v>4225</v>
      </c>
      <c r="F931" s="1115">
        <f>SUM($F$240)</f>
        <v>29900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0</v>
      </c>
      <c r="N931" s="1115">
        <f>SUM($N$240)</f>
        <v>0</v>
      </c>
      <c r="O931" s="1115">
        <f>SUM($O$240)</f>
        <v>-4225</v>
      </c>
      <c r="P931" s="1115">
        <f>SUM($P$240)</f>
        <v>-29900</v>
      </c>
      <c r="R931" s="43">
        <v>12</v>
      </c>
      <c r="S931" s="45">
        <f t="shared" ref="S931:S982" si="196">IF(MAX(C931:F931,H931:K931)&gt;0,S930+1,S930)</f>
        <v>6</v>
      </c>
      <c r="T931" s="45">
        <f t="shared" ref="T931:T982" si="197">IF(S931&gt;S930,S931,"")</f>
        <v>6</v>
      </c>
      <c r="U931" s="1066">
        <v>932</v>
      </c>
      <c r="V931" s="45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3">
        <v>13</v>
      </c>
      <c r="S932" s="45">
        <f t="shared" si="196"/>
        <v>6</v>
      </c>
      <c r="T932" s="45" t="str">
        <f t="shared" si="197"/>
        <v/>
      </c>
      <c r="U932" s="1066">
        <v>933</v>
      </c>
      <c r="V932" s="45"/>
    </row>
    <row r="933" spans="1:22" ht="15.75" customHeight="1">
      <c r="A933" s="43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3">
        <v>14</v>
      </c>
      <c r="S933" s="45">
        <f t="shared" si="196"/>
        <v>6</v>
      </c>
      <c r="T933" s="45" t="str">
        <f t="shared" si="197"/>
        <v/>
      </c>
      <c r="U933" s="1066">
        <v>934</v>
      </c>
      <c r="V933" s="45"/>
    </row>
    <row r="934" spans="1:22" ht="15.75" customHeight="1">
      <c r="A934" s="43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3">
        <v>15</v>
      </c>
      <c r="S934" s="45">
        <f t="shared" si="196"/>
        <v>6</v>
      </c>
      <c r="T934" s="45" t="str">
        <f t="shared" si="197"/>
        <v/>
      </c>
      <c r="U934" s="1066">
        <v>935</v>
      </c>
      <c r="V934" s="45"/>
    </row>
    <row r="935" spans="1:22" ht="15.75" customHeight="1">
      <c r="A935" s="43" t="str">
        <f>$A$264</f>
        <v>Cowpeas: kg produced</v>
      </c>
      <c r="B935" s="1199"/>
      <c r="C935" s="1115">
        <f>SUM($C$268)</f>
        <v>0</v>
      </c>
      <c r="D935" s="1115">
        <f>SUM($D$268)</f>
        <v>0</v>
      </c>
      <c r="E935" s="1115">
        <f>SUM($E$268)</f>
        <v>0</v>
      </c>
      <c r="F935" s="1115">
        <f>SUM($F$268)</f>
        <v>0</v>
      </c>
      <c r="G935" s="1199"/>
      <c r="H935" s="1115">
        <f>SUM($H$268)</f>
        <v>0</v>
      </c>
      <c r="I935" s="1115">
        <f>SUM($I$268)</f>
        <v>0</v>
      </c>
      <c r="J935" s="1115">
        <f>SUM($J$268)</f>
        <v>0</v>
      </c>
      <c r="K935" s="1115">
        <f>SUM($K$268)</f>
        <v>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3">
        <v>16</v>
      </c>
      <c r="S935" s="45">
        <f t="shared" si="196"/>
        <v>6</v>
      </c>
      <c r="T935" s="45" t="str">
        <f t="shared" si="197"/>
        <v/>
      </c>
      <c r="U935" s="1066">
        <v>936</v>
      </c>
      <c r="V935" s="45"/>
    </row>
    <row r="936" spans="1:22" ht="15.75" customHeight="1">
      <c r="A936" s="43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300</v>
      </c>
      <c r="F936" s="1115">
        <f>SUM($F$275)</f>
        <v>1500</v>
      </c>
      <c r="G936" s="1199"/>
      <c r="H936" s="1115">
        <f>SUM($H$275)</f>
        <v>0</v>
      </c>
      <c r="I936" s="1115">
        <f>SUM($I$275)</f>
        <v>0</v>
      </c>
      <c r="J936" s="1115">
        <f>SUM($J$275)</f>
        <v>300</v>
      </c>
      <c r="K936" s="1115">
        <f>SUM($K$275)</f>
        <v>1500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3">
        <v>17</v>
      </c>
      <c r="S936" s="45">
        <f t="shared" si="196"/>
        <v>7</v>
      </c>
      <c r="T936" s="45">
        <f t="shared" si="197"/>
        <v>7</v>
      </c>
      <c r="U936" s="1066">
        <v>937</v>
      </c>
      <c r="V936" s="45"/>
    </row>
    <row r="937" spans="1:22" ht="15.75" customHeight="1">
      <c r="A937" s="43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3">
        <v>18</v>
      </c>
      <c r="S937" s="45">
        <f t="shared" si="196"/>
        <v>7</v>
      </c>
      <c r="T937" s="45" t="str">
        <f t="shared" si="197"/>
        <v/>
      </c>
      <c r="U937" s="1066">
        <v>938</v>
      </c>
      <c r="V937" s="45"/>
    </row>
    <row r="938" spans="1:22" ht="15.75" customHeight="1">
      <c r="A938" s="43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3">
        <v>19</v>
      </c>
      <c r="S938" s="45">
        <f t="shared" si="196"/>
        <v>7</v>
      </c>
      <c r="T938" s="45" t="str">
        <f t="shared" si="197"/>
        <v/>
      </c>
      <c r="U938" s="1066">
        <v>939</v>
      </c>
      <c r="V938" s="45"/>
    </row>
    <row r="939" spans="1:22" ht="15.75" customHeight="1">
      <c r="A939" s="43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3">
        <v>20</v>
      </c>
      <c r="S939" s="45">
        <f t="shared" si="196"/>
        <v>7</v>
      </c>
      <c r="T939" s="45" t="str">
        <f t="shared" si="197"/>
        <v/>
      </c>
      <c r="U939" s="1066">
        <v>940</v>
      </c>
      <c r="V939" s="45"/>
    </row>
    <row r="940" spans="1:22" ht="15.75" customHeight="1">
      <c r="A940" s="1209" t="str">
        <f>$A$299</f>
        <v>Cassava: no. local meas.</v>
      </c>
      <c r="B940" s="1199"/>
      <c r="C940" s="1115">
        <f>SUM($C$306)</f>
        <v>0</v>
      </c>
      <c r="D940" s="1115">
        <f>SUM($D$306)</f>
        <v>0</v>
      </c>
      <c r="E940" s="1115">
        <f>SUM($E$306)</f>
        <v>0</v>
      </c>
      <c r="F940" s="1115">
        <f>SUM($F$306)</f>
        <v>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0</v>
      </c>
      <c r="N940" s="1115">
        <f>SUM($N$306)</f>
        <v>0</v>
      </c>
      <c r="O940" s="1115">
        <f>SUM($O$306)</f>
        <v>0</v>
      </c>
      <c r="P940" s="1115">
        <f>SUM($P$306)</f>
        <v>0</v>
      </c>
      <c r="R940" s="43">
        <v>21</v>
      </c>
      <c r="S940" s="45">
        <f t="shared" si="196"/>
        <v>7</v>
      </c>
      <c r="T940" s="45" t="str">
        <f t="shared" si="197"/>
        <v/>
      </c>
      <c r="U940" s="1066">
        <v>941</v>
      </c>
      <c r="V940" s="45"/>
    </row>
    <row r="941" spans="1:22" ht="15.75" customHeight="1">
      <c r="A941" s="43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3">
        <v>22</v>
      </c>
      <c r="S941" s="45">
        <f t="shared" si="196"/>
        <v>7</v>
      </c>
      <c r="T941" s="45" t="str">
        <f t="shared" si="197"/>
        <v/>
      </c>
      <c r="U941" s="1066">
        <v>942</v>
      </c>
      <c r="V941" s="45"/>
    </row>
    <row r="942" spans="1:22" ht="15.75" customHeight="1">
      <c r="A942" s="43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3">
        <v>23</v>
      </c>
      <c r="S942" s="45">
        <f t="shared" si="196"/>
        <v>7</v>
      </c>
      <c r="T942" s="45" t="str">
        <f t="shared" si="197"/>
        <v/>
      </c>
      <c r="U942" s="1066">
        <v>943</v>
      </c>
      <c r="V942" s="45"/>
    </row>
    <row r="943" spans="1:22" ht="15.75" customHeight="1">
      <c r="A943" s="43" t="str">
        <f>$A$329</f>
        <v>Other root crops: no. local meas</v>
      </c>
      <c r="B943" s="1199"/>
      <c r="C943" s="1115">
        <f>SUM($C$336)</f>
        <v>0</v>
      </c>
      <c r="D943" s="1115">
        <f>SUM($D$336)</f>
        <v>0</v>
      </c>
      <c r="E943" s="1115">
        <f>SUM($E$336)</f>
        <v>0</v>
      </c>
      <c r="F943" s="1115">
        <f>SUM($F$336)</f>
        <v>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0</v>
      </c>
      <c r="O943" s="1115">
        <f>SUM($O$336)</f>
        <v>0</v>
      </c>
      <c r="P943" s="1115">
        <f>SUM($P$336)</f>
        <v>0</v>
      </c>
      <c r="R943" s="43">
        <v>24</v>
      </c>
      <c r="S943" s="45">
        <f t="shared" si="196"/>
        <v>7</v>
      </c>
      <c r="T943" s="45" t="str">
        <f t="shared" si="197"/>
        <v/>
      </c>
      <c r="U943" s="1066">
        <v>944</v>
      </c>
      <c r="V943" s="45"/>
    </row>
    <row r="944" spans="1:22" ht="15.75" customHeight="1">
      <c r="A944" s="43" t="str">
        <f>$A$339</f>
        <v>Groundnuts (dry): no. local meas</v>
      </c>
      <c r="B944" s="1199"/>
      <c r="C944" s="1115">
        <f>SUM($C$346)</f>
        <v>0</v>
      </c>
      <c r="D944" s="1115">
        <f>SUM($D$346)</f>
        <v>0</v>
      </c>
      <c r="E944" s="1115">
        <f>SUM($E$346)</f>
        <v>200</v>
      </c>
      <c r="F944" s="1115">
        <f>SUM($F$346)</f>
        <v>600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0</v>
      </c>
      <c r="N944" s="1115">
        <f>SUM($N$346)</f>
        <v>0</v>
      </c>
      <c r="O944" s="1115">
        <f>SUM($O$346)</f>
        <v>-200</v>
      </c>
      <c r="P944" s="1115">
        <f>SUM($P$346)</f>
        <v>-600</v>
      </c>
      <c r="R944" s="43">
        <v>25</v>
      </c>
      <c r="S944" s="45">
        <f t="shared" si="196"/>
        <v>8</v>
      </c>
      <c r="T944" s="45">
        <f t="shared" si="197"/>
        <v>8</v>
      </c>
      <c r="U944" s="1066">
        <v>945</v>
      </c>
      <c r="V944" s="45"/>
    </row>
    <row r="945" spans="1:22" ht="15.75" customHeight="1">
      <c r="A945" s="43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3">
        <v>26</v>
      </c>
      <c r="S945" s="45">
        <f t="shared" si="196"/>
        <v>8</v>
      </c>
      <c r="T945" s="45" t="str">
        <f t="shared" si="197"/>
        <v/>
      </c>
      <c r="U945" s="1066">
        <v>946</v>
      </c>
      <c r="V945" s="45"/>
    </row>
    <row r="946" spans="1:22" ht="15.75" customHeight="1">
      <c r="A946" s="43" t="str">
        <f>$A$359</f>
        <v>Sweet Potatoes: local merasure</v>
      </c>
      <c r="B946" s="1199"/>
      <c r="C946" s="1115">
        <f>SUM($C$367)</f>
        <v>0</v>
      </c>
      <c r="D946" s="1115">
        <f>SUM($D$367)</f>
        <v>0</v>
      </c>
      <c r="E946" s="1115">
        <f>SUM($E$367)</f>
        <v>100</v>
      </c>
      <c r="F946" s="1115">
        <f>SUM($F$367)</f>
        <v>170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-100</v>
      </c>
      <c r="P946" s="1115">
        <f>SUM($P$367)</f>
        <v>-170</v>
      </c>
      <c r="R946" s="43">
        <v>27</v>
      </c>
      <c r="S946" s="45">
        <f t="shared" si="196"/>
        <v>9</v>
      </c>
      <c r="T946" s="45">
        <f t="shared" si="197"/>
        <v>9</v>
      </c>
      <c r="U946" s="1066">
        <v>947</v>
      </c>
      <c r="V946" s="45"/>
    </row>
    <row r="947" spans="1:22" ht="15.75" customHeight="1">
      <c r="A947" s="43" t="str">
        <f>$A$370</f>
        <v>Other crop: Sunflower</v>
      </c>
      <c r="B947" s="1199"/>
      <c r="C947" s="1115">
        <f>SUM($C$378)</f>
        <v>0</v>
      </c>
      <c r="D947" s="1115">
        <f>SUM($D$378)</f>
        <v>0</v>
      </c>
      <c r="E947" s="1115">
        <f>SUM($E$378)</f>
        <v>650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0</v>
      </c>
      <c r="N947" s="1115">
        <f>SUM($N$378)</f>
        <v>0</v>
      </c>
      <c r="O947" s="1115">
        <f>SUM($O$378)</f>
        <v>-650</v>
      </c>
      <c r="P947" s="1115">
        <f>SUM($P$378)</f>
        <v>0</v>
      </c>
      <c r="R947" s="43">
        <v>28</v>
      </c>
      <c r="S947" s="45">
        <f t="shared" si="196"/>
        <v>10</v>
      </c>
      <c r="T947" s="45">
        <f t="shared" si="197"/>
        <v>10</v>
      </c>
      <c r="U947" s="1066">
        <v>948</v>
      </c>
      <c r="V947" s="45"/>
    </row>
    <row r="948" spans="1:22" ht="15.75" customHeight="1">
      <c r="A948" s="43" t="str">
        <f>$A$381</f>
        <v>Other crop: number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3">
        <v>29</v>
      </c>
      <c r="S948" s="45">
        <f t="shared" si="196"/>
        <v>10</v>
      </c>
      <c r="T948" s="45" t="str">
        <f t="shared" si="197"/>
        <v/>
      </c>
      <c r="U948" s="1066">
        <v>949</v>
      </c>
      <c r="V948" s="45"/>
    </row>
    <row r="949" spans="1:22" ht="15.75" customHeight="1">
      <c r="A949" s="1209" t="str">
        <f>$A$391</f>
        <v>Cotton kg sold</v>
      </c>
      <c r="B949" s="1199"/>
      <c r="C949" s="1115">
        <f>SUM($C$393)</f>
        <v>300</v>
      </c>
      <c r="D949" s="1115">
        <f>SUM($D$393)</f>
        <v>600</v>
      </c>
      <c r="E949" s="1115">
        <f>SUM($E$393)</f>
        <v>1890</v>
      </c>
      <c r="F949" s="1115">
        <f>SUM($F$393)</f>
        <v>2000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3"/>
      <c r="S949" s="45">
        <f t="shared" si="196"/>
        <v>11</v>
      </c>
      <c r="T949" s="45">
        <f t="shared" si="197"/>
        <v>11</v>
      </c>
      <c r="U949" s="1066">
        <v>950</v>
      </c>
      <c r="V949" s="45"/>
    </row>
    <row r="950" spans="1:22" ht="15.75" customHeight="1">
      <c r="A950" s="43" t="str">
        <f>$A$394</f>
        <v>Cucumbers: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450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3"/>
      <c r="S950" s="45">
        <f t="shared" si="196"/>
        <v>12</v>
      </c>
      <c r="T950" s="45">
        <f t="shared" si="197"/>
        <v>12</v>
      </c>
      <c r="U950" s="1066">
        <v>951</v>
      </c>
      <c r="V950" s="45"/>
    </row>
    <row r="951" spans="1:22" ht="15.75" customHeight="1">
      <c r="A951" s="43" t="str">
        <f>$A$397</f>
        <v>Rape: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1500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3"/>
      <c r="S951" s="45">
        <f t="shared" si="196"/>
        <v>13</v>
      </c>
      <c r="T951" s="45">
        <f t="shared" si="197"/>
        <v>13</v>
      </c>
      <c r="U951" s="1066">
        <v>952</v>
      </c>
      <c r="V951" s="45"/>
    </row>
    <row r="952" spans="1:22" ht="15.75" customHeight="1">
      <c r="A952" s="43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3"/>
      <c r="S952" s="45">
        <f t="shared" si="196"/>
        <v>13</v>
      </c>
      <c r="T952" s="45" t="str">
        <f t="shared" si="197"/>
        <v/>
      </c>
      <c r="U952" s="1066">
        <v>953</v>
      </c>
      <c r="V952" s="45"/>
    </row>
    <row r="953" spans="1:22" ht="15.75" customHeight="1">
      <c r="A953" s="43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3"/>
      <c r="S953" s="45">
        <f t="shared" si="196"/>
        <v>13</v>
      </c>
      <c r="T953" s="45" t="str">
        <f t="shared" si="197"/>
        <v/>
      </c>
      <c r="U953" s="1066">
        <v>954</v>
      </c>
      <c r="V953" s="45"/>
    </row>
    <row r="954" spans="1:22" ht="15.75" customHeight="1">
      <c r="A954" s="43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3"/>
      <c r="S954" s="45">
        <f t="shared" si="196"/>
        <v>13</v>
      </c>
      <c r="T954" s="45" t="str">
        <f t="shared" si="197"/>
        <v/>
      </c>
      <c r="U954" s="1066">
        <v>955</v>
      </c>
      <c r="V954" s="45"/>
    </row>
    <row r="955" spans="1:22" ht="15.75" customHeight="1">
      <c r="A955" s="43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3"/>
      <c r="S955" s="45">
        <f t="shared" si="196"/>
        <v>13</v>
      </c>
      <c r="T955" s="45" t="str">
        <f t="shared" si="197"/>
        <v/>
      </c>
      <c r="U955" s="1066">
        <v>956</v>
      </c>
      <c r="V955" s="45"/>
    </row>
    <row r="956" spans="1:22" ht="15.75" customHeight="1">
      <c r="A956" s="43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3"/>
      <c r="S956" s="45">
        <f t="shared" si="196"/>
        <v>13</v>
      </c>
      <c r="T956" s="45" t="str">
        <f t="shared" si="197"/>
        <v/>
      </c>
      <c r="U956" s="1066">
        <v>957</v>
      </c>
      <c r="V956" s="45"/>
    </row>
    <row r="957" spans="1:22" ht="15.75" customHeight="1">
      <c r="A957" s="43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3"/>
      <c r="S957" s="45">
        <f t="shared" si="196"/>
        <v>13</v>
      </c>
      <c r="T957" s="45" t="str">
        <f t="shared" si="197"/>
        <v/>
      </c>
      <c r="U957" s="1066">
        <v>958</v>
      </c>
      <c r="V957" s="45"/>
    </row>
    <row r="958" spans="1:22" ht="15.75" customHeight="1">
      <c r="A958" s="43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3"/>
      <c r="S958" s="45">
        <f t="shared" si="196"/>
        <v>13</v>
      </c>
      <c r="T958" s="45" t="str">
        <f t="shared" si="197"/>
        <v/>
      </c>
      <c r="U958" s="1066">
        <v>959</v>
      </c>
      <c r="V958" s="45"/>
    </row>
    <row r="959" spans="1:22" ht="15.75" customHeight="1">
      <c r="A959" s="43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3"/>
      <c r="S959" s="45">
        <f t="shared" si="196"/>
        <v>13</v>
      </c>
      <c r="T959" s="45" t="str">
        <f t="shared" si="197"/>
        <v/>
      </c>
      <c r="U959" s="1066">
        <v>960</v>
      </c>
      <c r="V959" s="45"/>
    </row>
    <row r="960" spans="1:22" ht="15.75" customHeight="1">
      <c r="A960" s="1392" t="s">
        <v>662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3"/>
      <c r="S960" s="45">
        <f t="shared" si="196"/>
        <v>13</v>
      </c>
      <c r="T960" s="45" t="str">
        <f t="shared" si="197"/>
        <v/>
      </c>
      <c r="U960" s="1066">
        <v>961</v>
      </c>
      <c r="V960" s="45"/>
    </row>
    <row r="961" spans="1:22" ht="15.75" customHeight="1">
      <c r="A961" s="43" t="str">
        <f>$A$427</f>
        <v>FISHING -- see worksheet Data 3</v>
      </c>
      <c r="B961" s="1393"/>
      <c r="C961" s="1395">
        <f>C434</f>
        <v>0</v>
      </c>
      <c r="D961" s="1395">
        <f>D434</f>
        <v>0</v>
      </c>
      <c r="E961" s="1395">
        <f>E434</f>
        <v>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0</v>
      </c>
      <c r="N961" s="1395">
        <f>N434</f>
        <v>0</v>
      </c>
      <c r="O961" s="1395">
        <f>O434</f>
        <v>0</v>
      </c>
      <c r="P961" s="1395">
        <f>P434</f>
        <v>0</v>
      </c>
      <c r="R961" s="43">
        <v>30</v>
      </c>
      <c r="S961" s="45">
        <f t="shared" si="196"/>
        <v>13</v>
      </c>
      <c r="T961" s="45" t="str">
        <f t="shared" si="197"/>
        <v/>
      </c>
      <c r="U961" s="1066">
        <v>962</v>
      </c>
      <c r="V961" s="45"/>
    </row>
    <row r="962" spans="1:22" ht="15.75" customHeight="1">
      <c r="A962" s="43" t="str">
        <f>$A$437</f>
        <v>WILD FOODS -- see worksheet Data 3</v>
      </c>
      <c r="B962" s="1393"/>
      <c r="C962" s="1396">
        <f>C444</f>
        <v>0</v>
      </c>
      <c r="D962" s="1396">
        <f>D444</f>
        <v>0</v>
      </c>
      <c r="E962" s="1396">
        <f>E444</f>
        <v>0</v>
      </c>
      <c r="F962" s="1396">
        <f>F444</f>
        <v>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0</v>
      </c>
      <c r="N962" s="1396">
        <f>N444</f>
        <v>0</v>
      </c>
      <c r="O962" s="1396">
        <f>O444</f>
        <v>0</v>
      </c>
      <c r="P962" s="1396">
        <f>P444</f>
        <v>0</v>
      </c>
      <c r="R962" s="43">
        <v>31</v>
      </c>
      <c r="S962" s="45">
        <f t="shared" si="196"/>
        <v>13</v>
      </c>
      <c r="T962" s="45" t="str">
        <f t="shared" si="197"/>
        <v/>
      </c>
      <c r="U962" s="1066">
        <v>963</v>
      </c>
      <c r="V962" s="45"/>
    </row>
    <row r="963" spans="1:22" ht="15.75" customHeight="1">
      <c r="A963" s="1213" t="s">
        <v>395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3"/>
      <c r="S963" s="45">
        <f t="shared" si="196"/>
        <v>13</v>
      </c>
      <c r="T963" s="45" t="str">
        <f t="shared" si="197"/>
        <v/>
      </c>
      <c r="U963" s="1066">
        <v>964</v>
      </c>
      <c r="V963" s="45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950</v>
      </c>
      <c r="D964" s="1115">
        <f>SUM($D$707)</f>
        <v>560</v>
      </c>
      <c r="E964" s="1115">
        <f>SUM($E$707)</f>
        <v>0</v>
      </c>
      <c r="F964" s="1115">
        <f>SUM($F$707)</f>
        <v>0</v>
      </c>
      <c r="G964" s="1199"/>
      <c r="H964" s="1115">
        <f>SUM($H$707)</f>
        <v>1140</v>
      </c>
      <c r="I964" s="1115">
        <f>SUM($I$707)</f>
        <v>672</v>
      </c>
      <c r="J964" s="1115">
        <f>SUM($J$707)</f>
        <v>0</v>
      </c>
      <c r="K964" s="1115">
        <f>SUM($K$707)</f>
        <v>0</v>
      </c>
      <c r="L964" s="1199"/>
      <c r="M964" s="1115">
        <f>SUM($M$707)</f>
        <v>190</v>
      </c>
      <c r="N964" s="1115">
        <f>SUM($N$707)</f>
        <v>112</v>
      </c>
      <c r="O964" s="1115">
        <f>SUM($O$707)</f>
        <v>0</v>
      </c>
      <c r="P964" s="1115">
        <f>SUM($P$707)</f>
        <v>0</v>
      </c>
      <c r="R964" s="43"/>
      <c r="S964" s="45">
        <f t="shared" si="196"/>
        <v>14</v>
      </c>
      <c r="T964" s="45">
        <f t="shared" si="197"/>
        <v>14</v>
      </c>
      <c r="U964" s="1066">
        <v>965</v>
      </c>
      <c r="V964" s="45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480</v>
      </c>
      <c r="D965" s="1115">
        <f>SUM($D$713)</f>
        <v>1360</v>
      </c>
      <c r="E965" s="1115">
        <f>SUM($E$713)</f>
        <v>0</v>
      </c>
      <c r="F965" s="1115">
        <f>SUM($F$713)</f>
        <v>0</v>
      </c>
      <c r="G965" s="1199"/>
      <c r="H965" s="1115">
        <f>SUM($H$713)</f>
        <v>576</v>
      </c>
      <c r="I965" s="1115">
        <f>SUM($I$713)</f>
        <v>1632</v>
      </c>
      <c r="J965" s="1115">
        <f>SUM($J$713)</f>
        <v>0</v>
      </c>
      <c r="K965" s="1115">
        <f>SUM($K$713)</f>
        <v>0</v>
      </c>
      <c r="L965" s="1199"/>
      <c r="M965" s="1115">
        <f>SUM($M$713)</f>
        <v>96</v>
      </c>
      <c r="N965" s="1115">
        <f>SUM($N$713)</f>
        <v>272</v>
      </c>
      <c r="O965" s="1115">
        <f>SUM($O$713)</f>
        <v>0</v>
      </c>
      <c r="P965" s="1115">
        <f>SUM($P$713)</f>
        <v>0</v>
      </c>
      <c r="R965" s="43"/>
      <c r="S965" s="45">
        <f t="shared" si="196"/>
        <v>15</v>
      </c>
      <c r="T965" s="45">
        <f t="shared" si="197"/>
        <v>15</v>
      </c>
      <c r="U965" s="1066">
        <v>966</v>
      </c>
      <c r="V965" s="45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3"/>
      <c r="S966" s="45">
        <f t="shared" si="196"/>
        <v>15</v>
      </c>
      <c r="T966" s="45" t="str">
        <f t="shared" si="197"/>
        <v/>
      </c>
      <c r="U966" s="1066">
        <v>967</v>
      </c>
      <c r="V966" s="45"/>
    </row>
    <row r="967" spans="1:22" ht="15.75" customHeight="1">
      <c r="A967" s="826" t="s">
        <v>661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3"/>
      <c r="S967" s="45">
        <f t="shared" si="196"/>
        <v>15</v>
      </c>
      <c r="T967" s="45" t="str">
        <f t="shared" si="197"/>
        <v/>
      </c>
      <c r="U967" s="1066">
        <v>968</v>
      </c>
      <c r="V967" s="45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3">
        <v>32</v>
      </c>
      <c r="S968" s="45">
        <f t="shared" si="196"/>
        <v>15</v>
      </c>
      <c r="T968" s="45" t="str">
        <f t="shared" si="197"/>
        <v/>
      </c>
      <c r="U968" s="1066">
        <v>969</v>
      </c>
      <c r="V968" s="45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3"/>
      <c r="S969" s="45">
        <f t="shared" si="196"/>
        <v>15</v>
      </c>
      <c r="T969" s="45" t="str">
        <f t="shared" si="197"/>
        <v/>
      </c>
      <c r="U969" s="1066">
        <v>970</v>
      </c>
      <c r="V969" s="45"/>
    </row>
    <row r="970" spans="1:22" ht="15.75" customHeight="1">
      <c r="A970" s="1213" t="s">
        <v>397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3"/>
      <c r="S970" s="45">
        <f t="shared" si="196"/>
        <v>15</v>
      </c>
      <c r="T970" s="45" t="str">
        <f t="shared" si="197"/>
        <v/>
      </c>
      <c r="U970" s="1066">
        <v>971</v>
      </c>
      <c r="V970" s="45"/>
    </row>
    <row r="971" spans="1:22" ht="15.75" customHeight="1">
      <c r="A971" s="43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3"/>
      <c r="S971" s="45">
        <f t="shared" si="196"/>
        <v>15</v>
      </c>
      <c r="T971" s="45" t="str">
        <f t="shared" si="197"/>
        <v/>
      </c>
      <c r="U971" s="1066">
        <v>972</v>
      </c>
      <c r="V971" s="45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950</v>
      </c>
      <c r="D972" s="1115">
        <f>SUM($D$754)</f>
        <v>1830</v>
      </c>
      <c r="E972" s="1115">
        <f>SUM($E$754)</f>
        <v>0</v>
      </c>
      <c r="F972" s="1115">
        <f>SUM($F$754)</f>
        <v>0</v>
      </c>
      <c r="G972" s="1199"/>
      <c r="H972" s="1115">
        <f>SUM($H$754)</f>
        <v>1140</v>
      </c>
      <c r="I972" s="1115">
        <f>SUM($I$754)</f>
        <v>2196</v>
      </c>
      <c r="J972" s="1115">
        <f>SUM($J$754)</f>
        <v>0</v>
      </c>
      <c r="K972" s="1115">
        <f>SUM($K$754)</f>
        <v>0</v>
      </c>
      <c r="L972" s="1199"/>
      <c r="M972" s="1115">
        <f>SUM($M$754)</f>
        <v>190</v>
      </c>
      <c r="N972" s="1115">
        <f>SUM($N$754)</f>
        <v>366</v>
      </c>
      <c r="O972" s="1115">
        <f>SUM($O$754)</f>
        <v>0</v>
      </c>
      <c r="P972" s="1115">
        <f>SUM($P$754)</f>
        <v>0</v>
      </c>
      <c r="R972" s="43"/>
      <c r="S972" s="45">
        <f t="shared" si="196"/>
        <v>16</v>
      </c>
      <c r="T972" s="45">
        <f t="shared" si="197"/>
        <v>16</v>
      </c>
      <c r="U972" s="1066">
        <v>973</v>
      </c>
      <c r="V972" s="45"/>
    </row>
    <row r="973" spans="1:22" ht="15.75" customHeight="1">
      <c r="A973" s="1213" t="s">
        <v>398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3"/>
      <c r="S973" s="45">
        <f t="shared" si="196"/>
        <v>16</v>
      </c>
      <c r="T973" s="45" t="str">
        <f t="shared" si="197"/>
        <v/>
      </c>
      <c r="U973" s="1066">
        <v>974</v>
      </c>
      <c r="V973" s="45"/>
    </row>
    <row r="974" spans="1:22" ht="15.75" customHeight="1">
      <c r="A974" s="43" t="str">
        <f>$A$755</f>
        <v>Small business -- see Data2</v>
      </c>
      <c r="B974" s="1199"/>
      <c r="C974" s="1115">
        <f>SUM($C$759)</f>
        <v>860</v>
      </c>
      <c r="D974" s="1115">
        <f>SUM($D$759)</f>
        <v>2440</v>
      </c>
      <c r="E974" s="1115">
        <f>SUM($E$759)</f>
        <v>5400</v>
      </c>
      <c r="F974" s="1115">
        <f>SUM($F$759)</f>
        <v>29200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3"/>
      <c r="S974" s="45">
        <f t="shared" si="196"/>
        <v>17</v>
      </c>
      <c r="T974" s="45">
        <f t="shared" si="197"/>
        <v>17</v>
      </c>
      <c r="U974" s="1066">
        <v>975</v>
      </c>
      <c r="V974" s="45"/>
    </row>
    <row r="975" spans="1:22" ht="15.75" customHeight="1">
      <c r="A975" s="1392" t="s">
        <v>663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3"/>
      <c r="S975" s="45">
        <f t="shared" si="196"/>
        <v>17</v>
      </c>
      <c r="T975" s="45" t="str">
        <f t="shared" si="197"/>
        <v/>
      </c>
      <c r="U975" s="1066">
        <v>976</v>
      </c>
      <c r="V975" s="45"/>
    </row>
    <row r="976" spans="1:22" ht="15.75" customHeight="1">
      <c r="A976" s="43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3"/>
      <c r="S976" s="45">
        <f t="shared" si="196"/>
        <v>17</v>
      </c>
      <c r="T976" s="45" t="str">
        <f t="shared" si="197"/>
        <v/>
      </c>
      <c r="U976" s="1066">
        <v>977</v>
      </c>
      <c r="V976" s="45"/>
    </row>
    <row r="977" spans="1:22" ht="15.75" customHeight="1">
      <c r="A977" s="826" t="s">
        <v>399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3"/>
      <c r="S977" s="45">
        <f t="shared" si="196"/>
        <v>17</v>
      </c>
      <c r="T977" s="45" t="str">
        <f t="shared" si="197"/>
        <v/>
      </c>
      <c r="U977" s="1066">
        <v>978</v>
      </c>
      <c r="V977" s="45"/>
    </row>
    <row r="978" spans="1:22" ht="15.75" customHeight="1">
      <c r="A978" s="43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3"/>
      <c r="S978" s="45">
        <f t="shared" si="196"/>
        <v>17</v>
      </c>
      <c r="T978" s="45" t="str">
        <f t="shared" si="197"/>
        <v/>
      </c>
      <c r="U978" s="1066">
        <v>979</v>
      </c>
      <c r="V978" s="45"/>
    </row>
    <row r="979" spans="1:22" ht="15.75" customHeight="1">
      <c r="A979" s="1213" t="s">
        <v>495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3"/>
      <c r="S979" s="45">
        <f t="shared" si="196"/>
        <v>17</v>
      </c>
      <c r="T979" s="45" t="str">
        <f t="shared" si="197"/>
        <v/>
      </c>
      <c r="U979" s="1066">
        <v>980</v>
      </c>
      <c r="V979" s="45"/>
    </row>
    <row r="980" spans="1:22" ht="15.75" customHeight="1">
      <c r="A980" s="43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3"/>
      <c r="S980" s="45">
        <f t="shared" si="196"/>
        <v>17</v>
      </c>
      <c r="T980" s="45" t="str">
        <f t="shared" si="197"/>
        <v/>
      </c>
      <c r="U980" s="1066">
        <v>981</v>
      </c>
      <c r="V980" s="45"/>
    </row>
    <row r="981" spans="1:22" ht="15.75" customHeight="1">
      <c r="A981" s="43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3"/>
      <c r="S981" s="45">
        <f t="shared" si="196"/>
        <v>17</v>
      </c>
      <c r="T981" s="45" t="str">
        <f t="shared" si="197"/>
        <v/>
      </c>
      <c r="U981" s="1066">
        <v>982</v>
      </c>
      <c r="V981" s="45"/>
    </row>
    <row r="982" spans="1:22" ht="15.75" customHeight="1">
      <c r="A982" s="43" t="str">
        <f>$A$724</f>
        <v>Remittances: no. times per year</v>
      </c>
      <c r="B982" s="1199"/>
      <c r="C982" s="1115">
        <f>SUM(C$726)</f>
        <v>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3"/>
      <c r="S982" s="45">
        <f t="shared" si="196"/>
        <v>17</v>
      </c>
      <c r="T982" s="45" t="str">
        <f t="shared" si="197"/>
        <v/>
      </c>
      <c r="U982" s="1066">
        <v>983</v>
      </c>
      <c r="V982" s="45"/>
    </row>
    <row r="983" spans="1:22" ht="15.75" customHeight="1">
      <c r="A983" s="43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3"/>
      <c r="S983" s="45"/>
      <c r="T983" s="45"/>
      <c r="U983" s="1066">
        <v>984</v>
      </c>
      <c r="V983" s="45"/>
    </row>
    <row r="984" spans="1:22" ht="15.75" customHeight="1">
      <c r="A984" s="43" t="s">
        <v>74</v>
      </c>
      <c r="B984" s="1199"/>
      <c r="C984" s="1115">
        <f>SUM($C$903:$C$983)</f>
        <v>3710</v>
      </c>
      <c r="D984" s="1115">
        <f>SUM($D$903:$D$983)</f>
        <v>7230</v>
      </c>
      <c r="E984" s="1115">
        <f>SUM($E$903:$E$983)</f>
        <v>19585</v>
      </c>
      <c r="F984" s="1115">
        <f>SUM($F$903:$F$983)</f>
        <v>96920</v>
      </c>
      <c r="G984" s="1199"/>
      <c r="H984" s="1115">
        <f>SUM($H$903:$H$983)</f>
        <v>2901</v>
      </c>
      <c r="I984" s="1115">
        <f>SUM($I$903:$I$983)</f>
        <v>4620</v>
      </c>
      <c r="J984" s="1115">
        <f>SUM($J$903:$J$983)</f>
        <v>6630</v>
      </c>
      <c r="K984" s="1115">
        <f>SUM($K$903:$K$983)</f>
        <v>45050</v>
      </c>
      <c r="L984" s="1199"/>
      <c r="M984" s="1115">
        <f>SUM($M$903:$M$983)</f>
        <v>476</v>
      </c>
      <c r="N984" s="1115">
        <f>SUM($N$903:$N$983)</f>
        <v>630</v>
      </c>
      <c r="O984" s="1115">
        <f>SUM($O$903:$O$983)</f>
        <v>-3345</v>
      </c>
      <c r="P984" s="1115">
        <f>SUM($P$903:$P$983)</f>
        <v>-20360</v>
      </c>
      <c r="Q984" s="43"/>
      <c r="R984" s="43"/>
      <c r="S984" s="45"/>
      <c r="T984" s="45"/>
      <c r="U984" s="1066">
        <v>985</v>
      </c>
      <c r="V984" s="45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1487" t="s">
        <v>812</v>
      </c>
      <c r="R985" s="43"/>
      <c r="S985" s="45"/>
      <c r="T985" s="45"/>
      <c r="U985" s="1066">
        <v>986</v>
      </c>
      <c r="V985" s="45"/>
    </row>
    <row r="986" spans="1:22" ht="15.75" customHeight="1">
      <c r="A986" s="1213" t="s">
        <v>402</v>
      </c>
      <c r="B986" s="1199"/>
      <c r="C986" s="1044"/>
      <c r="D986" s="1044"/>
      <c r="E986" s="1044"/>
      <c r="F986" s="1044"/>
      <c r="G986" s="1195"/>
      <c r="H986" s="1208"/>
      <c r="I986" s="1208"/>
      <c r="J986" s="1208"/>
      <c r="K986" s="1208"/>
      <c r="L986" s="1195"/>
      <c r="M986" s="1044"/>
      <c r="N986" s="1044"/>
      <c r="O986" s="1044"/>
      <c r="P986" s="1044"/>
      <c r="Q986" s="1487" t="s">
        <v>811</v>
      </c>
      <c r="R986" s="43"/>
      <c r="S986" s="45"/>
      <c r="T986" s="45"/>
      <c r="U986" s="1066">
        <v>987</v>
      </c>
      <c r="V986" s="45"/>
    </row>
    <row r="987" spans="1:22" ht="15.75" customHeight="1">
      <c r="A987" s="43" t="s">
        <v>143</v>
      </c>
      <c r="B987" s="1199"/>
      <c r="C987" s="804">
        <f>SUM(C456,C465,C474,C483,C492,C501,C507,C585,C591)</f>
        <v>192</v>
      </c>
      <c r="D987" s="804">
        <f>SUM(D456,D465,D474,D483,D492,D501,D507,D585,D591)</f>
        <v>312</v>
      </c>
      <c r="E987" s="804">
        <f>SUM(E456,E465,E474,E483,E492,E501,E507,E585,E591)</f>
        <v>972</v>
      </c>
      <c r="F987" s="804">
        <f>SUM(F456,F465,F474,F483,F492,F501,F507,F585,F591)</f>
        <v>1020</v>
      </c>
      <c r="G987" s="1199"/>
      <c r="H987" s="804">
        <f>SUM(H456,H465,H474,H483,H492,H501,H507,H585,H591)</f>
        <v>0</v>
      </c>
      <c r="I987" s="804">
        <f>SUM(I456,I465,I474,I483,I492,I501,I507,I585,I591)</f>
        <v>0</v>
      </c>
      <c r="J987" s="804">
        <f>SUM(J456,J465,J474,J483,J492,J501,J507,J585,J591)</f>
        <v>0</v>
      </c>
      <c r="K987" s="804">
        <f>SUM(K456,K465,K474,K483,K492,K501,K507,K585,K591)</f>
        <v>0</v>
      </c>
      <c r="L987" s="1199"/>
      <c r="M987" s="804">
        <f>SUM(M456,M465,M474,M483,M492,M501,M507,M585,M591)</f>
        <v>-24</v>
      </c>
      <c r="N987" s="804">
        <f>SUM(N456,N465,N474,N483,N492,N501,N507,N585,N591)</f>
        <v>-72</v>
      </c>
      <c r="O987" s="804">
        <f>SUM(O456,O465,O474,O483,O492,O501,O507,O585,O591)</f>
        <v>-972</v>
      </c>
      <c r="P987" s="804">
        <f>SUM(P456,P465,P474,P483,P492,P501,P507,P585,P591)</f>
        <v>-1020</v>
      </c>
      <c r="Q987" s="1488" t="s">
        <v>812</v>
      </c>
      <c r="R987" s="43"/>
      <c r="S987" s="45"/>
      <c r="T987" s="45"/>
      <c r="U987" s="1066">
        <v>988</v>
      </c>
      <c r="V987" s="45"/>
    </row>
    <row r="988" spans="1:22" ht="15.75" customHeight="1">
      <c r="A988" s="43" t="s">
        <v>692</v>
      </c>
      <c r="B988" s="1199"/>
      <c r="C988" s="804">
        <f>SUM(C513,C519,C525,C531,C537,C543,C549,C555,C561,C567,C573,C579,C604,C610,C622,C771:C772)</f>
        <v>1040</v>
      </c>
      <c r="D988" s="804">
        <f>SUM(D513,D519,D525,D531,D537,D543,D549,D555,D561,D567,D573,D579,D604,D610,D622,D771:D772)</f>
        <v>982</v>
      </c>
      <c r="E988" s="804">
        <f>SUM(E513,E519,E525,E531,E537,E543,E549,E555,E561,E567,E573,E579,E604,E610,E622,E771:E772)</f>
        <v>1964</v>
      </c>
      <c r="F988" s="804">
        <f>SUM(F513,F519,F525,F531,F537,F543,F549,F555,F561,F567,F573,F579,F604,F610,F622,F771:F772)</f>
        <v>4874</v>
      </c>
      <c r="G988" s="1199"/>
      <c r="H988" s="804" t="e">
        <f>SUM(H5+J54214,H519,H525,H531,H537,H543,H549,H555,H561,H567,H573,H579,H604,H610,H622,H771:H772)</f>
        <v>#DIV/0!</v>
      </c>
      <c r="I988" s="804" t="e">
        <f>SUM(I513,I519,I525,I531,I537,I543,I549,I555,I561,I567,I573,I579,I604,I610,I622,I771:I772)</f>
        <v>#DIV/0!</v>
      </c>
      <c r="J988" s="804" t="e">
        <f>SUM(J513,J519,J525,J531,J537,J543,J549,J555,J561,J567,J573,J579,J604,J610,J622,J771:J772)</f>
        <v>#DIV/0!</v>
      </c>
      <c r="K988" s="804" t="e">
        <f>SUM(K513,K519,K525,K531,K537,K543,K549,K555,K561,K567,K573,K579,K604,K610,K622,K771:K772)</f>
        <v>#DIV/0!</v>
      </c>
      <c r="L988" s="1199"/>
      <c r="M988" s="804" t="e">
        <f>SUM(M513,M519,M525,M531,M537,M543,M549,M555,M561,M567,M573,M579,M604,M610,M622,M771:M772)</f>
        <v>#DIV/0!</v>
      </c>
      <c r="N988" s="804" t="e">
        <f>SUM(N513,N519,N525,N531,N537,N543,N549,N555,N561,N567,N573,N579,N604,N610,N622,N771:N772)</f>
        <v>#DIV/0!</v>
      </c>
      <c r="O988" s="804" t="e">
        <f>SUM(O513,O519,O525,O531,O537,O543,O549,O555,O561,O567,O573,O579,O604,O610,O622,O771:O772)</f>
        <v>#DIV/0!</v>
      </c>
      <c r="P988" s="804" t="e">
        <f>SUM(P513,P519,P525,P531,P537,P543,P549,P555,P561,P567,P573,P579,P604,P610,P622,P771:P772)</f>
        <v>#DIV/0!</v>
      </c>
      <c r="Q988" s="1488" t="s">
        <v>813</v>
      </c>
      <c r="R988" s="43"/>
      <c r="S988" s="45"/>
      <c r="T988" s="45"/>
      <c r="U988" s="1066">
        <v>989</v>
      </c>
      <c r="V988" s="45"/>
    </row>
    <row r="989" spans="1:22" ht="15.75" customHeight="1">
      <c r="A989" s="43" t="s">
        <v>693</v>
      </c>
      <c r="B989" s="1199"/>
      <c r="C989" s="804">
        <f>SUM(C598,C616,C628,C634)</f>
        <v>160</v>
      </c>
      <c r="D989" s="804">
        <f>SUM(D598,D616,D628,D634)</f>
        <v>772</v>
      </c>
      <c r="E989" s="804">
        <f>SUM(E598,E616,E628,E634)</f>
        <v>780</v>
      </c>
      <c r="F989" s="804">
        <f>SUM(F598,F616,F628,F634)</f>
        <v>1272</v>
      </c>
      <c r="G989" s="1199"/>
      <c r="H989" s="804">
        <f>SUM(H598,H616,H628,H634)</f>
        <v>0</v>
      </c>
      <c r="I989" s="804">
        <f>SUM(I598,I616,I628,I634)</f>
        <v>0</v>
      </c>
      <c r="J989" s="804">
        <f>SUM(J598,J616,J628,J634)</f>
        <v>0</v>
      </c>
      <c r="K989" s="804">
        <f>SUM(K598,K616,K628,K634)</f>
        <v>0</v>
      </c>
      <c r="L989" s="1199"/>
      <c r="M989" s="804">
        <f>SUM(M598,M616,M628,M634)</f>
        <v>-160</v>
      </c>
      <c r="N989" s="804">
        <f>SUM(N598,N616,N628,N634)</f>
        <v>-772</v>
      </c>
      <c r="O989" s="804">
        <f>SUM(O598,O616,O628,O634)</f>
        <v>-780</v>
      </c>
      <c r="P989" s="804">
        <f>SUM(P598,P616,P628,P634)</f>
        <v>-1272</v>
      </c>
      <c r="Q989" s="1489" t="s">
        <v>812</v>
      </c>
      <c r="R989" s="43"/>
      <c r="S989" s="45"/>
      <c r="T989" s="45"/>
      <c r="U989" s="1066">
        <v>990</v>
      </c>
      <c r="V989" s="45"/>
    </row>
    <row r="990" spans="1:22" ht="15.75" customHeight="1">
      <c r="A990" s="43" t="s">
        <v>694</v>
      </c>
      <c r="B990" s="1199"/>
      <c r="C990" s="804">
        <f>SUM(C641)</f>
        <v>60</v>
      </c>
      <c r="D990" s="804">
        <f>SUM(D641)</f>
        <v>0</v>
      </c>
      <c r="E990" s="804">
        <f>SUM(E641)</f>
        <v>0</v>
      </c>
      <c r="F990" s="804">
        <f>SUM(F641)</f>
        <v>0</v>
      </c>
      <c r="G990" s="1199"/>
      <c r="H990" s="804">
        <f>SUM(H641)</f>
        <v>0</v>
      </c>
      <c r="I990" s="804">
        <f>SUM(I641)</f>
        <v>0</v>
      </c>
      <c r="J990" s="804">
        <f>SUM(J641)</f>
        <v>0</v>
      </c>
      <c r="K990" s="804">
        <f>SUM(K641)</f>
        <v>0</v>
      </c>
      <c r="L990" s="1199"/>
      <c r="M990" s="804">
        <f>SUM(M641)</f>
        <v>-60</v>
      </c>
      <c r="N990" s="804">
        <f>SUM(N641)</f>
        <v>0</v>
      </c>
      <c r="O990" s="804">
        <f>SUM(O641)</f>
        <v>0</v>
      </c>
      <c r="P990" s="804">
        <f>SUM(P641)</f>
        <v>0</v>
      </c>
      <c r="Q990" s="1489" t="s">
        <v>814</v>
      </c>
      <c r="R990" s="43"/>
      <c r="S990" s="45"/>
      <c r="T990" s="45"/>
      <c r="U990" s="1066">
        <v>991</v>
      </c>
      <c r="V990" s="45"/>
    </row>
    <row r="991" spans="1:22" ht="15.75" customHeight="1">
      <c r="A991" s="43" t="s">
        <v>145</v>
      </c>
      <c r="B991" s="1199"/>
      <c r="C991" s="804">
        <f>SUM(C773,C774,C775,C781:C782,C805)</f>
        <v>402</v>
      </c>
      <c r="D991" s="804">
        <f>SUM(D773,D774,D775,D781:D782,D805)</f>
        <v>660</v>
      </c>
      <c r="E991" s="804">
        <f>SUM(E773,E774,E775,E781:E782,E805)</f>
        <v>1050</v>
      </c>
      <c r="F991" s="804">
        <f>SUM(F773,F774,F775,F781:F782,F805)</f>
        <v>1500</v>
      </c>
      <c r="G991" s="1195"/>
      <c r="H991" s="804">
        <f>SUM(H773,H774,H775,H781:H782,H805)</f>
        <v>150</v>
      </c>
      <c r="I991" s="804">
        <f>SUM(I773,I774,I775,I781:I782,I805)</f>
        <v>184</v>
      </c>
      <c r="J991" s="804">
        <f>SUM(J773,J774,J775,J781:J782,J805)</f>
        <v>250</v>
      </c>
      <c r="K991" s="804">
        <f>SUM(K773,K774,K775,K781:K782,K805)</f>
        <v>450</v>
      </c>
      <c r="L991" s="1195"/>
      <c r="M991" s="804">
        <f>SUM(M773,M774,M775,M781:M782,M805)</f>
        <v>-252</v>
      </c>
      <c r="N991" s="804">
        <f>SUM(N773,N774,N775,N781:N782,N805)</f>
        <v>-476</v>
      </c>
      <c r="O991" s="804">
        <f>SUM(O773,O774,O775,O781:O782,O805)</f>
        <v>-800</v>
      </c>
      <c r="P991" s="804">
        <f>SUM(P773,P774,P775,P781:P782,P805)</f>
        <v>-1050</v>
      </c>
      <c r="Q991" s="1490" t="s">
        <v>812</v>
      </c>
      <c r="R991" s="43"/>
      <c r="S991" s="45"/>
      <c r="T991" s="45"/>
      <c r="U991" s="1066">
        <v>992</v>
      </c>
      <c r="V991" s="45"/>
    </row>
    <row r="992" spans="1:22" ht="15.75" customHeight="1">
      <c r="A992" s="43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804">
        <f>SUM(M780,M789)</f>
        <v>0</v>
      </c>
      <c r="N992" s="804">
        <f>SUM(N780,N789)</f>
        <v>0</v>
      </c>
      <c r="O992" s="804">
        <f>SUM(O780,O789)</f>
        <v>0</v>
      </c>
      <c r="P992" s="804">
        <f>SUM(P780,P789)</f>
        <v>0</v>
      </c>
      <c r="Q992" s="1490" t="s">
        <v>405</v>
      </c>
      <c r="R992" s="43"/>
      <c r="S992" s="45"/>
      <c r="T992" s="45"/>
      <c r="U992" s="1066">
        <v>993</v>
      </c>
      <c r="V992" s="45"/>
    </row>
    <row r="993" spans="1:22" ht="15.75" customHeight="1">
      <c r="A993" s="43" t="s">
        <v>146</v>
      </c>
      <c r="B993" s="1199"/>
      <c r="C993" s="804">
        <f>SUM(C783:C784,C790:C794,C796:C797)</f>
        <v>0</v>
      </c>
      <c r="D993" s="804">
        <f>SUM(D783:D784,D790:D794,D796:D797)</f>
        <v>1290</v>
      </c>
      <c r="E993" s="804">
        <f>SUM(E783:E784,E790:E794,E796:E797)</f>
        <v>4890</v>
      </c>
      <c r="F993" s="804">
        <f>SUM(F783:F784,F790:F794,F796:F797)</f>
        <v>40200</v>
      </c>
      <c r="G993" s="1195"/>
      <c r="H993" s="804">
        <f>SUM(H783:H784,H790:H794,H796:H797)</f>
        <v>0</v>
      </c>
      <c r="I993" s="804">
        <f>SUM(I783:I784,I790:I794,I796:I797)</f>
        <v>1290</v>
      </c>
      <c r="J993" s="804">
        <f>SUM(J783:J784,J790:J794,J796:J797)</f>
        <v>4890</v>
      </c>
      <c r="K993" s="804">
        <f>SUM(K783:K784,K790:K794,K796:K797)</f>
        <v>38700</v>
      </c>
      <c r="L993" s="1195"/>
      <c r="M993" s="804">
        <f>SUM(M783:M784,M790:M794,M796:M797)</f>
        <v>0</v>
      </c>
      <c r="N993" s="804">
        <f>SUM(N783:N784,N790:N794,N796:N797)</f>
        <v>0</v>
      </c>
      <c r="O993" s="804">
        <f>SUM(O783:O784,O790:O794,O796:O797)</f>
        <v>0</v>
      </c>
      <c r="P993" s="804">
        <f>SUM(P783:P784,P790:P794,P796:P797)</f>
        <v>-1500</v>
      </c>
      <c r="R993" s="43"/>
      <c r="S993" s="45"/>
      <c r="T993" s="45"/>
      <c r="U993" s="1066">
        <v>994</v>
      </c>
      <c r="V993" s="45"/>
    </row>
    <row r="994" spans="1:22" ht="15.75" customHeight="1">
      <c r="A994" s="43" t="s">
        <v>147</v>
      </c>
      <c r="B994" s="1199"/>
      <c r="C994" s="804">
        <f>SUM(C798:C799)</f>
        <v>470</v>
      </c>
      <c r="D994" s="804">
        <f>SUM(D798:D799)</f>
        <v>750</v>
      </c>
      <c r="E994" s="804">
        <f>SUM(E798:E799)</f>
        <v>1660</v>
      </c>
      <c r="F994" s="804">
        <f>SUM(F798:F799)</f>
        <v>7500</v>
      </c>
      <c r="G994" s="1195"/>
      <c r="H994" s="804">
        <f>SUM(H798:H799)</f>
        <v>0</v>
      </c>
      <c r="I994" s="804">
        <f>SUM(I798:I799)</f>
        <v>0</v>
      </c>
      <c r="J994" s="804">
        <f>SUM(J798:J799)</f>
        <v>0</v>
      </c>
      <c r="K994" s="804">
        <f>SUM(K798:K799)</f>
        <v>0</v>
      </c>
      <c r="L994" s="1195"/>
      <c r="M994" s="804">
        <f>SUM(M798:M799)</f>
        <v>-470</v>
      </c>
      <c r="N994" s="804">
        <f>SUM(N798:N799)</f>
        <v>-750</v>
      </c>
      <c r="O994" s="804">
        <f>SUM(O798:O799)</f>
        <v>-1660</v>
      </c>
      <c r="P994" s="804">
        <f>SUM(P798:P799)</f>
        <v>-7500</v>
      </c>
      <c r="R994" s="43"/>
      <c r="S994" s="45"/>
      <c r="T994" s="45"/>
      <c r="U994" s="1066">
        <v>995</v>
      </c>
      <c r="V994" s="45"/>
    </row>
    <row r="995" spans="1:22" ht="15.75" customHeight="1">
      <c r="A995" s="43" t="s">
        <v>148</v>
      </c>
      <c r="B995" s="1199"/>
      <c r="C995" s="804">
        <f>SUM(C800)</f>
        <v>150</v>
      </c>
      <c r="D995" s="804">
        <f>SUM(D800)</f>
        <v>250</v>
      </c>
      <c r="E995" s="804">
        <f>SUM(E800)</f>
        <v>500</v>
      </c>
      <c r="F995" s="804">
        <f>SUM(F800)</f>
        <v>2000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804">
        <f>SUM(M800)</f>
        <v>-150</v>
      </c>
      <c r="N995" s="804">
        <f>SUM(N800)</f>
        <v>-250</v>
      </c>
      <c r="O995" s="804">
        <f>SUM(O800)</f>
        <v>-500</v>
      </c>
      <c r="P995" s="804">
        <f>SUM(P800)</f>
        <v>-2000</v>
      </c>
      <c r="R995" s="43"/>
      <c r="S995" s="45"/>
      <c r="T995" s="45"/>
      <c r="U995" s="1066">
        <v>996</v>
      </c>
      <c r="V995" s="45"/>
    </row>
    <row r="996" spans="1:22" ht="15.75" customHeight="1">
      <c r="A996" s="487" t="s">
        <v>403</v>
      </c>
      <c r="B996" s="1199"/>
      <c r="C996" s="804">
        <f>SUM(C803)</f>
        <v>148</v>
      </c>
      <c r="D996" s="804">
        <f>SUM(D803)</f>
        <v>150</v>
      </c>
      <c r="E996" s="804">
        <f>SUM(E803)</f>
        <v>130</v>
      </c>
      <c r="F996" s="804">
        <f>SUM(F803)</f>
        <v>1000</v>
      </c>
      <c r="G996" s="1199"/>
      <c r="H996" s="804">
        <f>SUM(H803)</f>
        <v>148</v>
      </c>
      <c r="I996" s="804">
        <f>SUM(I803)</f>
        <v>150</v>
      </c>
      <c r="J996" s="804">
        <f>SUM(J803)</f>
        <v>130</v>
      </c>
      <c r="K996" s="804">
        <f>SUM(K803)</f>
        <v>1000</v>
      </c>
      <c r="L996" s="1199"/>
      <c r="M996" s="804">
        <f>SUM(M803)</f>
        <v>0</v>
      </c>
      <c r="N996" s="804">
        <f>SUM(N803)</f>
        <v>0</v>
      </c>
      <c r="O996" s="804">
        <f>SUM(O803)</f>
        <v>0</v>
      </c>
      <c r="P996" s="804">
        <f>SUM(P803)</f>
        <v>0</v>
      </c>
      <c r="R996" s="43"/>
      <c r="S996" s="45"/>
      <c r="T996" s="45"/>
      <c r="U996" s="1066">
        <v>997</v>
      </c>
      <c r="V996" s="45"/>
    </row>
    <row r="997" spans="1:22" ht="15.75" customHeight="1">
      <c r="A997" s="487" t="s">
        <v>150</v>
      </c>
      <c r="B997" s="1199"/>
      <c r="C997" s="804">
        <f>SUM(C801:C802)</f>
        <v>350</v>
      </c>
      <c r="D997" s="804">
        <f>SUM(D801:D802)</f>
        <v>550</v>
      </c>
      <c r="E997" s="804">
        <f>SUM(E801:E802)</f>
        <v>900</v>
      </c>
      <c r="F997" s="804">
        <f>SUM(F801:F802)</f>
        <v>4600</v>
      </c>
      <c r="G997" s="1199"/>
      <c r="H997" s="804">
        <f>SUM(H801:H802)</f>
        <v>0</v>
      </c>
      <c r="I997" s="804">
        <f>SUM(I801:I802)</f>
        <v>0</v>
      </c>
      <c r="J997" s="804">
        <f>SUM(J801:J802)</f>
        <v>0</v>
      </c>
      <c r="K997" s="804">
        <f>SUM(K801:K802)</f>
        <v>0</v>
      </c>
      <c r="L997" s="1199"/>
      <c r="M997" s="804">
        <f>SUM(M801:M802)</f>
        <v>-350</v>
      </c>
      <c r="N997" s="804">
        <f>SUM(N801:N802)</f>
        <v>-550</v>
      </c>
      <c r="O997" s="804">
        <f>SUM(O801:O802)</f>
        <v>-900</v>
      </c>
      <c r="P997" s="804">
        <f>SUM(P801:P802)</f>
        <v>-4600</v>
      </c>
      <c r="R997" s="43"/>
      <c r="S997" s="45"/>
      <c r="T997" s="45"/>
      <c r="U997" s="1066">
        <v>998</v>
      </c>
      <c r="V997" s="45"/>
    </row>
    <row r="998" spans="1:22" ht="15.75" customHeight="1">
      <c r="A998" s="487" t="s">
        <v>404</v>
      </c>
      <c r="B998" s="1199"/>
      <c r="C998" s="804">
        <f>SUM(C795,C804)</f>
        <v>150</v>
      </c>
      <c r="D998" s="804">
        <f>SUM(D795,D804)</f>
        <v>300</v>
      </c>
      <c r="E998" s="804">
        <f>SUM(E795,E804)</f>
        <v>5000</v>
      </c>
      <c r="F998" s="804">
        <f>SUM(F795,F804)</f>
        <v>18000</v>
      </c>
      <c r="G998" s="1199"/>
      <c r="H998" s="804">
        <f>SUM(H795,H804)</f>
        <v>0</v>
      </c>
      <c r="I998" s="804">
        <f>SUM(I795,I804)</f>
        <v>0</v>
      </c>
      <c r="J998" s="804">
        <f>SUM(J795,J804)</f>
        <v>0</v>
      </c>
      <c r="K998" s="804">
        <f>SUM(K795,K804)</f>
        <v>0</v>
      </c>
      <c r="L998" s="1199"/>
      <c r="M998" s="804">
        <f>SUM(M795,M804)</f>
        <v>-150</v>
      </c>
      <c r="N998" s="804">
        <f>SUM(N795,N804)</f>
        <v>-300</v>
      </c>
      <c r="O998" s="804">
        <f>SUM(O795,O804)</f>
        <v>-5000</v>
      </c>
      <c r="P998" s="804">
        <f>SUM(P795,P804)</f>
        <v>-18000</v>
      </c>
      <c r="R998" s="43"/>
      <c r="S998" s="45"/>
      <c r="T998" s="45"/>
      <c r="U998" s="1066">
        <v>999</v>
      </c>
      <c r="V998" s="45"/>
    </row>
    <row r="999" spans="1:22" ht="15.75" customHeight="1">
      <c r="A999" s="487" t="s">
        <v>695</v>
      </c>
      <c r="B999" s="1199"/>
      <c r="C999" s="804">
        <f>SUM(C806)</f>
        <v>0</v>
      </c>
      <c r="D999" s="804">
        <f>SUM(D806)</f>
        <v>0</v>
      </c>
      <c r="E999" s="804">
        <f>SUM(E806)</f>
        <v>0</v>
      </c>
      <c r="F999" s="804">
        <f>SUM(F806)</f>
        <v>0</v>
      </c>
      <c r="G999" s="1199"/>
      <c r="H999" s="804">
        <f>SUM(H806)</f>
        <v>0</v>
      </c>
      <c r="I999" s="804">
        <f>SUM(I806)</f>
        <v>0</v>
      </c>
      <c r="J999" s="804">
        <f>SUM(J806)</f>
        <v>0</v>
      </c>
      <c r="K999" s="804">
        <f>SUM(K806)</f>
        <v>0</v>
      </c>
      <c r="L999" s="1199"/>
      <c r="M999" s="804">
        <f>SUM(M806)</f>
        <v>0</v>
      </c>
      <c r="N999" s="804">
        <f>SUM(N806)</f>
        <v>0</v>
      </c>
      <c r="O999" s="804">
        <f>SUM(O806)</f>
        <v>0</v>
      </c>
      <c r="P999" s="804">
        <f>SUM(P806)</f>
        <v>0</v>
      </c>
      <c r="R999" s="43"/>
      <c r="S999" s="45"/>
      <c r="T999" s="45"/>
      <c r="U999" s="1066">
        <v>1000</v>
      </c>
      <c r="V999" s="45"/>
    </row>
    <row r="1000" spans="1:22" ht="15.75" customHeight="1">
      <c r="A1000" s="487" t="s">
        <v>696</v>
      </c>
      <c r="B1000" s="1199"/>
      <c r="C1000" s="804">
        <f>SUM(C807)</f>
        <v>0</v>
      </c>
      <c r="D1000" s="804">
        <f>SUM(D807)</f>
        <v>0</v>
      </c>
      <c r="E1000" s="804">
        <f>SUM(E807)</f>
        <v>0</v>
      </c>
      <c r="F1000" s="804">
        <f>SUM(F807)</f>
        <v>0</v>
      </c>
      <c r="G1000" s="1199"/>
      <c r="H1000" s="804">
        <f>SUM(H807)</f>
        <v>0</v>
      </c>
      <c r="I1000" s="804">
        <f>SUM(I807)</f>
        <v>0</v>
      </c>
      <c r="J1000" s="804">
        <f>SUM(J807)</f>
        <v>0</v>
      </c>
      <c r="K1000" s="804">
        <f>SUM(K807)</f>
        <v>0</v>
      </c>
      <c r="L1000" s="1199"/>
      <c r="M1000" s="804">
        <f>SUM(M807)</f>
        <v>0</v>
      </c>
      <c r="N1000" s="804">
        <f>SUM(N807)</f>
        <v>0</v>
      </c>
      <c r="O1000" s="804">
        <f>SUM(O807)</f>
        <v>0</v>
      </c>
      <c r="P1000" s="804">
        <f>SUM(P807)</f>
        <v>0</v>
      </c>
      <c r="R1000" s="43"/>
      <c r="S1000" s="45"/>
      <c r="T1000" s="45"/>
      <c r="U1000" s="1066">
        <v>1001</v>
      </c>
      <c r="V1000" s="45"/>
    </row>
    <row r="1001" spans="1:22" ht="15.75" customHeight="1">
      <c r="A1001" s="43" t="s">
        <v>405</v>
      </c>
      <c r="B1001" s="1199"/>
      <c r="C1001" s="804">
        <f>C984-SUM(C987:C1000)</f>
        <v>588</v>
      </c>
      <c r="D1001" s="804">
        <f t="shared" ref="D1001:F1001" si="198">D984-SUM(D987:D1000)</f>
        <v>1214</v>
      </c>
      <c r="E1001" s="804">
        <f t="shared" si="198"/>
        <v>1739</v>
      </c>
      <c r="F1001" s="804">
        <f t="shared" si="198"/>
        <v>14954</v>
      </c>
      <c r="G1001" s="1199"/>
      <c r="H1001" s="804" t="e">
        <f>H984-SUM(H987:H1000)</f>
        <v>#DIV/0!</v>
      </c>
      <c r="I1001" s="804" t="e">
        <f t="shared" ref="I1001" si="199">I984-SUM(I987:I1000)</f>
        <v>#DIV/0!</v>
      </c>
      <c r="J1001" s="804" t="e">
        <f t="shared" ref="J1001" si="200">J984-SUM(J987:J1000)</f>
        <v>#DIV/0!</v>
      </c>
      <c r="K1001" s="804" t="e">
        <f t="shared" ref="K1001" si="201">K984-SUM(K987:K1000)</f>
        <v>#DIV/0!</v>
      </c>
      <c r="L1001" s="1199"/>
      <c r="M1001" s="804" t="e">
        <f>M984-SUM(M987:M1000)</f>
        <v>#DIV/0!</v>
      </c>
      <c r="N1001" s="804" t="e">
        <f t="shared" ref="N1001" si="202">N984-SUM(N987:N1000)</f>
        <v>#DIV/0!</v>
      </c>
      <c r="O1001" s="804" t="e">
        <f t="shared" ref="O1001" si="203">O984-SUM(O987:O1000)</f>
        <v>#DIV/0!</v>
      </c>
      <c r="P1001" s="804" t="e">
        <f t="shared" ref="P1001" si="204">P984-SUM(P987:P1000)</f>
        <v>#DIV/0!</v>
      </c>
      <c r="R1001" s="43"/>
      <c r="S1001" s="45"/>
      <c r="T1001" s="45"/>
      <c r="U1001" s="1066">
        <v>1002</v>
      </c>
      <c r="V1001" s="45"/>
    </row>
    <row r="1002" spans="1:22" ht="15.75" customHeight="1">
      <c r="A1002" s="43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3"/>
      <c r="S1002" s="45"/>
      <c r="T1002" s="45"/>
      <c r="U1002" s="1066">
        <v>1003</v>
      </c>
      <c r="V1002" s="45"/>
    </row>
    <row r="1003" spans="1:22" ht="15.75" customHeight="1">
      <c r="A1003" s="43" t="s">
        <v>74</v>
      </c>
      <c r="B1003" s="1199"/>
      <c r="C1003" s="1115">
        <f>SUM(C987:C1002)</f>
        <v>3710</v>
      </c>
      <c r="D1003" s="1115">
        <f>SUM(D987:D1001)</f>
        <v>7230</v>
      </c>
      <c r="E1003" s="1115">
        <f>SUM(E987:E1002)</f>
        <v>19585</v>
      </c>
      <c r="F1003" s="1115">
        <f>SUM(F987:F1002)</f>
        <v>96920</v>
      </c>
      <c r="G1003" s="1199"/>
      <c r="H1003" s="1203" t="e">
        <f>SUM(H987:H1002)</f>
        <v>#DIV/0!</v>
      </c>
      <c r="I1003" s="1203" t="e">
        <f>SUM(I987:I1002)</f>
        <v>#DIV/0!</v>
      </c>
      <c r="J1003" s="1203" t="e">
        <f>SUM(J987:J1002)</f>
        <v>#DIV/0!</v>
      </c>
      <c r="K1003" s="1203" t="e">
        <f>SUM(K987:K1002)</f>
        <v>#DIV/0!</v>
      </c>
      <c r="L1003" s="1199"/>
      <c r="M1003" s="1115" t="e">
        <f>SUM(M987:M1002)</f>
        <v>#DIV/0!</v>
      </c>
      <c r="N1003" s="1115" t="e">
        <f>SUM(N987:N1002)</f>
        <v>#DIV/0!</v>
      </c>
      <c r="O1003" s="1115" t="e">
        <f>SUM(O987:O1002)</f>
        <v>#DIV/0!</v>
      </c>
      <c r="P1003" s="1115" t="e">
        <f>SUM(P987:P1002)</f>
        <v>#DIV/0!</v>
      </c>
      <c r="Q1003" s="43"/>
      <c r="R1003" s="43"/>
      <c r="S1003" s="45"/>
      <c r="T1003" s="45"/>
      <c r="U1003" s="1066">
        <v>1004</v>
      </c>
      <c r="V1003" s="45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3"/>
      <c r="R1004" s="43"/>
      <c r="S1004" s="45"/>
      <c r="T1004" s="45"/>
      <c r="U1004" s="1066">
        <v>1005</v>
      </c>
      <c r="V1004" s="45"/>
    </row>
    <row r="1005" spans="1:22" ht="15.75" customHeight="1">
      <c r="A1005" s="43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3"/>
      <c r="R1005" s="43"/>
      <c r="S1005" s="45"/>
      <c r="T1005" s="45"/>
      <c r="U1005" s="1066">
        <v>1006</v>
      </c>
      <c r="V1005" s="45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3"/>
      <c r="R1006" s="43"/>
      <c r="S1006" s="45"/>
      <c r="T1006" s="45"/>
      <c r="U1006" s="1066">
        <v>1007</v>
      </c>
      <c r="V1006" s="45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3"/>
      <c r="R1007" s="43"/>
      <c r="S1007" s="45"/>
      <c r="T1007" s="45"/>
      <c r="U1007" s="1066">
        <v>1008</v>
      </c>
      <c r="V1007" s="45"/>
    </row>
    <row r="1008" spans="1:22" ht="15.75" customHeight="1">
      <c r="A1008" s="1204" t="s">
        <v>406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3"/>
      <c r="R1008" s="43"/>
      <c r="S1008" s="45"/>
      <c r="T1008" s="45"/>
      <c r="U1008" s="1066">
        <v>1009</v>
      </c>
      <c r="V1008" s="45"/>
    </row>
    <row r="1009" spans="1:22" ht="15.75" customHeight="1">
      <c r="A1009" s="1204" t="s">
        <v>407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3"/>
      <c r="R1009" s="43"/>
      <c r="S1009" s="45"/>
      <c r="T1009" s="45"/>
      <c r="U1009" s="1066">
        <v>1010</v>
      </c>
      <c r="V1009" s="45"/>
    </row>
    <row r="1010" spans="1:22" ht="15.75" customHeight="1">
      <c r="A1010" s="1154" t="s">
        <v>408</v>
      </c>
      <c r="B1010" s="1214"/>
      <c r="C1010" s="891">
        <f>SUM(C45)</f>
        <v>0.38</v>
      </c>
      <c r="D1010" s="891">
        <f>SUM(D45)</f>
        <v>0.33</v>
      </c>
      <c r="E1010" s="891">
        <f>SUM(E45)</f>
        <v>0.2</v>
      </c>
      <c r="F1010" s="891">
        <f>SUM(F45)</f>
        <v>0.09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3"/>
      <c r="R1010" s="43"/>
      <c r="S1010" s="45"/>
      <c r="T1010" s="45"/>
      <c r="U1010" s="1066">
        <v>1011</v>
      </c>
      <c r="V1010" s="45"/>
    </row>
    <row r="1011" spans="1:22" ht="15.75" customHeight="1">
      <c r="A1011" s="1154" t="s">
        <v>409</v>
      </c>
      <c r="B1011" s="1214"/>
      <c r="C1011" s="1120">
        <f>SUM(C964:C966)</f>
        <v>1430</v>
      </c>
      <c r="D1011" s="1120">
        <f>SUM(D964:D966)</f>
        <v>1920</v>
      </c>
      <c r="E1011" s="1120">
        <f>SUM(E964:E966)</f>
        <v>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3"/>
      <c r="R1011" s="43"/>
      <c r="S1011" s="45"/>
      <c r="T1011" s="45"/>
      <c r="U1011" s="1066">
        <v>1012</v>
      </c>
      <c r="V1011" s="45"/>
    </row>
    <row r="1012" spans="1:22" ht="15.75" customHeight="1">
      <c r="A1012" s="1154" t="s">
        <v>410</v>
      </c>
      <c r="B1012" s="1214"/>
      <c r="C1012" s="1120">
        <f>C1010*C1011*100</f>
        <v>54340</v>
      </c>
      <c r="D1012" s="1120">
        <f>D1010*D1011*100</f>
        <v>63360</v>
      </c>
      <c r="E1012" s="1120">
        <f>E1010*E1011*100</f>
        <v>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3"/>
      <c r="R1012" s="43"/>
      <c r="S1012" s="45"/>
      <c r="T1012" s="45"/>
      <c r="U1012" s="1066">
        <v>1013</v>
      </c>
      <c r="V1012" s="45"/>
    </row>
    <row r="1013" spans="1:22" ht="15.75" customHeight="1">
      <c r="A1013" s="1154" t="s">
        <v>411</v>
      </c>
      <c r="B1013" s="1214"/>
      <c r="C1013" s="1120">
        <f>SUM(C1012:F1012)</f>
        <v>117700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3"/>
      <c r="R1013" s="43"/>
      <c r="S1013" s="45"/>
      <c r="T1013" s="45"/>
      <c r="U1013" s="1066">
        <v>1014</v>
      </c>
      <c r="V1013" s="45"/>
    </row>
    <row r="1014" spans="1:22" ht="15.75" customHeight="1">
      <c r="A1014" s="1154" t="s">
        <v>412</v>
      </c>
      <c r="B1014" s="1214"/>
      <c r="C1014" s="1120">
        <f>SUM(C794)</f>
        <v>0</v>
      </c>
      <c r="D1014" s="1120">
        <f>SUM(D794)</f>
        <v>0</v>
      </c>
      <c r="E1014" s="1120">
        <f>SUM(E794)</f>
        <v>1360</v>
      </c>
      <c r="F1014" s="1120">
        <f>SUM(F794)</f>
        <v>10000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3"/>
      <c r="R1014" s="43"/>
      <c r="S1014" s="45"/>
      <c r="T1014" s="45"/>
      <c r="U1014" s="1066">
        <v>1015</v>
      </c>
      <c r="V1014" s="45"/>
    </row>
    <row r="1015" spans="1:22" ht="15.75" customHeight="1">
      <c r="A1015" s="1154" t="s">
        <v>413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27200</v>
      </c>
      <c r="F1015" s="1120">
        <f>F1010*F1014*100</f>
        <v>90000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3"/>
      <c r="R1015" s="43"/>
      <c r="S1015" s="45"/>
      <c r="T1015" s="45"/>
      <c r="U1015" s="1066">
        <v>1016</v>
      </c>
      <c r="V1015" s="45"/>
    </row>
    <row r="1016" spans="1:22" ht="15.75" customHeight="1">
      <c r="A1016" s="1154" t="s">
        <v>414</v>
      </c>
      <c r="B1016" s="1214"/>
      <c r="C1016" s="1120">
        <f>SUM(C1015:F1015)</f>
        <v>117200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3"/>
      <c r="R1016" s="43"/>
      <c r="S1016" s="45"/>
      <c r="T1016" s="45"/>
      <c r="U1016" s="1066">
        <v>1017</v>
      </c>
      <c r="V1016" s="45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3"/>
      <c r="R1017" s="43"/>
      <c r="S1017" s="45"/>
      <c r="T1017" s="45"/>
      <c r="U1017" s="1066">
        <v>1018</v>
      </c>
      <c r="V1017" s="45"/>
    </row>
    <row r="1018" spans="1:22" ht="15.75" customHeight="1">
      <c r="A1018" s="1204" t="s">
        <v>415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3"/>
      <c r="R1018" s="43"/>
      <c r="S1018" s="45"/>
      <c r="T1018" s="45"/>
      <c r="U1018" s="1066">
        <v>1019</v>
      </c>
      <c r="V1018" s="45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0.38926474699468833</v>
      </c>
      <c r="D1019" s="1216">
        <f>D11</f>
        <v>0.46075233746466621</v>
      </c>
      <c r="E1019" s="1216">
        <f>E11</f>
        <v>0.53021526418786691</v>
      </c>
      <c r="F1019" s="1216">
        <f>F11</f>
        <v>0.53158512720156559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3"/>
      <c r="R1019" s="43"/>
      <c r="S1019" s="45"/>
      <c r="T1019" s="45"/>
      <c r="U1019" s="1066">
        <v>1020</v>
      </c>
      <c r="V1019" s="45"/>
    </row>
    <row r="1020" spans="1:22" ht="15.75" customHeight="1">
      <c r="A1020" s="1154" t="s">
        <v>416</v>
      </c>
      <c r="B1020" s="1214"/>
      <c r="C1020" s="1217">
        <f>C21</f>
        <v>300</v>
      </c>
      <c r="D1020" s="1217">
        <f>D21</f>
        <v>600</v>
      </c>
      <c r="E1020" s="1217">
        <f>E21</f>
        <v>9315</v>
      </c>
      <c r="F1020" s="1217">
        <f>F21</f>
        <v>34170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3"/>
      <c r="R1020" s="43"/>
      <c r="S1020" s="45"/>
      <c r="T1020" s="45"/>
      <c r="U1020" s="1066">
        <v>1021</v>
      </c>
      <c r="V1020" s="45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1490.4166666666667</v>
      </c>
      <c r="D1021" s="1120">
        <f>IF(OR(D453=0,D453="",D449=0,D449=""),0,365*$F$1*D455*D46/D453/D449)</f>
        <v>1916.25</v>
      </c>
      <c r="E1021" s="1120">
        <f>IF(E46="",0,$D1021*E46/$D46)</f>
        <v>2129.1666666666665</v>
      </c>
      <c r="F1021" s="1120">
        <f>IF(F46="",0,$D1021*F46/$D46)</f>
        <v>2129.1666666666665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3"/>
      <c r="R1021" s="43"/>
      <c r="S1021" s="45"/>
      <c r="T1021" s="45"/>
      <c r="U1021" s="1066">
        <v>1022</v>
      </c>
      <c r="V1021" s="45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>
        <f>C1020/C1021</f>
        <v>0.20128599384959461</v>
      </c>
      <c r="D1022" s="1220">
        <f>D1020/D1021</f>
        <v>0.3131115459882583</v>
      </c>
      <c r="E1022" s="1220">
        <f>E1020/E1021</f>
        <v>4.37495107632094</v>
      </c>
      <c r="F1022" s="1220">
        <f>F1020/F1021</f>
        <v>16.048532289628181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3"/>
      <c r="R1022" s="43"/>
      <c r="S1022" s="45"/>
      <c r="T1022" s="45"/>
      <c r="U1022" s="1066">
        <v>1023</v>
      </c>
      <c r="V1022" s="45"/>
    </row>
    <row r="1023" spans="1:22" ht="15.75" customHeight="1">
      <c r="A1023" s="1219" t="str">
        <f>"total " &amp; $G$1 &amp; " production"</f>
        <v>total kcal production</v>
      </c>
      <c r="B1023" s="1214"/>
      <c r="C1023" s="1220">
        <f>C1019+C1022</f>
        <v>0.59055074084428294</v>
      </c>
      <c r="D1023" s="1220">
        <f>D1019+D1022</f>
        <v>0.77386388345292456</v>
      </c>
      <c r="E1023" s="1220">
        <f>E1019+E1022</f>
        <v>4.9051663405088073</v>
      </c>
      <c r="F1023" s="1220">
        <f>F1019+F1022</f>
        <v>16.580117416829747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3"/>
      <c r="R1023" s="43"/>
      <c r="S1023" s="45"/>
      <c r="T1023" s="45"/>
      <c r="U1023" s="1066">
        <v>1024</v>
      </c>
      <c r="V1023" s="45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>
        <f>C1023*C46/6</f>
        <v>0.68897586431833002</v>
      </c>
      <c r="D1024" s="1220">
        <f>D1023*D46/6</f>
        <v>1.1607958251793868</v>
      </c>
      <c r="E1024" s="1220">
        <f>E1023*E46/6</f>
        <v>8.1752772341813458</v>
      </c>
      <c r="F1024" s="1220">
        <f>F1023*F46/6</f>
        <v>27.63352902804958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3"/>
      <c r="R1024" s="43"/>
      <c r="S1024" s="45"/>
      <c r="T1024" s="45"/>
      <c r="U1024" s="1066">
        <v>1025</v>
      </c>
      <c r="V1024" s="45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>
        <f>C1024/SUM(C48)</f>
        <v>0.68897586431833002</v>
      </c>
      <c r="D1025" s="1220">
        <f>D1024/SUM(D48)</f>
        <v>0.58039791258969342</v>
      </c>
      <c r="E1025" s="1220">
        <f>E1024/SUM(E48)</f>
        <v>1.3625462056968909</v>
      </c>
      <c r="F1025" s="1220">
        <f>F1024/SUM(F48)</f>
        <v>1.1053411611219832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3"/>
      <c r="R1025" s="43"/>
      <c r="S1025" s="45"/>
      <c r="T1025" s="45"/>
      <c r="U1025" s="1066">
        <v>1026</v>
      </c>
      <c r="V1025" s="45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3"/>
      <c r="R1026" s="43"/>
      <c r="S1026" s="45"/>
      <c r="T1026" s="45"/>
      <c r="U1026" s="1066">
        <v>1027</v>
      </c>
      <c r="V1026" s="45"/>
    </row>
    <row r="1027" spans="1:22" ht="15.75" customHeight="1">
      <c r="A1027" s="43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3"/>
      <c r="R1027" s="43"/>
      <c r="S1027" s="45"/>
      <c r="T1027" s="45"/>
      <c r="U1027" s="1066">
        <v>1028</v>
      </c>
      <c r="V1027" s="45"/>
    </row>
    <row r="1028" spans="1:22" ht="15.75" customHeight="1">
      <c r="A1028" s="1153" t="s">
        <v>496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0"/>
      <c r="R1028" s="450"/>
      <c r="S1028" s="45"/>
      <c r="T1028" s="45"/>
      <c r="U1028" s="1066">
        <v>1029</v>
      </c>
      <c r="V1028" s="45"/>
    </row>
    <row r="1029" spans="1:22" ht="15.75" customHeight="1">
      <c r="A1029" s="1221" t="s">
        <v>17</v>
      </c>
      <c r="B1029" s="1214"/>
      <c r="C1029" s="1222" t="str">
        <f>C1103</f>
        <v>VP</v>
      </c>
      <c r="D1029" s="847"/>
      <c r="E1029" s="1222" t="str">
        <f>D1103</f>
        <v>P</v>
      </c>
      <c r="F1029" s="847"/>
      <c r="G1029" s="847"/>
      <c r="H1029" s="1223" t="str">
        <f>E1103</f>
        <v>M</v>
      </c>
      <c r="I1029" s="846"/>
      <c r="J1029" s="1223" t="str">
        <f>F1103</f>
        <v>BO</v>
      </c>
      <c r="K1029" s="846"/>
      <c r="L1029" s="847"/>
      <c r="M1029" s="846"/>
      <c r="N1029" s="846"/>
      <c r="O1029" s="846"/>
      <c r="P1029" s="846"/>
      <c r="Q1029" s="450"/>
      <c r="R1029" s="450"/>
      <c r="S1029" s="45"/>
      <c r="T1029" s="45"/>
      <c r="U1029" s="1066">
        <v>1030</v>
      </c>
      <c r="V1029" s="45"/>
    </row>
    <row r="1030" spans="1:22" ht="15.75" customHeight="1">
      <c r="A1030" s="1154" t="s">
        <v>688</v>
      </c>
      <c r="B1030" s="1214"/>
      <c r="C1030" s="1120" t="e">
        <f>SUM(C988)+SUM(M988)</f>
        <v>#DIV/0!</v>
      </c>
      <c r="D1030" s="847"/>
      <c r="E1030" s="1120" t="e">
        <f>SUM(D988)+SUM(N988)</f>
        <v>#DIV/0!</v>
      </c>
      <c r="F1030" s="847"/>
      <c r="G1030" s="847"/>
      <c r="H1030" s="1120" t="e">
        <f>SUM(E988)+SUM(O988)</f>
        <v>#DIV/0!</v>
      </c>
      <c r="I1030" s="846"/>
      <c r="J1030" s="1120" t="e">
        <f>SUM(F988)+SUM(P988)</f>
        <v>#DIV/0!</v>
      </c>
      <c r="K1030" s="846"/>
      <c r="L1030" s="847"/>
      <c r="M1030" s="846"/>
      <c r="N1030" s="846"/>
      <c r="O1030" s="846"/>
      <c r="P1030" s="846"/>
      <c r="Q1030" s="450"/>
      <c r="R1030" s="450"/>
      <c r="S1030" s="45"/>
      <c r="T1030" s="45"/>
      <c r="U1030" s="1066">
        <v>1031</v>
      </c>
      <c r="V1030" s="45"/>
    </row>
    <row r="1031" spans="1:22" ht="15.75" customHeight="1">
      <c r="A1031" s="1154" t="s">
        <v>689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0"/>
      <c r="R1031" s="450"/>
      <c r="S1031" s="45"/>
      <c r="T1031" s="45"/>
      <c r="U1031" s="1066">
        <v>1032</v>
      </c>
      <c r="V1031" s="45"/>
    </row>
    <row r="1032" spans="1:22" ht="15.75" customHeight="1">
      <c r="A1032" s="1225" t="s">
        <v>690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2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0"/>
      <c r="R1032" s="450"/>
      <c r="S1032" s="45"/>
      <c r="T1032" s="45"/>
      <c r="U1032" s="1066">
        <v>1033</v>
      </c>
      <c r="V1032" s="45"/>
    </row>
    <row r="1033" spans="1:22" ht="15.75" customHeight="1">
      <c r="A1033" s="1225" t="s">
        <v>691</v>
      </c>
      <c r="B1033" s="1214"/>
      <c r="C1033" s="1120">
        <f>SUMIF($Q$771:$Q$775,"des",H$771:H$775)+SUMIF($Q$780:$Q$784,"des",H$780:H$784)+SUMIF($Q$789:$Q$809,"des",H$789:H$809)</f>
        <v>0</v>
      </c>
      <c r="D1033" s="1214"/>
      <c r="E1033" s="1120">
        <f>SUMIF($Q$771:$Q$775,"des",I$771:I$775)+SUMIF($Q$780:$Q$784,"des",I$780:I$784)+SUMIF($Q$789:$Q$809,"des",I$789:I$809)</f>
        <v>1290</v>
      </c>
      <c r="F1033" s="1214"/>
      <c r="G1033" s="1214"/>
      <c r="H1033" s="1120">
        <f>SUMIF($Q$771:$Q$775,"des",J$771:J$775)+SUMIF($Q$780:$Q$784,"des",J$780:J$784)+SUMIF($Q$789:$Q$809,"des",J$789:J$809)</f>
        <v>4890</v>
      </c>
      <c r="I1033" s="42"/>
      <c r="J1033" s="1120">
        <f>SUMIF($Q$771:$Q$775,"des",K$771:K$775)+SUMIF($Q$780:$Q$784,"des",K$780:K$784)+SUMIF($Q$789:$Q$809,"des",K$789:K$809)</f>
        <v>38700</v>
      </c>
      <c r="K1033" s="846"/>
      <c r="L1033" s="847"/>
      <c r="M1033" s="847"/>
      <c r="N1033" s="847"/>
      <c r="O1033" s="847"/>
      <c r="P1033" s="847"/>
      <c r="Q1033" s="450"/>
      <c r="R1033" s="450"/>
      <c r="S1033" s="45"/>
      <c r="T1033" s="45"/>
      <c r="U1033" s="1066">
        <v>1034</v>
      </c>
      <c r="V1033" s="45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2"/>
      <c r="J1034" s="1227"/>
      <c r="K1034" s="42"/>
      <c r="L1034" s="1214"/>
      <c r="M1034" s="42"/>
      <c r="N1034" s="42"/>
      <c r="O1034" s="42"/>
      <c r="P1034" s="42"/>
      <c r="Q1034" s="912"/>
      <c r="R1034" s="912"/>
      <c r="S1034" s="476"/>
      <c r="T1034" s="476"/>
      <c r="U1034" s="1066">
        <v>1035</v>
      </c>
      <c r="V1034" s="476"/>
    </row>
    <row r="1035" spans="1:22" ht="15.75" customHeight="1">
      <c r="A1035" s="1221" t="s">
        <v>497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0"/>
      <c r="R1035" s="450"/>
      <c r="S1035" s="45"/>
      <c r="T1035" s="45"/>
      <c r="U1035" s="1066">
        <v>1036</v>
      </c>
      <c r="V1035" s="45"/>
    </row>
    <row r="1036" spans="1:22" ht="15.75" customHeight="1">
      <c r="A1036" s="1154" t="s">
        <v>498</v>
      </c>
      <c r="B1036" s="1214"/>
      <c r="C1036" s="1011" t="str">
        <f>E1036</f>
        <v>maize</v>
      </c>
      <c r="D1036" s="847"/>
      <c r="E1036" s="299" t="s">
        <v>499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0"/>
      <c r="R1036" s="450"/>
      <c r="S1036" s="45"/>
      <c r="T1036" s="45"/>
      <c r="U1036" s="1066">
        <v>1037</v>
      </c>
      <c r="V1036" s="45"/>
    </row>
    <row r="1037" spans="1:22" ht="15.75" customHeight="1">
      <c r="A1037" s="1154" t="s">
        <v>500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0"/>
      <c r="R1037" s="450"/>
      <c r="S1037" s="45"/>
      <c r="T1037" s="45"/>
      <c r="U1037" s="1066">
        <v>1038</v>
      </c>
      <c r="V1037" s="45"/>
    </row>
    <row r="1038" spans="1:22" ht="15.75" customHeight="1">
      <c r="A1038" s="1154" t="s">
        <v>64</v>
      </c>
      <c r="B1038" s="1214"/>
      <c r="C1038" s="1011">
        <f>SUM(C46)</f>
        <v>7</v>
      </c>
      <c r="D1038" s="847"/>
      <c r="E1038" s="1011">
        <f>SUM(D46)</f>
        <v>9</v>
      </c>
      <c r="F1038" s="847"/>
      <c r="G1038" s="847"/>
      <c r="H1038" s="1228">
        <f>SUM(E46)</f>
        <v>10</v>
      </c>
      <c r="I1038" s="846"/>
      <c r="J1038" s="1228">
        <f>SUM(F46)</f>
        <v>10</v>
      </c>
      <c r="K1038" s="846"/>
      <c r="L1038" s="847"/>
      <c r="M1038" s="846"/>
      <c r="N1038" s="846"/>
      <c r="O1038" s="846"/>
      <c r="P1038" s="846"/>
      <c r="Q1038" s="450"/>
      <c r="R1038" s="450"/>
      <c r="S1038" s="45"/>
      <c r="T1038" s="45"/>
      <c r="U1038" s="1066">
        <v>1039</v>
      </c>
      <c r="V1038" s="45"/>
    </row>
    <row r="1039" spans="1:22" ht="15.75" customHeight="1">
      <c r="A1039" s="1154" t="s">
        <v>501</v>
      </c>
      <c r="B1039" s="1214"/>
      <c r="C1039" s="1196">
        <f>E1039</f>
        <v>1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1</v>
      </c>
      <c r="F1039" s="847"/>
      <c r="G1039" s="847"/>
      <c r="H1039" s="1229">
        <f>E1039</f>
        <v>1</v>
      </c>
      <c r="I1039" s="846"/>
      <c r="J1039" s="1229">
        <f>E1039</f>
        <v>1</v>
      </c>
      <c r="K1039" s="846"/>
      <c r="L1039" s="847"/>
      <c r="M1039" s="846"/>
      <c r="N1039" s="846"/>
      <c r="O1039" s="846"/>
      <c r="P1039" s="846"/>
      <c r="Q1039" s="450"/>
      <c r="R1039" s="450"/>
      <c r="S1039" s="45"/>
      <c r="T1039" s="45"/>
      <c r="U1039" s="1066">
        <v>1040</v>
      </c>
      <c r="V1039" s="45"/>
    </row>
    <row r="1040" spans="1:22" ht="15.75" customHeight="1">
      <c r="A1040" s="43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0"/>
      <c r="R1040" s="450"/>
      <c r="S1040" s="45"/>
      <c r="T1040" s="45"/>
      <c r="U1040" s="1066">
        <v>1041</v>
      </c>
      <c r="V1040" s="45"/>
    </row>
    <row r="1041" spans="1:22" ht="15.75" customHeight="1">
      <c r="A1041" s="1232" t="s">
        <v>502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0"/>
      <c r="R1041" s="450"/>
      <c r="S1041" s="45"/>
      <c r="T1041" s="45"/>
      <c r="U1041" s="1066">
        <v>1042</v>
      </c>
      <c r="V1041" s="45"/>
    </row>
    <row r="1042" spans="1:22" ht="15.75" customHeight="1">
      <c r="A1042" s="1221" t="s">
        <v>15</v>
      </c>
      <c r="B1042" s="1214"/>
      <c r="C1042" s="1238" t="s">
        <v>503</v>
      </c>
      <c r="D1042" s="1238" t="s">
        <v>504</v>
      </c>
      <c r="E1042" s="1238" t="s">
        <v>503</v>
      </c>
      <c r="F1042" s="1238" t="s">
        <v>504</v>
      </c>
      <c r="G1042" s="847"/>
      <c r="H1042" s="1239" t="s">
        <v>503</v>
      </c>
      <c r="I1042" s="1239" t="s">
        <v>504</v>
      </c>
      <c r="J1042" s="1239" t="s">
        <v>503</v>
      </c>
      <c r="K1042" s="1239" t="s">
        <v>504</v>
      </c>
      <c r="L1042" s="847"/>
      <c r="M1042" s="1223" t="s">
        <v>505</v>
      </c>
      <c r="N1042" s="847"/>
      <c r="O1042" s="847"/>
      <c r="P1042" s="847"/>
      <c r="Q1042" s="450"/>
      <c r="R1042" s="43" t="s">
        <v>506</v>
      </c>
      <c r="S1042" s="45"/>
      <c r="T1042" s="45"/>
      <c r="U1042" s="1066">
        <v>1043</v>
      </c>
      <c r="V1042" s="45"/>
    </row>
    <row r="1043" spans="1:22" ht="15" customHeight="1">
      <c r="A1043" s="1240" t="str">
        <f>LOOKUP(B1043,$T$819:$T$897,A$819:A$897)</f>
        <v>Cows' milk - season 1</v>
      </c>
      <c r="B1043" s="1214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6.262230919765166E-2</v>
      </c>
      <c r="F1043" s="891">
        <f>LOOKUP($B1043,$T$819:$T$897,N$819:N$897)</f>
        <v>0</v>
      </c>
      <c r="G1043" s="847"/>
      <c r="H1043" s="1241">
        <f>LOOKUP($B1043,$T$819:$T$897,E$819:E$897)</f>
        <v>0.22961513372472275</v>
      </c>
      <c r="I1043" s="1241">
        <f>LOOKUP($B1043,$T$819:$T$897,O$819:O$897)</f>
        <v>-5.4272667971298094E-2</v>
      </c>
      <c r="J1043" s="1241">
        <f>LOOKUP($B1043,$T$819:$T$897,F$819:F$897)</f>
        <v>0.17742987606001304</v>
      </c>
      <c r="K1043" s="1241">
        <f>LOOKUP($B1043,$T$819:$T$897,P$819:P$897)</f>
        <v>-0.17742987606001304</v>
      </c>
      <c r="L1043" s="847"/>
      <c r="M1043" s="1224">
        <f t="shared" ref="M1043:M1054" si="205">IF(LOOKUP(R1043,R$1067:R$1090,R$1067:R$1090)=R1043,R1043,"")</f>
        <v>3</v>
      </c>
      <c r="N1043" s="847"/>
      <c r="O1043" s="847"/>
      <c r="P1043" s="847"/>
      <c r="Q1043" s="450"/>
      <c r="R1043" s="847">
        <f t="shared" ref="R1043:R1054" si="206">IF($A1043="","",IF(LOOKUP($B1043,$T$819:$T$897,R$819:R$897)=0,"",LOOKUP($B1043,$T$819:$T$897,R$819:R$897)))</f>
        <v>3</v>
      </c>
      <c r="S1043" s="847"/>
      <c r="T1043" s="45"/>
      <c r="U1043" s="1066">
        <v>1044</v>
      </c>
      <c r="V1043" s="45"/>
    </row>
    <row r="1044" spans="1:22" ht="15.75" customHeight="1">
      <c r="A1044" s="1240" t="str">
        <f t="shared" ref="A1044:A1053" si="207">IF(OR(A1043="",LOOKUP(B1044,$T$819:$T$897,A$819:A$897)=A1043),"",LOOKUP(B1044,$T$819:$T$897,A$819:A$897))</f>
        <v>Cows' milk - season 2</v>
      </c>
      <c r="B1044" s="1214">
        <v>2</v>
      </c>
      <c r="C1044" s="891">
        <f t="shared" ref="C1044:C1059" si="208">IF($A1044="","",LOOKUP($B1044,$T$819:$T$897,C$819:C$897))</f>
        <v>0</v>
      </c>
      <c r="D1044" s="891">
        <f t="shared" ref="D1044:D1054" si="209">IF($A1044="","",LOOKUP($B1044,$T$819:$T$897,M$819:M$897))</f>
        <v>0</v>
      </c>
      <c r="E1044" s="891">
        <f t="shared" ref="E1044:E1054" si="210">IF($A1044="","",LOOKUP($B1044,$T$819:$T$897,D$819:D$897))</f>
        <v>8.3496412263535554E-3</v>
      </c>
      <c r="F1044" s="891">
        <f t="shared" ref="F1044:F1054" si="211">IF($A1044="","",LOOKUP($B1044,$T$819:$T$897,N$819:N$897))</f>
        <v>0</v>
      </c>
      <c r="G1044" s="847"/>
      <c r="H1044" s="1241">
        <f t="shared" ref="H1044:H1054" si="212">IF($A1044="","",LOOKUP($B1044,$T$819:$T$897,E$819:E$897))</f>
        <v>4.5088062622309202E-2</v>
      </c>
      <c r="I1044" s="1241">
        <f t="shared" ref="I1044:I1054" si="213">IF($A1044="","",LOOKUP($B1044,$T$819:$T$897,O$819:O$897))</f>
        <v>0</v>
      </c>
      <c r="J1044" s="1241">
        <f t="shared" ref="J1044:J1054" si="214">IF($A1044="","",LOOKUP($B1044,$T$819:$T$897,F$819:F$897))</f>
        <v>9.936073059360731E-2</v>
      </c>
      <c r="K1044" s="1241">
        <f t="shared" ref="K1044:K1054" si="215">IF($A1044="","",LOOKUP($B1044,$T$819:$T$897,P$819:P$897))</f>
        <v>-2.0874103065883887E-2</v>
      </c>
      <c r="L1044" s="847"/>
      <c r="M1044" s="1224" t="str">
        <f t="shared" si="205"/>
        <v/>
      </c>
      <c r="N1044" s="847"/>
      <c r="O1044" s="847"/>
      <c r="P1044" s="847"/>
      <c r="Q1044" s="450"/>
      <c r="R1044" s="847">
        <f t="shared" si="206"/>
        <v>4</v>
      </c>
      <c r="S1044" s="45"/>
      <c r="T1044" s="45"/>
      <c r="U1044" s="1066">
        <v>1045</v>
      </c>
      <c r="V1044" s="45"/>
    </row>
    <row r="1045" spans="1:22" ht="15.75" customHeight="1">
      <c r="A1045" s="1240" t="str">
        <f t="shared" si="207"/>
        <v>Own meat</v>
      </c>
      <c r="B1045" s="1214">
        <v>3</v>
      </c>
      <c r="C1045" s="891">
        <f t="shared" si="208"/>
        <v>0</v>
      </c>
      <c r="D1045" s="891">
        <f t="shared" si="209"/>
        <v>0</v>
      </c>
      <c r="E1045" s="891">
        <f t="shared" si="210"/>
        <v>5.2547655287381321E-3</v>
      </c>
      <c r="F1045" s="891">
        <f t="shared" si="211"/>
        <v>0</v>
      </c>
      <c r="G1045" s="847"/>
      <c r="H1045" s="1241">
        <f t="shared" si="212"/>
        <v>5.5446836268754081E-2</v>
      </c>
      <c r="I1045" s="1241">
        <f t="shared" si="213"/>
        <v>0</v>
      </c>
      <c r="J1045" s="1241">
        <f t="shared" si="214"/>
        <v>0.10143509458577953</v>
      </c>
      <c r="K1045" s="1241">
        <f t="shared" si="215"/>
        <v>0</v>
      </c>
      <c r="L1045" s="847"/>
      <c r="M1045" s="1224" t="str">
        <f t="shared" si="205"/>
        <v/>
      </c>
      <c r="N1045" s="847"/>
      <c r="O1045" s="847"/>
      <c r="P1045" s="847"/>
      <c r="Q1045" s="450"/>
      <c r="R1045" s="847">
        <f t="shared" si="206"/>
        <v>9</v>
      </c>
      <c r="S1045" s="45"/>
      <c r="T1045" s="45"/>
      <c r="U1045" s="1066">
        <v>1046</v>
      </c>
      <c r="V1045" s="45"/>
    </row>
    <row r="1046" spans="1:22" ht="15.75" customHeight="1">
      <c r="A1046" s="1240" t="str">
        <f t="shared" si="207"/>
        <v>Green cons - Season 1: no of months</v>
      </c>
      <c r="B1046" s="1214">
        <v>4</v>
      </c>
      <c r="C1046" s="891">
        <f t="shared" si="208"/>
        <v>4.1666666666666664E-2</v>
      </c>
      <c r="D1046" s="891">
        <f t="shared" si="209"/>
        <v>0</v>
      </c>
      <c r="E1046" s="891">
        <f t="shared" si="210"/>
        <v>4.1666666666666664E-2</v>
      </c>
      <c r="F1046" s="891">
        <f t="shared" si="211"/>
        <v>0</v>
      </c>
      <c r="G1046" s="847"/>
      <c r="H1046" s="1241">
        <f t="shared" si="212"/>
        <v>8.3333333333333329E-2</v>
      </c>
      <c r="I1046" s="1241">
        <f t="shared" si="213"/>
        <v>0</v>
      </c>
      <c r="J1046" s="1241">
        <f t="shared" si="214"/>
        <v>8.3333333333333329E-2</v>
      </c>
      <c r="K1046" s="1241">
        <f t="shared" si="215"/>
        <v>0</v>
      </c>
      <c r="L1046" s="847"/>
      <c r="M1046" s="1224" t="str">
        <f t="shared" si="205"/>
        <v/>
      </c>
      <c r="N1046" s="847"/>
      <c r="O1046" s="847"/>
      <c r="P1046" s="847"/>
      <c r="Q1046" s="450"/>
      <c r="R1046" s="847">
        <f t="shared" si="206"/>
        <v>10</v>
      </c>
      <c r="S1046" s="45"/>
      <c r="T1046" s="45"/>
      <c r="U1046" s="1066">
        <v>1047</v>
      </c>
      <c r="V1046" s="45"/>
    </row>
    <row r="1047" spans="1:22" ht="15.75" customHeight="1">
      <c r="A1047" s="1240" t="str">
        <f t="shared" si="207"/>
        <v xml:space="preserve">Green beans </v>
      </c>
      <c r="B1047" s="1214">
        <v>5</v>
      </c>
      <c r="C1047" s="891">
        <f t="shared" si="208"/>
        <v>1.6666666666666666E-2</v>
      </c>
      <c r="D1047" s="891">
        <f t="shared" si="209"/>
        <v>0</v>
      </c>
      <c r="E1047" s="891">
        <f t="shared" si="210"/>
        <v>1.6666666666666666E-2</v>
      </c>
      <c r="F1047" s="891">
        <f t="shared" si="211"/>
        <v>0</v>
      </c>
      <c r="G1047" s="847"/>
      <c r="H1047" s="1241">
        <f t="shared" si="212"/>
        <v>0</v>
      </c>
      <c r="I1047" s="1241">
        <f t="shared" si="213"/>
        <v>0</v>
      </c>
      <c r="J1047" s="1241">
        <f t="shared" si="214"/>
        <v>0</v>
      </c>
      <c r="K1047" s="1241">
        <f t="shared" si="215"/>
        <v>0</v>
      </c>
      <c r="L1047" s="847"/>
      <c r="M1047" s="1224" t="str">
        <f t="shared" si="205"/>
        <v/>
      </c>
      <c r="N1047" s="847"/>
      <c r="O1047" s="847"/>
      <c r="P1047" s="847"/>
      <c r="Q1047" s="450"/>
      <c r="R1047" s="847">
        <f t="shared" si="206"/>
        <v>11</v>
      </c>
      <c r="S1047" s="45"/>
      <c r="T1047" s="45"/>
      <c r="U1047" s="1066">
        <v>1048</v>
      </c>
      <c r="V1047" s="45"/>
    </row>
    <row r="1048" spans="1:22" ht="15.75" customHeight="1">
      <c r="A1048" s="1240" t="str">
        <f t="shared" si="207"/>
        <v>Maize: kg produced</v>
      </c>
      <c r="B1048" s="1214">
        <v>6</v>
      </c>
      <c r="C1048" s="891">
        <f t="shared" si="208"/>
        <v>0.33827229521945767</v>
      </c>
      <c r="D1048" s="891">
        <f t="shared" si="209"/>
        <v>0</v>
      </c>
      <c r="E1048" s="891">
        <f t="shared" si="210"/>
        <v>0.39465101108936723</v>
      </c>
      <c r="F1048" s="891">
        <f t="shared" si="211"/>
        <v>0</v>
      </c>
      <c r="G1048" s="847"/>
      <c r="H1048" s="1241">
        <f t="shared" si="212"/>
        <v>0.44990215264187866</v>
      </c>
      <c r="I1048" s="1241">
        <f t="shared" si="213"/>
        <v>1.5391389432485323</v>
      </c>
      <c r="J1048" s="1241">
        <f t="shared" si="214"/>
        <v>0.47358121330724073</v>
      </c>
      <c r="K1048" s="1241">
        <f t="shared" si="215"/>
        <v>10.892367906066536</v>
      </c>
      <c r="L1048" s="847"/>
      <c r="M1048" s="1224">
        <f t="shared" si="205"/>
        <v>12</v>
      </c>
      <c r="N1048" s="847"/>
      <c r="O1048" s="847"/>
      <c r="P1048" s="847"/>
      <c r="Q1048" s="450"/>
      <c r="R1048" s="847">
        <f t="shared" si="206"/>
        <v>12</v>
      </c>
      <c r="S1048" s="45"/>
      <c r="T1048" s="45"/>
      <c r="U1048" s="1066">
        <v>1049</v>
      </c>
      <c r="V1048" s="45"/>
    </row>
    <row r="1049" spans="1:22" ht="15.75" customHeight="1">
      <c r="A1049" s="1240" t="str">
        <f t="shared" si="207"/>
        <v>Cowpeas: kg produced</v>
      </c>
      <c r="B1049" s="1214">
        <v>7</v>
      </c>
      <c r="C1049" s="891">
        <f t="shared" si="208"/>
        <v>6.3367812878576082E-2</v>
      </c>
      <c r="D1049" s="891">
        <f t="shared" si="209"/>
        <v>0</v>
      </c>
      <c r="E1049" s="891">
        <f t="shared" si="210"/>
        <v>0</v>
      </c>
      <c r="F1049" s="891">
        <f t="shared" si="211"/>
        <v>0</v>
      </c>
      <c r="G1049" s="847"/>
      <c r="H1049" s="1241">
        <f t="shared" si="212"/>
        <v>0</v>
      </c>
      <c r="I1049" s="1241">
        <f t="shared" si="213"/>
        <v>0</v>
      </c>
      <c r="J1049" s="1241">
        <f t="shared" si="214"/>
        <v>0</v>
      </c>
      <c r="K1049" s="1241">
        <f t="shared" si="215"/>
        <v>0</v>
      </c>
      <c r="L1049" s="847"/>
      <c r="M1049" s="1224" t="str">
        <f t="shared" si="205"/>
        <v/>
      </c>
      <c r="N1049" s="847"/>
      <c r="O1049" s="847"/>
      <c r="P1049" s="847"/>
      <c r="Q1049" s="450"/>
      <c r="R1049" s="847">
        <f t="shared" si="206"/>
        <v>16</v>
      </c>
      <c r="S1049" s="45"/>
      <c r="T1049" s="45"/>
      <c r="U1049" s="1066">
        <v>1050</v>
      </c>
      <c r="V1049" s="45"/>
    </row>
    <row r="1050" spans="1:22" ht="15.75" customHeight="1">
      <c r="A1050" s="1240" t="str">
        <f t="shared" si="207"/>
        <v>Beans: kg produced</v>
      </c>
      <c r="B1050" s="1214">
        <v>8</v>
      </c>
      <c r="C1050" s="891">
        <f t="shared" si="208"/>
        <v>9.4772155437517477E-2</v>
      </c>
      <c r="D1050" s="891">
        <f t="shared" si="209"/>
        <v>0</v>
      </c>
      <c r="E1050" s="891">
        <f t="shared" si="210"/>
        <v>4.9141117634268316E-2</v>
      </c>
      <c r="F1050" s="891">
        <f t="shared" si="211"/>
        <v>0</v>
      </c>
      <c r="G1050" s="847"/>
      <c r="H1050" s="1241">
        <f t="shared" si="212"/>
        <v>2.2113502935420744E-2</v>
      </c>
      <c r="I1050" s="1241">
        <f t="shared" si="213"/>
        <v>0</v>
      </c>
      <c r="J1050" s="1241">
        <f t="shared" si="214"/>
        <v>4.4227005870841489E-2</v>
      </c>
      <c r="K1050" s="1241">
        <f t="shared" si="215"/>
        <v>0</v>
      </c>
      <c r="L1050" s="847"/>
      <c r="M1050" s="1224">
        <f t="shared" si="205"/>
        <v>17</v>
      </c>
      <c r="N1050" s="847"/>
      <c r="O1050" s="847"/>
      <c r="P1050" s="847"/>
      <c r="Q1050" s="450"/>
      <c r="R1050" s="847">
        <f t="shared" si="206"/>
        <v>17</v>
      </c>
      <c r="S1050" s="45"/>
      <c r="T1050" s="45"/>
      <c r="U1050" s="1066">
        <v>1051</v>
      </c>
      <c r="V1050" s="45"/>
    </row>
    <row r="1051" spans="1:22" ht="15.75" customHeight="1">
      <c r="A1051" s="1240" t="str">
        <f t="shared" si="207"/>
        <v>Groundnuts (dry): no. local meas</v>
      </c>
      <c r="B1051" s="1214">
        <v>9</v>
      </c>
      <c r="C1051" s="891">
        <f t="shared" si="208"/>
        <v>8.0933743360357843E-2</v>
      </c>
      <c r="D1051" s="891">
        <f t="shared" si="209"/>
        <v>0</v>
      </c>
      <c r="E1051" s="891">
        <f t="shared" si="210"/>
        <v>8.3931289410741461E-2</v>
      </c>
      <c r="F1051" s="891">
        <f t="shared" si="211"/>
        <v>0</v>
      </c>
      <c r="G1051" s="1214"/>
      <c r="H1051" s="1241">
        <f t="shared" si="212"/>
        <v>7.5538160469667326E-2</v>
      </c>
      <c r="I1051" s="1241">
        <f t="shared" si="213"/>
        <v>3.7769080234833649E-2</v>
      </c>
      <c r="J1051" s="1241">
        <f t="shared" si="214"/>
        <v>7.5538160469667326E-2</v>
      </c>
      <c r="K1051" s="1241">
        <f t="shared" si="215"/>
        <v>0.11330724070450096</v>
      </c>
      <c r="L1051" s="847"/>
      <c r="M1051" s="1224">
        <f t="shared" si="205"/>
        <v>25</v>
      </c>
      <c r="N1051" s="847"/>
      <c r="O1051" s="847"/>
      <c r="P1051" s="847"/>
      <c r="Q1051" s="450"/>
      <c r="R1051" s="847">
        <f t="shared" si="206"/>
        <v>25</v>
      </c>
      <c r="S1051" s="45"/>
      <c r="T1051" s="45"/>
      <c r="U1051" s="1066">
        <v>1052</v>
      </c>
      <c r="V1051" s="45"/>
    </row>
    <row r="1052" spans="1:22" ht="15.75" customHeight="1">
      <c r="A1052" s="1240" t="str">
        <f t="shared" si="207"/>
        <v>Sweet Potatoes: local merasure</v>
      </c>
      <c r="B1052" s="1214">
        <v>10</v>
      </c>
      <c r="C1052" s="891">
        <f t="shared" si="208"/>
        <v>5.0992451775230638E-2</v>
      </c>
      <c r="D1052" s="891">
        <f t="shared" si="209"/>
        <v>0</v>
      </c>
      <c r="E1052" s="891">
        <f t="shared" si="210"/>
        <v>6.6101326375298974E-2</v>
      </c>
      <c r="F1052" s="891">
        <f t="shared" si="211"/>
        <v>0</v>
      </c>
      <c r="G1052" s="847"/>
      <c r="H1052" s="1241">
        <f t="shared" si="212"/>
        <v>8.0313111545988261E-2</v>
      </c>
      <c r="I1052" s="1241">
        <f t="shared" si="213"/>
        <v>1.4872798434442266E-2</v>
      </c>
      <c r="J1052" s="1241">
        <f t="shared" si="214"/>
        <v>5.8003913894324854E-2</v>
      </c>
      <c r="K1052" s="1241">
        <f t="shared" si="215"/>
        <v>2.5283757338551857E-2</v>
      </c>
      <c r="L1052" s="847"/>
      <c r="M1052" s="1224">
        <f t="shared" si="205"/>
        <v>27</v>
      </c>
      <c r="N1052" s="847"/>
      <c r="O1052" s="847"/>
      <c r="P1052" s="847"/>
      <c r="Q1052" s="450"/>
      <c r="R1052" s="847">
        <f t="shared" si="206"/>
        <v>27</v>
      </c>
      <c r="S1052" s="45"/>
      <c r="T1052" s="45"/>
      <c r="U1052" s="1066">
        <v>1053</v>
      </c>
      <c r="V1052" s="45"/>
    </row>
    <row r="1053" spans="1:22" ht="15.75" customHeight="1">
      <c r="A1053" s="1240" t="str">
        <f t="shared" si="207"/>
        <v>Other crop: Sunflower</v>
      </c>
      <c r="B1053" s="1214">
        <v>11</v>
      </c>
      <c r="C1053" s="891">
        <f t="shared" si="208"/>
        <v>0</v>
      </c>
      <c r="D1053" s="891">
        <f t="shared" si="209"/>
        <v>0</v>
      </c>
      <c r="E1053" s="891">
        <f t="shared" si="210"/>
        <v>0</v>
      </c>
      <c r="F1053" s="891">
        <f t="shared" si="211"/>
        <v>0</v>
      </c>
      <c r="G1053" s="847"/>
      <c r="H1053" s="1241">
        <f t="shared" si="212"/>
        <v>1.4220482713633398E-2</v>
      </c>
      <c r="I1053" s="1241">
        <f t="shared" si="213"/>
        <v>9.2433137638617088E-2</v>
      </c>
      <c r="J1053" s="1241">
        <f t="shared" si="214"/>
        <v>0</v>
      </c>
      <c r="K1053" s="1241">
        <f t="shared" si="215"/>
        <v>0</v>
      </c>
      <c r="L1053" s="847"/>
      <c r="M1053" s="1224">
        <f t="shared" si="205"/>
        <v>28</v>
      </c>
      <c r="N1053" s="847"/>
      <c r="O1053" s="847"/>
      <c r="P1053" s="847"/>
      <c r="Q1053" s="450"/>
      <c r="R1053" s="847">
        <f t="shared" si="206"/>
        <v>28</v>
      </c>
      <c r="S1053" s="45"/>
      <c r="T1053" s="45"/>
      <c r="U1053" s="1066">
        <v>1054</v>
      </c>
      <c r="V1053" s="45"/>
    </row>
    <row r="1054" spans="1:22" ht="15.75" customHeight="1">
      <c r="A1054" s="1240" t="str">
        <f t="shared" ref="A1054:A1059" si="216">IF(OR(A1053="",LOOKUP(B1054,$T$819:$T$897,A$819:A$897)=A1053),"",LOOKUP(B1054,$T$819:$T$897,A$819:A$897))</f>
        <v>Labour: Land clearing, construction, herding, slaughtering, planting</v>
      </c>
      <c r="B1054" s="1214">
        <v>12</v>
      </c>
      <c r="C1054" s="891">
        <f t="shared" si="208"/>
        <v>2.7061783617556609E-2</v>
      </c>
      <c r="D1054" s="891">
        <f t="shared" si="209"/>
        <v>5.4123567235113273E-3</v>
      </c>
      <c r="E1054" s="891">
        <f t="shared" si="210"/>
        <v>1.5786040443574692E-2</v>
      </c>
      <c r="F1054" s="891">
        <f t="shared" si="211"/>
        <v>3.1572080887149363E-3</v>
      </c>
      <c r="G1054" s="847"/>
      <c r="H1054" s="1241">
        <f t="shared" si="212"/>
        <v>0</v>
      </c>
      <c r="I1054" s="1241">
        <f t="shared" si="213"/>
        <v>0</v>
      </c>
      <c r="J1054" s="1241">
        <f t="shared" si="214"/>
        <v>0</v>
      </c>
      <c r="K1054" s="1241">
        <f t="shared" si="215"/>
        <v>0</v>
      </c>
      <c r="L1054" s="847"/>
      <c r="M1054" s="1224" t="str">
        <f t="shared" si="205"/>
        <v/>
      </c>
      <c r="N1054" s="847"/>
      <c r="O1054" s="847"/>
      <c r="P1054" s="847"/>
      <c r="Q1054" s="450"/>
      <c r="R1054" s="847" t="str">
        <f t="shared" si="206"/>
        <v/>
      </c>
      <c r="S1054" s="45"/>
      <c r="T1054" s="45"/>
      <c r="U1054" s="1066">
        <v>1055</v>
      </c>
      <c r="V1054" s="45"/>
    </row>
    <row r="1055" spans="1:22" ht="15.75" customHeight="1">
      <c r="A1055" s="1240" t="str">
        <f t="shared" si="216"/>
        <v>Labour: Weeding</v>
      </c>
      <c r="B1055" s="1214">
        <v>13</v>
      </c>
      <c r="C1055" s="891">
        <f t="shared" si="208"/>
        <v>8.1185350852669827E-2</v>
      </c>
      <c r="D1055" s="891">
        <f>IF($A1055="","",LOOKUP($B1055,$T$819:$T$897,M$819:M$897))</f>
        <v>1.6237070170533968E-2</v>
      </c>
      <c r="E1055" s="891">
        <f>IF($A1055="","",LOOKUP($B1055,$T$819:$T$897,D$819:D$897))</f>
        <v>6.3144161774298768E-2</v>
      </c>
      <c r="F1055" s="891">
        <f>IF($A1055="","",LOOKUP($B1055,$T$819:$T$897,N$819:N$897))</f>
        <v>1.2628832354859745E-2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0"/>
      <c r="R1055" s="847"/>
      <c r="S1055" s="45"/>
      <c r="T1055" s="45"/>
      <c r="U1055" s="1066">
        <v>1056</v>
      </c>
      <c r="V1055" s="45"/>
    </row>
    <row r="1056" spans="1:22" ht="15.75" customHeight="1">
      <c r="A1056" s="1240" t="str">
        <f t="shared" si="216"/>
        <v>Labour: Harvesting</v>
      </c>
      <c r="B1056" s="1214">
        <v>14</v>
      </c>
      <c r="C1056" s="891">
        <f t="shared" si="208"/>
        <v>1.3530891808778304E-2</v>
      </c>
      <c r="D1056" s="891">
        <f>IF($A1056="","",LOOKUP($B1056,$T$819:$T$897,M$819:M$897))</f>
        <v>2.7061783617556637E-3</v>
      </c>
      <c r="E1056" s="891">
        <f>IF($A1056="","",LOOKUP($B1056,$T$819:$T$897,D$819:D$897))</f>
        <v>2.8414872798434444E-2</v>
      </c>
      <c r="F1056" s="891">
        <f>IF($A1056="","",LOOKUP($B1056,$T$819:$T$897,N$819:N$897))</f>
        <v>5.6829745596868875E-3</v>
      </c>
      <c r="G1056" s="847"/>
      <c r="H1056" s="1241">
        <f>IF($A1056="","",LOOKUP($B1056,$T$819:$T$897,E$819:E$897))</f>
        <v>0</v>
      </c>
      <c r="I1056" s="1241">
        <f>IF($A1056="","",LOOKUP($B1056,$T$819:$T$897,O$819:O$897))</f>
        <v>0</v>
      </c>
      <c r="J1056" s="1241">
        <f>IF($A1056="","",LOOKUP($B1056,$T$819:$T$897,F$819:F$897))</f>
        <v>0</v>
      </c>
      <c r="K1056" s="1241">
        <f>IF($A1056="","",LOOKUP($B1056,$T$819:$T$897,P$819:P$897))</f>
        <v>0</v>
      </c>
      <c r="L1056" s="847"/>
      <c r="M1056" s="1224"/>
      <c r="N1056" s="847"/>
      <c r="O1056" s="847"/>
      <c r="P1056" s="847"/>
      <c r="Q1056" s="450"/>
      <c r="R1056" s="847"/>
      <c r="S1056" s="45"/>
      <c r="T1056" s="45"/>
      <c r="U1056" s="1066">
        <v>1057</v>
      </c>
      <c r="V1056" s="45"/>
    </row>
    <row r="1057" spans="1:22" ht="15.75" customHeight="1">
      <c r="A1057" s="1240" t="str">
        <f t="shared" si="216"/>
        <v/>
      </c>
      <c r="B1057" s="1214">
        <v>15</v>
      </c>
      <c r="C1057" s="891" t="str">
        <f t="shared" si="208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0"/>
      <c r="R1057" s="847"/>
      <c r="S1057" s="45"/>
      <c r="T1057" s="45"/>
      <c r="U1057" s="1066">
        <v>1058</v>
      </c>
      <c r="V1057" s="45"/>
    </row>
    <row r="1058" spans="1:22" ht="15.75" customHeight="1">
      <c r="A1058" s="1240" t="str">
        <f t="shared" si="216"/>
        <v/>
      </c>
      <c r="B1058" s="1214">
        <v>16</v>
      </c>
      <c r="C1058" s="891" t="str">
        <f t="shared" si="208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0"/>
      <c r="R1058" s="847"/>
      <c r="S1058" s="45"/>
      <c r="T1058" s="45"/>
      <c r="U1058" s="1066">
        <v>1059</v>
      </c>
      <c r="V1058" s="45"/>
    </row>
    <row r="1059" spans="1:22" ht="15.75" customHeight="1">
      <c r="A1059" s="1240" t="str">
        <f t="shared" si="216"/>
        <v/>
      </c>
      <c r="B1059" s="1214">
        <v>16</v>
      </c>
      <c r="C1059" s="891" t="str">
        <f t="shared" si="208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0"/>
      <c r="R1059" s="847"/>
      <c r="S1059" s="45"/>
      <c r="T1059" s="45"/>
      <c r="U1059" s="1066">
        <v>1060</v>
      </c>
      <c r="V1059" s="45"/>
    </row>
    <row r="1060" spans="1:22" ht="15.75" customHeight="1">
      <c r="A1060" s="1240" t="s">
        <v>507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0"/>
      <c r="R1060" s="847"/>
      <c r="S1060" s="847"/>
      <c r="T1060" s="45"/>
      <c r="U1060" s="1066">
        <v>1061</v>
      </c>
      <c r="V1060" s="45"/>
    </row>
    <row r="1061" spans="1:22" ht="15.75" customHeight="1">
      <c r="A1061" s="1240" t="s">
        <v>699</v>
      </c>
      <c r="B1061" s="1214"/>
      <c r="C1061" s="891">
        <f>SUM(C886)</f>
        <v>7.6041375454291302E-3</v>
      </c>
      <c r="D1061" s="891">
        <f>SUM(M886)</f>
        <v>-7.6041375454291302E-3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0"/>
      <c r="R1061" s="847"/>
      <c r="S1061" s="847"/>
      <c r="T1061" s="45"/>
      <c r="U1061" s="1066">
        <v>1062</v>
      </c>
      <c r="V1061" s="45"/>
    </row>
    <row r="1062" spans="1:22" ht="15.75" customHeight="1">
      <c r="A1062" s="1240" t="s">
        <v>700</v>
      </c>
      <c r="B1062" s="1214"/>
      <c r="C1062" s="891">
        <f>SUM(C879,C882,C884:C885)</f>
        <v>8.8845401174168295E-3</v>
      </c>
      <c r="D1062" s="891">
        <f>SUM(M879,M882,M884:M885)</f>
        <v>-8.8845401174168295E-3</v>
      </c>
      <c r="E1062" s="891">
        <f>SUM(D879,D882,D884:D885)</f>
        <v>3.1972167862578824E-2</v>
      </c>
      <c r="F1062" s="891">
        <f>SUM(N879,N882,N884:N885)</f>
        <v>-3.1972167862578824E-2</v>
      </c>
      <c r="G1062" s="847"/>
      <c r="H1062" s="891">
        <f>SUM(E879,E882,E884:E885)</f>
        <v>2.9119373776908021E-2</v>
      </c>
      <c r="I1062" s="891">
        <f>SUM(O879,O882,O884:O885)</f>
        <v>-2.9119373776908021E-2</v>
      </c>
      <c r="J1062" s="891">
        <f>SUM(F879,F882,F884:F885)</f>
        <v>3.7432485322896281E-2</v>
      </c>
      <c r="K1062" s="891">
        <f>SUM(P879,P882,P884:P885)</f>
        <v>-3.7432485322896281E-2</v>
      </c>
      <c r="L1062" s="847"/>
      <c r="M1062" s="847"/>
      <c r="N1062" s="847"/>
      <c r="O1062" s="847"/>
      <c r="P1062" s="847"/>
      <c r="Q1062" s="450"/>
      <c r="R1062" s="847"/>
      <c r="S1062" s="847"/>
      <c r="T1062" s="45"/>
      <c r="U1062" s="1066">
        <v>1063</v>
      </c>
      <c r="V1062" s="45"/>
    </row>
    <row r="1063" spans="1:22" ht="15.75" customHeight="1">
      <c r="A1063" s="1240" t="s">
        <v>701</v>
      </c>
      <c r="B1063" s="1214"/>
      <c r="C1063" s="891">
        <f>SUM(C860:C878,C880:C881,C883)</f>
        <v>9.9977634889572259E-2</v>
      </c>
      <c r="D1063" s="891" t="e">
        <f>SUM(M860:M878,M880:M881,M883)</f>
        <v>#DIV/0!</v>
      </c>
      <c r="E1063" s="891">
        <f>SUM(D860:D878,D880:D881,D883)</f>
        <v>6.7179821700369652E-2</v>
      </c>
      <c r="F1063" s="891" t="e">
        <f>SUM(N860:N878,N880:N881,N883)</f>
        <v>#DIV/0!</v>
      </c>
      <c r="G1063" s="847"/>
      <c r="H1063" s="891">
        <f>SUM(E860:E878,E880:E881,E883)</f>
        <v>0.14894455316373123</v>
      </c>
      <c r="I1063" s="891" t="e">
        <f>SUM(O860:O878,O880:O881,O883)</f>
        <v>#DIV/0!</v>
      </c>
      <c r="J1063" s="891">
        <f>SUM(F860:F878,F880:F881,F883)</f>
        <v>0.21108153946510111</v>
      </c>
      <c r="K1063" s="891" t="e">
        <f>SUM(P860:P878,P880:P881,P883)</f>
        <v>#DIV/0!</v>
      </c>
      <c r="L1063" s="847"/>
      <c r="M1063" s="847"/>
      <c r="N1063" s="847"/>
      <c r="O1063" s="847"/>
      <c r="P1063" s="847"/>
      <c r="Q1063" s="450"/>
      <c r="R1063" s="847"/>
      <c r="S1063" s="45"/>
      <c r="T1063" s="45"/>
      <c r="U1063" s="1066">
        <v>1064</v>
      </c>
      <c r="V1063" s="45"/>
    </row>
    <row r="1064" spans="1:22" ht="15.75" customHeight="1">
      <c r="A1064" s="1242" t="s">
        <v>508</v>
      </c>
      <c r="B1064" s="1214"/>
      <c r="C1064" s="891">
        <f>SUM(C858:C859)</f>
        <v>8.0514397539837856E-2</v>
      </c>
      <c r="D1064" s="1243">
        <f>SUM(M858:M859)</f>
        <v>0</v>
      </c>
      <c r="E1064" s="891">
        <f>SUM(D858:D859)</f>
        <v>0.12524461839530335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0</v>
      </c>
      <c r="K1064" s="1243">
        <f>SUM(P858:P859)</f>
        <v>0</v>
      </c>
      <c r="L1064" s="847"/>
      <c r="M1064" s="847"/>
      <c r="N1064" s="847"/>
      <c r="O1064" s="847"/>
      <c r="P1064" s="847"/>
      <c r="Q1064" s="450"/>
      <c r="R1064" s="847"/>
      <c r="S1064" s="45"/>
      <c r="T1064" s="45"/>
      <c r="U1064" s="1066">
        <v>1065</v>
      </c>
      <c r="V1064" s="45"/>
    </row>
    <row r="1065" spans="1:22" ht="15.75" customHeight="1">
      <c r="A1065" s="1244" t="s">
        <v>74</v>
      </c>
      <c r="B1065" s="1214"/>
      <c r="C1065" s="891">
        <f>SUM(C1043:C1064)</f>
        <v>1.0054305283757339</v>
      </c>
      <c r="D1065" s="891" t="e">
        <f>SUM(D1043:D1064)</f>
        <v>#DIV/0!</v>
      </c>
      <c r="E1065" s="891">
        <f>SUM(E1043:E1064)</f>
        <v>1.0601264767703125</v>
      </c>
      <c r="F1065" s="891" t="e">
        <f>SUM(F1043:F1064)</f>
        <v>#DIV/0!</v>
      </c>
      <c r="G1065" s="1245"/>
      <c r="H1065" s="1241">
        <f>SUM(H1043:H1064)</f>
        <v>1.2336347031963468</v>
      </c>
      <c r="I1065" s="1241" t="e">
        <f>SUM(I1043:I1064)</f>
        <v>#DIV/0!</v>
      </c>
      <c r="J1065" s="1241">
        <f>SUM(J1043:J1064)</f>
        <v>1.361423352902805</v>
      </c>
      <c r="K1065" s="1241" t="e">
        <f>SUM(K1043:K1064)</f>
        <v>#DIV/0!</v>
      </c>
      <c r="L1065" s="847"/>
      <c r="M1065" s="847"/>
      <c r="N1065" s="847"/>
      <c r="O1065" s="847"/>
      <c r="P1065" s="847"/>
      <c r="Q1065" s="450"/>
      <c r="R1065" s="847"/>
      <c r="S1065" s="45"/>
      <c r="T1065" s="45"/>
      <c r="U1065" s="1066">
        <v>1066</v>
      </c>
      <c r="V1065" s="45"/>
    </row>
    <row r="1066" spans="1:22" ht="15.75" customHeight="1">
      <c r="A1066" s="478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0"/>
      <c r="R1066" s="847" t="s">
        <v>505</v>
      </c>
      <c r="S1066" s="45"/>
      <c r="T1066" s="45"/>
      <c r="U1066" s="1066">
        <v>1067</v>
      </c>
      <c r="V1066" s="45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505</v>
      </c>
      <c r="N1067" s="847"/>
      <c r="O1067" s="847"/>
      <c r="P1067" s="847"/>
      <c r="Q1067" s="450"/>
      <c r="R1067" s="847">
        <v>0</v>
      </c>
      <c r="S1067" s="45"/>
      <c r="T1067" s="45"/>
      <c r="U1067" s="1066">
        <v>1068</v>
      </c>
      <c r="V1067" s="45"/>
    </row>
    <row r="1068" spans="1:22" ht="15.75" customHeight="1">
      <c r="A1068" s="1240" t="str">
        <f>IF(OR(A1067="",LOOKUP(B1068,$T$903:$T$982,A$903:A$982)=A1067),"",LOOKUP(B1068,$T$903:$T$982,A$903:A$982))</f>
        <v>Cows' milk sales - season 1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0</v>
      </c>
      <c r="F1068" s="1120">
        <f>LOOKUP($B1068,$T$903:$T$982,N$903:N$982)</f>
        <v>0</v>
      </c>
      <c r="G1068" s="847"/>
      <c r="H1068" s="1224">
        <f>LOOKUP($B1068,$T$903:$T$982,E$903:E$982)</f>
        <v>2600</v>
      </c>
      <c r="I1068" s="1224">
        <f>LOOKUP($B1068,$T$903:$T$982,O$903:O$982)</f>
        <v>1300</v>
      </c>
      <c r="J1068" s="1224">
        <f>LOOKUP($B1068,$T$903:$T$982,F$903:F$982)</f>
        <v>21000</v>
      </c>
      <c r="K1068" s="1224">
        <f>LOOKUP($B1068,$T$903:$T$982,P$903:P$982)</f>
        <v>4250</v>
      </c>
      <c r="L1068" s="847"/>
      <c r="M1068" s="1011">
        <f t="shared" ref="M1068:M1090" si="217">IF(LOOKUP(R1068,R$1043:R$1061,R$1043:R$1061)=R1068,R1068,"")</f>
        <v>3</v>
      </c>
      <c r="N1068" s="847"/>
      <c r="O1068" s="847"/>
      <c r="P1068" s="847"/>
      <c r="Q1068" s="450"/>
      <c r="R1068" s="847">
        <f>IF($A1068="","",IF(LOOKUP($B1068,$T$903:$T$982,R$903:R$982)=0,"",LOOKUP($B1068,$T$903:$T$982,R$903:R$982)))</f>
        <v>3</v>
      </c>
      <c r="S1068" s="45"/>
      <c r="T1068" s="45"/>
      <c r="U1068" s="1066">
        <v>1069</v>
      </c>
      <c r="V1068" s="45"/>
    </row>
    <row r="1069" spans="1:22" ht="15.75" customHeight="1">
      <c r="A1069" s="1240" t="str">
        <f>IF(OR(A1068="",LOOKUP(B1069,$T$903:$T$982,A$903:A$982)=A1068),"",LOOKUP(B1069,$T$903:$T$982,A$903:A$982))</f>
        <v>Cattle sales - local: no. sold</v>
      </c>
      <c r="B1069" s="1214">
        <v>2</v>
      </c>
      <c r="C1069" s="1120">
        <f>IF($A1069="","",LOOKUP($B1069,$T$903:$T$982,C$903:C$982))</f>
        <v>0</v>
      </c>
      <c r="D1069" s="1120">
        <f>IF($A1069="","",LOOKUP($B1069,$T$903:$T$982,M$903:M$982))</f>
        <v>0</v>
      </c>
      <c r="E1069" s="1120">
        <f>IF($A1069="","",LOOKUP($B1069,$T$903:$T$982,D$903:D$982))</f>
        <v>0</v>
      </c>
      <c r="F1069" s="1120">
        <f>IF($A1069="","",LOOKUP($B1069,$T$903:$T$982,N$903:N$982))</f>
        <v>0</v>
      </c>
      <c r="G1069" s="847"/>
      <c r="H1069" s="1224">
        <f>IF($A1069="","",LOOKUP($B1069,$T$903:$T$982,E$903:E$982))</f>
        <v>1300</v>
      </c>
      <c r="I1069" s="1224">
        <f>IF($A1069="","",LOOKUP($B1069,$T$903:$T$982,O$903:O$982))</f>
        <v>650</v>
      </c>
      <c r="J1069" s="1224">
        <f>IF($A1069="","",LOOKUP($B1069,$T$903:$T$982,F$903:F$982))</f>
        <v>12000</v>
      </c>
      <c r="K1069" s="1224">
        <f>IF($A1069="","",LOOKUP($B1069,$T$903:$T$982,P$903:P$982))</f>
        <v>6000</v>
      </c>
      <c r="L1069" s="847"/>
      <c r="M1069" s="1011" t="str">
        <f t="shared" si="217"/>
        <v/>
      </c>
      <c r="N1069" s="847"/>
      <c r="O1069" s="847"/>
      <c r="P1069" s="847"/>
      <c r="Q1069" s="450"/>
      <c r="R1069" s="847" t="str">
        <f>IF($A1069="","",IF(LOOKUP($B1069,$T$903:$T$982,R$903:R$982)=0,"",LOOKUP($B1069,$T$903:$T$982,R$903:R$982)))</f>
        <v/>
      </c>
      <c r="S1069" s="45"/>
      <c r="T1069" s="45"/>
      <c r="U1069" s="1066">
        <v>1070</v>
      </c>
      <c r="V1069" s="45"/>
    </row>
    <row r="1070" spans="1:22" ht="15.75" customHeight="1">
      <c r="A1070" s="1240" t="str">
        <f>IF(OR(A1069="",LOOKUP(B1070,$T$903:$T$982,A$903:A$982)=A1069),"",LOOKUP(B1070,$T$903:$T$982,A$903:A$982))</f>
        <v>Goat sales - local: no. sold</v>
      </c>
      <c r="B1070" s="1214">
        <v>3</v>
      </c>
      <c r="C1070" s="1120">
        <f>IF($A1070="","",LOOKUP($B1070,$T$903:$T$982,C$903:C$982))</f>
        <v>45</v>
      </c>
      <c r="D1070" s="1120">
        <f>IF($A1070="","",LOOKUP($B1070,$T$903:$T$982,M$903:M$982))</f>
        <v>0</v>
      </c>
      <c r="E1070" s="1120">
        <f>IF($A1070="","",LOOKUP($B1070,$T$903:$T$982,D$903:D$982))</f>
        <v>240</v>
      </c>
      <c r="F1070" s="1120">
        <f>IF($A1070="","",LOOKUP($B1070,$T$903:$T$982,N$903:N$982))</f>
        <v>-120</v>
      </c>
      <c r="G1070" s="847"/>
      <c r="H1070" s="1224">
        <f>IF($A1070="","",LOOKUP($B1070,$T$903:$T$982,E$903:E$982))</f>
        <v>600</v>
      </c>
      <c r="I1070" s="1224">
        <f>IF($A1070="","",LOOKUP($B1070,$T$903:$T$982,O$903:O$982))</f>
        <v>-120</v>
      </c>
      <c r="J1070" s="1224">
        <f>IF($A1070="","",LOOKUP($B1070,$T$903:$T$982,F$903:F$982))</f>
        <v>240</v>
      </c>
      <c r="K1070" s="1224">
        <f>IF($A1070="","",LOOKUP($B1070,$T$903:$T$982,P$903:P$982))</f>
        <v>60</v>
      </c>
      <c r="L1070" s="847"/>
      <c r="M1070" s="1011" t="str">
        <f t="shared" si="217"/>
        <v/>
      </c>
      <c r="N1070" s="847"/>
      <c r="O1070" s="847"/>
      <c r="P1070" s="847"/>
      <c r="Q1070" s="450"/>
      <c r="R1070" s="847" t="str">
        <f>IF($A1070="","",IF(LOOKUP($B1070,$T$903:$T$982,R$903:R$982)=0,"",LOOKUP($B1070,$T$903:$T$982,R$903:R$982)))</f>
        <v/>
      </c>
      <c r="S1070" s="45"/>
      <c r="T1070" s="45"/>
      <c r="U1070" s="1066">
        <v>1071</v>
      </c>
      <c r="V1070" s="45"/>
    </row>
    <row r="1071" spans="1:22" ht="15.75" customHeight="1">
      <c r="A1071" s="1240" t="str">
        <f>IF(OR(A1070="",LOOKUP(B1071,$T$903:$T$982,A$903:A$982)=A1070),"",LOOKUP(B1071,$T$903:$T$982,A$903:A$982))</f>
        <v>Sheep sales - local: no. sold</v>
      </c>
      <c r="B1071" s="1214">
        <v>4</v>
      </c>
      <c r="C1071" s="1120">
        <f>IF($A1071="","",LOOKUP($B1071,$T$903:$T$982,C$903:C$982))</f>
        <v>0</v>
      </c>
      <c r="D1071" s="1120">
        <f>IF($A1071="","",LOOKUP($B1071,$T$903:$T$982,M$903:M$982))</f>
        <v>0</v>
      </c>
      <c r="E1071" s="1120">
        <f>IF($A1071="","",LOOKUP($B1071,$T$903:$T$982,D$903:D$982))</f>
        <v>0</v>
      </c>
      <c r="F1071" s="1120">
        <f>IF($A1071="","",LOOKUP($B1071,$T$903:$T$982,N$903:N$982))</f>
        <v>0</v>
      </c>
      <c r="G1071" s="847"/>
      <c r="H1071" s="1224">
        <f>IF($A1071="","",LOOKUP($B1071,$T$903:$T$982,E$903:E$982))</f>
        <v>120</v>
      </c>
      <c r="I1071" s="1224">
        <f>IF($A1071="","",LOOKUP($B1071,$T$903:$T$982,O$903:O$982))</f>
        <v>0</v>
      </c>
      <c r="J1071" s="1224">
        <f>IF($A1071="","",LOOKUP($B1071,$T$903:$T$982,F$903:F$982))</f>
        <v>60</v>
      </c>
      <c r="K1071" s="1224">
        <f>IF($A1071="","",LOOKUP($B1071,$T$903:$T$982,P$903:P$982))</f>
        <v>0</v>
      </c>
      <c r="L1071" s="847"/>
      <c r="M1071" s="1011" t="str">
        <f t="shared" si="217"/>
        <v/>
      </c>
      <c r="N1071" s="847"/>
      <c r="O1071" s="847"/>
      <c r="P1071" s="847"/>
      <c r="Q1071" s="450"/>
      <c r="R1071" s="847" t="str">
        <f>IF($A1071="","",IF(LOOKUP($B1071,$T$903:$T$982,R$903:R$982)=0,"",LOOKUP($B1071,$T$903:$T$982,R$903:R$982)))</f>
        <v/>
      </c>
      <c r="S1071" s="45"/>
      <c r="T1071" s="45"/>
      <c r="U1071" s="1066">
        <v>1072</v>
      </c>
      <c r="V1071" s="45"/>
    </row>
    <row r="1072" spans="1:22" ht="15.75" customHeight="1">
      <c r="A1072" s="1240" t="str">
        <f>IF(OR(A1071="",LOOKUP(B1072,$T$903:$T$982,A$903:A$982)=A1071),"",LOOKUP(B1072,$T$903:$T$982,A$903:A$982))</f>
        <v>Chicken sales: no. sold</v>
      </c>
      <c r="B1072" s="1214">
        <v>5</v>
      </c>
      <c r="C1072" s="1120">
        <f>IF($A1072="","",LOOKUP($B1072,$T$903:$T$982,C$903:C$982))</f>
        <v>125</v>
      </c>
      <c r="D1072" s="1120">
        <f>IF($A1072="","",LOOKUP($B1072,$T$903:$T$982,M$903:M$982))</f>
        <v>0</v>
      </c>
      <c r="E1072" s="1120">
        <f>IF($A1072="","",LOOKUP($B1072,$T$903:$T$982,D$903:D$982))</f>
        <v>200</v>
      </c>
      <c r="F1072" s="1120">
        <f>IF($A1072="","",LOOKUP($B1072,$T$903:$T$982,N$903:N$982))</f>
        <v>0</v>
      </c>
      <c r="G1072" s="847"/>
      <c r="H1072" s="1224">
        <f>IF($A1072="","",LOOKUP($B1072,$T$903:$T$982,E$903:E$982))</f>
        <v>250</v>
      </c>
      <c r="I1072" s="1224">
        <f>IF($A1072="","",LOOKUP($B1072,$T$903:$T$982,O$903:O$982))</f>
        <v>0</v>
      </c>
      <c r="J1072" s="1224">
        <f>IF($A1072="","",LOOKUP($B1072,$T$903:$T$982,F$903:F$982))</f>
        <v>250</v>
      </c>
      <c r="K1072" s="1224">
        <f>IF($A1072="","",LOOKUP($B1072,$T$903:$T$982,P$903:P$982))</f>
        <v>0</v>
      </c>
      <c r="L1072" s="847"/>
      <c r="M1072" s="1011" t="str">
        <f t="shared" si="217"/>
        <v/>
      </c>
      <c r="N1072" s="847"/>
      <c r="O1072" s="847"/>
      <c r="P1072" s="847"/>
      <c r="Q1072" s="450"/>
      <c r="R1072" s="847" t="str">
        <f>IF($A1072="","",IF(LOOKUP($B1072,$T$903:$T$982,R$903:R$982)=0,"",LOOKUP($B1072,$T$903:$T$982,R$903:R$982)))</f>
        <v/>
      </c>
      <c r="S1072" s="45"/>
      <c r="T1072" s="45"/>
      <c r="U1072" s="1066">
        <v>1073</v>
      </c>
      <c r="V1072" s="45"/>
    </row>
    <row r="1073" spans="1:22" ht="15.75" customHeight="1">
      <c r="A1073" s="1240" t="str">
        <f>IF(OR(A1072="",LOOKUP(B1073,$T$903:$T$982,A$903:A$982)=A1072),"",LOOKUP(B1073,$T$903:$T$982,A$903:A$982))</f>
        <v>Maize: kg produced</v>
      </c>
      <c r="B1073" s="1214">
        <v>6</v>
      </c>
      <c r="C1073" s="1120">
        <f>IF($A1073="","",LOOKUP($B1073,$T$903:$T$982,C$903:C$982))</f>
        <v>0</v>
      </c>
      <c r="D1073" s="1120">
        <f>IF($A1073="","",LOOKUP($B1073,$T$903:$T$982,M$903:M$982))</f>
        <v>0</v>
      </c>
      <c r="E1073" s="1120">
        <f>IF($A1073="","",LOOKUP($B1073,$T$903:$T$982,D$903:D$982))</f>
        <v>0</v>
      </c>
      <c r="F1073" s="1120">
        <f>IF($A1073="","",LOOKUP($B1073,$T$903:$T$982,N$903:N$982))</f>
        <v>0</v>
      </c>
      <c r="G1073" s="847"/>
      <c r="H1073" s="1224">
        <f>IF($A1073="","",LOOKUP($B1073,$T$903:$T$982,E$903:E$982))</f>
        <v>4225</v>
      </c>
      <c r="I1073" s="1224">
        <f>IF($A1073="","",LOOKUP($B1073,$T$903:$T$982,O$903:O$982))</f>
        <v>-4225</v>
      </c>
      <c r="J1073" s="1224">
        <f>IF($A1073="","",LOOKUP($B1073,$T$903:$T$982,F$903:F$982))</f>
        <v>29900</v>
      </c>
      <c r="K1073" s="1224">
        <f>IF($A1073="","",LOOKUP($B1073,$T$903:$T$982,P$903:P$982))</f>
        <v>-29900</v>
      </c>
      <c r="L1073" s="847"/>
      <c r="M1073" s="1011">
        <f t="shared" si="217"/>
        <v>12</v>
      </c>
      <c r="N1073" s="847"/>
      <c r="O1073" s="847"/>
      <c r="P1073" s="847"/>
      <c r="Q1073" s="450"/>
      <c r="R1073" s="847">
        <f>IF($A1073="","",IF(LOOKUP($B1073,$T$903:$T$982,R$903:R$982)=0,"",LOOKUP($B1073,$T$903:$T$982,R$903:R$982)))</f>
        <v>12</v>
      </c>
      <c r="S1073" s="45"/>
      <c r="T1073" s="45"/>
      <c r="U1073" s="1066">
        <v>1074</v>
      </c>
      <c r="V1073" s="45"/>
    </row>
    <row r="1074" spans="1:22" ht="15.75" customHeight="1">
      <c r="A1074" s="1240" t="str">
        <f>IF(OR(A1073="",LOOKUP(B1074,$T$903:$T$982,A$903:A$982)=A1073),"",LOOKUP(B1074,$T$903:$T$982,A$903:A$982))</f>
        <v>Beans: kg produced</v>
      </c>
      <c r="B1074" s="1214">
        <v>7</v>
      </c>
      <c r="C1074" s="1120">
        <f>IF($A1074="","",LOOKUP($B1074,$T$903:$T$982,C$903:C$982))</f>
        <v>0</v>
      </c>
      <c r="D1074" s="1120">
        <f>IF($A1074="","",LOOKUP($B1074,$T$903:$T$982,M$903:M$982))</f>
        <v>0</v>
      </c>
      <c r="E1074" s="1120">
        <f>IF($A1074="","",LOOKUP($B1074,$T$903:$T$982,D$903:D$982))</f>
        <v>0</v>
      </c>
      <c r="F1074" s="1120">
        <f>IF($A1074="","",LOOKUP($B1074,$T$903:$T$982,N$903:N$982))</f>
        <v>0</v>
      </c>
      <c r="G1074" s="847"/>
      <c r="H1074" s="1224">
        <f>IF($A1074="","",LOOKUP($B1074,$T$903:$T$982,E$903:E$982))</f>
        <v>300</v>
      </c>
      <c r="I1074" s="1224">
        <f>IF($A1074="","",LOOKUP($B1074,$T$903:$T$982,O$903:O$982))</f>
        <v>0</v>
      </c>
      <c r="J1074" s="1224">
        <f>IF($A1074="","",LOOKUP($B1074,$T$903:$T$982,F$903:F$982))</f>
        <v>1500</v>
      </c>
      <c r="K1074" s="1224">
        <f>IF($A1074="","",LOOKUP($B1074,$T$903:$T$982,P$903:P$982))</f>
        <v>0</v>
      </c>
      <c r="L1074" s="847"/>
      <c r="M1074" s="1011">
        <f t="shared" si="217"/>
        <v>17</v>
      </c>
      <c r="N1074" s="847"/>
      <c r="O1074" s="847"/>
      <c r="P1074" s="847"/>
      <c r="Q1074" s="450"/>
      <c r="R1074" s="847">
        <f>IF($A1074="","",IF(LOOKUP($B1074,$T$903:$T$982,R$903:R$982)=0,"",LOOKUP($B1074,$T$903:$T$982,R$903:R$982)))</f>
        <v>17</v>
      </c>
      <c r="S1074" s="45"/>
      <c r="T1074" s="45"/>
      <c r="U1074" s="1066">
        <v>1075</v>
      </c>
      <c r="V1074" s="45"/>
    </row>
    <row r="1075" spans="1:22" ht="15.75" customHeight="1">
      <c r="A1075" s="1240" t="str">
        <f>IF(OR(A1074="",LOOKUP(B1075,$T$903:$T$982,A$903:A$982)=A1074),"",LOOKUP(B1075,$T$903:$T$982,A$903:A$982))</f>
        <v>Groundnuts (dry): no. local meas</v>
      </c>
      <c r="B1075" s="1214">
        <v>8</v>
      </c>
      <c r="C1075" s="1120">
        <f>IF($A1075="","",LOOKUP($B1075,$T$903:$T$982,C$903:C$982))</f>
        <v>0</v>
      </c>
      <c r="D1075" s="1120">
        <f>IF($A1075="","",LOOKUP($B1075,$T$903:$T$982,M$903:M$982))</f>
        <v>0</v>
      </c>
      <c r="E1075" s="1120">
        <f>IF($A1075="","",LOOKUP($B1075,$T$903:$T$982,D$903:D$982))</f>
        <v>0</v>
      </c>
      <c r="F1075" s="1120">
        <f>IF($A1075="","",LOOKUP($B1075,$T$903:$T$982,N$903:N$982))</f>
        <v>0</v>
      </c>
      <c r="G1075" s="847"/>
      <c r="H1075" s="1224">
        <f>IF($A1075="","",LOOKUP($B1075,$T$903:$T$982,E$903:E$982))</f>
        <v>200</v>
      </c>
      <c r="I1075" s="1224">
        <f>IF($A1075="","",LOOKUP($B1075,$T$903:$T$982,O$903:O$982))</f>
        <v>-200</v>
      </c>
      <c r="J1075" s="1224">
        <f>IF($A1075="","",LOOKUP($B1075,$T$903:$T$982,F$903:F$982))</f>
        <v>600</v>
      </c>
      <c r="K1075" s="1224">
        <f>IF($A1075="","",LOOKUP($B1075,$T$903:$T$982,P$903:P$982))</f>
        <v>-600</v>
      </c>
      <c r="L1075" s="847"/>
      <c r="M1075" s="1011">
        <f t="shared" si="217"/>
        <v>25</v>
      </c>
      <c r="N1075" s="847"/>
      <c r="O1075" s="847"/>
      <c r="P1075" s="847"/>
      <c r="Q1075" s="450"/>
      <c r="R1075" s="847">
        <f>IF($A1075="","",IF(LOOKUP($B1075,$T$903:$T$982,R$903:R$982)=0,"",LOOKUP($B1075,$T$903:$T$982,R$903:R$982)))</f>
        <v>25</v>
      </c>
      <c r="S1075" s="45"/>
      <c r="T1075" s="45"/>
      <c r="U1075" s="1066">
        <v>1076</v>
      </c>
      <c r="V1075" s="45"/>
    </row>
    <row r="1076" spans="1:22" ht="15.75" customHeight="1">
      <c r="A1076" s="1240" t="str">
        <f>IF(OR(A1075="",LOOKUP(B1076,$T$903:$T$982,A$903:A$982)=A1075),"",LOOKUP(B1076,$T$903:$T$982,A$903:A$982))</f>
        <v>Sweet Potatoes: local merasure</v>
      </c>
      <c r="B1076" s="1214">
        <v>9</v>
      </c>
      <c r="C1076" s="1120">
        <f>IF($A1076="","",LOOKUP($B1076,$T$903:$T$982,C$903:C$982))</f>
        <v>0</v>
      </c>
      <c r="D1076" s="1120">
        <f>IF($A1076="","",LOOKUP($B1076,$T$903:$T$982,M$903:M$982))</f>
        <v>0</v>
      </c>
      <c r="E1076" s="1120">
        <f>IF($A1076="","",LOOKUP($B1076,$T$903:$T$982,D$903:D$982))</f>
        <v>0</v>
      </c>
      <c r="F1076" s="1120">
        <f>IF($A1076="","",LOOKUP($B1076,$T$903:$T$982,N$903:N$982))</f>
        <v>0</v>
      </c>
      <c r="G1076" s="847"/>
      <c r="H1076" s="1224">
        <f>IF($A1076="","",LOOKUP($B1076,$T$903:$T$982,E$903:E$982))</f>
        <v>100</v>
      </c>
      <c r="I1076" s="1224">
        <f>IF($A1076="","",LOOKUP($B1076,$T$903:$T$982,O$903:O$982))</f>
        <v>-100</v>
      </c>
      <c r="J1076" s="1224">
        <f>IF($A1076="","",LOOKUP($B1076,$T$903:$T$982,F$903:F$982))</f>
        <v>170</v>
      </c>
      <c r="K1076" s="1224">
        <f>IF($A1076="","",LOOKUP($B1076,$T$903:$T$982,P$903:P$982))</f>
        <v>-170</v>
      </c>
      <c r="L1076" s="847"/>
      <c r="M1076" s="1011">
        <f t="shared" si="217"/>
        <v>27</v>
      </c>
      <c r="N1076" s="847"/>
      <c r="O1076" s="847"/>
      <c r="P1076" s="847"/>
      <c r="Q1076" s="450"/>
      <c r="R1076" s="847">
        <f>IF($A1076="","",IF(LOOKUP($B1076,$T$903:$T$982,R$903:R$982)=0,"",LOOKUP($B1076,$T$903:$T$982,R$903:R$982)))</f>
        <v>27</v>
      </c>
      <c r="S1076" s="45"/>
      <c r="T1076" s="45"/>
      <c r="U1076" s="1066">
        <v>1077</v>
      </c>
      <c r="V1076" s="45"/>
    </row>
    <row r="1077" spans="1:22" ht="15.75" customHeight="1">
      <c r="A1077" s="1240" t="str">
        <f>IF(OR(A1076="",LOOKUP(B1077,$T$903:$T$982,A$903:A$982)=A1076),"",LOOKUP(B1077,$T$903:$T$982,A$903:A$982))</f>
        <v>Other crop: Sunflower</v>
      </c>
      <c r="B1077" s="1214">
        <v>10</v>
      </c>
      <c r="C1077" s="1120">
        <f>IF($A1077="","",LOOKUP($B1077,$T$903:$T$982,C$903:C$982))</f>
        <v>0</v>
      </c>
      <c r="D1077" s="1120">
        <f>IF($A1077="","",LOOKUP($B1077,$T$903:$T$982,M$903:M$982))</f>
        <v>0</v>
      </c>
      <c r="E1077" s="1120">
        <f>IF($A1077="","",LOOKUP($B1077,$T$903:$T$982,D$903:D$982))</f>
        <v>0</v>
      </c>
      <c r="F1077" s="1120">
        <f>IF($A1077="","",LOOKUP($B1077,$T$903:$T$982,N$903:N$982))</f>
        <v>0</v>
      </c>
      <c r="G1077" s="847"/>
      <c r="H1077" s="1224">
        <f>IF($A1077="","",LOOKUP($B1077,$T$903:$T$982,E$903:E$982))</f>
        <v>650</v>
      </c>
      <c r="I1077" s="1224">
        <f>IF($A1077="","",LOOKUP($B1077,$T$903:$T$982,O$903:O$982))</f>
        <v>-650</v>
      </c>
      <c r="J1077" s="1224">
        <f>IF($A1077="","",LOOKUP($B1077,$T$903:$T$982,F$903:F$982))</f>
        <v>0</v>
      </c>
      <c r="K1077" s="1224">
        <f>IF($A1077="","",LOOKUP($B1077,$T$903:$T$982,P$903:P$982))</f>
        <v>0</v>
      </c>
      <c r="L1077" s="847"/>
      <c r="M1077" s="1011">
        <f t="shared" si="217"/>
        <v>28</v>
      </c>
      <c r="N1077" s="847"/>
      <c r="O1077" s="847"/>
      <c r="P1077" s="847"/>
      <c r="Q1077" s="450"/>
      <c r="R1077" s="847">
        <f>IF($A1077="","",IF(LOOKUP($B1077,$T$903:$T$982,R$903:R$982)=0,"",LOOKUP($B1077,$T$903:$T$982,R$903:R$982)))</f>
        <v>28</v>
      </c>
      <c r="S1077" s="45"/>
      <c r="T1077" s="45"/>
      <c r="U1077" s="1066">
        <v>1078</v>
      </c>
      <c r="V1077" s="45"/>
    </row>
    <row r="1078" spans="1:22" ht="15.75" customHeight="1">
      <c r="A1078" s="1240" t="str">
        <f>IF(OR(A1077="",LOOKUP(B1078,$T$903:$T$982,A$903:A$982)=A1077),"",LOOKUP(B1078,$T$903:$T$982,A$903:A$982))</f>
        <v>Cotton kg sold</v>
      </c>
      <c r="B1078" s="1214">
        <v>11</v>
      </c>
      <c r="C1078" s="1120">
        <f>IF($A1078="","",LOOKUP($B1078,$T$903:$T$982,C$903:C$982))</f>
        <v>300</v>
      </c>
      <c r="D1078" s="1120">
        <f>IF($A1078="","",LOOKUP($B1078,$T$903:$T$982,M$903:M$982))</f>
        <v>0</v>
      </c>
      <c r="E1078" s="1120">
        <f>IF($A1078="","",LOOKUP($B1078,$T$903:$T$982,D$903:D$982))</f>
        <v>600</v>
      </c>
      <c r="F1078" s="1120">
        <f>IF($A1078="","",LOOKUP($B1078,$T$903:$T$982,N$903:N$982))</f>
        <v>0</v>
      </c>
      <c r="G1078" s="847"/>
      <c r="H1078" s="1224">
        <f>IF($A1078="","",LOOKUP($B1078,$T$903:$T$982,E$903:E$982))</f>
        <v>1890</v>
      </c>
      <c r="I1078" s="1224">
        <f>IF($A1078="","",LOOKUP($B1078,$T$903:$T$982,O$903:O$982))</f>
        <v>0</v>
      </c>
      <c r="J1078" s="1224">
        <f>IF($A1078="","",LOOKUP($B1078,$T$903:$T$982,F$903:F$982))</f>
        <v>2000</v>
      </c>
      <c r="K1078" s="1224">
        <f>IF($A1078="","",LOOKUP($B1078,$T$903:$T$982,P$903:P$982))</f>
        <v>0</v>
      </c>
      <c r="L1078" s="847"/>
      <c r="M1078" s="1011" t="str">
        <f t="shared" si="217"/>
        <v/>
      </c>
      <c r="N1078" s="847"/>
      <c r="O1078" s="847"/>
      <c r="P1078" s="847"/>
      <c r="Q1078" s="450"/>
      <c r="R1078" s="847" t="str">
        <f>IF($A1078="","",IF(LOOKUP($B1078,$T$903:$T$982,R$903:R$982)=0,"",LOOKUP($B1078,$T$903:$T$982,R$903:R$982)))</f>
        <v/>
      </c>
      <c r="S1078" s="45"/>
      <c r="T1078" s="45"/>
      <c r="U1078" s="1066">
        <v>1079</v>
      </c>
      <c r="V1078" s="45"/>
    </row>
    <row r="1079" spans="1:22" ht="15.75" customHeight="1">
      <c r="A1079" s="1240" t="str">
        <f>IF(OR(A1078="",LOOKUP(B1079,$T$903:$T$982,A$903:A$982)=A1078),"",LOOKUP(B1079,$T$903:$T$982,A$903:A$982))</f>
        <v>Cucumbers: kg produced</v>
      </c>
      <c r="B1079" s="1214">
        <v>12</v>
      </c>
      <c r="C1079" s="1120">
        <f>IF($A1079="","",LOOKUP($B1079,$T$903:$T$982,C$903:C$982))</f>
        <v>0</v>
      </c>
      <c r="D1079" s="1120">
        <f>IF($A1079="","",LOOKUP($B1079,$T$903:$T$982,M$903:M$982))</f>
        <v>0</v>
      </c>
      <c r="E1079" s="1120">
        <f>IF($A1079="","",LOOKUP($B1079,$T$903:$T$982,D$903:D$982))</f>
        <v>0</v>
      </c>
      <c r="F1079" s="1120">
        <f>IF($A1079="","",LOOKUP($B1079,$T$903:$T$982,N$903:N$982))</f>
        <v>0</v>
      </c>
      <c r="G1079" s="847"/>
      <c r="H1079" s="1224">
        <f>IF($A1079="","",LOOKUP($B1079,$T$903:$T$982,E$903:E$982))</f>
        <v>450</v>
      </c>
      <c r="I1079" s="1224">
        <f>IF($A1079="","",LOOKUP($B1079,$T$903:$T$982,O$903:O$982))</f>
        <v>0</v>
      </c>
      <c r="J1079" s="1224">
        <f>IF($A1079="","",LOOKUP($B1079,$T$903:$T$982,F$903:F$982))</f>
        <v>0</v>
      </c>
      <c r="K1079" s="1224">
        <f>IF($A1079="","",LOOKUP($B1079,$T$903:$T$982,P$903:P$982))</f>
        <v>0</v>
      </c>
      <c r="L1079" s="847"/>
      <c r="M1079" s="1011" t="str">
        <f t="shared" si="217"/>
        <v/>
      </c>
      <c r="N1079" s="847"/>
      <c r="O1079" s="847"/>
      <c r="P1079" s="847"/>
      <c r="Q1079" s="450"/>
      <c r="R1079" s="847" t="str">
        <f>IF($A1079="","",IF(LOOKUP($B1079,$T$903:$T$982,R$903:R$982)=0,"",LOOKUP($B1079,$T$903:$T$982,R$903:R$982)))</f>
        <v/>
      </c>
      <c r="S1079" s="45"/>
      <c r="T1079" s="45"/>
      <c r="U1079" s="1066">
        <v>1080</v>
      </c>
      <c r="V1079" s="45"/>
    </row>
    <row r="1080" spans="1:22" ht="15.75" customHeight="1">
      <c r="A1080" s="1240" t="str">
        <f>IF(OR(A1079="",LOOKUP(B1080,$T$903:$T$982,A$903:A$982)=A1079),"",LOOKUP(B1080,$T$903:$T$982,A$903:A$982))</f>
        <v>Rape: kg produced</v>
      </c>
      <c r="B1080" s="1214">
        <v>13</v>
      </c>
      <c r="C1080" s="1120">
        <f>IF($A1080="","",LOOKUP($B1080,$T$903:$T$982,C$903:C$982))</f>
        <v>0</v>
      </c>
      <c r="D1080" s="1120">
        <f>IF($A1080="","",LOOKUP($B1080,$T$903:$T$982,M$903:M$982))</f>
        <v>0</v>
      </c>
      <c r="E1080" s="1120">
        <f>IF($A1080="","",LOOKUP($B1080,$T$903:$T$982,D$903:D$982))</f>
        <v>0</v>
      </c>
      <c r="F1080" s="1120">
        <f>IF($A1080="","",LOOKUP($B1080,$T$903:$T$982,N$903:N$982))</f>
        <v>0</v>
      </c>
      <c r="G1080" s="847"/>
      <c r="H1080" s="1224">
        <f>IF($A1080="","",LOOKUP($B1080,$T$903:$T$982,E$903:E$982))</f>
        <v>1500</v>
      </c>
      <c r="I1080" s="1224">
        <f>IF($A1080="","",LOOKUP($B1080,$T$903:$T$982,O$903:O$982))</f>
        <v>0</v>
      </c>
      <c r="J1080" s="1224">
        <f>IF($A1080="","",LOOKUP($B1080,$T$903:$T$982,F$903:F$982))</f>
        <v>0</v>
      </c>
      <c r="K1080" s="1224">
        <f>IF($A1080="","",LOOKUP($B1080,$T$903:$T$982,P$903:P$982))</f>
        <v>0</v>
      </c>
      <c r="L1080" s="847"/>
      <c r="M1080" s="1011" t="str">
        <f t="shared" si="217"/>
        <v/>
      </c>
      <c r="N1080" s="847"/>
      <c r="O1080" s="847"/>
      <c r="P1080" s="847"/>
      <c r="Q1080" s="450"/>
      <c r="R1080" s="847" t="str">
        <f>IF($A1080="","",IF(LOOKUP($B1080,$T$903:$T$982,R$903:R$982)=0,"",LOOKUP($B1080,$T$903:$T$982,R$903:R$982)))</f>
        <v/>
      </c>
      <c r="S1080" s="45"/>
      <c r="T1080" s="45"/>
      <c r="U1080" s="1066">
        <v>1081</v>
      </c>
      <c r="V1080" s="45"/>
    </row>
    <row r="1081" spans="1:22" ht="15.75" customHeight="1">
      <c r="A1081" s="1240" t="str">
        <f>IF(OR(A1080="",LOOKUP(B1081,$T$903:$T$982,A$903:A$982)=A1080),"",LOOKUP(B1081,$T$903:$T$982,A$903:A$982))</f>
        <v>Agricultural cash income -- see Data2</v>
      </c>
      <c r="B1081" s="1214">
        <v>14</v>
      </c>
      <c r="C1081" s="1120">
        <f>IF($A1081="","",LOOKUP($B1081,$T$903:$T$982,C$903:C$982))</f>
        <v>950</v>
      </c>
      <c r="D1081" s="1120">
        <f>IF($A1081="","",LOOKUP($B1081,$T$903:$T$982,M$903:M$982))</f>
        <v>190</v>
      </c>
      <c r="E1081" s="1120">
        <f>IF($A1081="","",LOOKUP($B1081,$T$903:$T$982,D$903:D$982))</f>
        <v>560</v>
      </c>
      <c r="F1081" s="1120">
        <f>IF($A1081="","",LOOKUP($B1081,$T$903:$T$982,N$903:N$982))</f>
        <v>112</v>
      </c>
      <c r="G1081" s="847"/>
      <c r="H1081" s="1224">
        <f>IF($A1081="","",LOOKUP($B1081,$T$903:$T$982,E$903:E$982))</f>
        <v>0</v>
      </c>
      <c r="I1081" s="1224">
        <f>IF($A1081="","",LOOKUP($B1081,$T$903:$T$982,O$903:O$982))</f>
        <v>0</v>
      </c>
      <c r="J1081" s="1224">
        <f>IF($A1081="","",LOOKUP($B1081,$T$903:$T$982,F$903:F$982))</f>
        <v>0</v>
      </c>
      <c r="K1081" s="1224">
        <f>IF($A1081="","",LOOKUP($B1081,$T$903:$T$982,P$903:P$982))</f>
        <v>0</v>
      </c>
      <c r="L1081" s="847"/>
      <c r="M1081" s="1011" t="str">
        <f t="shared" si="217"/>
        <v/>
      </c>
      <c r="N1081" s="847"/>
      <c r="O1081" s="847"/>
      <c r="P1081" s="847"/>
      <c r="Q1081" s="450"/>
      <c r="R1081" s="847" t="str">
        <f>IF($A1081="","",IF(LOOKUP($B1081,$T$903:$T$982,R$903:R$982)=0,"",LOOKUP($B1081,$T$903:$T$982,R$903:R$982)))</f>
        <v/>
      </c>
      <c r="S1081" s="45"/>
      <c r="T1081" s="45"/>
      <c r="U1081" s="1066">
        <v>1082</v>
      </c>
      <c r="V1081" s="45"/>
    </row>
    <row r="1082" spans="1:22" ht="15.75" customHeight="1">
      <c r="A1082" s="1240" t="str">
        <f>IF(OR(A1081="",LOOKUP(B1082,$T$903:$T$982,A$903:A$982)=A1081),"",LOOKUP(B1082,$T$903:$T$982,A$903:A$982))</f>
        <v>Construction cash income -- see Data2</v>
      </c>
      <c r="B1082" s="1214">
        <v>15</v>
      </c>
      <c r="C1082" s="1120">
        <f>IF($A1082="","",LOOKUP($B1082,$T$903:$T$982,C$903:C$982))</f>
        <v>480</v>
      </c>
      <c r="D1082" s="1120">
        <f>IF($A1082="","",LOOKUP($B1082,$T$903:$T$982,M$903:M$982))</f>
        <v>96</v>
      </c>
      <c r="E1082" s="1120">
        <f>IF($A1082="","",LOOKUP($B1082,$T$903:$T$982,D$903:D$982))</f>
        <v>1360</v>
      </c>
      <c r="F1082" s="1120">
        <f>IF($A1082="","",LOOKUP($B1082,$T$903:$T$982,N$903:N$982))</f>
        <v>272</v>
      </c>
      <c r="G1082" s="847"/>
      <c r="H1082" s="1224">
        <f>IF($A1082="","",LOOKUP($B1082,$T$903:$T$982,E$903:E$982))</f>
        <v>0</v>
      </c>
      <c r="I1082" s="1224">
        <f>IF($A1082="","",LOOKUP($B1082,$T$903:$T$982,O$903:O$982))</f>
        <v>0</v>
      </c>
      <c r="J1082" s="1224">
        <f>IF($A1082="","",LOOKUP($B1082,$T$903:$T$982,F$903:F$982))</f>
        <v>0</v>
      </c>
      <c r="K1082" s="1224">
        <f>IF($A1082="","",LOOKUP($B1082,$T$903:$T$982,P$903:P$982))</f>
        <v>0</v>
      </c>
      <c r="L1082" s="847"/>
      <c r="M1082" s="1011" t="str">
        <f t="shared" si="217"/>
        <v/>
      </c>
      <c r="N1082" s="847"/>
      <c r="O1082" s="847"/>
      <c r="P1082" s="847"/>
      <c r="Q1082" s="450"/>
      <c r="R1082" s="847" t="str">
        <f>IF($A1082="","",IF(LOOKUP($B1082,$T$903:$T$982,R$903:R$982)=0,"",LOOKUP($B1082,$T$903:$T$982,R$903:R$982)))</f>
        <v/>
      </c>
      <c r="S1082" s="45"/>
      <c r="T1082" s="45"/>
      <c r="U1082" s="1066">
        <v>1083</v>
      </c>
      <c r="V1082" s="45"/>
    </row>
    <row r="1083" spans="1:22" ht="15.75" customHeight="1">
      <c r="A1083" s="1240" t="str">
        <f>IF(OR(A1082="",LOOKUP(B1083,$T$903:$T$982,A$903:A$982)=A1082),"",LOOKUP(B1083,$T$903:$T$982,A$903:A$982))</f>
        <v>Self-employment -- see Data2</v>
      </c>
      <c r="B1083" s="1214">
        <v>16</v>
      </c>
      <c r="C1083" s="1120">
        <f>IF($A1083="","",LOOKUP($B1083,$T$903:$T$982,C$903:C$982))</f>
        <v>950</v>
      </c>
      <c r="D1083" s="1120">
        <f>IF($A1083="","",LOOKUP($B1083,$T$903:$T$982,M$903:M$982))</f>
        <v>190</v>
      </c>
      <c r="E1083" s="1120">
        <f>IF($A1083="","",LOOKUP($B1083,$T$903:$T$982,D$903:D$982))</f>
        <v>1830</v>
      </c>
      <c r="F1083" s="1120">
        <f>IF($A1083="","",LOOKUP($B1083,$T$903:$T$982,N$903:N$982))</f>
        <v>366</v>
      </c>
      <c r="G1083" s="847"/>
      <c r="H1083" s="1224">
        <f>IF($A1083="","",LOOKUP($B1083,$T$903:$T$982,E$903:E$982))</f>
        <v>0</v>
      </c>
      <c r="I1083" s="1224">
        <f>IF($A1083="","",LOOKUP($B1083,$T$903:$T$982,O$903:O$982))</f>
        <v>0</v>
      </c>
      <c r="J1083" s="1224">
        <f>IF($A1083="","",LOOKUP($B1083,$T$903:$T$982,F$903:F$982))</f>
        <v>0</v>
      </c>
      <c r="K1083" s="1224">
        <f>IF($A1083="","",LOOKUP($B1083,$T$903:$T$982,P$903:P$982))</f>
        <v>0</v>
      </c>
      <c r="L1083" s="847"/>
      <c r="M1083" s="1011" t="str">
        <f t="shared" si="217"/>
        <v/>
      </c>
      <c r="N1083" s="847"/>
      <c r="O1083" s="847"/>
      <c r="P1083" s="847"/>
      <c r="Q1083" s="450"/>
      <c r="R1083" s="847" t="str">
        <f>IF($A1083="","",IF(LOOKUP($B1083,$T$903:$T$982,R$903:R$982)=0,"",LOOKUP($B1083,$T$903:$T$982,R$903:R$982)))</f>
        <v/>
      </c>
      <c r="S1083" s="45"/>
      <c r="T1083" s="45"/>
      <c r="U1083" s="1066">
        <v>1084</v>
      </c>
      <c r="V1083" s="45"/>
    </row>
    <row r="1084" spans="1:22" ht="15.75" customHeight="1">
      <c r="A1084" s="1240" t="str">
        <f>IF(OR(A1083="",LOOKUP(B1084,$T$903:$T$982,A$903:A$982)=A1083),"",LOOKUP(B1084,$T$903:$T$982,A$903:A$982))</f>
        <v>Small business -- see Data2</v>
      </c>
      <c r="B1084" s="1214">
        <v>17</v>
      </c>
      <c r="C1084" s="1120">
        <f>IF($A1084="","",LOOKUP($B1084,$T$903:$T$982,C$903:C$982))</f>
        <v>860</v>
      </c>
      <c r="D1084" s="1120">
        <f>IF($A1084="","",LOOKUP($B1084,$T$903:$T$982,M$903:M$982))</f>
        <v>0</v>
      </c>
      <c r="E1084" s="1120">
        <f>IF($A1084="","",LOOKUP($B1084,$T$903:$T$982,D$903:D$982))</f>
        <v>2440</v>
      </c>
      <c r="F1084" s="1120">
        <f>IF($A1084="","",LOOKUP($B1084,$T$903:$T$982,N$903:N$982))</f>
        <v>0</v>
      </c>
      <c r="G1084" s="847"/>
      <c r="H1084" s="1224">
        <f>IF($A1084="","",LOOKUP($B1084,$T$903:$T$982,E$903:E$982))</f>
        <v>5400</v>
      </c>
      <c r="I1084" s="1224">
        <f>IF($A1084="","",LOOKUP($B1084,$T$903:$T$982,O$903:O$982))</f>
        <v>0</v>
      </c>
      <c r="J1084" s="1224">
        <f>IF($A1084="","",LOOKUP($B1084,$T$903:$T$982,F$903:F$982))</f>
        <v>29200</v>
      </c>
      <c r="K1084" s="1224">
        <f>IF($A1084="","",LOOKUP($B1084,$T$903:$T$982,P$903:P$982))</f>
        <v>0</v>
      </c>
      <c r="L1084" s="847"/>
      <c r="M1084" s="1011" t="str">
        <f t="shared" si="217"/>
        <v/>
      </c>
      <c r="N1084" s="847"/>
      <c r="O1084" s="847"/>
      <c r="P1084" s="847"/>
      <c r="Q1084" s="450"/>
      <c r="R1084" s="847" t="str">
        <f>IF($A1084="","",IF(LOOKUP($B1084,$T$903:$T$982,R$903:R$982)=0,"",LOOKUP($B1084,$T$903:$T$982,R$903:R$982)))</f>
        <v/>
      </c>
      <c r="S1084" s="45"/>
      <c r="T1084" s="45"/>
      <c r="U1084" s="1066">
        <v>1085</v>
      </c>
      <c r="V1084" s="45"/>
    </row>
    <row r="1085" spans="1:22" ht="15.75" customHeight="1">
      <c r="A1085" s="1240" t="str">
        <f>IF(OR(A1084="",LOOKUP(B1085,$T$903:$T$982,A$903:A$982)=A1084),"",LOOKUP(B1085,$T$903:$T$982,A$903:A$982))</f>
        <v/>
      </c>
      <c r="B1085" s="1214">
        <v>18</v>
      </c>
      <c r="C1085" s="1120" t="str">
        <f>IF($A1085="","",LOOKUP($B1085,$T$903:$T$982,C$903:C$982))</f>
        <v/>
      </c>
      <c r="D1085" s="1120" t="str">
        <f>IF($A1085="","",LOOKUP($B1085,$T$903:$T$982,M$903:M$982))</f>
        <v/>
      </c>
      <c r="E1085" s="1120" t="str">
        <f>IF($A1085="","",LOOKUP($B1085,$T$903:$T$982,D$903:D$982))</f>
        <v/>
      </c>
      <c r="F1085" s="1120" t="str">
        <f>IF($A1085="","",LOOKUP($B1085,$T$903:$T$982,N$903:N$982))</f>
        <v/>
      </c>
      <c r="G1085" s="847"/>
      <c r="H1085" s="1224" t="str">
        <f>IF($A1085="","",LOOKUP($B1085,$T$903:$T$982,E$903:E$982))</f>
        <v/>
      </c>
      <c r="I1085" s="1224" t="str">
        <f>IF($A1085="","",LOOKUP($B1085,$T$903:$T$982,O$903:O$982))</f>
        <v/>
      </c>
      <c r="J1085" s="1224" t="str">
        <f>IF($A1085="","",LOOKUP($B1085,$T$903:$T$982,F$903:F$982))</f>
        <v/>
      </c>
      <c r="K1085" s="1224" t="str">
        <f>IF($A1085="","",LOOKUP($B1085,$T$903:$T$982,P$903:P$982))</f>
        <v/>
      </c>
      <c r="L1085" s="847"/>
      <c r="M1085" s="1011" t="str">
        <f t="shared" si="217"/>
        <v/>
      </c>
      <c r="N1085" s="847"/>
      <c r="O1085" s="847"/>
      <c r="P1085" s="847"/>
      <c r="Q1085" s="450"/>
      <c r="R1085" s="847" t="str">
        <f>IF($A1085="","",IF(LOOKUP($B1085,$T$903:$T$982,R$903:R$982)=0,"",LOOKUP($B1085,$T$903:$T$982,R$903:R$982)))</f>
        <v/>
      </c>
      <c r="S1085" s="45"/>
      <c r="T1085" s="45"/>
      <c r="U1085" s="1066">
        <v>1086</v>
      </c>
      <c r="V1085" s="45"/>
    </row>
    <row r="1086" spans="1:22" ht="15.75" customHeight="1">
      <c r="A1086" s="1240" t="str">
        <f>IF(OR(A1085="",LOOKUP(B1086,$T$903:$T$982,A$903:A$982)=A1085),"",LOOKUP(B1086,$T$903:$T$982,A$903:A$982))</f>
        <v/>
      </c>
      <c r="B1086" s="1214">
        <v>19</v>
      </c>
      <c r="C1086" s="1120" t="str">
        <f>IF($A1086="","",LOOKUP($B1086,$T$903:$T$982,C$903:C$982))</f>
        <v/>
      </c>
      <c r="D1086" s="1120" t="str">
        <f>IF($A1086="","",LOOKUP($B1086,$T$903:$T$982,M$903:M$982))</f>
        <v/>
      </c>
      <c r="E1086" s="1120" t="str">
        <f>IF($A1086="","",LOOKUP($B1086,$T$903:$T$982,D$903:D$982))</f>
        <v/>
      </c>
      <c r="F1086" s="1120" t="str">
        <f>IF($A1086="","",LOOKUP($B1086,$T$903:$T$982,N$903:N$982))</f>
        <v/>
      </c>
      <c r="G1086" s="847"/>
      <c r="H1086" s="1224" t="str">
        <f>IF($A1086="","",LOOKUP($B1086,$T$903:$T$982,E$903:E$982))</f>
        <v/>
      </c>
      <c r="I1086" s="1224" t="str">
        <f>IF($A1086="","",LOOKUP($B1086,$T$903:$T$982,O$903:O$982))</f>
        <v/>
      </c>
      <c r="J1086" s="1224" t="str">
        <f>IF($A1086="","",LOOKUP($B1086,$T$903:$T$982,F$903:F$982))</f>
        <v/>
      </c>
      <c r="K1086" s="1224" t="str">
        <f>IF($A1086="","",LOOKUP($B1086,$T$903:$T$982,P$903:P$982))</f>
        <v/>
      </c>
      <c r="L1086" s="847"/>
      <c r="M1086" s="1011" t="str">
        <f t="shared" si="217"/>
        <v/>
      </c>
      <c r="N1086" s="847"/>
      <c r="O1086" s="847"/>
      <c r="P1086" s="847"/>
      <c r="Q1086" s="450"/>
      <c r="R1086" s="847" t="str">
        <f>IF($A1086="","",IF(LOOKUP($B1086,$T$903:$T$982,R$903:R$982)=0,"",LOOKUP($B1086,$T$903:$T$982,R$903:R$982)))</f>
        <v/>
      </c>
      <c r="S1086" s="45"/>
      <c r="T1086" s="45"/>
      <c r="U1086" s="1066">
        <v>1087</v>
      </c>
      <c r="V1086" s="45"/>
    </row>
    <row r="1087" spans="1:22" ht="15.75" customHeight="1">
      <c r="A1087" s="1240" t="str">
        <f>IF(OR(A1086="",LOOKUP(B1087,$T$903:$T$982,A$903:A$982)=A1086),"",LOOKUP(B1087,$T$903:$T$982,A$903:A$982))</f>
        <v/>
      </c>
      <c r="B1087" s="1214">
        <v>20</v>
      </c>
      <c r="C1087" s="1120" t="str">
        <f>IF($A1087="","",LOOKUP($B1087,$T$903:$T$982,C$903:C$982))</f>
        <v/>
      </c>
      <c r="D1087" s="1120" t="str">
        <f>IF($A1087="","",LOOKUP($B1087,$T$903:$T$982,M$903:M$982))</f>
        <v/>
      </c>
      <c r="E1087" s="1120" t="str">
        <f>IF($A1087="","",LOOKUP($B1087,$T$903:$T$982,D$903:D$982))</f>
        <v/>
      </c>
      <c r="F1087" s="1120" t="str">
        <f>IF($A1087="","",LOOKUP($B1087,$T$903:$T$982,N$903:N$982))</f>
        <v/>
      </c>
      <c r="G1087" s="847"/>
      <c r="H1087" s="1224" t="str">
        <f>IF($A1087="","",LOOKUP($B1087,$T$903:$T$982,E$903:E$982))</f>
        <v/>
      </c>
      <c r="I1087" s="1224" t="str">
        <f>IF($A1087="","",LOOKUP($B1087,$T$903:$T$982,O$903:O$982))</f>
        <v/>
      </c>
      <c r="J1087" s="1224" t="str">
        <f>IF($A1087="","",LOOKUP($B1087,$T$903:$T$982,F$903:F$982))</f>
        <v/>
      </c>
      <c r="K1087" s="1224" t="str">
        <f>IF($A1087="","",LOOKUP($B1087,$T$903:$T$982,P$903:P$982))</f>
        <v/>
      </c>
      <c r="L1087" s="847"/>
      <c r="M1087" s="1011" t="str">
        <f t="shared" si="217"/>
        <v/>
      </c>
      <c r="N1087" s="847"/>
      <c r="O1087" s="847"/>
      <c r="P1087" s="847"/>
      <c r="Q1087" s="450"/>
      <c r="R1087" s="847" t="str">
        <f>IF($A1087="","",IF(LOOKUP($B1087,$T$903:$T$982,R$903:R$982)=0,"",LOOKUP($B1087,$T$903:$T$982,R$903:R$982)))</f>
        <v/>
      </c>
      <c r="S1087" s="45"/>
      <c r="T1087" s="45"/>
      <c r="U1087" s="1066">
        <v>1088</v>
      </c>
      <c r="V1087" s="45"/>
    </row>
    <row r="1088" spans="1:22" ht="15.75" customHeight="1">
      <c r="A1088" s="1240" t="str">
        <f>IF(OR(A1087="",LOOKUP(B1088,$T$903:$T$982,A$903:A$982)=A1087),"",LOOKUP(B1088,$T$903:$T$982,A$903:A$982))</f>
        <v/>
      </c>
      <c r="B1088" s="1214">
        <v>21</v>
      </c>
      <c r="C1088" s="1120" t="str">
        <f>IF($A1088="","",LOOKUP($B1088,$T$903:$T$982,C$903:C$982))</f>
        <v/>
      </c>
      <c r="D1088" s="1120" t="str">
        <f>IF($A1088="","",LOOKUP($B1088,$T$903:$T$982,M$903:M$982))</f>
        <v/>
      </c>
      <c r="E1088" s="1120" t="str">
        <f>IF($A1088="","",LOOKUP($B1088,$T$903:$T$982,D$903:D$982))</f>
        <v/>
      </c>
      <c r="F1088" s="1120" t="str">
        <f>IF($A1088="","",LOOKUP($B1088,$T$903:$T$982,N$903:N$982))</f>
        <v/>
      </c>
      <c r="G1088" s="847"/>
      <c r="H1088" s="1224" t="str">
        <f>IF($A1088="","",LOOKUP($B1088,$T$903:$T$982,E$903:E$982))</f>
        <v/>
      </c>
      <c r="I1088" s="1224" t="str">
        <f>IF($A1088="","",LOOKUP($B1088,$T$903:$T$982,O$903:O$982))</f>
        <v/>
      </c>
      <c r="J1088" s="1224" t="str">
        <f>IF($A1088="","",LOOKUP($B1088,$T$903:$T$982,F$903:F$982))</f>
        <v/>
      </c>
      <c r="K1088" s="1224" t="str">
        <f>IF($A1088="","",LOOKUP($B1088,$T$903:$T$982,P$903:P$982))</f>
        <v/>
      </c>
      <c r="L1088" s="847"/>
      <c r="M1088" s="1011" t="str">
        <f t="shared" si="217"/>
        <v/>
      </c>
      <c r="N1088" s="847"/>
      <c r="O1088" s="847"/>
      <c r="P1088" s="847"/>
      <c r="Q1088" s="450"/>
      <c r="R1088" s="847" t="str">
        <f>IF($A1088="","",IF(LOOKUP($B1088,$T$903:$T$982,R$903:R$982)=0,"",LOOKUP($B1088,$T$903:$T$982,R$903:R$982)))</f>
        <v/>
      </c>
      <c r="S1088" s="45"/>
      <c r="T1088" s="45"/>
      <c r="U1088" s="1066">
        <v>1089</v>
      </c>
      <c r="V1088" s="45"/>
    </row>
    <row r="1089" spans="1:22" ht="15.75" customHeight="1">
      <c r="A1089" s="1240" t="str">
        <f>IF(OR(A1088="",LOOKUP(B1089,$T$903:$T$982,A$903:A$982)=A1088),"",LOOKUP(B1089,$T$903:$T$982,A$903:A$982))</f>
        <v/>
      </c>
      <c r="B1089" s="1214">
        <v>22</v>
      </c>
      <c r="C1089" s="1120" t="str">
        <f>IF($A1089="","",LOOKUP($B1089,$T$903:$T$982,C$903:C$982))</f>
        <v/>
      </c>
      <c r="D1089" s="1120" t="str">
        <f>IF($A1089="","",LOOKUP($B1089,$T$903:$T$982,M$903:M$982))</f>
        <v/>
      </c>
      <c r="E1089" s="1120" t="str">
        <f>IF($A1089="","",LOOKUP($B1089,$T$903:$T$982,D$903:D$982))</f>
        <v/>
      </c>
      <c r="F1089" s="1120" t="str">
        <f>IF($A1089="","",LOOKUP($B1089,$T$903:$T$982,N$903:N$982))</f>
        <v/>
      </c>
      <c r="G1089" s="847"/>
      <c r="H1089" s="1224" t="str">
        <f>IF($A1089="","",LOOKUP($B1089,$T$903:$T$982,E$903:E$982))</f>
        <v/>
      </c>
      <c r="I1089" s="1224" t="str">
        <f>IF($A1089="","",LOOKUP($B1089,$T$903:$T$982,O$903:O$982))</f>
        <v/>
      </c>
      <c r="J1089" s="1224" t="str">
        <f>IF($A1089="","",LOOKUP($B1089,$T$903:$T$982,F$903:F$982))</f>
        <v/>
      </c>
      <c r="K1089" s="1224" t="str">
        <f>IF($A1089="","",LOOKUP($B1089,$T$903:$T$982,P$903:P$982))</f>
        <v/>
      </c>
      <c r="L1089" s="847"/>
      <c r="M1089" s="1011" t="str">
        <f t="shared" si="217"/>
        <v/>
      </c>
      <c r="N1089" s="847"/>
      <c r="O1089" s="847"/>
      <c r="P1089" s="847"/>
      <c r="Q1089" s="450"/>
      <c r="R1089" s="847" t="str">
        <f>IF($A1089="","",IF(LOOKUP($B1089,$T$903:$T$982,R$903:R$982)=0,"",LOOKUP($B1089,$T$903:$T$982,R$903:R$982)))</f>
        <v/>
      </c>
      <c r="S1089" s="45"/>
      <c r="T1089" s="45"/>
      <c r="U1089" s="1066">
        <v>1090</v>
      </c>
      <c r="V1089" s="45"/>
    </row>
    <row r="1090" spans="1:22" ht="15.75" customHeight="1">
      <c r="A1090" s="1240" t="str">
        <f>IF(OR(A1089="",LOOKUP(B1090,$T$903:$T$982,A$903:A$982)=A1089),"",LOOKUP(B1090,$T$903:$T$982,A$903:A$982))</f>
        <v/>
      </c>
      <c r="B1090" s="1214">
        <v>23</v>
      </c>
      <c r="C1090" s="1120" t="str">
        <f>IF($A1090="","",LOOKUP($B1090,$T$903:$T$982,C$903:C$982))</f>
        <v/>
      </c>
      <c r="D1090" s="1120" t="str">
        <f>IF($A1090="","",LOOKUP($B1090,$T$903:$T$982,M$903:M$982))</f>
        <v/>
      </c>
      <c r="E1090" s="1120" t="str">
        <f>IF($A1090="","",LOOKUP($B1090,$T$903:$T$982,D$903:D$982))</f>
        <v/>
      </c>
      <c r="F1090" s="1120" t="str">
        <f>IF($A1090="","",LOOKUP($B1090,$T$903:$T$982,N$903:N$982))</f>
        <v/>
      </c>
      <c r="G1090" s="847"/>
      <c r="H1090" s="1224" t="str">
        <f>IF($A1090="","",LOOKUP($B1090,$T$903:$T$982,E$903:E$982))</f>
        <v/>
      </c>
      <c r="I1090" s="1224" t="str">
        <f>IF($A1090="","",LOOKUP($B1090,$T$903:$T$982,O$903:O$982))</f>
        <v/>
      </c>
      <c r="J1090" s="1224" t="str">
        <f>IF($A1090="","",LOOKUP($B1090,$T$903:$T$982,F$903:F$982))</f>
        <v/>
      </c>
      <c r="K1090" s="1224" t="str">
        <f>IF($A1090="","",LOOKUP($B1090,$T$903:$T$982,P$903:P$982))</f>
        <v/>
      </c>
      <c r="L1090" s="847"/>
      <c r="M1090" s="1011" t="str">
        <f t="shared" si="217"/>
        <v/>
      </c>
      <c r="N1090" s="847"/>
      <c r="O1090" s="847"/>
      <c r="P1090" s="847"/>
      <c r="Q1090" s="450"/>
      <c r="R1090" s="847" t="str">
        <f>IF($A1090="","",IF(LOOKUP($B1090,$T$903:$T$982,R$903:R$982)=0,"",LOOKUP($B1090,$T$903:$T$982,R$903:R$982)))</f>
        <v/>
      </c>
      <c r="S1090" s="45"/>
      <c r="T1090" s="45"/>
      <c r="U1090" s="1066">
        <v>1091</v>
      </c>
      <c r="V1090" s="45"/>
    </row>
    <row r="1091" spans="1:22" ht="15.75" customHeight="1">
      <c r="A1091" s="1240" t="str">
        <f>IF(OR(A1090="",LOOKUP(B1091,$T$903:$T$982,A$903:A$982)=A1090),"",LOOKUP(B1091,$T$903:$T$982,A$903:A$982))</f>
        <v/>
      </c>
      <c r="B1091" s="1214">
        <v>24</v>
      </c>
      <c r="C1091" s="1120" t="str">
        <f>IF($A1091="","",LOOKUP($B1091,$T$903:$T$982,C$903:C$982))</f>
        <v/>
      </c>
      <c r="D1091" s="1120" t="str">
        <f>IF($A1091="","",LOOKUP($B1091,$T$903:$T$982,M$903:M$982))</f>
        <v/>
      </c>
      <c r="E1091" s="1120" t="str">
        <f>IF($A1091="","",LOOKUP($B1091,$T$903:$T$982,D$903:D$982))</f>
        <v/>
      </c>
      <c r="F1091" s="1120" t="str">
        <f>IF($A1091="","",LOOKUP($B1091,$T$903:$T$982,N$903:N$982))</f>
        <v/>
      </c>
      <c r="G1091" s="847"/>
      <c r="H1091" s="1224" t="str">
        <f>IF($A1091="","",LOOKUP($B1091,$T$903:$T$982,E$903:E$982))</f>
        <v/>
      </c>
      <c r="I1091" s="1224" t="str">
        <f>IF($A1091="","",LOOKUP($B1091,$T$903:$T$982,O$903:O$982))</f>
        <v/>
      </c>
      <c r="J1091" s="1224" t="str">
        <f>IF($A1091="","",LOOKUP($B1091,$T$903:$T$982,F$903:F$982))</f>
        <v/>
      </c>
      <c r="K1091" s="1224" t="str">
        <f>IF($A1091="","",LOOKUP($B1091,$T$903:$T$982,P$903:P$982))</f>
        <v/>
      </c>
      <c r="L1091" s="847"/>
      <c r="M1091" s="1011" t="str">
        <f t="shared" ref="M1091:M1092" si="218">IF(LOOKUP(R1091,R$1043:R$1061,R$1043:R$1061)=R1091,R1091,"")</f>
        <v/>
      </c>
      <c r="N1091" s="847"/>
      <c r="O1091" s="847"/>
      <c r="P1091" s="847"/>
      <c r="Q1091" s="450"/>
      <c r="R1091" s="847" t="str">
        <f>IF($A1091="","",IF(LOOKUP($B1091,$T$903:$T$982,R$903:R$982)=0,"",LOOKUP($B1091,$T$903:$T$982,R$903:R$982)))</f>
        <v/>
      </c>
      <c r="S1091" s="45"/>
      <c r="T1091" s="45"/>
      <c r="U1091" s="1066">
        <v>1092</v>
      </c>
      <c r="V1091" s="45"/>
    </row>
    <row r="1092" spans="1:22" ht="15.75" customHeight="1">
      <c r="A1092" s="1240" t="str">
        <f>IF(OR(A1091="",LOOKUP(B1092,$T$903:$T$982,A$903:A$982)=A1091),"",LOOKUP(B1092,$T$903:$T$982,A$903:A$982))</f>
        <v/>
      </c>
      <c r="B1092" s="1214">
        <v>25</v>
      </c>
      <c r="C1092" s="1120" t="str">
        <f>IF($A1092="","",LOOKUP($B1092,$T$903:$T$982,C$903:C$982))</f>
        <v/>
      </c>
      <c r="D1092" s="1120" t="str">
        <f>IF($A1092="","",LOOKUP($B1092,$T$903:$T$982,M$903:M$982))</f>
        <v/>
      </c>
      <c r="E1092" s="1120" t="str">
        <f>IF($A1092="","",LOOKUP($B1092,$T$903:$T$982,D$903:D$982))</f>
        <v/>
      </c>
      <c r="F1092" s="1120" t="str">
        <f>IF($A1092="","",LOOKUP($B1092,$T$903:$T$982,N$903:N$982))</f>
        <v/>
      </c>
      <c r="G1092" s="847"/>
      <c r="H1092" s="1224" t="str">
        <f>IF($A1092="","",LOOKUP($B1092,$T$903:$T$982,E$903:E$982))</f>
        <v/>
      </c>
      <c r="I1092" s="1224" t="str">
        <f>IF($A1092="","",LOOKUP($B1092,$T$903:$T$982,O$903:O$982))</f>
        <v/>
      </c>
      <c r="J1092" s="1224" t="str">
        <f>IF($A1092="","",LOOKUP($B1092,$T$903:$T$982,F$903:F$982))</f>
        <v/>
      </c>
      <c r="K1092" s="1224" t="str">
        <f>IF($A1092="","",LOOKUP($B1092,$T$903:$T$982,P$903:P$982))</f>
        <v/>
      </c>
      <c r="L1092" s="847"/>
      <c r="M1092" s="1011" t="str">
        <f t="shared" si="218"/>
        <v/>
      </c>
      <c r="N1092" s="847"/>
      <c r="O1092" s="847"/>
      <c r="P1092" s="847"/>
      <c r="Q1092" s="450"/>
      <c r="R1092" s="847" t="str">
        <f>IF($A1092="","",IF(LOOKUP($B1092,$T$903:$T$982,R$903:R$982)=0,"",LOOKUP($B1092,$T$903:$T$982,R$903:R$982)))</f>
        <v/>
      </c>
      <c r="S1092" s="45"/>
      <c r="T1092" s="45"/>
      <c r="U1092" s="1066">
        <v>1093</v>
      </c>
      <c r="V1092" s="45"/>
    </row>
    <row r="1093" spans="1:22" ht="15.75" customHeight="1">
      <c r="A1093" s="1244" t="s">
        <v>74</v>
      </c>
      <c r="B1093" s="1214"/>
      <c r="C1093" s="1120">
        <f>SUM(C1068:C1090)</f>
        <v>3710</v>
      </c>
      <c r="D1093" s="1120">
        <f>SUM(D1068:D1090)</f>
        <v>476</v>
      </c>
      <c r="E1093" s="1120">
        <f>SUM(E1068:E1090)</f>
        <v>7230</v>
      </c>
      <c r="F1093" s="1120">
        <f>SUM(F1068:F1090)</f>
        <v>630</v>
      </c>
      <c r="G1093" s="847"/>
      <c r="H1093" s="1224">
        <f>SUM(H1068:H1090)</f>
        <v>19585</v>
      </c>
      <c r="I1093" s="1224">
        <f>SUM(I1068:I1090)</f>
        <v>-3345</v>
      </c>
      <c r="J1093" s="1224">
        <f>SUM(J1068:J1090)</f>
        <v>96920</v>
      </c>
      <c r="K1093" s="1224">
        <f>SUM(K1068:K1090)</f>
        <v>-20360</v>
      </c>
      <c r="L1093" s="847"/>
      <c r="M1093" s="847"/>
      <c r="N1093" s="847"/>
      <c r="O1093" s="847"/>
      <c r="P1093" s="847"/>
      <c r="Q1093" s="450"/>
      <c r="R1093" s="450"/>
      <c r="S1093" s="45"/>
      <c r="T1093" s="45"/>
      <c r="U1093" s="1066">
        <v>1094</v>
      </c>
      <c r="V1093" s="45"/>
    </row>
    <row r="1094" spans="1:22" ht="15.75" customHeight="1">
      <c r="A1094" s="43"/>
      <c r="B1094" s="1214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50"/>
      <c r="S1094" s="45"/>
      <c r="T1094" s="45"/>
      <c r="U1094" s="1066">
        <v>1095</v>
      </c>
      <c r="V1094" s="45"/>
    </row>
    <row r="1095" spans="1:22" ht="15.75" customHeight="1">
      <c r="A1095" s="1153" t="s">
        <v>406</v>
      </c>
      <c r="B1095" s="1214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50"/>
      <c r="S1095" s="45"/>
      <c r="T1095" s="45"/>
      <c r="U1095" s="1066">
        <v>1096</v>
      </c>
      <c r="V1095" s="45"/>
    </row>
    <row r="1096" spans="1:22" ht="15.75" customHeight="1">
      <c r="A1096" s="43" t="s">
        <v>509</v>
      </c>
      <c r="B1096" s="1214"/>
      <c r="C1096" s="1248">
        <f>C899</f>
        <v>1.0054305283757341</v>
      </c>
      <c r="D1096" s="1248" t="e">
        <f>M899</f>
        <v>#DIV/0!</v>
      </c>
      <c r="E1096" s="1248">
        <f>D899</f>
        <v>1.0601264767703122</v>
      </c>
      <c r="F1096" s="1248" t="e">
        <f>N899</f>
        <v>#DIV/0!</v>
      </c>
      <c r="G1096" s="847"/>
      <c r="H1096" s="1249">
        <f>E899</f>
        <v>1.2336347031963468</v>
      </c>
      <c r="I1096" s="1249" t="e">
        <f>O899</f>
        <v>#DIV/0!</v>
      </c>
      <c r="J1096" s="1249">
        <f>F899</f>
        <v>1.3614233529028055</v>
      </c>
      <c r="K1096" s="1249" t="e">
        <f>P899</f>
        <v>#DIV/0!</v>
      </c>
      <c r="L1096" s="847"/>
      <c r="M1096" s="847"/>
      <c r="N1096" s="847"/>
      <c r="O1096" s="847"/>
      <c r="P1096" s="847"/>
      <c r="Q1096" s="15"/>
      <c r="R1096" s="450"/>
      <c r="S1096" s="45"/>
      <c r="T1096" s="45"/>
      <c r="U1096" s="1066">
        <v>1097</v>
      </c>
      <c r="V1096" s="45"/>
    </row>
    <row r="1097" spans="1:22" ht="15.75" customHeight="1">
      <c r="A1097" s="43" t="s">
        <v>510</v>
      </c>
      <c r="B1097" s="1214"/>
      <c r="C1097" s="1246" t="str">
        <f>IF(SUM(C1042:C1064)=C1096,"OK",SUM(C1042:C1064))</f>
        <v>OK</v>
      </c>
      <c r="D1097" s="1246" t="e">
        <f>IF(SUM(D1042:D1064)=D1096,"OK",SUM(D1042:D1064))</f>
        <v>#DIV/0!</v>
      </c>
      <c r="E1097" s="1246" t="str">
        <f>IF(SUM(E1042:E1064)=E1096,"OK",SUM(E1042:E1064))</f>
        <v>OK</v>
      </c>
      <c r="F1097" s="1246" t="e">
        <f>IF(SUM(F1042:F1064)=F1096,"OK",SUM(F1042:F1064))</f>
        <v>#DIV/0!</v>
      </c>
      <c r="G1097" s="847"/>
      <c r="H1097" s="1246" t="str">
        <f>IF(SUM(H1042:H1064)=H1096,"OK",SUM(H1042:H1064))</f>
        <v>OK</v>
      </c>
      <c r="I1097" s="1246" t="e">
        <f>IF(SUM(I1042:I1064)=I1096,"OK",SUM(I1042:I1064))</f>
        <v>#DIV/0!</v>
      </c>
      <c r="J1097" s="1246" t="str">
        <f>IF(SUM(J1042:J1064)=J1096,"OK",SUM(J1042:J1064))</f>
        <v>OK</v>
      </c>
      <c r="K1097" s="1246" t="e">
        <f>IF(SUM(K1042:K1064)=K1096,"OK",SUM(K1042:K1064))</f>
        <v>#DIV/0!</v>
      </c>
      <c r="L1097" s="847"/>
      <c r="M1097" s="847"/>
      <c r="N1097" s="847"/>
      <c r="O1097" s="847"/>
      <c r="P1097" s="847"/>
      <c r="Q1097" s="15"/>
      <c r="R1097" s="450"/>
      <c r="S1097" s="45"/>
      <c r="T1097" s="45"/>
      <c r="U1097" s="1066">
        <v>1098</v>
      </c>
      <c r="V1097" s="45"/>
    </row>
    <row r="1098" spans="1:22" ht="15.75" customHeight="1">
      <c r="A1098" s="43" t="s">
        <v>511</v>
      </c>
      <c r="B1098" s="1214"/>
      <c r="C1098" s="1215">
        <f>C984</f>
        <v>3710</v>
      </c>
      <c r="D1098" s="1215">
        <f>M984</f>
        <v>476</v>
      </c>
      <c r="E1098" s="1215">
        <f>D984</f>
        <v>7230</v>
      </c>
      <c r="F1098" s="1215">
        <f>N984</f>
        <v>630</v>
      </c>
      <c r="G1098" s="847"/>
      <c r="H1098" s="1250">
        <f>E984</f>
        <v>19585</v>
      </c>
      <c r="I1098" s="1250">
        <f>O984</f>
        <v>-3345</v>
      </c>
      <c r="J1098" s="1250">
        <f>F984</f>
        <v>96920</v>
      </c>
      <c r="K1098" s="1250">
        <f>P984</f>
        <v>-20360</v>
      </c>
      <c r="L1098" s="847"/>
      <c r="M1098" s="847"/>
      <c r="N1098" s="847"/>
      <c r="O1098" s="847"/>
      <c r="P1098" s="847"/>
      <c r="Q1098" s="15"/>
      <c r="R1098" s="450"/>
      <c r="S1098" s="45"/>
      <c r="T1098" s="45"/>
      <c r="U1098" s="1066">
        <v>1099</v>
      </c>
      <c r="V1098" s="45"/>
    </row>
    <row r="1099" spans="1:22" ht="15.75" customHeight="1">
      <c r="A1099" s="43" t="s">
        <v>510</v>
      </c>
      <c r="B1099" s="1214"/>
      <c r="C1099" s="1215" t="str">
        <f>IF(SUM(C1067:C1090)=C1098,"OK",SUM(C1067:C1090))</f>
        <v>OK</v>
      </c>
      <c r="D1099" s="1215" t="str">
        <f>IF(SUM(D1067:D1090)=D1098,"OK",SUM(D1067:D1090))</f>
        <v>OK</v>
      </c>
      <c r="E1099" s="1215" t="str">
        <f>IF(SUM(E1067:E1090)=E1098,"OK",SUM(E1067:E1090))</f>
        <v>OK</v>
      </c>
      <c r="F1099" s="1215" t="str">
        <f>IF(SUM(F1067:F1090)=F1098,"OK",SUM(F1067:F1090))</f>
        <v>OK</v>
      </c>
      <c r="G1099" s="847"/>
      <c r="H1099" s="1215" t="str">
        <f>IF(SUM(H1067:H1090)=H1098,"OK",SUM(H1067:H1090))</f>
        <v>OK</v>
      </c>
      <c r="I1099" s="1215" t="str">
        <f>IF(SUM(I1067:I1090)=I1098,"OK",SUM(I1067:I1090))</f>
        <v>OK</v>
      </c>
      <c r="J1099" s="1215" t="str">
        <f>IF(SUM(J1067:J1090)=J1098,"OK",SUM(J1067:J1090))</f>
        <v>OK</v>
      </c>
      <c r="K1099" s="1215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50"/>
      <c r="S1099" s="45"/>
      <c r="T1099" s="45"/>
      <c r="U1099" s="1066">
        <v>1100</v>
      </c>
      <c r="V1099" s="45"/>
    </row>
    <row r="1100" spans="1:22" ht="15.75" customHeight="1">
      <c r="A1100" s="43"/>
      <c r="B1100" s="1214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0"/>
      <c r="S1100" s="45"/>
      <c r="T1100" s="45"/>
      <c r="U1100" s="1066">
        <v>1101</v>
      </c>
      <c r="V1100" s="45"/>
    </row>
    <row r="1101" spans="1:22" ht="15.75" customHeight="1">
      <c r="A1101" s="1153" t="s">
        <v>512</v>
      </c>
      <c r="B1101" s="1214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50"/>
      <c r="S1101" s="45"/>
      <c r="T1101" s="45"/>
      <c r="U1101" s="1066">
        <v>1102</v>
      </c>
      <c r="V1101" s="45"/>
    </row>
    <row r="1102" spans="1:22" ht="15.75" customHeight="1">
      <c r="A1102" s="1153" t="str">
        <f>"cut-off for significance (% " &amp; $G$1 &amp; ")"</f>
        <v>cut-off for significance (% kcal)</v>
      </c>
      <c r="B1102" s="1214"/>
      <c r="C1102" s="693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50"/>
      <c r="S1102" s="45"/>
      <c r="T1102" s="45"/>
      <c r="U1102" s="1066">
        <v>1103</v>
      </c>
      <c r="V1102" s="45"/>
    </row>
    <row r="1103" spans="1:22" ht="15.75" customHeight="1">
      <c r="A1103" s="43"/>
      <c r="B1103" s="1214"/>
      <c r="C1103" s="1222" t="str">
        <f>WB!B9</f>
        <v>VP</v>
      </c>
      <c r="D1103" s="1222" t="str">
        <f>WB!B10</f>
        <v>P</v>
      </c>
      <c r="E1103" s="1222" t="str">
        <f>WB!B11</f>
        <v>M</v>
      </c>
      <c r="F1103" s="1222" t="str">
        <f>WB!B12</f>
        <v>BO</v>
      </c>
      <c r="G1103" s="847"/>
      <c r="H1103" s="1223" t="str">
        <f>C1103</f>
        <v>VP</v>
      </c>
      <c r="I1103" s="1223" t="str">
        <f>D1103</f>
        <v>P</v>
      </c>
      <c r="J1103" s="1223" t="str">
        <f>E1103</f>
        <v>M</v>
      </c>
      <c r="K1103" s="1223" t="str">
        <f>F1103</f>
        <v>BO</v>
      </c>
      <c r="L1103" s="847"/>
      <c r="M1103" s="847"/>
      <c r="N1103" s="847"/>
      <c r="O1103" s="847"/>
      <c r="P1103" s="847"/>
      <c r="Q1103" s="15"/>
      <c r="R1103" s="450"/>
      <c r="S1103" s="45"/>
      <c r="T1103" s="45"/>
      <c r="U1103" s="1066">
        <v>1104</v>
      </c>
      <c r="V1103" s="45"/>
    </row>
    <row r="1104" spans="1:22" ht="15.75" customHeight="1">
      <c r="A1104" s="43" t="str">
        <f>"cost of 100% " &amp; $G$1</f>
        <v>cost of 100% kcal</v>
      </c>
      <c r="B1104" s="1214"/>
      <c r="C1104" s="1215">
        <f>C1037*365*C1038*C1039</f>
        <v>1490.4166666666667</v>
      </c>
      <c r="D1104" s="1215">
        <f>E1037*365*E1038*E1039</f>
        <v>1916.2500000000002</v>
      </c>
      <c r="E1104" s="1215">
        <f>H1037*365*H1038*H1039</f>
        <v>2129.166666666667</v>
      </c>
      <c r="F1104" s="1215">
        <f>J1037*365*J1038*J1039</f>
        <v>2129.166666666667</v>
      </c>
      <c r="G1104" s="847"/>
      <c r="H1104" s="45"/>
      <c r="I1104" s="45"/>
      <c r="J1104" s="45"/>
      <c r="K1104" s="846"/>
      <c r="L1104" s="847"/>
      <c r="M1104" s="847"/>
      <c r="N1104" s="847"/>
      <c r="O1104" s="847"/>
      <c r="P1104" s="847"/>
      <c r="Q1104" s="15"/>
      <c r="R1104" s="450"/>
      <c r="S1104" s="45"/>
      <c r="T1104" s="45"/>
      <c r="U1104" s="1066">
        <v>1105</v>
      </c>
      <c r="V1104" s="45"/>
    </row>
    <row r="1105" spans="1:22" ht="15.75" customHeight="1">
      <c r="A1105" s="43"/>
      <c r="B1105" s="1214"/>
      <c r="C1105" s="1215"/>
      <c r="D1105" s="1215"/>
      <c r="E1105" s="1215"/>
      <c r="F1105" s="1215"/>
      <c r="G1105" s="847"/>
      <c r="H1105" s="45"/>
      <c r="I1105" s="45"/>
      <c r="J1105" s="45"/>
      <c r="K1105" s="846"/>
      <c r="L1105" s="847"/>
      <c r="M1105" s="1251" t="s">
        <v>513</v>
      </c>
      <c r="N1105" s="847"/>
      <c r="O1105" s="847"/>
      <c r="P1105" s="847"/>
      <c r="Q1105" s="15"/>
      <c r="R1105" s="450"/>
      <c r="S1105" s="45"/>
      <c r="T1105" s="45"/>
      <c r="U1105" s="1066">
        <v>1106</v>
      </c>
      <c r="V1105" s="45"/>
    </row>
    <row r="1106" spans="1:22" ht="15.75" customHeight="1">
      <c r="A1106" s="1153" t="s">
        <v>514</v>
      </c>
      <c r="B1106" s="1214"/>
      <c r="C1106" s="847"/>
      <c r="D1106" s="1215"/>
      <c r="E1106" s="1215"/>
      <c r="F1106" s="1215"/>
      <c r="G1106" s="847"/>
      <c r="H1106" s="846"/>
      <c r="I1106" s="45"/>
      <c r="J1106" s="45"/>
      <c r="K1106" s="846"/>
      <c r="L1106" s="847"/>
      <c r="M1106" s="1252" t="s">
        <v>515</v>
      </c>
      <c r="N1106" s="1253" t="s">
        <v>344</v>
      </c>
      <c r="O1106" s="847"/>
      <c r="P1106" s="847"/>
      <c r="Q1106" s="15"/>
      <c r="R1106" s="450"/>
      <c r="S1106" s="45"/>
      <c r="T1106" s="45"/>
      <c r="U1106" s="1066">
        <v>1107</v>
      </c>
      <c r="V1106" s="45"/>
    </row>
    <row r="1107" spans="1:22" ht="15.75" customHeight="1">
      <c r="A1107" s="1248" t="str">
        <f>A829</f>
        <v>Green cons - Season 1: no of months</v>
      </c>
      <c r="B1107" s="847"/>
      <c r="C1107" s="1246">
        <f>MAX(SUM(C829,M829),SUM(C829))</f>
        <v>4.1666666666666664E-2</v>
      </c>
      <c r="D1107" s="1246">
        <f>MAX(SUM(D829,N829),SUM(D829))</f>
        <v>4.1666666666666664E-2</v>
      </c>
      <c r="E1107" s="1246">
        <f>MAX(SUM(E829,O829),SUM(E829))</f>
        <v>8.3333333333333329E-2</v>
      </c>
      <c r="F1107" s="1246">
        <f>MAX(SUM(F829,P829),SUM(F829))</f>
        <v>8.3333333333333329E-2</v>
      </c>
      <c r="G1107" s="847"/>
      <c r="H1107" s="45"/>
      <c r="I1107" s="45"/>
      <c r="J1107" s="45"/>
      <c r="K1107" s="45"/>
      <c r="L1107" s="43"/>
      <c r="M1107" s="1237" t="str">
        <f t="shared" ref="M1107:M1140" si="219">IF(OR(SUM((C1107&gt;C$1102),(D1107&gt;C$1102),(E1107&gt;C$1102),(F1107&gt;C$1102))&gt;1,C1107&gt;C$1102*2,D1107&gt;C$1102*2,E1107&gt;C$1102*2,F1107&gt;C$1102*2),"yes","")</f>
        <v>yes</v>
      </c>
      <c r="N1107" s="1254"/>
      <c r="O1107" s="847"/>
      <c r="P1107" s="847"/>
      <c r="Q1107" s="15"/>
      <c r="R1107" s="450"/>
      <c r="S1107" s="45"/>
      <c r="T1107" s="45"/>
      <c r="U1107" s="1066">
        <v>1108</v>
      </c>
      <c r="V1107" s="45"/>
    </row>
    <row r="1108" spans="1:22" ht="15.75" customHeight="1">
      <c r="A1108" s="1248" t="str">
        <f>A830</f>
        <v xml:space="preserve">Green beans </v>
      </c>
      <c r="B1108" s="847"/>
      <c r="C1108" s="1246">
        <f>MAX(SUM(C830,M830),SUM(C830))</f>
        <v>1.6666666666666666E-2</v>
      </c>
      <c r="D1108" s="1246">
        <f>MAX(SUM(D830,N830),SUM(D830))</f>
        <v>1.6666666666666666E-2</v>
      </c>
      <c r="E1108" s="1246">
        <f>MAX(SUM(E830,O830),SUM(E830))</f>
        <v>0</v>
      </c>
      <c r="F1108" s="1246">
        <f>MAX(SUM(F830,P830),SUM(F830))</f>
        <v>0</v>
      </c>
      <c r="G1108" s="847"/>
      <c r="H1108" s="45"/>
      <c r="I1108" s="45"/>
      <c r="J1108" s="45"/>
      <c r="K1108" s="45"/>
      <c r="L1108" s="43"/>
      <c r="M1108" s="1237" t="str">
        <f t="shared" si="219"/>
        <v/>
      </c>
      <c r="N1108" s="1254"/>
      <c r="O1108" s="847"/>
      <c r="P1108" s="847"/>
      <c r="Q1108" s="15"/>
      <c r="R1108" s="450"/>
      <c r="S1108" s="45"/>
      <c r="T1108" s="45"/>
      <c r="U1108" s="1066">
        <v>1109</v>
      </c>
      <c r="V1108" s="45"/>
    </row>
    <row r="1109" spans="1:22" ht="15.75" customHeight="1">
      <c r="A1109" s="1255" t="str">
        <f>A831</f>
        <v>Maize: kg produced</v>
      </c>
      <c r="B1109" s="847"/>
      <c r="C1109" s="1246">
        <f>IF(C$1104=0,0,MAX((SUM(C831,M831)+SUM(C931,M931)/C$1104),(SUM(C831)+SUM(C931)/C$1104)))</f>
        <v>0.33827229521945767</v>
      </c>
      <c r="D1109" s="1246">
        <f>IF(D$1104=0,0,MAX((SUM(D831,N831)+SUM(D931,N931)/D$1104),(SUM(D831)+SUM(D931)/D$1104)))</f>
        <v>0.39465101108936723</v>
      </c>
      <c r="E1109" s="1246">
        <f>IF(E$1104=0,0,MAX((SUM(E831,O831)+SUM(E931,O931)/E$1104),(SUM(E831)+SUM(E931)/E$1104)))</f>
        <v>2.4342465753424656</v>
      </c>
      <c r="F1109" s="1246">
        <f>IF(F$1104=0,0,MAX((SUM(F831,P831)+SUM(F931,P931)/F$1104),(SUM(F831)+SUM(F931)/F$1104)))</f>
        <v>14.516634050880626</v>
      </c>
      <c r="G1109" s="847"/>
      <c r="H1109" s="1247">
        <f t="shared" ref="H1109:H1126" si="220">IF(C$1104=0,0,MAX(SUM(C931,M931)/C$1104,SUM(C931)/C$1104))</f>
        <v>0</v>
      </c>
      <c r="I1109" s="1247">
        <f t="shared" ref="I1109:I1126" si="221">IF(D$1104=0,0,MAX(SUM(D931,N931)/D$1104,SUM(D931)/D$1104))</f>
        <v>0</v>
      </c>
      <c r="J1109" s="1247">
        <f t="shared" ref="J1109:J1126" si="222">IF(E$1104=0,0,MAX(SUM(E931,O931)/E$1104,SUM(E931)/E$1104))</f>
        <v>1.9843444227005869</v>
      </c>
      <c r="K1109" s="1247">
        <f t="shared" ref="K1109:K1126" si="223">IF(F$1104=0,0,MAX(SUM(F931,P931)/F$1104,SUM(F931)/F$1104))</f>
        <v>14.043052837573384</v>
      </c>
      <c r="L1109" s="43"/>
      <c r="M1109" s="1237" t="str">
        <f t="shared" si="219"/>
        <v>yes</v>
      </c>
      <c r="N1109" s="1251" t="str">
        <f t="shared" ref="N1109:N1128" si="224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50"/>
      <c r="S1109" s="45"/>
      <c r="T1109" s="45"/>
      <c r="U1109" s="1066">
        <v>1110</v>
      </c>
      <c r="V1109" s="45"/>
    </row>
    <row r="1110" spans="1:22" ht="15.75" customHeight="1">
      <c r="A1110" s="1255" t="str">
        <f>A832</f>
        <v>Sorghum: kg produced</v>
      </c>
      <c r="B1110" s="847"/>
      <c r="C1110" s="1246">
        <f>IF(C$1104=0,0,MAX((SUM(C832,M832)+SUM(C932,M932)/C$1104),(SUM(C832)+SUM(C932)/C$1104)))</f>
        <v>0</v>
      </c>
      <c r="D1110" s="1246">
        <f>IF(D$1104=0,0,MAX((SUM(D832,N832)+SUM(D932,N932)/D$1104),(SUM(D832)+SUM(D932)/D$1104)))</f>
        <v>0</v>
      </c>
      <c r="E1110" s="1246">
        <f>IF(E$1104=0,0,MAX((SUM(E832,O832)+SUM(E932,O932)/E$1104),(SUM(E832)+SUM(E932)/E$1104)))</f>
        <v>0</v>
      </c>
      <c r="F1110" s="1246">
        <f>IF(F$1104=0,0,MAX((SUM(F832,P832)+SUM(F932,P932)/F$1104),(SUM(F832)+SUM(F932)/F$1104)))</f>
        <v>0</v>
      </c>
      <c r="G1110" s="847"/>
      <c r="H1110" s="1247">
        <f t="shared" si="220"/>
        <v>0</v>
      </c>
      <c r="I1110" s="1247">
        <f t="shared" si="221"/>
        <v>0</v>
      </c>
      <c r="J1110" s="1247">
        <f t="shared" si="222"/>
        <v>0</v>
      </c>
      <c r="K1110" s="1247">
        <f t="shared" si="223"/>
        <v>0</v>
      </c>
      <c r="L1110" s="43"/>
      <c r="M1110" s="1237" t="str">
        <f t="shared" si="219"/>
        <v/>
      </c>
      <c r="N1110" s="1251" t="str">
        <f t="shared" si="224"/>
        <v/>
      </c>
      <c r="O1110" s="847"/>
      <c r="P1110" s="847"/>
      <c r="Q1110" s="15"/>
      <c r="R1110" s="450"/>
      <c r="S1110" s="45"/>
      <c r="T1110" s="45"/>
      <c r="U1110" s="1066">
        <v>1111</v>
      </c>
      <c r="V1110" s="45"/>
    </row>
    <row r="1111" spans="1:22" ht="15.75" customHeight="1">
      <c r="A1111" s="1255" t="str">
        <f>A833</f>
        <v>High value cereal: kg produced</v>
      </c>
      <c r="B1111" s="847"/>
      <c r="C1111" s="1246">
        <f>IF(C$1104=0,0,MAX((SUM(C833,M833)+SUM(C933,M933)/C$1104),(SUM(C833)+SUM(C933)/C$1104)))</f>
        <v>0</v>
      </c>
      <c r="D1111" s="1246">
        <f>IF(D$1104=0,0,MAX((SUM(D833,N833)+SUM(D933,N933)/D$1104),(SUM(D833)+SUM(D933)/D$1104)))</f>
        <v>0</v>
      </c>
      <c r="E1111" s="1246">
        <f>IF(E$1104=0,0,MAX((SUM(E833,O833)+SUM(E933,O933)/E$1104),(SUM(E833)+SUM(E933)/E$1104)))</f>
        <v>0</v>
      </c>
      <c r="F1111" s="1246">
        <f>IF(F$1104=0,0,MAX((SUM(F833,P833)+SUM(F933,P933)/F$1104),(SUM(F833)+SUM(F933)/F$1104)))</f>
        <v>0</v>
      </c>
      <c r="G1111" s="847"/>
      <c r="H1111" s="1247">
        <f t="shared" si="220"/>
        <v>0</v>
      </c>
      <c r="I1111" s="1247">
        <f t="shared" si="221"/>
        <v>0</v>
      </c>
      <c r="J1111" s="1247">
        <f t="shared" si="222"/>
        <v>0</v>
      </c>
      <c r="K1111" s="1247">
        <f t="shared" si="223"/>
        <v>0</v>
      </c>
      <c r="L1111" s="43"/>
      <c r="M1111" s="1237" t="str">
        <f t="shared" si="219"/>
        <v/>
      </c>
      <c r="N1111" s="1251" t="str">
        <f t="shared" si="224"/>
        <v/>
      </c>
      <c r="O1111" s="847"/>
      <c r="P1111" s="847"/>
      <c r="Q1111" s="15"/>
      <c r="R1111" s="450"/>
      <c r="S1111" s="45"/>
      <c r="T1111" s="45"/>
      <c r="U1111" s="1066">
        <v>1112</v>
      </c>
      <c r="V1111" s="45"/>
    </row>
    <row r="1112" spans="1:22" ht="15.75" customHeight="1">
      <c r="A1112" s="1255" t="str">
        <f>A834</f>
        <v>High value cereal: kg produced</v>
      </c>
      <c r="B1112" s="847"/>
      <c r="C1112" s="1246">
        <f>IF(C$1104=0,0,MAX((SUM(C834,M834)+SUM(C934,M934)/C$1104),(SUM(C834)+SUM(C934)/C$1104)))</f>
        <v>0</v>
      </c>
      <c r="D1112" s="1246">
        <f>IF(D$1104=0,0,MAX((SUM(D834,N834)+SUM(D934,N934)/D$1104),(SUM(D834)+SUM(D934)/D$1104)))</f>
        <v>0</v>
      </c>
      <c r="E1112" s="1246">
        <f>IF(E$1104=0,0,MAX((SUM(E834,O834)+SUM(E934,O934)/E$1104),(SUM(E834)+SUM(E934)/E$1104)))</f>
        <v>0</v>
      </c>
      <c r="F1112" s="1246">
        <f>IF(F$1104=0,0,MAX((SUM(F834,P834)+SUM(F934,P934)/F$1104),(SUM(F834)+SUM(F934)/F$1104)))</f>
        <v>0</v>
      </c>
      <c r="G1112" s="847"/>
      <c r="H1112" s="1247">
        <f t="shared" si="220"/>
        <v>0</v>
      </c>
      <c r="I1112" s="1247">
        <f t="shared" si="221"/>
        <v>0</v>
      </c>
      <c r="J1112" s="1247">
        <f t="shared" si="222"/>
        <v>0</v>
      </c>
      <c r="K1112" s="1247">
        <f t="shared" si="223"/>
        <v>0</v>
      </c>
      <c r="L1112" s="43"/>
      <c r="M1112" s="1237" t="str">
        <f t="shared" si="219"/>
        <v/>
      </c>
      <c r="N1112" s="1251" t="str">
        <f t="shared" si="224"/>
        <v/>
      </c>
      <c r="O1112" s="847"/>
      <c r="P1112" s="847"/>
      <c r="Q1112" s="15"/>
      <c r="R1112" s="450"/>
      <c r="S1112" s="45"/>
      <c r="T1112" s="45"/>
      <c r="U1112" s="1066">
        <v>1113</v>
      </c>
      <c r="V1112" s="45"/>
    </row>
    <row r="1113" spans="1:22" ht="15.75" customHeight="1">
      <c r="A1113" s="1255" t="str">
        <f>A835</f>
        <v>Cowpeas: kg produced</v>
      </c>
      <c r="B1113" s="847"/>
      <c r="C1113" s="1246">
        <f>IF(C$1104=0,0,MAX((SUM(C835,M835)+SUM(C935,M935)/C$1104),(SUM(C835)+SUM(C935)/C$1104)))</f>
        <v>6.3367812878576082E-2</v>
      </c>
      <c r="D1113" s="1246">
        <f>IF(D$1104=0,0,MAX((SUM(D835,N835)+SUM(D935,N935)/D$1104),(SUM(D835)+SUM(D935)/D$1104)))</f>
        <v>0</v>
      </c>
      <c r="E1113" s="1246">
        <f>IF(E$1104=0,0,MAX((SUM(E835,O835)+SUM(E935,O935)/E$1104),(SUM(E835)+SUM(E935)/E$1104)))</f>
        <v>0</v>
      </c>
      <c r="F1113" s="1246">
        <f>IF(F$1104=0,0,MAX((SUM(F835,P835)+SUM(F935,P935)/F$1104),(SUM(F835)+SUM(F935)/F$1104)))</f>
        <v>0</v>
      </c>
      <c r="G1113" s="847"/>
      <c r="H1113" s="1247">
        <f t="shared" si="220"/>
        <v>0</v>
      </c>
      <c r="I1113" s="1247">
        <f t="shared" si="221"/>
        <v>0</v>
      </c>
      <c r="J1113" s="1247">
        <f t="shared" si="222"/>
        <v>0</v>
      </c>
      <c r="K1113" s="1247">
        <f t="shared" si="223"/>
        <v>0</v>
      </c>
      <c r="L1113" s="43"/>
      <c r="M1113" s="1237" t="str">
        <f t="shared" si="219"/>
        <v/>
      </c>
      <c r="N1113" s="1251" t="str">
        <f t="shared" si="224"/>
        <v/>
      </c>
      <c r="O1113" s="847"/>
      <c r="P1113" s="847"/>
      <c r="Q1113" s="15"/>
      <c r="R1113" s="450"/>
      <c r="S1113" s="45"/>
      <c r="T1113" s="45"/>
      <c r="U1113" s="1066">
        <v>1114</v>
      </c>
      <c r="V1113" s="45"/>
    </row>
    <row r="1114" spans="1:22" ht="15.75" customHeight="1">
      <c r="A1114" s="1255" t="str">
        <f>A836</f>
        <v>Beans: kg produced</v>
      </c>
      <c r="B1114" s="847"/>
      <c r="C1114" s="1246">
        <f>IF(C$1104=0,0,MAX((SUM(C836,M836)+SUM(C936,M936)/C$1104),(SUM(C836)+SUM(C936)/C$1104)))</f>
        <v>9.4772155437517477E-2</v>
      </c>
      <c r="D1114" s="1246">
        <f>IF(D$1104=0,0,MAX((SUM(D836,N836)+SUM(D936,N936)/D$1104),(SUM(D836)+SUM(D936)/D$1104)))</f>
        <v>4.9141117634268316E-2</v>
      </c>
      <c r="E1114" s="1246">
        <f>IF(E$1104=0,0,MAX((SUM(E836,O836)+SUM(E936,O936)/E$1104),(SUM(E836)+SUM(E936)/E$1104)))</f>
        <v>0.16301369863013698</v>
      </c>
      <c r="F1114" s="1246">
        <f>IF(F$1104=0,0,MAX((SUM(F836,P836)+SUM(F936,P936)/F$1104),(SUM(F836)+SUM(F936)/F$1104)))</f>
        <v>0.74872798434442256</v>
      </c>
      <c r="G1114" s="847"/>
      <c r="H1114" s="1247">
        <f t="shared" si="220"/>
        <v>0</v>
      </c>
      <c r="I1114" s="1247">
        <f t="shared" si="221"/>
        <v>0</v>
      </c>
      <c r="J1114" s="1247">
        <f t="shared" si="222"/>
        <v>0.14090019569471623</v>
      </c>
      <c r="K1114" s="1247">
        <f t="shared" si="223"/>
        <v>0.70450097847358106</v>
      </c>
      <c r="L1114" s="43"/>
      <c r="M1114" s="1237" t="str">
        <f t="shared" si="219"/>
        <v>yes</v>
      </c>
      <c r="N1114" s="1251" t="str">
        <f t="shared" si="224"/>
        <v>yes</v>
      </c>
      <c r="O1114" s="847"/>
      <c r="P1114" s="847"/>
      <c r="Q1114" s="15"/>
      <c r="R1114" s="450"/>
      <c r="S1114" s="45"/>
      <c r="T1114" s="45"/>
      <c r="U1114" s="1066">
        <v>1115</v>
      </c>
      <c r="V1114" s="45"/>
    </row>
    <row r="1115" spans="1:22" ht="15.75" customHeight="1">
      <c r="A1115" s="1255" t="str">
        <f>A837</f>
        <v>Millet: kg produced</v>
      </c>
      <c r="B1115" s="847"/>
      <c r="C1115" s="1246">
        <f>IF(C$1104=0,0,MAX((SUM(C837,M837)+SUM(C937,M937)/C$1104),(SUM(C837)+SUM(C937)/C$1104)))</f>
        <v>0</v>
      </c>
      <c r="D1115" s="1246">
        <f>IF(D$1104=0,0,MAX((SUM(D837,N837)+SUM(D937,N937)/D$1104),(SUM(D837)+SUM(D937)/D$1104)))</f>
        <v>0</v>
      </c>
      <c r="E1115" s="1246">
        <f>IF(E$1104=0,0,MAX((SUM(E837,O837)+SUM(E937,O937)/E$1104),(SUM(E837)+SUM(E937)/E$1104)))</f>
        <v>0</v>
      </c>
      <c r="F1115" s="1246">
        <f>IF(F$1104=0,0,MAX((SUM(F837,P837)+SUM(F937,P937)/F$1104),(SUM(F837)+SUM(F937)/F$1104)))</f>
        <v>0</v>
      </c>
      <c r="G1115" s="847"/>
      <c r="H1115" s="1247">
        <f t="shared" si="220"/>
        <v>0</v>
      </c>
      <c r="I1115" s="1247">
        <f t="shared" si="221"/>
        <v>0</v>
      </c>
      <c r="J1115" s="1247">
        <f t="shared" si="222"/>
        <v>0</v>
      </c>
      <c r="K1115" s="1247">
        <f t="shared" si="223"/>
        <v>0</v>
      </c>
      <c r="L1115" s="43"/>
      <c r="M1115" s="1237" t="str">
        <f t="shared" si="219"/>
        <v/>
      </c>
      <c r="N1115" s="1251" t="str">
        <f t="shared" si="224"/>
        <v/>
      </c>
      <c r="O1115" s="847"/>
      <c r="P1115" s="847"/>
      <c r="Q1115" s="15"/>
      <c r="R1115" s="450"/>
      <c r="S1115" s="45"/>
      <c r="T1115" s="45"/>
      <c r="U1115" s="1066">
        <v>1116</v>
      </c>
      <c r="V1115" s="45"/>
    </row>
    <row r="1116" spans="1:22" ht="15.75" customHeight="1">
      <c r="A1116" s="1255" t="str">
        <f>A838</f>
        <v>Finger millet: kg produced</v>
      </c>
      <c r="B1116" s="847"/>
      <c r="C1116" s="1246">
        <f>IF(C$1104=0,0,MAX((SUM(C838,M838)+SUM(C938,M938)/C$1104),(SUM(C838)+SUM(C938)/C$1104)))</f>
        <v>0</v>
      </c>
      <c r="D1116" s="1246">
        <f>IF(D$1104=0,0,MAX((SUM(D838,N838)+SUM(D938,N938)/D$1104),(SUM(D838)+SUM(D938)/D$1104)))</f>
        <v>0</v>
      </c>
      <c r="E1116" s="1246">
        <f>IF(E$1104=0,0,MAX((SUM(E838,O838)+SUM(E938,O938)/E$1104),(SUM(E838)+SUM(E938)/E$1104)))</f>
        <v>0</v>
      </c>
      <c r="F1116" s="1246">
        <f>IF(F$1104=0,0,MAX((SUM(F838,P838)+SUM(F938,P938)/F$1104),(SUM(F838)+SUM(F938)/F$1104)))</f>
        <v>0</v>
      </c>
      <c r="G1116" s="847"/>
      <c r="H1116" s="1247">
        <f t="shared" si="220"/>
        <v>0</v>
      </c>
      <c r="I1116" s="1247">
        <f t="shared" si="221"/>
        <v>0</v>
      </c>
      <c r="J1116" s="1247">
        <f t="shared" si="222"/>
        <v>0</v>
      </c>
      <c r="K1116" s="1247">
        <f t="shared" si="223"/>
        <v>0</v>
      </c>
      <c r="L1116" s="43"/>
      <c r="M1116" s="1237" t="str">
        <f t="shared" si="219"/>
        <v/>
      </c>
      <c r="N1116" s="1251" t="str">
        <f t="shared" si="224"/>
        <v/>
      </c>
      <c r="O1116" s="847"/>
      <c r="P1116" s="847"/>
      <c r="Q1116" s="15"/>
      <c r="R1116" s="450"/>
      <c r="S1116" s="45"/>
      <c r="T1116" s="45"/>
      <c r="U1116" s="1066">
        <v>1117</v>
      </c>
      <c r="V1116" s="45"/>
    </row>
    <row r="1117" spans="1:22" ht="15.75" customHeight="1">
      <c r="A1117" s="1255" t="str">
        <f>A839</f>
        <v>Wheat: kg produced</v>
      </c>
      <c r="B1117" s="847"/>
      <c r="C1117" s="1246">
        <f>IF(C$1104=0,0,MAX((SUM(C839,M839)+SUM(C939,M939)/C$1104),(SUM(C839)+SUM(C939)/C$1104)))</f>
        <v>0</v>
      </c>
      <c r="D1117" s="1246">
        <f>IF(D$1104=0,0,MAX((SUM(D839,N839)+SUM(D939,N939)/D$1104),(SUM(D839)+SUM(D939)/D$1104)))</f>
        <v>0</v>
      </c>
      <c r="E1117" s="1246">
        <f>IF(E$1104=0,0,MAX((SUM(E839,O839)+SUM(E939,O939)/E$1104),(SUM(E839)+SUM(E939)/E$1104)))</f>
        <v>0</v>
      </c>
      <c r="F1117" s="1246">
        <f>IF(F$1104=0,0,MAX((SUM(F839,P839)+SUM(F939,P939)/F$1104),(SUM(F839)+SUM(F939)/F$1104)))</f>
        <v>0</v>
      </c>
      <c r="G1117" s="847"/>
      <c r="H1117" s="1247">
        <f t="shared" si="220"/>
        <v>0</v>
      </c>
      <c r="I1117" s="1247">
        <f t="shared" si="221"/>
        <v>0</v>
      </c>
      <c r="J1117" s="1247">
        <f t="shared" si="222"/>
        <v>0</v>
      </c>
      <c r="K1117" s="1247">
        <f t="shared" si="223"/>
        <v>0</v>
      </c>
      <c r="L1117" s="43"/>
      <c r="M1117" s="1237" t="str">
        <f t="shared" si="219"/>
        <v/>
      </c>
      <c r="N1117" s="1251" t="str">
        <f t="shared" si="224"/>
        <v/>
      </c>
      <c r="O1117" s="847"/>
      <c r="P1117" s="847"/>
      <c r="Q1117" s="15"/>
      <c r="R1117" s="450"/>
      <c r="S1117" s="45"/>
      <c r="T1117" s="45"/>
      <c r="U1117" s="1066">
        <v>1118</v>
      </c>
      <c r="V1117" s="45"/>
    </row>
    <row r="1118" spans="1:22" ht="15.75" customHeight="1">
      <c r="A1118" s="1255" t="str">
        <f>A840</f>
        <v>Cassava: no. local meas.</v>
      </c>
      <c r="B1118" s="847"/>
      <c r="C1118" s="1246">
        <f>IF(C$1104=0,0,MAX((SUM(C840,M840)+SUM(C940,M940)/C$1104),(SUM(C840)+SUM(C940)/C$1104)))</f>
        <v>0</v>
      </c>
      <c r="D1118" s="1246">
        <f>IF(D$1104=0,0,MAX((SUM(D840,N840)+SUM(D940,N940)/D$1104),(SUM(D840)+SUM(D940)/D$1104)))</f>
        <v>0</v>
      </c>
      <c r="E1118" s="1246">
        <f>IF(E$1104=0,0,MAX((SUM(E840,O840)+SUM(E940,O940)/E$1104),(SUM(E840)+SUM(E940)/E$1104)))</f>
        <v>0</v>
      </c>
      <c r="F1118" s="1246">
        <f>IF(F$1104=0,0,MAX((SUM(F840,P840)+SUM(F940,P940)/F$1104),(SUM(F840)+SUM(F940)/F$1104)))</f>
        <v>0</v>
      </c>
      <c r="G1118" s="847"/>
      <c r="H1118" s="1247">
        <f t="shared" si="220"/>
        <v>0</v>
      </c>
      <c r="I1118" s="1247">
        <f t="shared" si="221"/>
        <v>0</v>
      </c>
      <c r="J1118" s="1247">
        <f t="shared" si="222"/>
        <v>0</v>
      </c>
      <c r="K1118" s="1247">
        <f t="shared" si="223"/>
        <v>0</v>
      </c>
      <c r="L1118" s="43"/>
      <c r="M1118" s="1237" t="str">
        <f t="shared" si="219"/>
        <v/>
      </c>
      <c r="N1118" s="1251" t="str">
        <f t="shared" si="224"/>
        <v/>
      </c>
      <c r="O1118" s="847"/>
      <c r="P1118" s="847"/>
      <c r="Q1118" s="15"/>
      <c r="R1118" s="450"/>
      <c r="S1118" s="45"/>
      <c r="T1118" s="45"/>
      <c r="U1118" s="1066">
        <v>1119</v>
      </c>
      <c r="V1118" s="45"/>
    </row>
    <row r="1119" spans="1:22" ht="15.75" customHeight="1">
      <c r="A1119" s="1255" t="str">
        <f>A841</f>
        <v>Water melon: no. local meas</v>
      </c>
      <c r="B1119" s="847"/>
      <c r="C1119" s="1246">
        <f>IF(C$1104=0,0,MAX((SUM(C841,M841)+SUM(C941,M941)/C$1104),(SUM(C841)+SUM(C941)/C$1104)))</f>
        <v>0</v>
      </c>
      <c r="D1119" s="1246">
        <f>IF(D$1104=0,0,MAX((SUM(D841,N841)+SUM(D941,N941)/D$1104),(SUM(D841)+SUM(D941)/D$1104)))</f>
        <v>0</v>
      </c>
      <c r="E1119" s="1246">
        <f>IF(E$1104=0,0,MAX((SUM(E841,O841)+SUM(E941,O941)/E$1104),(SUM(E841)+SUM(E941)/E$1104)))</f>
        <v>0</v>
      </c>
      <c r="F1119" s="1246">
        <f>IF(F$1104=0,0,MAX((SUM(F841,P841)+SUM(F941,P941)/F$1104),(SUM(F841)+SUM(F941)/F$1104)))</f>
        <v>0</v>
      </c>
      <c r="G1119" s="847"/>
      <c r="H1119" s="1247">
        <f t="shared" si="220"/>
        <v>0</v>
      </c>
      <c r="I1119" s="1247">
        <f t="shared" si="221"/>
        <v>0</v>
      </c>
      <c r="J1119" s="1247">
        <f t="shared" si="222"/>
        <v>0</v>
      </c>
      <c r="K1119" s="1247">
        <f t="shared" si="223"/>
        <v>0</v>
      </c>
      <c r="L1119" s="43"/>
      <c r="M1119" s="1237" t="str">
        <f t="shared" si="219"/>
        <v/>
      </c>
      <c r="N1119" s="1251" t="str">
        <f t="shared" si="224"/>
        <v/>
      </c>
      <c r="O1119" s="847"/>
      <c r="P1119" s="847"/>
      <c r="Q1119" s="15"/>
      <c r="R1119" s="450"/>
      <c r="S1119" s="45"/>
      <c r="T1119" s="45"/>
      <c r="U1119" s="1066">
        <v>1120</v>
      </c>
      <c r="V1119" s="45"/>
    </row>
    <row r="1120" spans="1:22" ht="15.75" customHeight="1">
      <c r="A1120" s="1255" t="str">
        <f>A842</f>
        <v>Other melons: no. local meas</v>
      </c>
      <c r="B1120" s="847"/>
      <c r="C1120" s="1246">
        <f>IF(C$1104=0,0,MAX((SUM(C842,M842)+SUM(C942,M942)/C$1104),(SUM(C842)+SUM(C942)/C$1104)))</f>
        <v>0</v>
      </c>
      <c r="D1120" s="1246">
        <f>IF(D$1104=0,0,MAX((SUM(D842,N842)+SUM(D942,N942)/D$1104),(SUM(D842)+SUM(D942)/D$1104)))</f>
        <v>0</v>
      </c>
      <c r="E1120" s="1246">
        <f>IF(E$1104=0,0,MAX((SUM(E842,O842)+SUM(E942,O942)/E$1104),(SUM(E842)+SUM(E942)/E$1104)))</f>
        <v>0</v>
      </c>
      <c r="F1120" s="1246">
        <f>IF(F$1104=0,0,MAX((SUM(F842,P842)+SUM(F942,P942)/F$1104),(SUM(F842)+SUM(F942)/F$1104)))</f>
        <v>0</v>
      </c>
      <c r="G1120" s="847"/>
      <c r="H1120" s="1247">
        <f t="shared" si="220"/>
        <v>0</v>
      </c>
      <c r="I1120" s="1247">
        <f t="shared" si="221"/>
        <v>0</v>
      </c>
      <c r="J1120" s="1247">
        <f t="shared" si="222"/>
        <v>0</v>
      </c>
      <c r="K1120" s="1247">
        <f t="shared" si="223"/>
        <v>0</v>
      </c>
      <c r="L1120" s="43"/>
      <c r="M1120" s="1237" t="str">
        <f t="shared" si="219"/>
        <v/>
      </c>
      <c r="N1120" s="1251" t="str">
        <f t="shared" si="224"/>
        <v/>
      </c>
      <c r="O1120" s="847"/>
      <c r="P1120" s="847"/>
      <c r="Q1120" s="15"/>
      <c r="R1120" s="450"/>
      <c r="S1120" s="45"/>
      <c r="T1120" s="45"/>
      <c r="U1120" s="1066">
        <v>1121</v>
      </c>
      <c r="V1120" s="45"/>
    </row>
    <row r="1121" spans="1:22" ht="15.75" customHeight="1">
      <c r="A1121" s="1255" t="str">
        <f>A843</f>
        <v>Other root crops: no. local meas</v>
      </c>
      <c r="B1121" s="847"/>
      <c r="C1121" s="1246">
        <f>IF(C$1104=0,0,MAX((SUM(C843,M843)+SUM(C943,M943)/C$1104),(SUM(C843)+SUM(C943)/C$1104)))</f>
        <v>0</v>
      </c>
      <c r="D1121" s="1246">
        <f>IF(D$1104=0,0,MAX((SUM(D843,N843)+SUM(D943,N943)/D$1104),(SUM(D843)+SUM(D943)/D$1104)))</f>
        <v>0</v>
      </c>
      <c r="E1121" s="1246">
        <f>IF(E$1104=0,0,MAX((SUM(E843,O843)+SUM(E943,O943)/E$1104),(SUM(E843)+SUM(E943)/E$1104)))</f>
        <v>0</v>
      </c>
      <c r="F1121" s="1246">
        <f>IF(F$1104=0,0,MAX((SUM(F843,P843)+SUM(F943,P943)/F$1104),(SUM(F843)+SUM(F943)/F$1104)))</f>
        <v>0</v>
      </c>
      <c r="G1121" s="847"/>
      <c r="H1121" s="1247">
        <f t="shared" si="220"/>
        <v>0</v>
      </c>
      <c r="I1121" s="1247">
        <f t="shared" si="221"/>
        <v>0</v>
      </c>
      <c r="J1121" s="1247">
        <f t="shared" si="222"/>
        <v>0</v>
      </c>
      <c r="K1121" s="1247">
        <f t="shared" si="223"/>
        <v>0</v>
      </c>
      <c r="L1121" s="43"/>
      <c r="M1121" s="1237" t="str">
        <f t="shared" si="219"/>
        <v/>
      </c>
      <c r="N1121" s="1251" t="str">
        <f t="shared" si="224"/>
        <v/>
      </c>
      <c r="O1121" s="847"/>
      <c r="P1121" s="847"/>
      <c r="Q1121" s="15"/>
      <c r="R1121" s="450"/>
      <c r="S1121" s="45"/>
      <c r="T1121" s="45"/>
      <c r="U1121" s="1066">
        <v>1122</v>
      </c>
      <c r="V1121" s="45"/>
    </row>
    <row r="1122" spans="1:22" ht="15.75" customHeight="1">
      <c r="A1122" s="1255" t="str">
        <f>A844</f>
        <v>Groundnuts (dry): no. local meas</v>
      </c>
      <c r="B1122" s="847"/>
      <c r="C1122" s="1246">
        <f>IF(C$1104=0,0,MAX((SUM(C844,M844)+SUM(C944,M944)/C$1104),(SUM(C844)+SUM(C944)/C$1104)))</f>
        <v>8.0933743360357843E-2</v>
      </c>
      <c r="D1122" s="1246">
        <f>IF(D$1104=0,0,MAX((SUM(D844,N844)+SUM(D944,N944)/D$1104),(SUM(D844)+SUM(D944)/D$1104)))</f>
        <v>8.3931289410741461E-2</v>
      </c>
      <c r="E1122" s="1246">
        <f>IF(E$1104=0,0,MAX((SUM(E844,O844)+SUM(E944,O944)/E$1104),(SUM(E844)+SUM(E944)/E$1104)))</f>
        <v>0.16947162426614482</v>
      </c>
      <c r="F1122" s="1246">
        <f>IF(F$1104=0,0,MAX((SUM(F844,P844)+SUM(F944,P944)/F$1104),(SUM(F844)+SUM(F944)/F$1104)))</f>
        <v>0.3573385518590998</v>
      </c>
      <c r="G1122" s="847"/>
      <c r="H1122" s="1247">
        <f t="shared" si="220"/>
        <v>0</v>
      </c>
      <c r="I1122" s="1247">
        <f t="shared" si="221"/>
        <v>0</v>
      </c>
      <c r="J1122" s="1247">
        <f t="shared" si="222"/>
        <v>9.3933463796477476E-2</v>
      </c>
      <c r="K1122" s="1247">
        <f t="shared" si="223"/>
        <v>0.28180039138943247</v>
      </c>
      <c r="L1122" s="43"/>
      <c r="M1122" s="1237" t="str">
        <f t="shared" si="219"/>
        <v>yes</v>
      </c>
      <c r="N1122" s="1251" t="str">
        <f t="shared" si="224"/>
        <v>yes</v>
      </c>
      <c r="O1122" s="847"/>
      <c r="P1122" s="847"/>
      <c r="Q1122" s="15"/>
      <c r="R1122" s="450"/>
      <c r="S1122" s="45"/>
      <c r="T1122" s="45"/>
      <c r="U1122" s="1066">
        <v>1123</v>
      </c>
      <c r="V1122" s="45"/>
    </row>
    <row r="1123" spans="1:22" ht="15.75" customHeight="1">
      <c r="A1123" s="1255" t="str">
        <f>A845</f>
        <v>Roundnuts (bambara): no. local meas</v>
      </c>
      <c r="B1123" s="847"/>
      <c r="C1123" s="1246">
        <f>IF(C$1104=0,0,MAX((SUM(C845,M845)+SUM(C945,M945)/C$1104),(SUM(C845)+SUM(C945)/C$1104)))</f>
        <v>0</v>
      </c>
      <c r="D1123" s="1246">
        <f>IF(D$1104=0,0,MAX((SUM(D845,N845)+SUM(D945,N945)/D$1104),(SUM(D845)+SUM(D945)/D$1104)))</f>
        <v>0</v>
      </c>
      <c r="E1123" s="1246">
        <f>IF(E$1104=0,0,MAX((SUM(E845,O845)+SUM(E945,O945)/E$1104),(SUM(E845)+SUM(E945)/E$1104)))</f>
        <v>0</v>
      </c>
      <c r="F1123" s="1246">
        <f>IF(F$1104=0,0,MAX((SUM(F845,P845)+SUM(F945,P945)/F$1104),(SUM(F845)+SUM(F945)/F$1104)))</f>
        <v>0</v>
      </c>
      <c r="G1123" s="847"/>
      <c r="H1123" s="1247">
        <f t="shared" si="220"/>
        <v>0</v>
      </c>
      <c r="I1123" s="1247">
        <f t="shared" si="221"/>
        <v>0</v>
      </c>
      <c r="J1123" s="1247">
        <f t="shared" si="222"/>
        <v>0</v>
      </c>
      <c r="K1123" s="1247">
        <f t="shared" si="223"/>
        <v>0</v>
      </c>
      <c r="L1123" s="43"/>
      <c r="M1123" s="1237" t="str">
        <f t="shared" si="219"/>
        <v/>
      </c>
      <c r="N1123" s="1251" t="str">
        <f t="shared" si="224"/>
        <v/>
      </c>
      <c r="O1123" s="847"/>
      <c r="P1123" s="847"/>
      <c r="Q1123" s="15"/>
      <c r="R1123" s="450"/>
      <c r="S1123" s="45"/>
      <c r="T1123" s="45"/>
      <c r="U1123" s="1066">
        <v>1124</v>
      </c>
      <c r="V1123" s="45"/>
    </row>
    <row r="1124" spans="1:22" ht="15.75" customHeight="1">
      <c r="A1124" s="1255" t="str">
        <f>A846</f>
        <v>Sweet Potatoes: local merasure</v>
      </c>
      <c r="B1124" s="847"/>
      <c r="C1124" s="1246">
        <f>IF(C$1104=0,0,MAX((SUM(C846,M846)+SUM(C946,M946)/C$1104),(SUM(C846)+SUM(C946)/C$1104)))</f>
        <v>5.0992451775230638E-2</v>
      </c>
      <c r="D1124" s="1246">
        <f>IF(D$1104=0,0,MAX((SUM(D846,N846)+SUM(D946,N946)/D$1104),(SUM(D846)+SUM(D946)/D$1104)))</f>
        <v>6.6101326375298974E-2</v>
      </c>
      <c r="E1124" s="1246">
        <f>IF(E$1104=0,0,MAX((SUM(E846,O846)+SUM(E946,O946)/E$1104),(SUM(E846)+SUM(E946)/E$1104)))</f>
        <v>0.12727984344422699</v>
      </c>
      <c r="F1124" s="1246">
        <f>IF(F$1104=0,0,MAX((SUM(F846,P846)+SUM(F946,P946)/F$1104),(SUM(F846)+SUM(F946)/F$1104)))</f>
        <v>0.1378473581213307</v>
      </c>
      <c r="G1124" s="847"/>
      <c r="H1124" s="1247">
        <f t="shared" si="220"/>
        <v>0</v>
      </c>
      <c r="I1124" s="1247">
        <f t="shared" si="221"/>
        <v>0</v>
      </c>
      <c r="J1124" s="1247">
        <f t="shared" si="222"/>
        <v>4.6966731898238738E-2</v>
      </c>
      <c r="K1124" s="1247">
        <f t="shared" si="223"/>
        <v>7.9843444227005858E-2</v>
      </c>
      <c r="L1124" s="43"/>
      <c r="M1124" s="1237" t="str">
        <f t="shared" si="219"/>
        <v>yes</v>
      </c>
      <c r="N1124" s="1251" t="str">
        <f t="shared" si="224"/>
        <v/>
      </c>
      <c r="O1124" s="847"/>
      <c r="P1124" s="847"/>
      <c r="Q1124" s="15"/>
      <c r="R1124" s="450"/>
      <c r="S1124" s="45"/>
      <c r="T1124" s="45"/>
      <c r="U1124" s="1066">
        <v>1125</v>
      </c>
      <c r="V1124" s="45"/>
    </row>
    <row r="1125" spans="1:22" ht="15.75" customHeight="1">
      <c r="A1125" s="1255" t="str">
        <f>A847</f>
        <v>Other crop: Sunflower</v>
      </c>
      <c r="B1125" s="847"/>
      <c r="C1125" s="1246">
        <f>IF(C$1104=0,0,MAX((SUM(C847,M847)+SUM(C947,M947)/C$1104),(SUM(C847)+SUM(C947)/C$1104)))</f>
        <v>0</v>
      </c>
      <c r="D1125" s="1246">
        <f>IF(D$1104=0,0,MAX((SUM(D847,N847)+SUM(D947,N947)/D$1104),(SUM(D847)+SUM(D947)/D$1104)))</f>
        <v>0</v>
      </c>
      <c r="E1125" s="1246">
        <f>IF(E$1104=0,0,MAX((SUM(E847,O847)+SUM(E947,O947)/E$1104),(SUM(E847)+SUM(E947)/E$1104)))</f>
        <v>0.31950424005218525</v>
      </c>
      <c r="F1125" s="1246">
        <f>IF(F$1104=0,0,MAX((SUM(F847,P847)+SUM(F947,P947)/F$1104),(SUM(F847)+SUM(F947)/F$1104)))</f>
        <v>0</v>
      </c>
      <c r="G1125" s="847"/>
      <c r="H1125" s="1247">
        <f t="shared" si="220"/>
        <v>0</v>
      </c>
      <c r="I1125" s="1247">
        <f t="shared" si="221"/>
        <v>0</v>
      </c>
      <c r="J1125" s="1247">
        <f t="shared" si="222"/>
        <v>0.30528375733855184</v>
      </c>
      <c r="K1125" s="1247">
        <f t="shared" si="223"/>
        <v>0</v>
      </c>
      <c r="L1125" s="43"/>
      <c r="M1125" s="1237" t="str">
        <f t="shared" si="219"/>
        <v>yes</v>
      </c>
      <c r="N1125" s="1251" t="str">
        <f t="shared" si="224"/>
        <v>yes</v>
      </c>
      <c r="O1125" s="847"/>
      <c r="P1125" s="847"/>
      <c r="Q1125" s="15"/>
      <c r="R1125" s="450"/>
      <c r="S1125" s="45"/>
      <c r="T1125" s="45"/>
      <c r="U1125" s="1066">
        <v>1126</v>
      </c>
      <c r="V1125" s="45"/>
    </row>
    <row r="1126" spans="1:22" ht="15.75" customHeight="1">
      <c r="A1126" s="1255" t="str">
        <f>A848</f>
        <v>Other crop: number</v>
      </c>
      <c r="B1126" s="847"/>
      <c r="C1126" s="1246">
        <f>IF(C$1104=0,0,MAX((SUM(C848,M848)+SUM(C948,M948)/C$1104),(SUM(C848)+SUM(C948)/C$1104)))</f>
        <v>0</v>
      </c>
      <c r="D1126" s="1246">
        <f>IF(D$1104=0,0,MAX((SUM(D848,N848)+SUM(D948,N948)/D$1104),(SUM(D848)+SUM(D948)/D$1104)))</f>
        <v>0</v>
      </c>
      <c r="E1126" s="1246">
        <f>IF(E$1104=0,0,MAX((SUM(E848,O848)+SUM(E948,O948)/E$1104),(SUM(E848)+SUM(E948)/E$1104)))</f>
        <v>0</v>
      </c>
      <c r="F1126" s="1246">
        <f>IF(F$1104=0,0,MAX((SUM(F848,P848)+SUM(F948,P948)/F$1104),(SUM(F848)+SUM(F948)/F$1104)))</f>
        <v>0</v>
      </c>
      <c r="G1126" s="847"/>
      <c r="H1126" s="1247">
        <f t="shared" si="220"/>
        <v>0</v>
      </c>
      <c r="I1126" s="1247">
        <f t="shared" si="221"/>
        <v>0</v>
      </c>
      <c r="J1126" s="1247">
        <f t="shared" si="222"/>
        <v>0</v>
      </c>
      <c r="K1126" s="1247">
        <f t="shared" si="223"/>
        <v>0</v>
      </c>
      <c r="L1126" s="43"/>
      <c r="M1126" s="1237" t="str">
        <f t="shared" si="219"/>
        <v/>
      </c>
      <c r="N1126" s="1251" t="str">
        <f t="shared" si="224"/>
        <v/>
      </c>
      <c r="O1126" s="847"/>
      <c r="P1126" s="847"/>
      <c r="Q1126" s="15"/>
      <c r="R1126" s="450"/>
      <c r="S1126" s="45"/>
      <c r="T1126" s="45"/>
      <c r="U1126" s="1066">
        <v>1127</v>
      </c>
      <c r="V1126" s="45"/>
    </row>
    <row r="1127" spans="1:22" ht="15.75" customHeight="1">
      <c r="A1127" s="1255" t="str">
        <f>A850</f>
        <v>FISHING -- see worksheet Data 3</v>
      </c>
      <c r="B1127" s="847"/>
      <c r="C1127" s="1246">
        <f>IF(C$1104=0,0,MAX((SUM(C850,M850)+SUM(C961,M961)/C$1104),(SUM(C850)+SUM(C961)/C$1104)))</f>
        <v>0</v>
      </c>
      <c r="D1127" s="1246">
        <f>IF(D$1104=0,0,MAX((SUM(D850,N850)+SUM(D961,N961)/D$1104),(SUM(D850)+SUM(D961)/D$1104)))</f>
        <v>0</v>
      </c>
      <c r="E1127" s="1246">
        <f>IF(E$1104=0,0,MAX((SUM(E850,O850)+SUM(E961,O961)/E$1104),(SUM(E850)+SUM(E961)/E$1104)))</f>
        <v>0</v>
      </c>
      <c r="F1127" s="1246">
        <f>IF(F$1104=0,0,MAX((SUM(F850,P850)+SUM(F961,P961)/F$1104),(SUM(F850)+SUM(F961)/F$1104)))</f>
        <v>0</v>
      </c>
      <c r="G1127" s="847"/>
      <c r="H1127" s="1247">
        <f t="shared" ref="H1127:K1128" si="225">IF(C$1104=0,0,MAX(SUM(C961,M961)/C$1104,SUM(C961)/C$1104))</f>
        <v>0</v>
      </c>
      <c r="I1127" s="1247">
        <f t="shared" si="225"/>
        <v>0</v>
      </c>
      <c r="J1127" s="1247">
        <f t="shared" si="225"/>
        <v>0</v>
      </c>
      <c r="K1127" s="1247">
        <f t="shared" si="225"/>
        <v>0</v>
      </c>
      <c r="L1127" s="43"/>
      <c r="M1127" s="1237" t="str">
        <f t="shared" si="219"/>
        <v/>
      </c>
      <c r="N1127" s="1251" t="str">
        <f t="shared" si="224"/>
        <v/>
      </c>
      <c r="O1127" s="847"/>
      <c r="P1127" s="847"/>
      <c r="Q1127" s="15"/>
      <c r="R1127" s="450"/>
      <c r="S1127" s="45"/>
      <c r="T1127" s="45"/>
      <c r="U1127" s="1066">
        <v>1128</v>
      </c>
      <c r="V1127" s="45"/>
    </row>
    <row r="1128" spans="1:22" ht="15.75" customHeight="1">
      <c r="A1128" s="1255" t="str">
        <f>A851</f>
        <v>WILD FOODS -- see worksheet Data 3</v>
      </c>
      <c r="B1128" s="847"/>
      <c r="C1128" s="1246">
        <f>IF(C$1104=0,0,MAX((SUM(C851,M851)+SUM(C962,M962)/C$1104),(SUM(C851)+SUM(C962)/C$1104)))</f>
        <v>0</v>
      </c>
      <c r="D1128" s="1246">
        <f>IF(D$1104=0,0,MAX((SUM(D851,N851)+SUM(D962,N962)/D$1104),(SUM(D851)+SUM(D962)/D$1104)))</f>
        <v>0</v>
      </c>
      <c r="E1128" s="1246">
        <f>IF(E$1104=0,0,MAX((SUM(E851,O851)+SUM(E962,O962)/E$1104),(SUM(E851)+SUM(E962)/E$1104)))</f>
        <v>0</v>
      </c>
      <c r="F1128" s="1246">
        <f>IF(F$1104=0,0,MAX((SUM(F851,P851)+SUM(F962,P962)/F$1104),(SUM(F851)+SUM(F962)/F$1104)))</f>
        <v>0</v>
      </c>
      <c r="G1128" s="847"/>
      <c r="H1128" s="1247">
        <f t="shared" si="225"/>
        <v>0</v>
      </c>
      <c r="I1128" s="1247">
        <f t="shared" si="225"/>
        <v>0</v>
      </c>
      <c r="J1128" s="1247">
        <f t="shared" si="225"/>
        <v>0</v>
      </c>
      <c r="K1128" s="1247">
        <f t="shared" si="225"/>
        <v>0</v>
      </c>
      <c r="L1128" s="43"/>
      <c r="M1128" s="1237" t="str">
        <f t="shared" si="219"/>
        <v/>
      </c>
      <c r="N1128" s="1251" t="str">
        <f t="shared" si="224"/>
        <v/>
      </c>
      <c r="O1128" s="847"/>
      <c r="P1128" s="847"/>
      <c r="Q1128" s="15"/>
      <c r="R1128" s="450"/>
      <c r="S1128" s="45"/>
      <c r="T1128" s="45"/>
      <c r="U1128" s="1066">
        <v>1129</v>
      </c>
      <c r="V1128" s="45"/>
    </row>
    <row r="1129" spans="1:22" ht="15.75" customHeight="1">
      <c r="A1129" s="43" t="str">
        <f>A930</f>
        <v>Green maize sold: quantity</v>
      </c>
      <c r="B1129" s="847"/>
      <c r="C1129" s="1246">
        <f>IF(C$1104=0,0,MAX(SUM(C930,M930)/C$1104,SUM(C930)/C$1104))</f>
        <v>0</v>
      </c>
      <c r="D1129" s="1246">
        <f>IF(D$1104=0,0,MAX(SUM(D930,N930)/D$1104,SUM(D930)/D$1104))</f>
        <v>0</v>
      </c>
      <c r="E1129" s="1246">
        <f>IF(E$1104=0,0,MAX(SUM(E930,O930)/E$1104,SUM(E930)/E$1104))</f>
        <v>0</v>
      </c>
      <c r="F1129" s="1246">
        <f>IF(F$1104=0,0,MAX(SUM(F930,P930)/F$1104,SUM(F930)/F$1104))</f>
        <v>0</v>
      </c>
      <c r="G1129" s="847"/>
      <c r="H1129" s="45"/>
      <c r="I1129" s="45"/>
      <c r="J1129" s="45"/>
      <c r="K1129" s="846"/>
      <c r="L1129" s="847"/>
      <c r="M1129" s="1237" t="str">
        <f t="shared" si="219"/>
        <v/>
      </c>
      <c r="N1129" s="1237" t="str">
        <f t="shared" ref="N1129:N1140" si="226">M1129</f>
        <v/>
      </c>
      <c r="O1129" s="847"/>
      <c r="P1129" s="847"/>
      <c r="Q1129" s="15"/>
      <c r="R1129" s="450"/>
      <c r="S1129" s="45"/>
      <c r="T1129" s="45"/>
      <c r="U1129" s="1066">
        <v>1130</v>
      </c>
      <c r="V1129" s="45"/>
    </row>
    <row r="1130" spans="1:22" ht="15.75" customHeight="1">
      <c r="A1130" s="43" t="str">
        <f t="shared" ref="A1130:A1140" si="227">A949</f>
        <v>Cotton kg sold</v>
      </c>
      <c r="B1130" s="847"/>
      <c r="C1130" s="1246">
        <f t="shared" ref="C1130:C1140" si="228">IF(C$1104=0,0,MAX(SUM(C949,M949)/C$1104,SUM(C949)/C$1104))</f>
        <v>0.20128599384959461</v>
      </c>
      <c r="D1130" s="1246">
        <f t="shared" ref="D1130:D1140" si="229">IF(D$1104=0,0,MAX(SUM(D949,N949)/D$1104,SUM(D949)/D$1104))</f>
        <v>0.3131115459882583</v>
      </c>
      <c r="E1130" s="1246">
        <f t="shared" ref="E1130:E1140" si="230">IF(E$1104=0,0,MAX(SUM(E949,O949)/E$1104,SUM(E949)/E$1104))</f>
        <v>0.88767123287671224</v>
      </c>
      <c r="F1130" s="1246">
        <f t="shared" ref="F1130:F1140" si="231">IF(F$1104=0,0,MAX(SUM(F949,P949)/F$1104,SUM(F949)/F$1104))</f>
        <v>0.93933463796477479</v>
      </c>
      <c r="G1130" s="847"/>
      <c r="H1130" s="45"/>
      <c r="I1130" s="45"/>
      <c r="J1130" s="45"/>
      <c r="K1130" s="846"/>
      <c r="L1130" s="847"/>
      <c r="M1130" s="1237" t="str">
        <f t="shared" si="219"/>
        <v>yes</v>
      </c>
      <c r="N1130" s="1237" t="str">
        <f t="shared" si="226"/>
        <v>yes</v>
      </c>
      <c r="O1130" s="847"/>
      <c r="P1130" s="847"/>
      <c r="Q1130" s="15"/>
      <c r="R1130" s="450"/>
      <c r="S1130" s="45"/>
      <c r="T1130" s="45"/>
      <c r="U1130" s="1066">
        <v>1131</v>
      </c>
      <c r="V1130" s="45"/>
    </row>
    <row r="1131" spans="1:22" ht="15.75" customHeight="1">
      <c r="A1131" s="43" t="str">
        <f t="shared" si="227"/>
        <v>Cucumbers: kg produced</v>
      </c>
      <c r="B1131" s="847"/>
      <c r="C1131" s="1246">
        <f t="shared" si="228"/>
        <v>0</v>
      </c>
      <c r="D1131" s="1246">
        <f t="shared" si="229"/>
        <v>0</v>
      </c>
      <c r="E1131" s="1246">
        <f t="shared" si="230"/>
        <v>0.21135029354207432</v>
      </c>
      <c r="F1131" s="1246">
        <f t="shared" si="231"/>
        <v>0</v>
      </c>
      <c r="G1131" s="847"/>
      <c r="H1131" s="45"/>
      <c r="I1131" s="45"/>
      <c r="J1131" s="45"/>
      <c r="K1131" s="846"/>
      <c r="L1131" s="847"/>
      <c r="M1131" s="1237" t="str">
        <f t="shared" si="219"/>
        <v>yes</v>
      </c>
      <c r="N1131" s="1237" t="str">
        <f t="shared" si="226"/>
        <v>yes</v>
      </c>
      <c r="O1131" s="847"/>
      <c r="P1131" s="847"/>
      <c r="Q1131" s="15"/>
      <c r="R1131" s="450"/>
      <c r="S1131" s="45"/>
      <c r="T1131" s="45"/>
      <c r="U1131" s="1066">
        <v>1132</v>
      </c>
      <c r="V1131" s="45"/>
    </row>
    <row r="1132" spans="1:22" ht="15.75" customHeight="1">
      <c r="A1132" s="43" t="str">
        <f t="shared" si="227"/>
        <v>Rape: kg produced</v>
      </c>
      <c r="B1132" s="847"/>
      <c r="C1132" s="1246">
        <f t="shared" si="228"/>
        <v>0</v>
      </c>
      <c r="D1132" s="1246">
        <f t="shared" si="229"/>
        <v>0</v>
      </c>
      <c r="E1132" s="1246">
        <f t="shared" si="230"/>
        <v>0.70450097847358106</v>
      </c>
      <c r="F1132" s="1246">
        <f t="shared" si="231"/>
        <v>0</v>
      </c>
      <c r="G1132" s="847"/>
      <c r="H1132" s="45"/>
      <c r="I1132" s="45"/>
      <c r="J1132" s="45"/>
      <c r="K1132" s="846"/>
      <c r="L1132" s="847"/>
      <c r="M1132" s="1237" t="str">
        <f t="shared" si="219"/>
        <v>yes</v>
      </c>
      <c r="N1132" s="1237" t="str">
        <f t="shared" si="226"/>
        <v>yes</v>
      </c>
      <c r="O1132" s="847"/>
      <c r="P1132" s="847"/>
      <c r="Q1132" s="15"/>
      <c r="R1132" s="450"/>
      <c r="S1132" s="45"/>
      <c r="T1132" s="45"/>
      <c r="U1132" s="1066">
        <v>1133</v>
      </c>
      <c r="V1132" s="45"/>
    </row>
    <row r="1133" spans="1:22" ht="15.75" customHeight="1">
      <c r="A1133" s="43" t="str">
        <f t="shared" si="227"/>
        <v>Other cashcrop: kg produced</v>
      </c>
      <c r="B1133" s="847"/>
      <c r="C1133" s="1246">
        <f t="shared" si="228"/>
        <v>0</v>
      </c>
      <c r="D1133" s="1246">
        <f t="shared" si="229"/>
        <v>0</v>
      </c>
      <c r="E1133" s="1246">
        <f t="shared" si="230"/>
        <v>0</v>
      </c>
      <c r="F1133" s="1246">
        <f t="shared" si="231"/>
        <v>0</v>
      </c>
      <c r="G1133" s="847"/>
      <c r="H1133" s="45"/>
      <c r="I1133" s="45"/>
      <c r="J1133" s="45"/>
      <c r="K1133" s="846"/>
      <c r="L1133" s="847"/>
      <c r="M1133" s="1237" t="str">
        <f t="shared" si="219"/>
        <v/>
      </c>
      <c r="N1133" s="1237" t="str">
        <f t="shared" si="226"/>
        <v/>
      </c>
      <c r="O1133" s="847"/>
      <c r="P1133" s="847"/>
      <c r="Q1133" s="15"/>
      <c r="R1133" s="450"/>
      <c r="S1133" s="45"/>
      <c r="T1133" s="45"/>
      <c r="U1133" s="1066">
        <v>1134</v>
      </c>
      <c r="V1133" s="45"/>
    </row>
    <row r="1134" spans="1:22" ht="15.75" customHeight="1">
      <c r="A1134" s="43" t="str">
        <f t="shared" si="227"/>
        <v>Other cashcrop: kg produced</v>
      </c>
      <c r="B1134" s="847"/>
      <c r="C1134" s="1246">
        <f t="shared" si="228"/>
        <v>0</v>
      </c>
      <c r="D1134" s="1246">
        <f t="shared" si="229"/>
        <v>0</v>
      </c>
      <c r="E1134" s="1246">
        <f t="shared" si="230"/>
        <v>0</v>
      </c>
      <c r="F1134" s="1246">
        <f t="shared" si="231"/>
        <v>0</v>
      </c>
      <c r="G1134" s="847"/>
      <c r="H1134" s="45"/>
      <c r="I1134" s="45"/>
      <c r="J1134" s="45"/>
      <c r="K1134" s="846"/>
      <c r="L1134" s="847"/>
      <c r="M1134" s="1237" t="str">
        <f t="shared" si="219"/>
        <v/>
      </c>
      <c r="N1134" s="1237" t="str">
        <f t="shared" si="226"/>
        <v/>
      </c>
      <c r="O1134" s="847"/>
      <c r="P1134" s="847"/>
      <c r="Q1134" s="15"/>
      <c r="R1134" s="450"/>
      <c r="S1134" s="45"/>
      <c r="T1134" s="45"/>
      <c r="U1134" s="1066">
        <v>1135</v>
      </c>
      <c r="V1134" s="45"/>
    </row>
    <row r="1135" spans="1:22" ht="15.75" customHeight="1">
      <c r="A1135" s="43" t="str">
        <f t="shared" si="227"/>
        <v>Other cashcrop: kg produced</v>
      </c>
      <c r="B1135" s="847"/>
      <c r="C1135" s="1246">
        <f t="shared" si="228"/>
        <v>0</v>
      </c>
      <c r="D1135" s="1246">
        <f t="shared" si="229"/>
        <v>0</v>
      </c>
      <c r="E1135" s="1246">
        <f t="shared" si="230"/>
        <v>0</v>
      </c>
      <c r="F1135" s="1246">
        <f t="shared" si="231"/>
        <v>0</v>
      </c>
      <c r="G1135" s="847"/>
      <c r="H1135" s="45"/>
      <c r="I1135" s="45"/>
      <c r="J1135" s="45"/>
      <c r="K1135" s="846"/>
      <c r="L1135" s="847"/>
      <c r="M1135" s="1237" t="str">
        <f t="shared" si="219"/>
        <v/>
      </c>
      <c r="N1135" s="1237" t="str">
        <f t="shared" si="226"/>
        <v/>
      </c>
      <c r="O1135" s="847"/>
      <c r="P1135" s="847"/>
      <c r="Q1135" s="15"/>
      <c r="R1135" s="450"/>
      <c r="S1135" s="45"/>
      <c r="T1135" s="45"/>
      <c r="U1135" s="1066">
        <v>1136</v>
      </c>
      <c r="V1135" s="45"/>
    </row>
    <row r="1136" spans="1:22" ht="15.75" customHeight="1">
      <c r="A1136" s="43" t="str">
        <f t="shared" si="227"/>
        <v>Other cashcrop: kg produced</v>
      </c>
      <c r="B1136" s="847"/>
      <c r="C1136" s="1246">
        <f t="shared" si="228"/>
        <v>0</v>
      </c>
      <c r="D1136" s="1246">
        <f t="shared" si="229"/>
        <v>0</v>
      </c>
      <c r="E1136" s="1246">
        <f t="shared" si="230"/>
        <v>0</v>
      </c>
      <c r="F1136" s="1246">
        <f t="shared" si="231"/>
        <v>0</v>
      </c>
      <c r="G1136" s="847"/>
      <c r="H1136" s="45"/>
      <c r="I1136" s="45"/>
      <c r="J1136" s="45"/>
      <c r="K1136" s="846"/>
      <c r="L1136" s="847"/>
      <c r="M1136" s="1237" t="str">
        <f t="shared" si="219"/>
        <v/>
      </c>
      <c r="N1136" s="1237" t="str">
        <f t="shared" si="226"/>
        <v/>
      </c>
      <c r="O1136" s="847"/>
      <c r="P1136" s="847"/>
      <c r="Q1136" s="15"/>
      <c r="R1136" s="450"/>
      <c r="S1136" s="45"/>
      <c r="T1136" s="45"/>
      <c r="U1136" s="1066">
        <v>1137</v>
      </c>
      <c r="V1136" s="45"/>
    </row>
    <row r="1137" spans="1:22" ht="15.75" customHeight="1">
      <c r="A1137" s="43" t="str">
        <f t="shared" si="227"/>
        <v>Straw: quantity sold</v>
      </c>
      <c r="B1137" s="847"/>
      <c r="C1137" s="1246">
        <f t="shared" si="228"/>
        <v>0</v>
      </c>
      <c r="D1137" s="1246">
        <f t="shared" si="229"/>
        <v>0</v>
      </c>
      <c r="E1137" s="1246">
        <f t="shared" si="230"/>
        <v>0</v>
      </c>
      <c r="F1137" s="1246">
        <f t="shared" si="231"/>
        <v>0</v>
      </c>
      <c r="G1137" s="847"/>
      <c r="H1137" s="45"/>
      <c r="I1137" s="45"/>
      <c r="J1137" s="45"/>
      <c r="K1137" s="846"/>
      <c r="L1137" s="847"/>
      <c r="M1137" s="1237" t="str">
        <f t="shared" si="219"/>
        <v/>
      </c>
      <c r="N1137" s="1237" t="str">
        <f t="shared" si="226"/>
        <v/>
      </c>
      <c r="O1137" s="847"/>
      <c r="P1137" s="847"/>
      <c r="Q1137" s="15"/>
      <c r="R1137" s="450"/>
      <c r="S1137" s="45"/>
      <c r="T1137" s="45"/>
      <c r="U1137" s="1066">
        <v>1138</v>
      </c>
      <c r="V1137" s="45"/>
    </row>
    <row r="1138" spans="1:22" ht="15.75" customHeight="1">
      <c r="A1138" s="43" t="str">
        <f t="shared" si="227"/>
        <v>Trees: quantity sold</v>
      </c>
      <c r="B1138" s="847"/>
      <c r="C1138" s="1246">
        <f t="shared" si="228"/>
        <v>0</v>
      </c>
      <c r="D1138" s="1246">
        <f t="shared" si="229"/>
        <v>0</v>
      </c>
      <c r="E1138" s="1246">
        <f t="shared" si="230"/>
        <v>0</v>
      </c>
      <c r="F1138" s="1246">
        <f t="shared" si="231"/>
        <v>0</v>
      </c>
      <c r="G1138" s="847"/>
      <c r="H1138" s="45"/>
      <c r="I1138" s="45"/>
      <c r="J1138" s="45"/>
      <c r="K1138" s="846"/>
      <c r="L1138" s="847"/>
      <c r="M1138" s="1237" t="str">
        <f t="shared" si="219"/>
        <v/>
      </c>
      <c r="N1138" s="1237" t="str">
        <f t="shared" si="226"/>
        <v/>
      </c>
      <c r="O1138" s="847"/>
      <c r="P1138" s="847"/>
      <c r="Q1138" s="15"/>
      <c r="R1138" s="450"/>
      <c r="S1138" s="45"/>
      <c r="T1138" s="45"/>
      <c r="U1138" s="1066">
        <v>1139</v>
      </c>
      <c r="V1138" s="45"/>
    </row>
    <row r="1139" spans="1:22" ht="15.75" customHeight="1">
      <c r="A1139" s="43" t="str">
        <f t="shared" si="227"/>
        <v>Other cash crop: type</v>
      </c>
      <c r="B1139" s="847"/>
      <c r="C1139" s="1246">
        <f t="shared" si="228"/>
        <v>0</v>
      </c>
      <c r="D1139" s="1246">
        <f t="shared" si="229"/>
        <v>0</v>
      </c>
      <c r="E1139" s="1246">
        <f t="shared" si="230"/>
        <v>0</v>
      </c>
      <c r="F1139" s="1246">
        <f t="shared" si="231"/>
        <v>0</v>
      </c>
      <c r="G1139" s="847"/>
      <c r="H1139" s="45"/>
      <c r="I1139" s="45"/>
      <c r="J1139" s="45"/>
      <c r="K1139" s="846"/>
      <c r="L1139" s="847"/>
      <c r="M1139" s="1237" t="str">
        <f t="shared" si="219"/>
        <v/>
      </c>
      <c r="N1139" s="1237" t="str">
        <f t="shared" si="226"/>
        <v/>
      </c>
      <c r="O1139" s="847"/>
      <c r="P1139" s="847"/>
      <c r="Q1139" s="15"/>
      <c r="R1139" s="450"/>
      <c r="S1139" s="45"/>
      <c r="T1139" s="45"/>
      <c r="U1139" s="1066">
        <v>1140</v>
      </c>
      <c r="V1139" s="45"/>
    </row>
    <row r="1140" spans="1:22" ht="15.75" customHeight="1">
      <c r="A1140" s="43" t="str">
        <f t="shared" si="227"/>
        <v>Other cash crop: type</v>
      </c>
      <c r="B1140" s="847"/>
      <c r="C1140" s="1246">
        <f t="shared" si="228"/>
        <v>0</v>
      </c>
      <c r="D1140" s="1246">
        <f t="shared" si="229"/>
        <v>0</v>
      </c>
      <c r="E1140" s="1246">
        <f t="shared" si="230"/>
        <v>0</v>
      </c>
      <c r="F1140" s="1246">
        <f t="shared" si="231"/>
        <v>0</v>
      </c>
      <c r="G1140" s="847"/>
      <c r="H1140" s="45"/>
      <c r="I1140" s="45"/>
      <c r="J1140" s="45"/>
      <c r="K1140" s="846"/>
      <c r="L1140" s="847"/>
      <c r="M1140" s="1237" t="str">
        <f t="shared" si="219"/>
        <v/>
      </c>
      <c r="N1140" s="1237" t="str">
        <f t="shared" si="226"/>
        <v/>
      </c>
      <c r="O1140" s="847"/>
      <c r="P1140" s="847"/>
      <c r="Q1140" s="15"/>
      <c r="R1140" s="450"/>
      <c r="S1140" s="45"/>
      <c r="T1140" s="45"/>
      <c r="U1140" s="1066">
        <v>1141</v>
      </c>
      <c r="V1140" s="45"/>
    </row>
    <row r="1141" spans="1:22" ht="15.75" customHeight="1">
      <c r="A1141" s="1153" t="s">
        <v>516</v>
      </c>
      <c r="B1141" s="1214"/>
      <c r="C1141" s="1246"/>
      <c r="D1141" s="1246"/>
      <c r="E1141" s="1246"/>
      <c r="F1141" s="1246"/>
      <c r="G1141" s="847"/>
      <c r="H1141" s="846"/>
      <c r="I1141" s="45"/>
      <c r="J1141" s="45"/>
      <c r="K1141" s="846"/>
      <c r="L1141" s="847"/>
      <c r="M1141" s="1256" t="s">
        <v>517</v>
      </c>
      <c r="N1141" s="1253" t="s">
        <v>344</v>
      </c>
      <c r="O1141" s="847"/>
      <c r="P1141" s="847"/>
      <c r="Q1141" s="15"/>
      <c r="R1141" s="450"/>
      <c r="S1141" s="45"/>
      <c r="T1141" s="45"/>
      <c r="U1141" s="1066">
        <v>1142</v>
      </c>
      <c r="V1141" s="45"/>
    </row>
    <row r="1142" spans="1:22" ht="15.75" customHeight="1">
      <c r="A1142" s="43" t="str">
        <f>A819</f>
        <v>Camels' milk - season 1</v>
      </c>
      <c r="B1142" s="1214"/>
      <c r="C1142" s="1246">
        <f>IF(C$1104=0,0,MAX((SUM(C819,M819)+SUM(C903,M903,C905,M905)/C$1104),(SUM(C819)+SUM(C903,C905)/C$1104)))</f>
        <v>0</v>
      </c>
      <c r="D1142" s="1246">
        <f>IF(D$1104=0,0,MAX((SUM(D819,N819)+SUM(D903,N903,D905,N905)/D$1104),(SUM(D819)+SUM(D903,D905)/D$1104)))</f>
        <v>0</v>
      </c>
      <c r="E1142" s="1246">
        <f>IF(E$1104=0,0,MAX((SUM(E819,O819)+SUM(E903,O903,E905,O905)/E$1104),(SUM(E819)+SUM(E903,E905)/E$1104)))</f>
        <v>0</v>
      </c>
      <c r="F1142" s="1246">
        <f>IF(F$1104=0,0,MAX((SUM(F819,P819)+SUM(F903,P903,F905,P905)/F$1104),(SUM(F819)+SUM(F903,F905)/F$1104)))</f>
        <v>0</v>
      </c>
      <c r="G1142" s="847"/>
      <c r="H1142" s="1247"/>
      <c r="I1142" s="1247"/>
      <c r="J1142" s="1247"/>
      <c r="K1142" s="1247"/>
      <c r="L1142" s="43"/>
      <c r="M1142" s="1237" t="str">
        <f>IF(OR(SUM((C1142&gt;C$1102),(E1142&gt;C$1102),(D1142&gt;C$1102),(F1142&gt;C$1102))&gt;1,C1142&gt;C$1102*2,E1142&gt;C$1102*2,D1142&gt;C$1102*2,F1142&gt;C$1102*2),"yes","")</f>
        <v/>
      </c>
      <c r="N1142" s="1251"/>
      <c r="O1142" s="847"/>
      <c r="P1142" s="847"/>
      <c r="Q1142" s="15"/>
      <c r="R1142" s="450"/>
      <c r="S1142" s="45"/>
      <c r="T1142" s="45"/>
      <c r="U1142" s="1066">
        <v>1143</v>
      </c>
      <c r="V1142" s="45"/>
    </row>
    <row r="1143" spans="1:22" ht="15.75" customHeight="1">
      <c r="A1143" s="1257" t="str">
        <f>A903</f>
        <v>Camels' milk sales - season 1</v>
      </c>
      <c r="B1143" s="1214"/>
      <c r="C1143" s="1246"/>
      <c r="D1143" s="1246"/>
      <c r="E1143" s="1246"/>
      <c r="F1143" s="1246"/>
      <c r="G1143" s="847"/>
      <c r="H1143" s="1247">
        <f>IF(C$1104=0,0,MAX(SUM(C903,M903)/C$1104,SUM(C903)/C$1104))</f>
        <v>0</v>
      </c>
      <c r="I1143" s="1247">
        <f>IF(D$1104=0,0,MAX(SUM(D903,N903)/D$1104,SUM(D903)/D$1104))</f>
        <v>0</v>
      </c>
      <c r="J1143" s="1247">
        <f>IF(E$1104=0,0,MAX(SUM(E903,O903)/E$1104,SUM(E903)/E$1104))</f>
        <v>0</v>
      </c>
      <c r="K1143" s="1247">
        <f>IF(F$1104=0,0,MAX(SUM(F903,P903)/F$1104,SUM(F903)/F$1104))</f>
        <v>0</v>
      </c>
      <c r="L1143" s="43"/>
      <c r="M1143" s="43"/>
      <c r="N1143" s="1251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50"/>
      <c r="S1143" s="45"/>
      <c r="T1143" s="45"/>
      <c r="U1143" s="1066">
        <v>1144</v>
      </c>
      <c r="V1143" s="45"/>
    </row>
    <row r="1144" spans="1:22" ht="15.75" customHeight="1">
      <c r="A1144" s="1257" t="str">
        <f>A905</f>
        <v>Camels' ghee/butter sales</v>
      </c>
      <c r="B1144" s="1214"/>
      <c r="C1144" s="1246"/>
      <c r="D1144" s="1246"/>
      <c r="E1144" s="1246"/>
      <c r="F1144" s="1246"/>
      <c r="G1144" s="847"/>
      <c r="H1144" s="1247">
        <f>IF(C$1104=0,0,MAX(SUM(C905,M905)/C$1104,SUM(C905)/C$1104))</f>
        <v>0</v>
      </c>
      <c r="I1144" s="1247">
        <f>IF(D$1104=0,0,MAX(SUM(D905,N905)/D$1104,SUM(D905)/D$1104))</f>
        <v>0</v>
      </c>
      <c r="J1144" s="1247">
        <f>IF(E$1104=0,0,MAX(SUM(E905,O905)/E$1104,SUM(E905)/E$1104))</f>
        <v>0</v>
      </c>
      <c r="K1144" s="1247">
        <f>IF(F$1104=0,0,MAX(SUM(F905,P905)/F$1104,SUM(F905)/F$1104))</f>
        <v>0</v>
      </c>
      <c r="L1144" s="43"/>
      <c r="M1144" s="1237"/>
      <c r="N1144" s="1251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50"/>
      <c r="S1144" s="45"/>
      <c r="T1144" s="45"/>
      <c r="U1144" s="1066">
        <v>1145</v>
      </c>
      <c r="V1144" s="45"/>
    </row>
    <row r="1145" spans="1:22" ht="15.75" customHeight="1">
      <c r="A1145" s="43" t="str">
        <f>A820</f>
        <v>Camels' milk - season 2</v>
      </c>
      <c r="B1145" s="1214"/>
      <c r="C1145" s="1246">
        <f>IF(C$1104=0,0,MAX((SUM(C820,M820)+SUM(C904,M904)/C$1104),(SUM(C820)+SUM(C904)/C$1104)))</f>
        <v>0</v>
      </c>
      <c r="D1145" s="1246">
        <f>IF(D$1104=0,0,MAX((SUM(D820,N820)+SUM(D904,N904)/D$1104),(SUM(D820)+SUM(D904)/D$1104)))</f>
        <v>0</v>
      </c>
      <c r="E1145" s="1246">
        <f>IF(E$1104=0,0,MAX((SUM(E820,O820)+SUM(E904,O904)/E$1104),(SUM(E820)+SUM(E904)/E$1104)))</f>
        <v>0</v>
      </c>
      <c r="F1145" s="1246">
        <f>IF(F$1104=0,0,MAX((SUM(F820,P820)+SUM(F904,P904)/F$1104),(SUM(F820)+SUM(F904)/F$1104)))</f>
        <v>0</v>
      </c>
      <c r="G1145" s="847"/>
      <c r="H1145" s="1247"/>
      <c r="I1145" s="1247"/>
      <c r="J1145" s="1247"/>
      <c r="K1145" s="1247"/>
      <c r="L1145" s="43"/>
      <c r="M1145" s="1237" t="str">
        <f>IF(OR(SUM((C1145&gt;C$1102),(E1145&gt;C$1102),(D1145&gt;C$1102),(F1145&gt;C$1102))&gt;1,C1145&gt;C$1102*2,E1145&gt;C$1102*2,D1145&gt;C$1102*2,F1145&gt;C$1102*2),"yes","")</f>
        <v/>
      </c>
      <c r="N1145" s="1251"/>
      <c r="O1145" s="847"/>
      <c r="P1145" s="847"/>
      <c r="Q1145" s="15"/>
      <c r="R1145" s="450"/>
      <c r="S1145" s="45"/>
      <c r="T1145" s="45"/>
      <c r="U1145" s="1066">
        <v>1146</v>
      </c>
      <c r="V1145" s="45"/>
    </row>
    <row r="1146" spans="1:22" ht="15.75" customHeight="1">
      <c r="A1146" s="1257" t="str">
        <f>A904</f>
        <v>Camels' milk sales - season 2</v>
      </c>
      <c r="B1146" s="1214"/>
      <c r="C1146" s="1246"/>
      <c r="D1146" s="1246"/>
      <c r="E1146" s="1246"/>
      <c r="F1146" s="1246"/>
      <c r="G1146" s="847"/>
      <c r="H1146" s="1247">
        <f>IF(C$1104=0,0,MAX(SUM(C904,M904)/C$1104,SUM(C904)/C$1104))</f>
        <v>0</v>
      </c>
      <c r="I1146" s="1247">
        <f>IF(D$1104=0,0,MAX(SUM(D904,N904)/D$1104,SUM(D904)/D$1104))</f>
        <v>0</v>
      </c>
      <c r="J1146" s="1247">
        <f>IF(E$1104=0,0,MAX(SUM(E904,O904)/E$1104,SUM(E904)/E$1104))</f>
        <v>0</v>
      </c>
      <c r="K1146" s="1247">
        <f>IF(F$1104=0,0,MAX(SUM(F904,P904)/F$1104,SUM(F904)/F$1104))</f>
        <v>0</v>
      </c>
      <c r="L1146" s="43"/>
      <c r="M1146" s="43"/>
      <c r="N1146" s="1251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50"/>
      <c r="S1146" s="45"/>
      <c r="T1146" s="45"/>
      <c r="U1146" s="1066">
        <v>1147</v>
      </c>
      <c r="V1146" s="45"/>
    </row>
    <row r="1147" spans="1:22" ht="15.75" customHeight="1">
      <c r="A1147" s="43" t="str">
        <f>A821</f>
        <v>Cows' milk - season 1</v>
      </c>
      <c r="B1147" s="1214"/>
      <c r="C1147" s="1246">
        <f>IF(C$1104=0,0,MAX((SUM(C821,M821)+SUM(C906,M906,C908,M908)/C$1104),(SUM(C821)+SUM(C906,C908)/C$1104)))</f>
        <v>0</v>
      </c>
      <c r="D1147" s="1246">
        <f>IF(D$1104=0,0,MAX((SUM(D821,N821)+SUM(D906,N906,D908,N908)/D$1104),(SUM(D821)+SUM(D906,D908)/D$1104)))</f>
        <v>6.262230919765166E-2</v>
      </c>
      <c r="E1147" s="1246">
        <f>IF(E$1104=0,0,MAX((SUM(E821,O821)+SUM(E906,O906,E908,O908)/E$1104),(SUM(E821)+SUM(E906,E908)/E$1104)))</f>
        <v>2.0070450097847354</v>
      </c>
      <c r="F1147" s="1246">
        <f>IF(F$1104=0,0,MAX((SUM(F821,P821)+SUM(F906,P906,F908,P908)/F$1104),(SUM(F821)+SUM(F906,F908)/F$1104)))</f>
        <v>11.859099804305282</v>
      </c>
      <c r="G1147" s="847"/>
      <c r="H1147" s="1247"/>
      <c r="I1147" s="1247"/>
      <c r="J1147" s="1247"/>
      <c r="K1147" s="1247"/>
      <c r="L1147" s="43"/>
      <c r="M1147" s="1237" t="str">
        <f>IF(OR(SUM((C1147&gt;C$1102),(E1147&gt;C$1102),(D1147&gt;C$1102),(F1147&gt;C$1102))&gt;1,C1147&gt;C$1102*2,E1147&gt;C$1102*2,D1147&gt;C$1102*2,F1147&gt;C$1102*2),"yes","")</f>
        <v>yes</v>
      </c>
      <c r="N1147" s="1251"/>
      <c r="O1147" s="847"/>
      <c r="P1147" s="847"/>
      <c r="Q1147" s="15"/>
      <c r="R1147" s="450"/>
      <c r="S1147" s="45"/>
      <c r="T1147" s="45"/>
      <c r="U1147" s="1066">
        <v>1148</v>
      </c>
      <c r="V1147" s="45"/>
    </row>
    <row r="1148" spans="1:22" ht="15.75" customHeight="1">
      <c r="A1148" s="847" t="str">
        <f>A906</f>
        <v>Cows' milk sales - season 1</v>
      </c>
      <c r="B1148" s="1214"/>
      <c r="C1148" s="1246"/>
      <c r="D1148" s="1246"/>
      <c r="E1148" s="1246"/>
      <c r="F1148" s="1246"/>
      <c r="G1148" s="847"/>
      <c r="H1148" s="1247">
        <f>IF(C$1104=0,0,MAX(SUM(C906,M906)/C$1104,SUM(C906)/C$1104))</f>
        <v>0</v>
      </c>
      <c r="I1148" s="1247">
        <f>IF(D$1104=0,0,MAX(SUM(D906,N906)/D$1104,SUM(D906)/D$1104))</f>
        <v>0</v>
      </c>
      <c r="J1148" s="1247">
        <f>IF(E$1104=0,0,MAX(SUM(E906,O906)/E$1104,SUM(E906)/E$1104))</f>
        <v>1.8317025440313108</v>
      </c>
      <c r="K1148" s="1247">
        <f>IF(F$1104=0,0,MAX(SUM(F906,P906)/F$1104,SUM(F906)/F$1104))</f>
        <v>11.859099804305282</v>
      </c>
      <c r="L1148" s="43"/>
      <c r="M1148" s="43"/>
      <c r="N1148" s="1251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50"/>
      <c r="S1148" s="45"/>
      <c r="T1148" s="45"/>
      <c r="U1148" s="1066">
        <v>1149</v>
      </c>
      <c r="V1148" s="45"/>
    </row>
    <row r="1149" spans="1:22" ht="15.75" customHeight="1">
      <c r="A1149" s="847" t="str">
        <f>A908</f>
        <v>Cows' ghee/butter sales</v>
      </c>
      <c r="B1149" s="1214"/>
      <c r="C1149" s="1246"/>
      <c r="D1149" s="1246"/>
      <c r="E1149" s="1246"/>
      <c r="F1149" s="1246"/>
      <c r="G1149" s="847"/>
      <c r="H1149" s="1247">
        <f>IF(C$1104=0,0,MAX(SUM(C908,M908)/C$1104,SUM(C908)/C$1104))</f>
        <v>0</v>
      </c>
      <c r="I1149" s="1247">
        <f>IF(D$1104=0,0,MAX(SUM(D908,N908)/D$1104,SUM(D908)/D$1104))</f>
        <v>0</v>
      </c>
      <c r="J1149" s="1247">
        <f>IF(E$1104=0,0,MAX(SUM(E908,O908)/E$1104,SUM(E908)/E$1104))</f>
        <v>0</v>
      </c>
      <c r="K1149" s="1247">
        <f>IF(F$1104=0,0,MAX(SUM(F908,P908)/F$1104,SUM(F908)/F$1104))</f>
        <v>0</v>
      </c>
      <c r="L1149" s="43"/>
      <c r="M1149" s="1237"/>
      <c r="N1149" s="1251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50"/>
      <c r="S1149" s="45"/>
      <c r="T1149" s="45"/>
      <c r="U1149" s="1066">
        <v>1150</v>
      </c>
      <c r="V1149" s="45"/>
    </row>
    <row r="1150" spans="1:22" ht="15.75" customHeight="1">
      <c r="A1150" s="43" t="str">
        <f>A822</f>
        <v>Cows' milk - season 2</v>
      </c>
      <c r="B1150" s="1214"/>
      <c r="C1150" s="1246">
        <f>IF(C$1104=0,0,MAX((SUM(C822,M822)+SUM(C907,M907)/C$1104),(SUM(C822)+SUM(C907)/C$1104)))</f>
        <v>0</v>
      </c>
      <c r="D1150" s="1246">
        <f>IF(D$1104=0,0,MAX((SUM(D822,N822)+SUM(D907,N907)/D$1104),(SUM(D822)+SUM(D907)/D$1104)))</f>
        <v>8.3496412263535554E-3</v>
      </c>
      <c r="E1150" s="1246">
        <f>IF(E$1104=0,0,MAX((SUM(E822,O822)+SUM(E907,O907)/E$1104),(SUM(E822)+SUM(E907)/E$1104)))</f>
        <v>4.5088062622309202E-2</v>
      </c>
      <c r="F1150" s="1246">
        <f>IF(F$1104=0,0,MAX((SUM(F822,P822)+SUM(F907,P907)/F$1104),(SUM(F822)+SUM(F907)/F$1104)))</f>
        <v>9.936073059360731E-2</v>
      </c>
      <c r="G1150" s="847"/>
      <c r="H1150" s="1247"/>
      <c r="I1150" s="1247"/>
      <c r="J1150" s="1247"/>
      <c r="K1150" s="1247"/>
      <c r="L1150" s="43"/>
      <c r="M1150" s="1237" t="str">
        <f>IF(OR(SUM((C1150&gt;C$1102),(E1150&gt;C$1102),(D1150&gt;C$1102),(F1150&gt;C$1102))&gt;1,C1150&gt;C$1102*2,E1150&gt;C$1102*2,D1150&gt;C$1102*2,F1150&gt;C$1102*2),"yes","")</f>
        <v/>
      </c>
      <c r="N1150" s="1251"/>
      <c r="O1150" s="847"/>
      <c r="P1150" s="847"/>
      <c r="Q1150" s="15"/>
      <c r="R1150" s="450"/>
      <c r="S1150" s="45"/>
      <c r="T1150" s="45"/>
      <c r="U1150" s="1066">
        <v>1151</v>
      </c>
      <c r="V1150" s="45"/>
    </row>
    <row r="1151" spans="1:22" ht="15.75" customHeight="1">
      <c r="A1151" s="847" t="str">
        <f>A907</f>
        <v>Cows' milk sales - season 2</v>
      </c>
      <c r="B1151" s="1214"/>
      <c r="C1151" s="1246"/>
      <c r="D1151" s="1246"/>
      <c r="E1151" s="1246"/>
      <c r="F1151" s="1246"/>
      <c r="G1151" s="847"/>
      <c r="H1151" s="1247">
        <f>IF(C$1104=0,0,MAX(SUM(C907,M907)/C$1104,SUM(C907)/C$1104))</f>
        <v>0</v>
      </c>
      <c r="I1151" s="1247">
        <f>IF(D$1104=0,0,MAX(SUM(D907,N907)/D$1104,SUM(D907)/D$1104))</f>
        <v>0</v>
      </c>
      <c r="J1151" s="1247">
        <f>IF(E$1104=0,0,MAX(SUM(E907,O907)/E$1104,SUM(E907)/E$1104))</f>
        <v>0</v>
      </c>
      <c r="K1151" s="1247">
        <f>IF(F$1104=0,0,MAX(SUM(F907,P907)/F$1104,SUM(F907)/F$1104))</f>
        <v>0</v>
      </c>
      <c r="L1151" s="43"/>
      <c r="M1151" s="43"/>
      <c r="N1151" s="1251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50"/>
      <c r="S1151" s="45"/>
      <c r="T1151" s="45"/>
      <c r="U1151" s="1066">
        <v>1152</v>
      </c>
      <c r="V1151" s="45"/>
    </row>
    <row r="1152" spans="1:22" ht="15.75" customHeight="1">
      <c r="A1152" s="43" t="str">
        <f>A823</f>
        <v>Sheep's milk - season 1</v>
      </c>
      <c r="B1152" s="1214"/>
      <c r="C1152" s="1246">
        <f>IF(C$1104=0,0,MAX((SUM(C823,M823)+SUM(C909,M909,C911,M911)/C$1104),(SUM(C823)+SUM(C909,C911)/C$1104)))</f>
        <v>0</v>
      </c>
      <c r="D1152" s="1246">
        <f>IF(D$1104=0,0,MAX((SUM(D823,N823)+SUM(D909,N909,D911,N911)/D$1104),(SUM(D823)+SUM(D909,D911)/D$1104)))</f>
        <v>0</v>
      </c>
      <c r="E1152" s="1246">
        <f>IF(E$1104=0,0,MAX((SUM(E823,O823)+SUM(E909,O909,E911,O911)/E$1104),(SUM(E823)+SUM(E909,E911)/E$1104)))</f>
        <v>0</v>
      </c>
      <c r="F1152" s="1246">
        <f>IF(F$1104=0,0,MAX((SUM(F823,P823)+SUM(F909,P909,F911,P911)/F$1104),(SUM(F823)+SUM(F909,F911)/F$1104)))</f>
        <v>0</v>
      </c>
      <c r="G1152" s="847"/>
      <c r="H1152" s="1247"/>
      <c r="I1152" s="1247"/>
      <c r="J1152" s="1247"/>
      <c r="K1152" s="1247"/>
      <c r="L1152" s="43"/>
      <c r="M1152" s="1237" t="str">
        <f>IF(OR(SUM((C1152&gt;C$1102),(E1152&gt;C$1102),(D1152&gt;C$1102),(F1152&gt;C$1102))&gt;1,C1152&gt;C$1102*2,E1152&gt;C$1102*2,D1152&gt;C$1102*2,F1152&gt;C$1102*2),"yes","")</f>
        <v/>
      </c>
      <c r="N1152" s="1251"/>
      <c r="O1152" s="847"/>
      <c r="P1152" s="847"/>
      <c r="Q1152" s="15"/>
      <c r="R1152" s="450"/>
      <c r="S1152" s="45"/>
      <c r="T1152" s="45"/>
      <c r="U1152" s="1066">
        <v>1153</v>
      </c>
      <c r="V1152" s="45"/>
    </row>
    <row r="1153" spans="1:22" ht="15.75" customHeight="1">
      <c r="A1153" s="847" t="str">
        <f>A909</f>
        <v>Sheep's milk sales - season 1</v>
      </c>
      <c r="B1153" s="1214"/>
      <c r="C1153" s="1246"/>
      <c r="D1153" s="1246"/>
      <c r="E1153" s="1246"/>
      <c r="F1153" s="1246"/>
      <c r="G1153" s="847"/>
      <c r="H1153" s="1247">
        <f>IF(C$1104=0,0,MAX(SUM(C909,M909)/C$1104,SUM(C909)/C$1104))</f>
        <v>0</v>
      </c>
      <c r="I1153" s="1247">
        <f>IF(D$1104=0,0,MAX(SUM(D909,N909)/D$1104,SUM(D909)/D$1104))</f>
        <v>0</v>
      </c>
      <c r="J1153" s="1247">
        <f>IF(E$1104=0,0,MAX(SUM(E909,O909)/E$1104,SUM(E909)/E$1104))</f>
        <v>0</v>
      </c>
      <c r="K1153" s="1247">
        <f>IF(F$1104=0,0,MAX(SUM(F909,P909)/F$1104,SUM(F909)/F$1104))</f>
        <v>0</v>
      </c>
      <c r="L1153" s="43"/>
      <c r="M1153" s="43"/>
      <c r="N1153" s="1251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50"/>
      <c r="S1153" s="45"/>
      <c r="T1153" s="45"/>
      <c r="U1153" s="1066">
        <v>1154</v>
      </c>
      <c r="V1153" s="45"/>
    </row>
    <row r="1154" spans="1:22" ht="15.75" customHeight="1">
      <c r="A1154" s="847" t="str">
        <f>A911</f>
        <v>Sheep's ghee/butter sales</v>
      </c>
      <c r="B1154" s="1214"/>
      <c r="C1154" s="1246"/>
      <c r="D1154" s="1246"/>
      <c r="E1154" s="1246"/>
      <c r="F1154" s="1246"/>
      <c r="G1154" s="847"/>
      <c r="H1154" s="1247">
        <f>IF(C$1104=0,0,MAX(SUM(C911,M911)/C$1104,SUM(C911)/C$1104))</f>
        <v>0</v>
      </c>
      <c r="I1154" s="1247">
        <f>IF(D$1104=0,0,MAX(SUM(D911,N911)/D$1104,SUM(D911)/D$1104))</f>
        <v>0</v>
      </c>
      <c r="J1154" s="1247">
        <f>IF(E$1104=0,0,MAX(SUM(E911,O911)/E$1104,SUM(E911)/E$1104))</f>
        <v>0</v>
      </c>
      <c r="K1154" s="1247">
        <f>IF(F$1104=0,0,MAX(SUM(F911,P911)/F$1104,SUM(F911)/F$1104))</f>
        <v>0</v>
      </c>
      <c r="L1154" s="43"/>
      <c r="M1154" s="1237"/>
      <c r="N1154" s="1251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50"/>
      <c r="S1154" s="45"/>
      <c r="T1154" s="45"/>
      <c r="U1154" s="1066">
        <v>1155</v>
      </c>
      <c r="V1154" s="45"/>
    </row>
    <row r="1155" spans="1:22" ht="15.75" customHeight="1">
      <c r="A1155" s="43" t="str">
        <f>A824</f>
        <v>Sheep's milk - season 2</v>
      </c>
      <c r="B1155" s="1214"/>
      <c r="C1155" s="1246">
        <f>IF(C$1104=0,0,MAX((SUM(C824,M824)+SUM(C910,M910)/C$1104),(SUM(C824)+SUM(C910)/C$1104)))</f>
        <v>0</v>
      </c>
      <c r="D1155" s="1246">
        <f>IF(D$1104=0,0,MAX((SUM(D824,N824)+SUM(D910,N910)/D$1104),(SUM(D824)+SUM(D910)/D$1104)))</f>
        <v>0</v>
      </c>
      <c r="E1155" s="1246">
        <f>IF(E$1104=0,0,MAX((SUM(E824,O824)+SUM(E910,O910)/E$1104),(SUM(E824)+SUM(E910)/E$1104)))</f>
        <v>0</v>
      </c>
      <c r="F1155" s="1246">
        <f>IF(F$1104=0,0,MAX((SUM(F824,P824)+SUM(F910,P910)/F$1104),(SUM(F824)+SUM(F910)/F$1104)))</f>
        <v>0</v>
      </c>
      <c r="G1155" s="847"/>
      <c r="H1155" s="1247"/>
      <c r="I1155" s="1247"/>
      <c r="J1155" s="1247"/>
      <c r="K1155" s="1247"/>
      <c r="L1155" s="43"/>
      <c r="M1155" s="1237" t="str">
        <f>IF(OR(SUM((C1155&gt;C$1102),(E1155&gt;C$1102),(D1155&gt;C$1102),(F1155&gt;C$1102))&gt;1,C1155&gt;C$1102*2,E1155&gt;C$1102*2,D1155&gt;C$1102*2,F1155&gt;C$1102*2),"yes","")</f>
        <v/>
      </c>
      <c r="N1155" s="1251"/>
      <c r="O1155" s="847"/>
      <c r="P1155" s="847"/>
      <c r="Q1155" s="15"/>
      <c r="R1155" s="450"/>
      <c r="S1155" s="45"/>
      <c r="T1155" s="45"/>
      <c r="U1155" s="1066">
        <v>1156</v>
      </c>
      <c r="V1155" s="45"/>
    </row>
    <row r="1156" spans="1:22" ht="15.75" customHeight="1">
      <c r="A1156" s="847" t="str">
        <f>A910</f>
        <v>Sheep's milk sales - season 2</v>
      </c>
      <c r="B1156" s="1214"/>
      <c r="C1156" s="1246"/>
      <c r="D1156" s="1246"/>
      <c r="E1156" s="1246"/>
      <c r="F1156" s="1246"/>
      <c r="G1156" s="847"/>
      <c r="H1156" s="1247">
        <f>IF(C$1104=0,0,MAX(SUM(C910,M910)/C$1104,SUM(C910)/C$1104))</f>
        <v>0</v>
      </c>
      <c r="I1156" s="1247">
        <f>IF(D$1104=0,0,MAX(SUM(D910,N910)/D$1104,SUM(D910)/D$1104))</f>
        <v>0</v>
      </c>
      <c r="J1156" s="1247">
        <f>IF(E$1104=0,0,MAX(SUM(E910,O910)/E$1104,SUM(E910)/E$1104))</f>
        <v>0</v>
      </c>
      <c r="K1156" s="1247">
        <f>IF(F$1104=0,0,MAX(SUM(F910,P910)/F$1104,SUM(F910)/F$1104))</f>
        <v>0</v>
      </c>
      <c r="L1156" s="43"/>
      <c r="M1156" s="43"/>
      <c r="N1156" s="1251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50"/>
      <c r="S1156" s="45"/>
      <c r="T1156" s="45"/>
      <c r="U1156" s="1066">
        <v>1157</v>
      </c>
      <c r="V1156" s="45"/>
    </row>
    <row r="1157" spans="1:22" ht="15.75" customHeight="1">
      <c r="A1157" s="43" t="str">
        <f>A825</f>
        <v>Goats' milk - season 1</v>
      </c>
      <c r="B1157" s="1214"/>
      <c r="C1157" s="1246">
        <f>IF(C$1104=0,0,MAX((SUM(C825,M825)+SUM(C912,M912,C914,M914)/C$1104),(SUM(C825)+SUM(C912,C914)/C$1104)))</f>
        <v>0</v>
      </c>
      <c r="D1157" s="1246">
        <f>IF(D$1104=0,0,MAX((SUM(D825,N825)+SUM(D912,N912,D914,N914)/D$1104),(SUM(D825)+SUM(D912,D914)/D$1104)))</f>
        <v>0</v>
      </c>
      <c r="E1157" s="1246">
        <f>IF(E$1104=0,0,MAX((SUM(E825,O825)+SUM(E912,O912,E914,O914)/E$1104),(SUM(E825)+SUM(E912,E914)/E$1104)))</f>
        <v>0</v>
      </c>
      <c r="F1157" s="1246">
        <f>IF(F$1104=0,0,MAX((SUM(F825,P825)+SUM(F912,P912,F914,P914)/F$1104),(SUM(F825)+SUM(F912,F914)/F$1104)))</f>
        <v>0</v>
      </c>
      <c r="G1157" s="847"/>
      <c r="H1157" s="1247"/>
      <c r="I1157" s="1247"/>
      <c r="J1157" s="1247"/>
      <c r="K1157" s="1247"/>
      <c r="L1157" s="43"/>
      <c r="M1157" s="1237" t="str">
        <f>IF(OR(SUM((C1157&gt;C$1102),(E1157&gt;C$1102),(D1157&gt;C$1102),(F1157&gt;C$1102))&gt;1,C1157&gt;C$1102*2,E1157&gt;C$1102*2,D1157&gt;C$1102*2,F1157&gt;C$1102*2),"yes","")</f>
        <v/>
      </c>
      <c r="N1157" s="1251"/>
      <c r="O1157" s="847"/>
      <c r="P1157" s="847"/>
      <c r="Q1157" s="15"/>
      <c r="R1157" s="450"/>
      <c r="S1157" s="45"/>
      <c r="T1157" s="45"/>
      <c r="U1157" s="1066">
        <v>1158</v>
      </c>
      <c r="V1157" s="45"/>
    </row>
    <row r="1158" spans="1:22" ht="15.75" customHeight="1">
      <c r="A1158" s="847" t="str">
        <f>A912</f>
        <v>Goats' milk sales - season 1</v>
      </c>
      <c r="B1158" s="1214"/>
      <c r="C1158" s="1246"/>
      <c r="D1158" s="1246"/>
      <c r="E1158" s="1246"/>
      <c r="F1158" s="1246"/>
      <c r="G1158" s="847"/>
      <c r="H1158" s="1247">
        <f>IF(C$1104=0,0,MAX(SUM(C912,M912)/C$1104,SUM(C912)/C$1104))</f>
        <v>0</v>
      </c>
      <c r="I1158" s="1247">
        <f>IF(D$1104=0,0,MAX(SUM(D912,N912)/D$1104,SUM(D912)/D$1104))</f>
        <v>0</v>
      </c>
      <c r="J1158" s="1247">
        <f>IF(E$1104=0,0,MAX(SUM(E912,O912)/E$1104,SUM(E912)/E$1104))</f>
        <v>0</v>
      </c>
      <c r="K1158" s="1247">
        <f>IF(F$1104=0,0,MAX(SUM(F912,P912)/F$1104,SUM(F912)/F$1104))</f>
        <v>0</v>
      </c>
      <c r="L1158" s="43"/>
      <c r="M1158" s="43"/>
      <c r="N1158" s="1251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50"/>
      <c r="S1158" s="45"/>
      <c r="T1158" s="45"/>
      <c r="U1158" s="1066">
        <v>1159</v>
      </c>
      <c r="V1158" s="45"/>
    </row>
    <row r="1159" spans="1:22" ht="15.75" customHeight="1">
      <c r="A1159" s="847" t="str">
        <f>A914</f>
        <v>Goats' ghee/butter sales</v>
      </c>
      <c r="B1159" s="1214"/>
      <c r="C1159" s="1246"/>
      <c r="D1159" s="1246"/>
      <c r="E1159" s="1246"/>
      <c r="F1159" s="1246"/>
      <c r="G1159" s="847"/>
      <c r="H1159" s="1247">
        <f>IF(C$1104=0,0,MAX(SUM(C914,M914)/C$1104,SUM(C914)/C$1104))</f>
        <v>0</v>
      </c>
      <c r="I1159" s="1247">
        <f>IF(D$1104=0,0,MAX(SUM(D914,N914)/D$1104,SUM(D914)/D$1104))</f>
        <v>0</v>
      </c>
      <c r="J1159" s="1247">
        <f>IF(E$1104=0,0,MAX(SUM(E914,O914)/E$1104,SUM(E914)/E$1104))</f>
        <v>0</v>
      </c>
      <c r="K1159" s="1247">
        <f>IF(F$1104=0,0,MAX(SUM(F914,P914)/F$1104,SUM(F914)/F$1104))</f>
        <v>0</v>
      </c>
      <c r="L1159" s="43"/>
      <c r="M1159" s="1237"/>
      <c r="N1159" s="1251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50"/>
      <c r="S1159" s="45"/>
      <c r="T1159" s="45"/>
      <c r="U1159" s="1066">
        <v>1160</v>
      </c>
      <c r="V1159" s="45"/>
    </row>
    <row r="1160" spans="1:22" ht="15.75" customHeight="1">
      <c r="A1160" s="43" t="str">
        <f>A826</f>
        <v>Goats' milk - season 2</v>
      </c>
      <c r="B1160" s="1214"/>
      <c r="C1160" s="1246">
        <f>IF(C$1104=0,0,MAX((SUM(C826,M826)+SUM(C913,M913)/C$1104),(SUM(C826)+SUM(C913)/C$1104)))</f>
        <v>0</v>
      </c>
      <c r="D1160" s="1246">
        <f>IF(D$1104=0,0,MAX((SUM(D826,N826)+SUM(D913,N913)/D$1104),(SUM(D826)+SUM(D913)/D$1104)))</f>
        <v>0</v>
      </c>
      <c r="E1160" s="1246">
        <f>IF(E$1104=0,0,MAX((SUM(E826,O826)+SUM(E913,O913)/E$1104),(SUM(E826)+SUM(E913)/E$1104)))</f>
        <v>0</v>
      </c>
      <c r="F1160" s="1246">
        <f>IF(F$1104=0,0,MAX((SUM(F826,P826)+SUM(F913,P913)/F$1104),(SUM(F826)+SUM(F913)/F$1104)))</f>
        <v>0</v>
      </c>
      <c r="G1160" s="847"/>
      <c r="H1160" s="1247"/>
      <c r="I1160" s="1247"/>
      <c r="J1160" s="1247"/>
      <c r="K1160" s="1247"/>
      <c r="L1160" s="43"/>
      <c r="M1160" s="1237" t="str">
        <f>IF(OR(SUM((C1160&gt;C$1102),(E1160&gt;C$1102),(D1160&gt;C$1102),(F1160&gt;C$1102))&gt;1,C1160&gt;C$1102*2,E1160&gt;C$1102*2,D1160&gt;C$1102*2,F1160&gt;C$1102*2),"yes","")</f>
        <v/>
      </c>
      <c r="N1160" s="1251"/>
      <c r="O1160" s="847"/>
      <c r="P1160" s="847"/>
      <c r="Q1160" s="15"/>
      <c r="R1160" s="450"/>
      <c r="S1160" s="45"/>
      <c r="T1160" s="45"/>
      <c r="U1160" s="1066">
        <v>1161</v>
      </c>
      <c r="V1160" s="45"/>
    </row>
    <row r="1161" spans="1:22" ht="15.75" customHeight="1">
      <c r="A1161" s="847" t="str">
        <f>A913</f>
        <v>Goats' milk sales - season 2</v>
      </c>
      <c r="B1161" s="1214"/>
      <c r="C1161" s="1246"/>
      <c r="D1161" s="1246"/>
      <c r="E1161" s="1246"/>
      <c r="F1161" s="1246"/>
      <c r="G1161" s="847"/>
      <c r="H1161" s="1247">
        <f>IF(C$1104=0,0,MAX(SUM(C913,M913)/C$1104,SUM(C913)/C$1104))</f>
        <v>0</v>
      </c>
      <c r="I1161" s="1247">
        <f>IF(D$1104=0,0,MAX(SUM(D913,N913)/D$1104,SUM(D913)/D$1104))</f>
        <v>0</v>
      </c>
      <c r="J1161" s="1247">
        <f>IF(E$1104=0,0,MAX(SUM(E913,O913)/E$1104,SUM(E913)/E$1104))</f>
        <v>0</v>
      </c>
      <c r="K1161" s="1247">
        <f>IF(F$1104=0,0,MAX(SUM(F913,P913)/F$1104,SUM(F913)/F$1104))</f>
        <v>0</v>
      </c>
      <c r="L1161" s="43"/>
      <c r="M1161" s="43"/>
      <c r="N1161" s="1251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50"/>
      <c r="S1161" s="45"/>
      <c r="T1161" s="45"/>
      <c r="U1161" s="1066">
        <v>1162</v>
      </c>
      <c r="V1161" s="45"/>
    </row>
    <row r="1162" spans="1:22" ht="15.75" customHeight="1">
      <c r="A1162" s="1248" t="str">
        <f>A827</f>
        <v>Own meat</v>
      </c>
      <c r="B1162" s="847"/>
      <c r="C1162" s="1246">
        <f>MAX(SUM(C827,M827),SUM(C827))</f>
        <v>0</v>
      </c>
      <c r="D1162" s="1246">
        <f>MAX(SUM(D827,N827),SUM(D827))</f>
        <v>5.2547655287381321E-3</v>
      </c>
      <c r="E1162" s="1246">
        <f>MAX(SUM(E827,O827),SUM(E827))</f>
        <v>5.5446836268754081E-2</v>
      </c>
      <c r="F1162" s="1246">
        <f>MAX(SUM(F827,P827),SUM(F827))</f>
        <v>0.10143509458577953</v>
      </c>
      <c r="G1162" s="847"/>
      <c r="H1162" s="45"/>
      <c r="I1162" s="45"/>
      <c r="J1162" s="45"/>
      <c r="K1162" s="45"/>
      <c r="L1162" s="43"/>
      <c r="M1162" s="1237" t="str">
        <f t="shared" ref="M1162:M1168" si="232">IF(OR(SUM((C1162&gt;C$1102),(D1162&gt;C$1102),(E1162&gt;C$1102),(F1162&gt;C$1102))&gt;1,C1162&gt;C$1102*2,D1162&gt;C$1102*2,E1162&gt;C$1102*2,F1162&gt;C$1102*2),"yes","")</f>
        <v>yes</v>
      </c>
      <c r="N1162" s="1254"/>
      <c r="O1162" s="847"/>
      <c r="P1162" s="847"/>
      <c r="Q1162" s="15"/>
      <c r="R1162" s="450"/>
      <c r="S1162" s="45"/>
      <c r="T1162" s="45"/>
      <c r="U1162" s="1066">
        <v>1163</v>
      </c>
      <c r="V1162" s="45"/>
    </row>
    <row r="1163" spans="1:22" ht="15.75" customHeight="1">
      <c r="A1163" s="1248" t="str">
        <f>A853</f>
        <v>Labour: Land clearing, construction, herding, slaughtering, planting</v>
      </c>
      <c r="B1163" s="847"/>
      <c r="C1163" s="1246">
        <f>MAX(SUM(C853,M853),SUM(C853))</f>
        <v>3.2474140341067936E-2</v>
      </c>
      <c r="D1163" s="1246">
        <f>MAX(SUM(D853,N853),SUM(D853))</f>
        <v>1.8943248532289628E-2</v>
      </c>
      <c r="E1163" s="1246">
        <f>MAX(SUM(E853,O853),SUM(E853))</f>
        <v>0</v>
      </c>
      <c r="F1163" s="1246">
        <f>MAX(SUM(F853,P853),SUM(F853))</f>
        <v>0</v>
      </c>
      <c r="G1163" s="847"/>
      <c r="H1163" s="45"/>
      <c r="I1163" s="45"/>
      <c r="J1163" s="45"/>
      <c r="K1163" s="45"/>
      <c r="L1163" s="43"/>
      <c r="M1163" s="1237" t="str">
        <f t="shared" si="232"/>
        <v/>
      </c>
      <c r="N1163" s="1254"/>
      <c r="O1163" s="847"/>
      <c r="P1163" s="847"/>
      <c r="Q1163" s="15"/>
      <c r="R1163" s="450"/>
      <c r="S1163" s="45"/>
      <c r="T1163" s="45"/>
      <c r="U1163" s="1066">
        <v>1164</v>
      </c>
      <c r="V1163" s="45"/>
    </row>
    <row r="1164" spans="1:22" ht="15.75" customHeight="1">
      <c r="A1164" s="1248" t="str">
        <f>A854</f>
        <v>Labour: Weeding</v>
      </c>
      <c r="B1164" s="847"/>
      <c r="C1164" s="1246">
        <f>MAX(SUM(C854,M854),SUM(C854))</f>
        <v>9.7422421023203795E-2</v>
      </c>
      <c r="D1164" s="1246">
        <f>MAX(SUM(D854,N854),SUM(D854))</f>
        <v>7.5772994129158514E-2</v>
      </c>
      <c r="E1164" s="1246">
        <f>MAX(SUM(E854,O854),SUM(E854))</f>
        <v>0</v>
      </c>
      <c r="F1164" s="1246">
        <f>MAX(SUM(F854,P854),SUM(F854))</f>
        <v>0</v>
      </c>
      <c r="G1164" s="847"/>
      <c r="H1164" s="45"/>
      <c r="I1164" s="45"/>
      <c r="J1164" s="45"/>
      <c r="K1164" s="45"/>
      <c r="L1164" s="43"/>
      <c r="M1164" s="1237" t="str">
        <f t="shared" si="232"/>
        <v>yes</v>
      </c>
      <c r="N1164" s="1254"/>
      <c r="O1164" s="847"/>
      <c r="P1164" s="847"/>
      <c r="Q1164" s="15"/>
      <c r="R1164" s="450"/>
      <c r="S1164" s="45"/>
      <c r="T1164" s="45"/>
      <c r="U1164" s="1066">
        <v>1165</v>
      </c>
      <c r="V1164" s="45"/>
    </row>
    <row r="1165" spans="1:22" ht="15.75" customHeight="1">
      <c r="A1165" s="1248" t="str">
        <f>A855</f>
        <v>Labour: Harvesting</v>
      </c>
      <c r="B1165" s="847"/>
      <c r="C1165" s="1246">
        <f>MAX(SUM(C855,M855),SUM(C855))</f>
        <v>1.6237070170533968E-2</v>
      </c>
      <c r="D1165" s="1246">
        <f>MAX(SUM(D855,N855),SUM(D855))</f>
        <v>3.4097847358121332E-2</v>
      </c>
      <c r="E1165" s="1246">
        <f>MAX(SUM(E855,O855),SUM(E855))</f>
        <v>0</v>
      </c>
      <c r="F1165" s="1246">
        <f>MAX(SUM(F855,P855),SUM(F855))</f>
        <v>0</v>
      </c>
      <c r="G1165" s="847"/>
      <c r="H1165" s="45"/>
      <c r="I1165" s="45"/>
      <c r="J1165" s="45"/>
      <c r="K1165" s="45"/>
      <c r="L1165" s="43"/>
      <c r="M1165" s="1237" t="str">
        <f t="shared" si="232"/>
        <v/>
      </c>
      <c r="N1165" s="1254"/>
      <c r="O1165" s="847"/>
      <c r="P1165" s="847"/>
      <c r="Q1165" s="15"/>
      <c r="R1165" s="450"/>
      <c r="S1165" s="45"/>
      <c r="T1165" s="45"/>
      <c r="U1165" s="1066">
        <v>1166</v>
      </c>
      <c r="V1165" s="45"/>
    </row>
    <row r="1166" spans="1:22" ht="15.75" customHeight="1">
      <c r="A1166" s="1248" t="str">
        <f>A895</f>
        <v>Gifts/remittances: cereal</v>
      </c>
      <c r="B1166" s="847"/>
      <c r="C1166" s="1246">
        <f>MAX(SUM(C895,M895),SUM(C895))</f>
        <v>0</v>
      </c>
      <c r="D1166" s="1246">
        <f>MAX(SUM(D895,N895),SUM(D895))</f>
        <v>0</v>
      </c>
      <c r="E1166" s="1246">
        <f>MAX(SUM(E895,O895),SUM(E895))</f>
        <v>0</v>
      </c>
      <c r="F1166" s="1246">
        <f>MAX(SUM(F895,P895),SUM(F895))</f>
        <v>0</v>
      </c>
      <c r="G1166" s="847"/>
      <c r="H1166" s="45"/>
      <c r="I1166" s="45"/>
      <c r="J1166" s="45"/>
      <c r="K1166" s="45"/>
      <c r="L1166" s="43"/>
      <c r="M1166" s="1237" t="str">
        <f t="shared" si="232"/>
        <v/>
      </c>
      <c r="N1166" s="1254"/>
      <c r="O1166" s="847"/>
      <c r="P1166" s="847"/>
      <c r="Q1166" s="15"/>
      <c r="R1166" s="450"/>
      <c r="S1166" s="45"/>
      <c r="T1166" s="45"/>
      <c r="U1166" s="1066">
        <v>1167</v>
      </c>
      <c r="V1166" s="45"/>
    </row>
    <row r="1167" spans="1:22" ht="15.75" customHeight="1">
      <c r="A1167" s="1248" t="str">
        <f>A896</f>
        <v>Gifts/remittances: sugar</v>
      </c>
      <c r="B1167" s="847"/>
      <c r="C1167" s="1246">
        <f>MAX(SUM(C896,M896),SUM(C896))</f>
        <v>0</v>
      </c>
      <c r="D1167" s="1246">
        <f>MAX(SUM(D896,N896),SUM(D896))</f>
        <v>0</v>
      </c>
      <c r="E1167" s="1246">
        <f>MAX(SUM(E896,O896),SUM(E896))</f>
        <v>0</v>
      </c>
      <c r="F1167" s="1246">
        <f>MAX(SUM(F896,P896),SUM(F896))</f>
        <v>0</v>
      </c>
      <c r="G1167" s="847"/>
      <c r="H1167" s="45"/>
      <c r="I1167" s="45"/>
      <c r="J1167" s="45"/>
      <c r="K1167" s="45"/>
      <c r="L1167" s="43"/>
      <c r="M1167" s="1237" t="str">
        <f t="shared" si="232"/>
        <v/>
      </c>
      <c r="N1167" s="1254"/>
      <c r="O1167" s="847"/>
      <c r="P1167" s="847"/>
      <c r="Q1167" s="15"/>
      <c r="R1167" s="450"/>
      <c r="S1167" s="45"/>
      <c r="T1167" s="45"/>
      <c r="U1167" s="1066">
        <v>1168</v>
      </c>
      <c r="V1167" s="45"/>
    </row>
    <row r="1168" spans="1:22" ht="15.75" customHeight="1">
      <c r="A1168" s="1248" t="str">
        <f>A897</f>
        <v>Gifts/remittances: Other</v>
      </c>
      <c r="B1168" s="847"/>
      <c r="C1168" s="1246">
        <f>MAX(SUM(C897,M897),SUM(C897))</f>
        <v>0</v>
      </c>
      <c r="D1168" s="1246">
        <f>MAX(SUM(D897,N897),SUM(D897))</f>
        <v>0</v>
      </c>
      <c r="E1168" s="1246">
        <f>MAX(SUM(E897,O897),SUM(E897))</f>
        <v>0</v>
      </c>
      <c r="F1168" s="1246">
        <f>MAX(SUM(F897,P897),SUM(F897))</f>
        <v>0</v>
      </c>
      <c r="G1168" s="847"/>
      <c r="H1168" s="45"/>
      <c r="I1168" s="45"/>
      <c r="J1168" s="45"/>
      <c r="K1168" s="45"/>
      <c r="L1168" s="43"/>
      <c r="M1168" s="1237" t="str">
        <f t="shared" si="232"/>
        <v/>
      </c>
      <c r="N1168" s="1254"/>
      <c r="O1168" s="847"/>
      <c r="P1168" s="847"/>
      <c r="Q1168" s="15"/>
      <c r="R1168" s="450"/>
      <c r="S1168" s="45"/>
      <c r="T1168" s="45"/>
      <c r="U1168" s="1066">
        <v>1169</v>
      </c>
      <c r="V1168" s="45"/>
    </row>
    <row r="1169" spans="1:22" ht="15.75" customHeight="1">
      <c r="A1169" s="1153" t="s">
        <v>304</v>
      </c>
      <c r="B1169" s="847"/>
      <c r="C1169" s="1246"/>
      <c r="D1169" s="1246"/>
      <c r="E1169" s="1246"/>
      <c r="F1169" s="1246"/>
      <c r="G1169" s="847"/>
      <c r="H1169" s="846"/>
      <c r="I1169" s="45"/>
      <c r="J1169" s="45"/>
      <c r="K1169" s="846"/>
      <c r="L1169" s="847"/>
      <c r="M1169" s="1256" t="s">
        <v>517</v>
      </c>
      <c r="N1169" s="1253" t="s">
        <v>344</v>
      </c>
      <c r="O1169" s="847"/>
      <c r="P1169" s="847"/>
      <c r="Q1169" s="15"/>
      <c r="R1169" s="450"/>
      <c r="S1169" s="45"/>
      <c r="T1169" s="45"/>
      <c r="U1169" s="1066">
        <v>1170</v>
      </c>
      <c r="V1169" s="45"/>
    </row>
    <row r="1170" spans="1:22" ht="15.75" customHeight="1">
      <c r="A1170" s="43" t="str">
        <f>A915</f>
        <v>Egg sales: no. sold</v>
      </c>
      <c r="B1170" s="847"/>
      <c r="C1170" s="1246">
        <f>IF(C$1104=0,0,MAX(SUM(C915,M915)/C$1104,SUM(C915)/C$1104))</f>
        <v>0</v>
      </c>
      <c r="D1170" s="1246">
        <f>IF(D$1104=0,0,MAX(SUM(D915,N915)/D$1104,SUM(D915)/D$1104))</f>
        <v>0</v>
      </c>
      <c r="E1170" s="1246">
        <f>IF(E$1104=0,0,MAX(SUM(E915,O915)/E$1104,SUM(E915)/E$1104))</f>
        <v>0</v>
      </c>
      <c r="F1170" s="1246">
        <f>IF(F$1104=0,0,MAX(SUM(F915,P915)/F$1104,SUM(F915)/F$1104))</f>
        <v>0</v>
      </c>
      <c r="G1170" s="847"/>
      <c r="H1170" s="45"/>
      <c r="I1170" s="45"/>
      <c r="J1170" s="45"/>
      <c r="K1170" s="846"/>
      <c r="L1170" s="847"/>
      <c r="M1170" s="1237" t="str">
        <f t="shared" ref="M1170:M1194" si="233">IF(OR(SUM((C1170&gt;C$1102),(D1170&gt;C$1102),(E1170&gt;C$1102),(F1170&gt;C$1102))&gt;1,C1170&gt;C$1102*2,D1170&gt;C$1102*2,E1170&gt;C$1102*2,F1170&gt;C$1102*2),"yes","")</f>
        <v/>
      </c>
      <c r="N1170" s="1237" t="str">
        <f t="shared" ref="N1170:N1194" si="234">M1170</f>
        <v/>
      </c>
      <c r="O1170" s="847"/>
      <c r="P1170" s="847"/>
      <c r="Q1170" s="15"/>
      <c r="R1170" s="450"/>
      <c r="S1170" s="45"/>
      <c r="T1170" s="45"/>
      <c r="U1170" s="1066">
        <v>1171</v>
      </c>
      <c r="V1170" s="45"/>
    </row>
    <row r="1171" spans="1:22" ht="15.75" customHeight="1">
      <c r="A1171" s="43" t="str">
        <f>A916</f>
        <v>Meat sales: qty sold (kg)</v>
      </c>
      <c r="B1171" s="847"/>
      <c r="C1171" s="1246">
        <f>IF(C$1104=0,0,MAX(SUM(C916,M916)/C$1104,SUM(C916)/C$1104))</f>
        <v>0</v>
      </c>
      <c r="D1171" s="1246">
        <f>IF(D$1104=0,0,MAX(SUM(D916,N916)/D$1104,SUM(D916)/D$1104))</f>
        <v>0</v>
      </c>
      <c r="E1171" s="1246">
        <f>IF(E$1104=0,0,MAX(SUM(E916,O916)/E$1104,SUM(E916)/E$1104))</f>
        <v>0</v>
      </c>
      <c r="F1171" s="1246">
        <f>IF(F$1104=0,0,MAX(SUM(F916,P916)/F$1104,SUM(F916)/F$1104))</f>
        <v>0</v>
      </c>
      <c r="G1171" s="847"/>
      <c r="H1171" s="45"/>
      <c r="I1171" s="45"/>
      <c r="J1171" s="45"/>
      <c r="K1171" s="846"/>
      <c r="L1171" s="847"/>
      <c r="M1171" s="1237" t="str">
        <f t="shared" si="233"/>
        <v/>
      </c>
      <c r="N1171" s="1237" t="str">
        <f t="shared" si="234"/>
        <v/>
      </c>
      <c r="O1171" s="847"/>
      <c r="P1171" s="847"/>
      <c r="Q1171" s="15"/>
      <c r="R1171" s="450"/>
      <c r="S1171" s="45"/>
      <c r="T1171" s="45"/>
      <c r="U1171" s="1066">
        <v>1172</v>
      </c>
      <c r="V1171" s="45"/>
    </row>
    <row r="1172" spans="1:22" ht="15.75" customHeight="1">
      <c r="A1172" s="43" t="str">
        <f>A917</f>
        <v>Other: quantity</v>
      </c>
      <c r="B1172" s="847"/>
      <c r="C1172" s="1246">
        <f>IF(C$1104=0,0,MAX(SUM(C917,M917)/C$1104,SUM(C917)/C$1104))</f>
        <v>0</v>
      </c>
      <c r="D1172" s="1246">
        <f>IF(D$1104=0,0,MAX(SUM(D917,N917)/D$1104,SUM(D917)/D$1104))</f>
        <v>0</v>
      </c>
      <c r="E1172" s="1246">
        <f>IF(E$1104=0,0,MAX(SUM(E917,O917)/E$1104,SUM(E917)/E$1104))</f>
        <v>0</v>
      </c>
      <c r="F1172" s="1246">
        <f>IF(F$1104=0,0,MAX(SUM(F917,P917)/F$1104,SUM(F917)/F$1104))</f>
        <v>0</v>
      </c>
      <c r="G1172" s="847"/>
      <c r="H1172" s="45"/>
      <c r="I1172" s="45"/>
      <c r="J1172" s="45"/>
      <c r="K1172" s="846"/>
      <c r="L1172" s="847"/>
      <c r="M1172" s="1237" t="str">
        <f t="shared" si="233"/>
        <v/>
      </c>
      <c r="N1172" s="1237" t="str">
        <f t="shared" si="234"/>
        <v/>
      </c>
      <c r="O1172" s="847"/>
      <c r="P1172" s="847"/>
      <c r="Q1172" s="15"/>
      <c r="R1172" s="450"/>
      <c r="S1172" s="45"/>
      <c r="T1172" s="45"/>
      <c r="U1172" s="1066">
        <v>1173</v>
      </c>
      <c r="V1172" s="45"/>
    </row>
    <row r="1173" spans="1:22" ht="15.75" customHeight="1">
      <c r="A1173" s="43" t="str">
        <f>A919</f>
        <v>Pig sales: no sold</v>
      </c>
      <c r="B1173" s="847"/>
      <c r="C1173" s="1246">
        <f>IF(C$1104=0,0,MAX(SUM(C919,M919)/C$1104,SUM(C919)/C$1104))</f>
        <v>0</v>
      </c>
      <c r="D1173" s="1246">
        <f>IF(D$1104=0,0,MAX(SUM(D919,N919)/D$1104,SUM(D919)/D$1104))</f>
        <v>0</v>
      </c>
      <c r="E1173" s="1246">
        <f>IF(E$1104=0,0,MAX(SUM(E919,O919)/E$1104,SUM(E919)/E$1104))</f>
        <v>0</v>
      </c>
      <c r="F1173" s="1246">
        <f>IF(F$1104=0,0,MAX(SUM(F919,P919)/F$1104,SUM(F919)/F$1104))</f>
        <v>0</v>
      </c>
      <c r="G1173" s="847"/>
      <c r="H1173" s="45"/>
      <c r="I1173" s="45"/>
      <c r="J1173" s="45"/>
      <c r="K1173" s="846"/>
      <c r="L1173" s="847"/>
      <c r="M1173" s="1237" t="str">
        <f t="shared" si="233"/>
        <v/>
      </c>
      <c r="N1173" s="1237" t="str">
        <f t="shared" si="234"/>
        <v/>
      </c>
      <c r="O1173" s="847"/>
      <c r="P1173" s="847"/>
      <c r="Q1173" s="15"/>
      <c r="R1173" s="450"/>
      <c r="S1173" s="45"/>
      <c r="T1173" s="45"/>
      <c r="U1173" s="1066">
        <v>1174</v>
      </c>
      <c r="V1173" s="45"/>
    </row>
    <row r="1174" spans="1:22" ht="15.75" customHeight="1">
      <c r="A1174" s="43" t="str">
        <f>A920</f>
        <v>Other sales - local: no. sold</v>
      </c>
      <c r="B1174" s="847"/>
      <c r="C1174" s="1246">
        <f>IF(C$1104=0,0,MAX(SUM(C920,M920)/C$1104,SUM(C920)/C$1104))</f>
        <v>0</v>
      </c>
      <c r="D1174" s="1246">
        <f>IF(D$1104=0,0,MAX(SUM(D920,N920)/D$1104,SUM(D920)/D$1104))</f>
        <v>0</v>
      </c>
      <c r="E1174" s="1246">
        <f>IF(E$1104=0,0,MAX(SUM(E920,O920)/E$1104,SUM(E920)/E$1104))</f>
        <v>0</v>
      </c>
      <c r="F1174" s="1246">
        <f>IF(F$1104=0,0,MAX(SUM(F920,P920)/F$1104,SUM(F920)/F$1104))</f>
        <v>0</v>
      </c>
      <c r="G1174" s="847"/>
      <c r="H1174" s="45"/>
      <c r="I1174" s="45"/>
      <c r="J1174" s="45"/>
      <c r="K1174" s="846"/>
      <c r="L1174" s="847"/>
      <c r="M1174" s="1237" t="str">
        <f t="shared" si="233"/>
        <v/>
      </c>
      <c r="N1174" s="1237" t="str">
        <f t="shared" si="234"/>
        <v/>
      </c>
      <c r="O1174" s="847"/>
      <c r="P1174" s="847"/>
      <c r="Q1174" s="15"/>
      <c r="R1174" s="450"/>
      <c r="S1174" s="45"/>
      <c r="T1174" s="45"/>
      <c r="U1174" s="1066">
        <v>1175</v>
      </c>
      <c r="V1174" s="45"/>
    </row>
    <row r="1175" spans="1:22" ht="15.75" customHeight="1">
      <c r="A1175" s="43" t="str">
        <f>A921</f>
        <v>Fattened Ox sales: no. sold</v>
      </c>
      <c r="B1175" s="847"/>
      <c r="C1175" s="1246">
        <f>IF(C$1104=0,0,MAX(SUM(C921,M921)/C$1104,SUM(C921)/C$1104))</f>
        <v>0</v>
      </c>
      <c r="D1175" s="1246">
        <f>IF(D$1104=0,0,MAX(SUM(D921,N921)/D$1104,SUM(D921)/D$1104))</f>
        <v>0</v>
      </c>
      <c r="E1175" s="1246">
        <f>IF(E$1104=0,0,MAX(SUM(E921,O921)/E$1104,SUM(E921)/E$1104))</f>
        <v>0</v>
      </c>
      <c r="F1175" s="1246">
        <f>IF(F$1104=0,0,MAX(SUM(F921,P921)/F$1104,SUM(F921)/F$1104))</f>
        <v>0</v>
      </c>
      <c r="G1175" s="847"/>
      <c r="H1175" s="45"/>
      <c r="I1175" s="45"/>
      <c r="J1175" s="45"/>
      <c r="K1175" s="846"/>
      <c r="L1175" s="847"/>
      <c r="M1175" s="1237" t="str">
        <f t="shared" si="233"/>
        <v/>
      </c>
      <c r="N1175" s="1237" t="str">
        <f t="shared" si="234"/>
        <v/>
      </c>
      <c r="O1175" s="847"/>
      <c r="P1175" s="847"/>
      <c r="Q1175" s="15"/>
      <c r="R1175" s="450"/>
      <c r="S1175" s="45"/>
      <c r="T1175" s="45"/>
      <c r="U1175" s="1066">
        <v>1176</v>
      </c>
      <c r="V1175" s="45"/>
    </row>
    <row r="1176" spans="1:22" ht="15.75" customHeight="1">
      <c r="A1176" s="43" t="str">
        <f>A922</f>
        <v>Cattle sales - export: no. sold</v>
      </c>
      <c r="B1176" s="847"/>
      <c r="C1176" s="1246">
        <f>IF(C$1104=0,0,MAX(SUM(C922,M922)/C$1104,SUM(C922)/C$1104))</f>
        <v>0</v>
      </c>
      <c r="D1176" s="1246">
        <f>IF(D$1104=0,0,MAX(SUM(D922,N922)/D$1104,SUM(D922)/D$1104))</f>
        <v>0</v>
      </c>
      <c r="E1176" s="1246">
        <f>IF(E$1104=0,0,MAX(SUM(E922,O922)/E$1104,SUM(E922)/E$1104))</f>
        <v>0</v>
      </c>
      <c r="F1176" s="1246">
        <f>IF(F$1104=0,0,MAX(SUM(F922,P922)/F$1104,SUM(F922)/F$1104))</f>
        <v>0</v>
      </c>
      <c r="G1176" s="847"/>
      <c r="H1176" s="45"/>
      <c r="I1176" s="45"/>
      <c r="J1176" s="45"/>
      <c r="K1176" s="846"/>
      <c r="L1176" s="847"/>
      <c r="M1176" s="1237" t="str">
        <f t="shared" si="233"/>
        <v/>
      </c>
      <c r="N1176" s="1237" t="str">
        <f t="shared" si="234"/>
        <v/>
      </c>
      <c r="O1176" s="847"/>
      <c r="P1176" s="847"/>
      <c r="Q1176" s="15"/>
      <c r="R1176" s="450"/>
      <c r="S1176" s="45"/>
      <c r="T1176" s="45"/>
      <c r="U1176" s="1066">
        <v>1177</v>
      </c>
      <c r="V1176" s="45"/>
    </row>
    <row r="1177" spans="1:22" ht="15.75" customHeight="1">
      <c r="A1177" s="43" t="str">
        <f>A923</f>
        <v>Cattle sales - local: no. sold</v>
      </c>
      <c r="B1177" s="847"/>
      <c r="C1177" s="1246">
        <f>IF(C$1104=0,0,MAX(SUM(C923,M923)/C$1104,SUM(C923)/C$1104))</f>
        <v>0</v>
      </c>
      <c r="D1177" s="1246">
        <f>IF(D$1104=0,0,MAX(SUM(D923,N923)/D$1104,SUM(D923)/D$1104))</f>
        <v>0</v>
      </c>
      <c r="E1177" s="1246">
        <f>IF(E$1104=0,0,MAX(SUM(E923,O923)/E$1104,SUM(E923)/E$1104))</f>
        <v>0.91585127201565542</v>
      </c>
      <c r="F1177" s="1246">
        <f>IF(F$1104=0,0,MAX(SUM(F923,P923)/F$1104,SUM(F923)/F$1104))</f>
        <v>8.4540117416829741</v>
      </c>
      <c r="G1177" s="847"/>
      <c r="H1177" s="45"/>
      <c r="I1177" s="45"/>
      <c r="J1177" s="45"/>
      <c r="K1177" s="846"/>
      <c r="L1177" s="847"/>
      <c r="M1177" s="1237" t="str">
        <f t="shared" si="233"/>
        <v>yes</v>
      </c>
      <c r="N1177" s="1237" t="str">
        <f t="shared" si="234"/>
        <v>yes</v>
      </c>
      <c r="O1177" s="847"/>
      <c r="P1177" s="847"/>
      <c r="Q1177" s="15"/>
      <c r="R1177" s="450"/>
      <c r="S1177" s="45"/>
      <c r="T1177" s="45"/>
      <c r="U1177" s="1066">
        <v>1178</v>
      </c>
      <c r="V1177" s="45"/>
    </row>
    <row r="1178" spans="1:22" ht="15.75" customHeight="1">
      <c r="A1178" s="43" t="str">
        <f>A924</f>
        <v>Goat sales - export: no. sold</v>
      </c>
      <c r="B1178" s="847"/>
      <c r="C1178" s="1246">
        <f>IF(C$1104=0,0,MAX(SUM(C924,M924)/C$1104,SUM(C924)/C$1104))</f>
        <v>0</v>
      </c>
      <c r="D1178" s="1246">
        <f>IF(D$1104=0,0,MAX(SUM(D924,N924)/D$1104,SUM(D924)/D$1104))</f>
        <v>0</v>
      </c>
      <c r="E1178" s="1246">
        <f>IF(E$1104=0,0,MAX(SUM(E924,O924)/E$1104,SUM(E924)/E$1104))</f>
        <v>0</v>
      </c>
      <c r="F1178" s="1246">
        <f>IF(F$1104=0,0,MAX(SUM(F924,P924)/F$1104,SUM(F924)/F$1104))</f>
        <v>0</v>
      </c>
      <c r="G1178" s="847"/>
      <c r="H1178" s="45"/>
      <c r="I1178" s="45"/>
      <c r="J1178" s="45"/>
      <c r="K1178" s="846"/>
      <c r="L1178" s="847"/>
      <c r="M1178" s="1237" t="str">
        <f t="shared" si="233"/>
        <v/>
      </c>
      <c r="N1178" s="1237" t="str">
        <f t="shared" si="234"/>
        <v/>
      </c>
      <c r="O1178" s="847"/>
      <c r="P1178" s="847"/>
      <c r="Q1178" s="15"/>
      <c r="R1178" s="450"/>
      <c r="S1178" s="45"/>
      <c r="T1178" s="45"/>
      <c r="U1178" s="1066">
        <v>1179</v>
      </c>
      <c r="V1178" s="45"/>
    </row>
    <row r="1179" spans="1:22" ht="15.75" customHeight="1">
      <c r="A1179" s="43" t="str">
        <f>A925</f>
        <v>Goat sales - local: no. sold</v>
      </c>
      <c r="B1179" s="847"/>
      <c r="C1179" s="1246">
        <f>IF(C$1104=0,0,MAX(SUM(C925,M925)/C$1104,SUM(C925)/C$1104))</f>
        <v>3.0192899077439193E-2</v>
      </c>
      <c r="D1179" s="1246">
        <f>IF(D$1104=0,0,MAX(SUM(D925,N925)/D$1104,SUM(D925)/D$1104))</f>
        <v>0.12524461839530332</v>
      </c>
      <c r="E1179" s="1246">
        <f>IF(E$1104=0,0,MAX(SUM(E925,O925)/E$1104,SUM(E925)/E$1104))</f>
        <v>0.28180039138943247</v>
      </c>
      <c r="F1179" s="1246">
        <f>IF(F$1104=0,0,MAX(SUM(F925,P925)/F$1104,SUM(F925)/F$1104))</f>
        <v>0.14090019569471623</v>
      </c>
      <c r="G1179" s="847"/>
      <c r="H1179" s="45"/>
      <c r="I1179" s="45"/>
      <c r="J1179" s="45"/>
      <c r="K1179" s="846"/>
      <c r="L1179" s="847"/>
      <c r="M1179" s="1237" t="str">
        <f t="shared" si="233"/>
        <v>yes</v>
      </c>
      <c r="N1179" s="1237" t="str">
        <f t="shared" si="234"/>
        <v>yes</v>
      </c>
      <c r="O1179" s="847"/>
      <c r="P1179" s="847"/>
      <c r="Q1179" s="15"/>
      <c r="R1179" s="450"/>
      <c r="S1179" s="45"/>
      <c r="T1179" s="45"/>
      <c r="U1179" s="1066">
        <v>1180</v>
      </c>
      <c r="V1179" s="45"/>
    </row>
    <row r="1180" spans="1:22" ht="15.75" customHeight="1">
      <c r="A1180" s="43" t="str">
        <f>A926</f>
        <v>Sheep sales - export: no. sold</v>
      </c>
      <c r="B1180" s="847"/>
      <c r="C1180" s="1246">
        <f>IF(C$1104=0,0,MAX(SUM(C926,M926)/C$1104,SUM(C926)/C$1104))</f>
        <v>0</v>
      </c>
      <c r="D1180" s="1246">
        <f>IF(D$1104=0,0,MAX(SUM(D926,N926)/D$1104,SUM(D926)/D$1104))</f>
        <v>0</v>
      </c>
      <c r="E1180" s="1246">
        <f>IF(E$1104=0,0,MAX(SUM(E926,O926)/E$1104,SUM(E926)/E$1104))</f>
        <v>0</v>
      </c>
      <c r="F1180" s="1246">
        <f>IF(F$1104=0,0,MAX(SUM(F926,P926)/F$1104,SUM(F926)/F$1104))</f>
        <v>0</v>
      </c>
      <c r="G1180" s="847"/>
      <c r="H1180" s="45"/>
      <c r="I1180" s="45"/>
      <c r="J1180" s="45"/>
      <c r="K1180" s="846"/>
      <c r="L1180" s="847"/>
      <c r="M1180" s="1237" t="str">
        <f t="shared" si="233"/>
        <v/>
      </c>
      <c r="N1180" s="1237" t="str">
        <f t="shared" si="234"/>
        <v/>
      </c>
      <c r="O1180" s="847"/>
      <c r="P1180" s="847"/>
      <c r="Q1180" s="15"/>
      <c r="R1180" s="450"/>
      <c r="S1180" s="45"/>
      <c r="T1180" s="45"/>
      <c r="U1180" s="1066">
        <v>1181</v>
      </c>
      <c r="V1180" s="45"/>
    </row>
    <row r="1181" spans="1:22" ht="15.75" customHeight="1">
      <c r="A1181" s="43" t="str">
        <f>A927</f>
        <v>Sheep sales - local: no. sold</v>
      </c>
      <c r="B1181" s="847"/>
      <c r="C1181" s="1246">
        <f>IF(C$1104=0,0,MAX(SUM(C927,M927)/C$1104,SUM(C927)/C$1104))</f>
        <v>0</v>
      </c>
      <c r="D1181" s="1246">
        <f>IF(D$1104=0,0,MAX(SUM(D927,N927)/D$1104,SUM(D927)/D$1104))</f>
        <v>0</v>
      </c>
      <c r="E1181" s="1246">
        <f>IF(E$1104=0,0,MAX(SUM(E927,O927)/E$1104,SUM(E927)/E$1104))</f>
        <v>5.6360078277886486E-2</v>
      </c>
      <c r="F1181" s="1246">
        <f>IF(F$1104=0,0,MAX(SUM(F927,P927)/F$1104,SUM(F927)/F$1104))</f>
        <v>2.8180039138943243E-2</v>
      </c>
      <c r="G1181" s="847"/>
      <c r="H1181" s="45"/>
      <c r="I1181" s="45"/>
      <c r="J1181" s="45"/>
      <c r="K1181" s="846"/>
      <c r="L1181" s="847"/>
      <c r="M1181" s="1237" t="str">
        <f t="shared" si="233"/>
        <v/>
      </c>
      <c r="N1181" s="1237" t="str">
        <f t="shared" si="234"/>
        <v/>
      </c>
      <c r="O1181" s="847"/>
      <c r="P1181" s="847"/>
      <c r="Q1181" s="15"/>
      <c r="R1181" s="450"/>
      <c r="S1181" s="45"/>
      <c r="T1181" s="45"/>
      <c r="U1181" s="1066">
        <v>1182</v>
      </c>
      <c r="V1181" s="45"/>
    </row>
    <row r="1182" spans="1:22" ht="15.75" customHeight="1">
      <c r="A1182" s="43" t="str">
        <f>A928</f>
        <v>Chicken sales: no. sold</v>
      </c>
      <c r="B1182" s="847"/>
      <c r="C1182" s="1246">
        <f>IF(C$1104=0,0,MAX(SUM(C928,M928)/C$1104,SUM(C928)/C$1104))</f>
        <v>8.3869164103997765E-2</v>
      </c>
      <c r="D1182" s="1246">
        <f>IF(D$1104=0,0,MAX(SUM(D928,N928)/D$1104,SUM(D928)/D$1104))</f>
        <v>0.10437051532941943</v>
      </c>
      <c r="E1182" s="1246">
        <f>IF(E$1104=0,0,MAX(SUM(E928,O928)/E$1104,SUM(E928)/E$1104))</f>
        <v>0.11741682974559685</v>
      </c>
      <c r="F1182" s="1246">
        <f>IF(F$1104=0,0,MAX(SUM(F928,P928)/F$1104,SUM(F928)/F$1104))</f>
        <v>0.11741682974559685</v>
      </c>
      <c r="G1182" s="847"/>
      <c r="H1182" s="45"/>
      <c r="I1182" s="45"/>
      <c r="J1182" s="45"/>
      <c r="K1182" s="846"/>
      <c r="L1182" s="847"/>
      <c r="M1182" s="1237" t="str">
        <f t="shared" si="233"/>
        <v>yes</v>
      </c>
      <c r="N1182" s="1237" t="str">
        <f t="shared" si="234"/>
        <v>yes</v>
      </c>
      <c r="O1182" s="847"/>
      <c r="P1182" s="847"/>
      <c r="Q1182" s="15"/>
      <c r="R1182" s="450"/>
      <c r="S1182" s="45"/>
      <c r="T1182" s="45"/>
      <c r="U1182" s="1066">
        <v>1183</v>
      </c>
      <c r="V1182" s="45"/>
    </row>
    <row r="1183" spans="1:22" ht="15.75" customHeight="1">
      <c r="A1183" s="43" t="str">
        <f>A964</f>
        <v>Agricultural cash income -- see Data2</v>
      </c>
      <c r="B1183" s="847"/>
      <c r="C1183" s="1246">
        <f t="shared" ref="C1183:F1185" si="235">IF(C$1104=0,0,MAX(SUM(C964,M964)/C$1104,SUM(C964)/C$1104))</f>
        <v>0.76488677662845961</v>
      </c>
      <c r="D1183" s="1246">
        <f t="shared" si="235"/>
        <v>0.35068493150684926</v>
      </c>
      <c r="E1183" s="1246">
        <f t="shared" si="235"/>
        <v>0</v>
      </c>
      <c r="F1183" s="1246">
        <f t="shared" si="235"/>
        <v>0</v>
      </c>
      <c r="G1183" s="847"/>
      <c r="H1183" s="45"/>
      <c r="I1183" s="45"/>
      <c r="J1183" s="45"/>
      <c r="K1183" s="846"/>
      <c r="L1183" s="847"/>
      <c r="M1183" s="1237" t="str">
        <f t="shared" si="233"/>
        <v>yes</v>
      </c>
      <c r="N1183" s="1237" t="str">
        <f t="shared" si="234"/>
        <v>yes</v>
      </c>
      <c r="O1183" s="847"/>
      <c r="P1183" s="847"/>
      <c r="Q1183" s="1258"/>
      <c r="R1183" s="450"/>
      <c r="S1183" s="45"/>
      <c r="T1183" s="45"/>
      <c r="U1183" s="1066">
        <v>1184</v>
      </c>
      <c r="V1183" s="45"/>
    </row>
    <row r="1184" spans="1:22" ht="15.75" customHeight="1">
      <c r="A1184" s="43" t="str">
        <f>A965</f>
        <v>Construction cash income -- see Data2</v>
      </c>
      <c r="B1184" s="847"/>
      <c r="C1184" s="1246">
        <f t="shared" si="235"/>
        <v>0.38646910819122166</v>
      </c>
      <c r="D1184" s="1246">
        <f t="shared" si="235"/>
        <v>0.85166340508806249</v>
      </c>
      <c r="E1184" s="1246">
        <f t="shared" si="235"/>
        <v>0</v>
      </c>
      <c r="F1184" s="1246">
        <f t="shared" si="235"/>
        <v>0</v>
      </c>
      <c r="G1184" s="847"/>
      <c r="H1184" s="45"/>
      <c r="I1184" s="45"/>
      <c r="J1184" s="45"/>
      <c r="K1184" s="846"/>
      <c r="L1184" s="847"/>
      <c r="M1184" s="1237" t="str">
        <f t="shared" si="233"/>
        <v>yes</v>
      </c>
      <c r="N1184" s="1237" t="str">
        <f t="shared" si="234"/>
        <v>yes</v>
      </c>
      <c r="O1184" s="847"/>
      <c r="P1184" s="847"/>
      <c r="Q1184" s="1258"/>
      <c r="R1184" s="450"/>
      <c r="S1184" s="45"/>
      <c r="T1184" s="45"/>
      <c r="U1184" s="1066">
        <v>1185</v>
      </c>
      <c r="V1184" s="45"/>
    </row>
    <row r="1185" spans="1:22" ht="15.75" customHeight="1">
      <c r="A1185" s="43" t="str">
        <f>A966</f>
        <v>Domestic work cash income -- see Data2</v>
      </c>
      <c r="B1185" s="847"/>
      <c r="C1185" s="1246">
        <f t="shared" si="235"/>
        <v>0</v>
      </c>
      <c r="D1185" s="1246">
        <f t="shared" si="235"/>
        <v>0</v>
      </c>
      <c r="E1185" s="1246">
        <f t="shared" si="235"/>
        <v>0</v>
      </c>
      <c r="F1185" s="1246">
        <f t="shared" si="235"/>
        <v>0</v>
      </c>
      <c r="G1185" s="847"/>
      <c r="H1185" s="45"/>
      <c r="I1185" s="45"/>
      <c r="J1185" s="45"/>
      <c r="K1185" s="846"/>
      <c r="L1185" s="847"/>
      <c r="M1185" s="1237" t="str">
        <f t="shared" si="233"/>
        <v/>
      </c>
      <c r="N1185" s="1237" t="str">
        <f t="shared" si="234"/>
        <v/>
      </c>
      <c r="O1185" s="847"/>
      <c r="P1185" s="847"/>
      <c r="Q1185" s="1258"/>
      <c r="R1185" s="450"/>
      <c r="S1185" s="45"/>
      <c r="T1185" s="45"/>
      <c r="U1185" s="1066">
        <v>1186</v>
      </c>
      <c r="V1185" s="45"/>
    </row>
    <row r="1186" spans="1:22" ht="15.75" customHeight="1">
      <c r="A1186" s="1255" t="str">
        <f>A856</f>
        <v>Labour migration: no. people per HH</v>
      </c>
      <c r="B1186" s="847"/>
      <c r="C1186" s="1246">
        <f>IF(C$1104=0,0,MAX((SUM(C856,M856)+SUM(C968,M968)/C$1104),(SUM(C856)+SUM(C968)/C$1104)))</f>
        <v>0</v>
      </c>
      <c r="D1186" s="1246">
        <f>IF(D$1104=0,0,MAX((SUM(D856,N856)+SUM(D968,N968)/D$1104),(SUM(D856)+SUM(D968)/D$1104)))</f>
        <v>0</v>
      </c>
      <c r="E1186" s="1246">
        <f>IF(E$1104=0,0,MAX((SUM(E856,O856)+SUM(E968,O968)/E$1104),(SUM(E856)+SUM(E968)/E$1104)))</f>
        <v>0</v>
      </c>
      <c r="F1186" s="1246">
        <f>IF(F$1104=0,0,MAX((SUM(F856,P856)+SUM(F968,P968)/F$1104),(SUM(F856)+SUM(F968)/F$1104)))</f>
        <v>0</v>
      </c>
      <c r="G1186" s="847"/>
      <c r="H1186" s="1247">
        <f>IF(C$1104=0,0,MAX(SUM(C968,M968)/C$1104,SUM(C968)/C$1104))</f>
        <v>0</v>
      </c>
      <c r="I1186" s="1247">
        <f>IF(D$1104=0,0,MAX(SUM(D968,N968)/D$1104,SUM(D968)/D$1104))</f>
        <v>0</v>
      </c>
      <c r="J1186" s="1247">
        <f>IF(E$1104=0,0,MAX(SUM(E968,O968)/E$1104,SUM(E968)/E$1104))</f>
        <v>0</v>
      </c>
      <c r="K1186" s="1247">
        <f>IF(F$1104=0,0,MAX(SUM(F968,P968)/F$1104,SUM(F968)/F$1104))</f>
        <v>0</v>
      </c>
      <c r="L1186" s="43"/>
      <c r="M1186" s="1237" t="str">
        <f t="shared" si="233"/>
        <v/>
      </c>
      <c r="N1186" s="1237" t="str">
        <f t="shared" si="234"/>
        <v/>
      </c>
      <c r="O1186" s="847"/>
      <c r="P1186" s="847"/>
      <c r="Q1186" s="15"/>
      <c r="R1186" s="450"/>
      <c r="S1186" s="45"/>
      <c r="T1186" s="45"/>
      <c r="U1186" s="1066">
        <v>1187</v>
      </c>
      <c r="V1186" s="45"/>
    </row>
    <row r="1187" spans="1:22" ht="15.75" customHeight="1">
      <c r="A1187" s="43" t="str">
        <f>A969</f>
        <v>Formal Employment (conservancies, etc.)</v>
      </c>
      <c r="B1187" s="847"/>
      <c r="C1187" s="1246">
        <f>IF(C$1104=0,0,MAX(SUM(C969,M969)/C$1104,SUM(C969)/C$1104))</f>
        <v>0</v>
      </c>
      <c r="D1187" s="1246">
        <f>IF(D$1104=0,0,MAX(SUM(D969,N969)/D$1104,SUM(D969)/D$1104))</f>
        <v>0</v>
      </c>
      <c r="E1187" s="1246">
        <f>IF(E$1104=0,0,MAX(SUM(E969,O969)/E$1104,SUM(E969)/E$1104))</f>
        <v>0</v>
      </c>
      <c r="F1187" s="1246">
        <f>IF(F$1104=0,0,MAX(SUM(F969,P969)/F$1104,SUM(F969)/F$1104))</f>
        <v>0</v>
      </c>
      <c r="G1187" s="847"/>
      <c r="H1187" s="45"/>
      <c r="I1187" s="45"/>
      <c r="J1187" s="45"/>
      <c r="K1187" s="846"/>
      <c r="L1187" s="847"/>
      <c r="M1187" s="1237" t="str">
        <f t="shared" si="233"/>
        <v/>
      </c>
      <c r="N1187" s="1237" t="str">
        <f t="shared" si="234"/>
        <v/>
      </c>
      <c r="O1187" s="847"/>
      <c r="P1187" s="847"/>
      <c r="Q1187" s="15"/>
      <c r="R1187" s="450"/>
      <c r="S1187" s="45"/>
      <c r="T1187" s="45"/>
      <c r="U1187" s="1066">
        <v>1188</v>
      </c>
      <c r="V1187" s="45"/>
    </row>
    <row r="1188" spans="1:22" ht="15.75" customHeight="1">
      <c r="A1188" s="43" t="str">
        <f>A971</f>
        <v>Firewood: no. people per HH</v>
      </c>
      <c r="B1188" s="847"/>
      <c r="C1188" s="1246">
        <f t="shared" ref="C1188:F1189" si="236">IF(C$1104=0,0,MAX(SUM(C971,M971)/C$1104,SUM(C971)/C$1104))</f>
        <v>0</v>
      </c>
      <c r="D1188" s="1246">
        <f t="shared" si="236"/>
        <v>0</v>
      </c>
      <c r="E1188" s="1246">
        <f t="shared" si="236"/>
        <v>0</v>
      </c>
      <c r="F1188" s="1246">
        <f t="shared" si="236"/>
        <v>0</v>
      </c>
      <c r="G1188" s="847"/>
      <c r="H1188" s="45"/>
      <c r="I1188" s="45"/>
      <c r="J1188" s="45"/>
      <c r="K1188" s="846"/>
      <c r="L1188" s="847"/>
      <c r="M1188" s="1237" t="str">
        <f t="shared" si="233"/>
        <v/>
      </c>
      <c r="N1188" s="1237" t="str">
        <f t="shared" si="234"/>
        <v/>
      </c>
      <c r="O1188" s="847"/>
      <c r="P1188" s="847"/>
      <c r="Q1188" s="15"/>
      <c r="R1188" s="450"/>
      <c r="S1188" s="45"/>
      <c r="T1188" s="45"/>
      <c r="U1188" s="1066">
        <v>1189</v>
      </c>
      <c r="V1188" s="45"/>
    </row>
    <row r="1189" spans="1:22" ht="15.75" customHeight="1">
      <c r="A1189" s="43" t="str">
        <f>A972</f>
        <v>Self-employment -- see Data2</v>
      </c>
      <c r="B1189" s="847"/>
      <c r="C1189" s="1246">
        <f t="shared" si="236"/>
        <v>0.76488677662845961</v>
      </c>
      <c r="D1189" s="1246">
        <f t="shared" si="236"/>
        <v>1.1459882583170253</v>
      </c>
      <c r="E1189" s="1246">
        <f t="shared" si="236"/>
        <v>0</v>
      </c>
      <c r="F1189" s="1246">
        <f t="shared" si="236"/>
        <v>0</v>
      </c>
      <c r="G1189" s="847"/>
      <c r="H1189" s="45"/>
      <c r="I1189" s="45"/>
      <c r="J1189" s="45"/>
      <c r="K1189" s="846"/>
      <c r="L1189" s="847"/>
      <c r="M1189" s="1237" t="str">
        <f t="shared" si="233"/>
        <v>yes</v>
      </c>
      <c r="N1189" s="1237" t="str">
        <f t="shared" si="234"/>
        <v>yes</v>
      </c>
      <c r="O1189" s="847"/>
      <c r="P1189" s="847"/>
      <c r="Q1189" s="15"/>
      <c r="R1189" s="450"/>
      <c r="S1189" s="45"/>
      <c r="T1189" s="45"/>
      <c r="U1189" s="1066">
        <v>1190</v>
      </c>
      <c r="V1189" s="45"/>
    </row>
    <row r="1190" spans="1:22" ht="15.75" customHeight="1">
      <c r="A1190" s="43" t="str">
        <f>A974</f>
        <v>Small business -- see Data2</v>
      </c>
      <c r="B1190" s="847"/>
      <c r="C1190" s="1246">
        <f>IF(C$1104=0,0,MAX(SUM(C974,M974)/C$1104,SUM(C974)/C$1104))</f>
        <v>0.57701984903550463</v>
      </c>
      <c r="D1190" s="1246">
        <f>IF(D$1104=0,0,MAX(SUM(D974,N974)/D$1104,SUM(D974)/D$1104))</f>
        <v>1.2733202870189171</v>
      </c>
      <c r="E1190" s="1246">
        <f>IF(E$1104=0,0,MAX(SUM(E974,O974)/E$1104,SUM(E974)/E$1104))</f>
        <v>2.5362035225048922</v>
      </c>
      <c r="F1190" s="1246">
        <f>IF(F$1104=0,0,MAX(SUM(F974,P974)/F$1104,SUM(F974)/F$1104))</f>
        <v>13.714285714285712</v>
      </c>
      <c r="G1190" s="847"/>
      <c r="H1190" s="45"/>
      <c r="I1190" s="45"/>
      <c r="J1190" s="45"/>
      <c r="K1190" s="846"/>
      <c r="L1190" s="847"/>
      <c r="M1190" s="1237" t="str">
        <f t="shared" si="233"/>
        <v>yes</v>
      </c>
      <c r="N1190" s="1237" t="str">
        <f t="shared" si="234"/>
        <v>yes</v>
      </c>
      <c r="O1190" s="847"/>
      <c r="P1190" s="847"/>
      <c r="Q1190" s="15"/>
      <c r="R1190" s="450"/>
      <c r="S1190" s="45"/>
      <c r="T1190" s="45"/>
      <c r="U1190" s="1066">
        <v>1191</v>
      </c>
      <c r="V1190" s="45"/>
    </row>
    <row r="1191" spans="1:22" ht="15.75" customHeight="1">
      <c r="A1191" s="43" t="str">
        <f>A976</f>
        <v>Social development -- see Data2</v>
      </c>
      <c r="B1191" s="847"/>
      <c r="C1191" s="1246">
        <f>IF(C$1104=0,0,MAX(SUM(C976,M976)/C$1104,SUM(C976)/C$1104))</f>
        <v>0</v>
      </c>
      <c r="D1191" s="1246">
        <f>IF(D$1104=0,0,MAX(SUM(D976,N976)/D$1104,SUM(D976)/D$1104))</f>
        <v>0</v>
      </c>
      <c r="E1191" s="1246">
        <f>IF(E$1104=0,0,MAX(SUM(E976,O976)/E$1104,SUM(E976)/E$1104))</f>
        <v>0</v>
      </c>
      <c r="F1191" s="1246">
        <f>IF(F$1104=0,0,MAX(SUM(F976,P976)/F$1104,SUM(F976)/F$1104))</f>
        <v>0</v>
      </c>
      <c r="G1191" s="847"/>
      <c r="H1191" s="45"/>
      <c r="I1191" s="45"/>
      <c r="J1191" s="45"/>
      <c r="K1191" s="846"/>
      <c r="L1191" s="847"/>
      <c r="M1191" s="1237" t="str">
        <f t="shared" si="233"/>
        <v/>
      </c>
      <c r="N1191" s="1237" t="str">
        <f t="shared" si="234"/>
        <v/>
      </c>
      <c r="O1191" s="847"/>
      <c r="P1191" s="847"/>
      <c r="Q1191" s="15"/>
      <c r="R1191" s="450"/>
      <c r="S1191" s="45"/>
      <c r="T1191" s="45"/>
      <c r="U1191" s="1066">
        <v>1192</v>
      </c>
      <c r="V1191" s="45"/>
    </row>
    <row r="1192" spans="1:22" ht="15.75" customHeight="1">
      <c r="A1192" s="43" t="str">
        <f>A978</f>
        <v>Public works -- see Data2</v>
      </c>
      <c r="B1192" s="847"/>
      <c r="C1192" s="1246">
        <f>IF(C$1104=0,0,MAX(SUM(C978,M978)/C$1104,SUM(C978)/C$1104))</f>
        <v>0</v>
      </c>
      <c r="D1192" s="1246">
        <f>IF(D$1104=0,0,MAX(SUM(D978,N978)/D$1104,SUM(D978)/D$1104))</f>
        <v>0</v>
      </c>
      <c r="E1192" s="1246">
        <f>IF(E$1104=0,0,MAX(SUM(E978,O978)/E$1104,SUM(E978)/E$1104))</f>
        <v>0</v>
      </c>
      <c r="F1192" s="1246">
        <f>IF(F$1104=0,0,MAX(SUM(F978,P978)/F$1104,SUM(F978)/F$1104))</f>
        <v>0</v>
      </c>
      <c r="G1192" s="847"/>
      <c r="H1192" s="45"/>
      <c r="I1192" s="45"/>
      <c r="J1192" s="45"/>
      <c r="K1192" s="846"/>
      <c r="L1192" s="847"/>
      <c r="M1192" s="1237" t="str">
        <f t="shared" si="233"/>
        <v/>
      </c>
      <c r="N1192" s="1237" t="str">
        <f t="shared" si="234"/>
        <v/>
      </c>
      <c r="O1192" s="847"/>
      <c r="P1192" s="847"/>
      <c r="Q1192" s="15"/>
      <c r="R1192" s="450"/>
      <c r="S1192" s="45"/>
      <c r="T1192" s="45"/>
      <c r="U1192" s="1066">
        <v>1193</v>
      </c>
      <c r="V1192" s="45"/>
    </row>
    <row r="1193" spans="1:22" ht="15.75" customHeight="1">
      <c r="A1193" s="43" t="str">
        <f>A980</f>
        <v>Gifts/social support: type</v>
      </c>
      <c r="B1193" s="847"/>
      <c r="C1193" s="1246">
        <f>IF(C$1104=0,0,MAX(SUM(C980,M980)/C$1104,SUM(C980)/C$1104))</f>
        <v>0</v>
      </c>
      <c r="D1193" s="1246">
        <f>IF(D$1104=0,0,MAX(SUM(D980,N980)/D$1104,SUM(D980)/D$1104))</f>
        <v>0</v>
      </c>
      <c r="E1193" s="1246">
        <f>IF(E$1104=0,0,MAX(SUM(E980,O980)/E$1104,SUM(E980)/E$1104))</f>
        <v>0</v>
      </c>
      <c r="F1193" s="1246">
        <f>IF(F$1104=0,0,MAX(SUM(F980,P980)/F$1104,SUM(F980)/F$1104))</f>
        <v>0</v>
      </c>
      <c r="G1193" s="847"/>
      <c r="H1193" s="45"/>
      <c r="I1193" s="45"/>
      <c r="J1193" s="45"/>
      <c r="K1193" s="846"/>
      <c r="L1193" s="847"/>
      <c r="M1193" s="1237" t="str">
        <f t="shared" si="233"/>
        <v/>
      </c>
      <c r="N1193" s="1237" t="str">
        <f t="shared" si="234"/>
        <v/>
      </c>
      <c r="O1193" s="847"/>
      <c r="P1193" s="847"/>
      <c r="Q1193" s="15"/>
      <c r="R1193" s="450"/>
      <c r="S1193" s="45"/>
      <c r="T1193" s="45"/>
      <c r="U1193" s="1066">
        <v>1194</v>
      </c>
      <c r="V1193" s="45"/>
    </row>
    <row r="1194" spans="1:22" ht="15.75" customHeight="1">
      <c r="A1194" s="43" t="str">
        <f>A982</f>
        <v>Remittances: no. times per year</v>
      </c>
      <c r="B1194" s="847"/>
      <c r="C1194" s="1246">
        <f>IF(C$1104=0,0,MAX(SUM(C982,M982)/C$1104,SUM(C982)/C$1104))</f>
        <v>0</v>
      </c>
      <c r="D1194" s="1246">
        <f>IF(D$1104=0,0,MAX(SUM(D982,N982)/D$1104,SUM(D982)/D$1104))</f>
        <v>0</v>
      </c>
      <c r="E1194" s="1246">
        <f>IF(E$1104=0,0,MAX(SUM(E982,O982)/E$1104,SUM(E982)/E$1104))</f>
        <v>0</v>
      </c>
      <c r="F1194" s="1246">
        <f>IF(F$1104=0,0,MAX(SUM(F982,P982)/F$1104,SUM(F982)/F$1104))</f>
        <v>0</v>
      </c>
      <c r="G1194" s="847"/>
      <c r="H1194" s="45"/>
      <c r="I1194" s="45"/>
      <c r="J1194" s="45"/>
      <c r="K1194" s="846"/>
      <c r="L1194" s="847"/>
      <c r="M1194" s="1237" t="str">
        <f t="shared" si="233"/>
        <v/>
      </c>
      <c r="N1194" s="1237" t="str">
        <f t="shared" si="234"/>
        <v/>
      </c>
      <c r="O1194" s="847"/>
      <c r="P1194" s="847"/>
      <c r="Q1194" s="15"/>
      <c r="R1194" s="450"/>
      <c r="S1194" s="45"/>
      <c r="T1194" s="45"/>
      <c r="U1194" s="1066">
        <v>1195</v>
      </c>
      <c r="V1194" s="45"/>
    </row>
    <row r="1195" spans="1:22" ht="12.75" customHeight="1">
      <c r="A1195" s="43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3"/>
      <c r="R1204" s="43"/>
      <c r="S1204" s="45"/>
      <c r="T1204" s="45"/>
      <c r="U1204" s="45"/>
      <c r="V1204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4" zoomScale="106" zoomScaleNormal="106" zoomScalePageLayoutView="106" workbookViewId="0">
      <selection activeCell="D1" sqref="D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8.6640625" style="15" customWidth="1"/>
    <col min="4" max="6" width="6.6640625" style="15" bestFit="1" customWidth="1"/>
    <col min="7" max="7" width="7.5" style="1259" customWidth="1"/>
    <col min="8" max="8" width="14.33203125" style="1260" customWidth="1"/>
    <col min="9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0"/>
      <c r="J1" s="450"/>
      <c r="K1" s="450"/>
      <c r="L1" s="450"/>
      <c r="M1" s="450"/>
    </row>
    <row r="2" spans="1:13" ht="14" customHeight="1" thickBot="1">
      <c r="A2" s="1264" t="s">
        <v>518</v>
      </c>
      <c r="B2" s="1265"/>
      <c r="C2" s="1266"/>
      <c r="D2" s="1266"/>
      <c r="E2" s="1266"/>
      <c r="F2" s="1266"/>
      <c r="G2" s="1263"/>
      <c r="H2" s="1263"/>
      <c r="I2" s="450"/>
      <c r="J2" s="450"/>
      <c r="K2" s="450"/>
      <c r="L2" s="450"/>
      <c r="M2" s="450"/>
    </row>
    <row r="3" spans="1:13" ht="14" customHeight="1" thickBot="1">
      <c r="A3" s="1267"/>
      <c r="B3" s="1045"/>
      <c r="C3" s="1045" t="s">
        <v>470</v>
      </c>
      <c r="D3" s="1046"/>
      <c r="E3" s="1046"/>
      <c r="F3" s="1046"/>
      <c r="G3" s="1263"/>
      <c r="H3" s="1263"/>
      <c r="I3" s="450"/>
      <c r="J3" s="450"/>
      <c r="K3" s="450"/>
      <c r="L3" s="450"/>
      <c r="M3" s="450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0"/>
      <c r="J4" s="450"/>
      <c r="K4" s="450"/>
      <c r="L4" s="450"/>
      <c r="M4" s="450"/>
    </row>
    <row r="5" spans="1:13" ht="12.75" customHeight="1">
      <c r="A5" s="1269" t="s">
        <v>519</v>
      </c>
      <c r="B5" s="1270"/>
      <c r="C5" s="1154"/>
      <c r="D5" s="1154"/>
      <c r="E5" s="1154"/>
      <c r="F5" s="1154"/>
      <c r="G5" s="1263"/>
      <c r="H5" s="1263"/>
      <c r="I5" s="450"/>
      <c r="J5" s="450"/>
      <c r="K5" s="450"/>
      <c r="L5" s="450"/>
      <c r="M5" s="450"/>
    </row>
    <row r="6" spans="1:13" ht="12.75" customHeight="1">
      <c r="A6" s="1271" t="s">
        <v>520</v>
      </c>
      <c r="B6" s="1265"/>
      <c r="C6" s="1266"/>
      <c r="D6" s="1266"/>
      <c r="E6" s="1266"/>
      <c r="F6" s="1266"/>
      <c r="G6" s="1263"/>
      <c r="H6" s="1263"/>
      <c r="I6" s="450"/>
      <c r="J6" s="450"/>
      <c r="K6" s="450"/>
      <c r="L6" s="450"/>
      <c r="M6" s="450"/>
    </row>
    <row r="7" spans="1:13" ht="12.75" customHeight="1">
      <c r="A7" s="1272" t="s">
        <v>521</v>
      </c>
      <c r="B7" s="1273"/>
      <c r="C7" s="1242"/>
      <c r="D7" s="1242"/>
      <c r="E7" s="1242"/>
      <c r="F7" s="1242"/>
      <c r="G7" s="1263"/>
      <c r="H7" s="1263"/>
      <c r="I7" s="450"/>
      <c r="J7" s="450"/>
      <c r="K7" s="450"/>
      <c r="L7" s="450"/>
      <c r="M7" s="450"/>
    </row>
    <row r="8" spans="1:13" ht="12.75" customHeight="1">
      <c r="A8" s="1269" t="s">
        <v>522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0"/>
      <c r="J8" s="450"/>
      <c r="K8" s="450"/>
      <c r="L8" s="450"/>
      <c r="M8" s="450"/>
    </row>
    <row r="9" spans="1:13" ht="12.75" customHeight="1">
      <c r="A9" s="1271" t="s">
        <v>523</v>
      </c>
      <c r="B9" s="1265"/>
      <c r="C9" s="1266"/>
      <c r="D9" s="1266"/>
      <c r="E9" s="1266"/>
      <c r="F9" s="1266"/>
      <c r="G9" s="1263"/>
      <c r="H9" s="1263"/>
      <c r="I9" s="450"/>
      <c r="J9" s="450"/>
      <c r="K9" s="450"/>
      <c r="L9" s="450"/>
      <c r="M9" s="450"/>
    </row>
    <row r="10" spans="1:13" ht="12.75" customHeight="1">
      <c r="A10" s="1272" t="s">
        <v>524</v>
      </c>
      <c r="B10" s="1273"/>
      <c r="C10" s="1242"/>
      <c r="D10" s="1242"/>
      <c r="E10" s="1242"/>
      <c r="F10" s="1242"/>
      <c r="G10" s="1263"/>
      <c r="H10" s="1263"/>
      <c r="I10" s="450"/>
      <c r="J10" s="450"/>
      <c r="K10" s="450"/>
      <c r="L10" s="450"/>
      <c r="M10" s="450"/>
    </row>
    <row r="11" spans="1:13" ht="12.75" customHeight="1">
      <c r="A11" s="1269" t="s">
        <v>525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0"/>
      <c r="J11" s="450"/>
      <c r="K11" s="450"/>
      <c r="L11" s="450"/>
      <c r="M11" s="450"/>
    </row>
    <row r="12" spans="1:13" ht="12.75" customHeight="1">
      <c r="A12" s="1269" t="s">
        <v>522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0"/>
      <c r="J12" s="450"/>
      <c r="K12" s="450"/>
      <c r="L12" s="450"/>
      <c r="M12" s="450"/>
    </row>
    <row r="13" spans="1:13" ht="12.75" customHeight="1">
      <c r="A13" s="1272" t="s">
        <v>526</v>
      </c>
      <c r="B13" s="1273"/>
      <c r="C13" s="1242"/>
      <c r="D13" s="1242"/>
      <c r="E13" s="1242"/>
      <c r="F13" s="1242"/>
      <c r="G13" s="1263"/>
      <c r="H13" s="1263"/>
      <c r="I13" s="450"/>
      <c r="J13" s="450"/>
      <c r="K13" s="450"/>
      <c r="L13" s="450"/>
      <c r="M13" s="450"/>
    </row>
    <row r="14" spans="1:13" ht="12.75" customHeight="1">
      <c r="A14" s="1269" t="s">
        <v>525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0"/>
      <c r="J14" s="450"/>
      <c r="K14" s="450"/>
      <c r="L14" s="450"/>
      <c r="M14" s="450"/>
    </row>
    <row r="15" spans="1:13" ht="12.75" customHeight="1">
      <c r="A15" s="1269" t="s">
        <v>522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0"/>
      <c r="J15" s="450"/>
      <c r="K15" s="450"/>
      <c r="L15" s="450"/>
      <c r="M15" s="450"/>
    </row>
    <row r="16" spans="1:13" ht="12.75" customHeight="1">
      <c r="A16" s="1272" t="s">
        <v>527</v>
      </c>
      <c r="B16" s="1273"/>
      <c r="C16" s="1242"/>
      <c r="D16" s="1242"/>
      <c r="E16" s="1242"/>
      <c r="F16" s="1242"/>
      <c r="G16" s="1263"/>
      <c r="H16" s="1263"/>
      <c r="I16" s="450"/>
      <c r="J16" s="450"/>
      <c r="K16" s="450"/>
      <c r="L16" s="450"/>
      <c r="M16" s="450"/>
    </row>
    <row r="17" spans="1:13" ht="12.75" customHeight="1">
      <c r="A17" s="1269" t="s">
        <v>525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0"/>
      <c r="J17" s="450"/>
      <c r="K17" s="450"/>
      <c r="L17" s="450"/>
      <c r="M17" s="450"/>
    </row>
    <row r="18" spans="1:13" ht="12.75" customHeight="1">
      <c r="A18" s="1269" t="s">
        <v>522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0"/>
      <c r="J18" s="450"/>
      <c r="K18" s="450"/>
      <c r="L18" s="450"/>
      <c r="M18" s="450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0"/>
      <c r="J19" s="450"/>
      <c r="K19" s="450"/>
      <c r="L19" s="450"/>
      <c r="M19" s="450"/>
    </row>
    <row r="20" spans="1:13" ht="12.75" customHeight="1">
      <c r="A20" s="1272" t="s">
        <v>528</v>
      </c>
      <c r="B20" s="1275"/>
      <c r="C20" s="1240"/>
      <c r="D20" s="1240"/>
      <c r="E20" s="1240"/>
      <c r="F20" s="1240"/>
      <c r="G20" s="1263"/>
      <c r="H20" s="1263"/>
      <c r="I20" s="450"/>
      <c r="J20" s="450"/>
      <c r="K20" s="450"/>
      <c r="L20" s="450"/>
      <c r="M20" s="450"/>
    </row>
    <row r="21" spans="1:13" ht="12.75" customHeight="1">
      <c r="A21" s="1269" t="s">
        <v>529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0"/>
      <c r="J21" s="450"/>
      <c r="K21" s="450"/>
      <c r="L21" s="450"/>
      <c r="M21" s="450"/>
    </row>
    <row r="22" spans="1:13" ht="12.75" customHeight="1">
      <c r="A22" s="1272" t="s">
        <v>530</v>
      </c>
      <c r="B22" s="1275"/>
      <c r="C22" s="1240"/>
      <c r="D22" s="1240"/>
      <c r="E22" s="1240"/>
      <c r="F22" s="1240"/>
      <c r="G22" s="1263"/>
      <c r="H22" s="1263"/>
      <c r="I22" s="450"/>
      <c r="J22" s="450"/>
      <c r="K22" s="450"/>
      <c r="L22" s="450"/>
      <c r="M22" s="450"/>
    </row>
    <row r="23" spans="1:13" ht="12.75" customHeight="1">
      <c r="A23" s="1269" t="s">
        <v>531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0"/>
      <c r="J23" s="450"/>
      <c r="K23" s="450"/>
      <c r="L23" s="450"/>
      <c r="M23" s="450"/>
    </row>
    <row r="24" spans="1:13" ht="12.75" customHeight="1">
      <c r="A24" s="1269" t="s">
        <v>532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0"/>
      <c r="J24" s="450"/>
      <c r="K24" s="450"/>
      <c r="L24" s="450"/>
      <c r="M24" s="450"/>
    </row>
    <row r="25" spans="1:13" ht="12.75" customHeight="1">
      <c r="A25" s="1269" t="s">
        <v>533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0"/>
      <c r="J25" s="450"/>
      <c r="K25" s="450"/>
      <c r="L25" s="450"/>
      <c r="M25" s="450"/>
    </row>
    <row r="26" spans="1:13" ht="12.75" customHeight="1">
      <c r="A26" s="1271" t="s">
        <v>534</v>
      </c>
      <c r="B26" s="1276"/>
      <c r="C26" s="1277"/>
      <c r="D26" s="1277"/>
      <c r="E26" s="1277"/>
      <c r="F26" s="1277"/>
      <c r="G26" s="1263"/>
      <c r="H26" s="1263"/>
      <c r="I26" s="450"/>
      <c r="J26" s="450"/>
      <c r="K26" s="450"/>
      <c r="L26" s="450"/>
      <c r="M26" s="450"/>
    </row>
    <row r="27" spans="1:13" ht="12.75" customHeight="1">
      <c r="A27" s="1272" t="s">
        <v>535</v>
      </c>
      <c r="B27" s="1275"/>
      <c r="C27" s="1240"/>
      <c r="D27" s="1240"/>
      <c r="E27" s="1240"/>
      <c r="F27" s="1240"/>
      <c r="G27" s="1263"/>
      <c r="H27" s="1263"/>
      <c r="I27" s="450"/>
      <c r="J27" s="450"/>
      <c r="K27" s="450"/>
      <c r="L27" s="450"/>
      <c r="M27" s="450"/>
    </row>
    <row r="28" spans="1:13" ht="12.75" customHeight="1">
      <c r="A28" s="1269" t="s">
        <v>536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0"/>
      <c r="J28" s="450"/>
      <c r="K28" s="450"/>
      <c r="L28" s="450"/>
      <c r="M28" s="450"/>
    </row>
    <row r="29" spans="1:13" ht="12.75" customHeight="1">
      <c r="A29" s="1272" t="s">
        <v>537</v>
      </c>
      <c r="B29" s="1273"/>
      <c r="C29" s="1242"/>
      <c r="D29" s="1242"/>
      <c r="E29" s="1242"/>
      <c r="F29" s="1242"/>
      <c r="G29" s="1263"/>
      <c r="H29" s="1263"/>
      <c r="I29" s="450"/>
      <c r="J29" s="450"/>
      <c r="K29" s="450"/>
      <c r="L29" s="450"/>
      <c r="M29" s="450"/>
    </row>
    <row r="30" spans="1:13" ht="12.75" customHeight="1">
      <c r="A30" s="1269" t="s">
        <v>536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0"/>
      <c r="J30" s="450"/>
      <c r="K30" s="450"/>
      <c r="L30" s="450"/>
      <c r="M30" s="450"/>
    </row>
    <row r="31" spans="1:13" ht="12.75" customHeight="1">
      <c r="A31" s="1272" t="s">
        <v>538</v>
      </c>
      <c r="B31" s="1273"/>
      <c r="C31" s="1242"/>
      <c r="D31" s="1242"/>
      <c r="E31" s="1242"/>
      <c r="F31" s="1242"/>
      <c r="G31" s="1263"/>
      <c r="H31" s="1263"/>
      <c r="I31" s="450"/>
      <c r="J31" s="450"/>
      <c r="K31" s="450"/>
      <c r="L31" s="450"/>
      <c r="M31" s="450"/>
    </row>
    <row r="32" spans="1:13" ht="12.75" customHeight="1">
      <c r="A32" s="1269" t="s">
        <v>536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0"/>
      <c r="J32" s="450"/>
      <c r="K32" s="450"/>
      <c r="L32" s="450"/>
      <c r="M32" s="450"/>
    </row>
    <row r="33" spans="1:13" ht="12.75" customHeight="1">
      <c r="A33" s="1272" t="s">
        <v>539</v>
      </c>
      <c r="B33" s="1275"/>
      <c r="C33" s="1240"/>
      <c r="D33" s="1240"/>
      <c r="E33" s="1240"/>
      <c r="F33" s="1240"/>
      <c r="G33" s="1263"/>
      <c r="H33" s="1263"/>
      <c r="I33" s="450"/>
      <c r="J33" s="450"/>
      <c r="K33" s="450"/>
      <c r="L33" s="450"/>
      <c r="M33" s="450"/>
    </row>
    <row r="34" spans="1:13" ht="12.75" customHeight="1">
      <c r="A34" s="1269" t="s">
        <v>536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0"/>
      <c r="J34" s="450"/>
      <c r="K34" s="450"/>
      <c r="L34" s="450"/>
      <c r="M34" s="450"/>
    </row>
    <row r="35" spans="1:13" ht="12.75" customHeight="1">
      <c r="A35" s="1272" t="s">
        <v>540</v>
      </c>
      <c r="B35" s="1275"/>
      <c r="C35" s="1240"/>
      <c r="D35" s="1240"/>
      <c r="E35" s="1240"/>
      <c r="F35" s="1240"/>
      <c r="G35" s="1263"/>
      <c r="H35" s="1263"/>
      <c r="I35" s="450"/>
      <c r="J35" s="450"/>
      <c r="K35" s="450"/>
      <c r="L35" s="450"/>
      <c r="M35" s="450"/>
    </row>
    <row r="36" spans="1:13" ht="12.75" customHeight="1">
      <c r="A36" s="1278" t="s">
        <v>536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0"/>
      <c r="J36" s="450"/>
      <c r="K36" s="450"/>
      <c r="L36" s="450"/>
      <c r="M36" s="450"/>
    </row>
    <row r="37" spans="1:13" ht="12.75" customHeight="1">
      <c r="A37" s="1272" t="s">
        <v>541</v>
      </c>
      <c r="B37" s="1273"/>
      <c r="C37" s="1242"/>
      <c r="D37" s="1242"/>
      <c r="E37" s="1242"/>
      <c r="F37" s="1242"/>
      <c r="G37" s="1263"/>
      <c r="H37" s="1263"/>
      <c r="I37" s="450"/>
      <c r="J37" s="450"/>
      <c r="K37" s="450"/>
      <c r="L37" s="450"/>
      <c r="M37" s="450"/>
    </row>
    <row r="38" spans="1:13" ht="12.75" customHeight="1">
      <c r="A38" s="1269" t="s">
        <v>536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0"/>
      <c r="J38" s="450"/>
      <c r="K38" s="450"/>
      <c r="L38" s="450"/>
      <c r="M38" s="450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0"/>
      <c r="J39" s="450"/>
      <c r="K39" s="450"/>
      <c r="L39" s="450"/>
      <c r="M39" s="450"/>
    </row>
    <row r="40" spans="1:13" ht="12.75" customHeight="1">
      <c r="A40" s="1282" t="s">
        <v>542</v>
      </c>
      <c r="B40" s="1283"/>
      <c r="C40" s="1284"/>
      <c r="D40" s="1284"/>
      <c r="E40" s="1284"/>
      <c r="F40" s="1284"/>
      <c r="G40" s="1263"/>
      <c r="H40" s="1263"/>
      <c r="I40" s="450"/>
      <c r="J40" s="450"/>
      <c r="K40" s="450"/>
      <c r="L40" s="450"/>
      <c r="M40" s="450"/>
    </row>
    <row r="41" spans="1:13" ht="12.75" customHeight="1">
      <c r="A41" s="1269" t="s">
        <v>543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0"/>
      <c r="J41" s="450"/>
      <c r="K41" s="450"/>
      <c r="L41" s="450"/>
      <c r="M41" s="450"/>
    </row>
    <row r="42" spans="1:13" ht="12.75" customHeight="1">
      <c r="A42" s="1282" t="s">
        <v>544</v>
      </c>
      <c r="B42" s="1283"/>
      <c r="C42" s="1505" t="s">
        <v>545</v>
      </c>
      <c r="D42" s="1505"/>
      <c r="E42" s="1505"/>
      <c r="F42" s="1505"/>
      <c r="G42" s="1414" t="s">
        <v>546</v>
      </c>
      <c r="H42" s="1415" t="str">
        <f>[1]ExpFactors!$H$42</f>
        <v>Additional Price (per kg)</v>
      </c>
      <c r="I42" s="864" t="s">
        <v>547</v>
      </c>
      <c r="J42" s="450"/>
      <c r="K42" s="450"/>
      <c r="L42" s="450"/>
      <c r="M42" s="450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6">
        <f>[1]ExpFactors!G43</f>
        <v>0</v>
      </c>
      <c r="H43" s="1416">
        <f>[1]ExpFactors!$H43</f>
        <v>1</v>
      </c>
      <c r="I43" s="864" t="str">
        <f>[1]ExpFactors!$I43</f>
        <v>des</v>
      </c>
      <c r="J43" s="450"/>
      <c r="K43" s="450"/>
      <c r="L43" s="450"/>
      <c r="M43" s="450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6">
        <f>[1]ExpFactors!G44</f>
        <v>0</v>
      </c>
      <c r="H44" s="1416">
        <f>[1]ExpFactors!$H44</f>
        <v>1</v>
      </c>
      <c r="I44" s="864" t="str">
        <f>[1]ExpFactors!$I44</f>
        <v>other</v>
      </c>
      <c r="J44" s="450"/>
      <c r="K44" s="450"/>
      <c r="L44" s="450"/>
      <c r="M44" s="450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6">
        <f>[1]ExpFactors!G45</f>
        <v>0</v>
      </c>
      <c r="H45" s="1416">
        <f>[1]ExpFactors!$H45</f>
        <v>1</v>
      </c>
      <c r="I45" s="864" t="str">
        <f>[1]ExpFactors!$I45</f>
        <v>other</v>
      </c>
      <c r="J45" s="450"/>
      <c r="K45" s="450"/>
      <c r="L45" s="450"/>
      <c r="M45" s="450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6">
        <f>[1]ExpFactors!G46</f>
        <v>0</v>
      </c>
      <c r="H46" s="1416">
        <f>[1]ExpFactors!$H46</f>
        <v>1</v>
      </c>
      <c r="I46" s="864" t="str">
        <f>[1]ExpFactors!$I46</f>
        <v>des</v>
      </c>
      <c r="J46" s="450"/>
      <c r="K46" s="450"/>
      <c r="L46" s="450"/>
      <c r="M46" s="450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6">
        <f>[1]ExpFactors!G47</f>
        <v>0</v>
      </c>
      <c r="H47" s="1416">
        <f>[1]ExpFactors!$H47</f>
        <v>1</v>
      </c>
      <c r="I47" s="864" t="str">
        <f>[1]ExpFactors!$I47</f>
        <v>des</v>
      </c>
      <c r="J47" s="450"/>
      <c r="K47" s="450"/>
      <c r="L47" s="450"/>
      <c r="M47" s="450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6">
        <f>[1]ExpFactors!G48</f>
        <v>0</v>
      </c>
      <c r="H48" s="1416">
        <f>[1]ExpFactors!$H48</f>
        <v>1</v>
      </c>
      <c r="I48" s="864" t="str">
        <f>[1]ExpFactors!$I48</f>
        <v>mns</v>
      </c>
      <c r="J48" s="450"/>
      <c r="K48" s="450"/>
      <c r="L48" s="450"/>
      <c r="M48" s="450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6">
        <f>[1]ExpFactors!G49</f>
        <v>0</v>
      </c>
      <c r="H49" s="1416">
        <f>[1]ExpFactors!$H49</f>
        <v>1</v>
      </c>
      <c r="I49" s="864" t="str">
        <f>[1]ExpFactors!$I49</f>
        <v>mns</v>
      </c>
      <c r="J49" s="450"/>
      <c r="K49" s="450"/>
      <c r="L49" s="450"/>
      <c r="M49" s="450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6">
        <f>[1]ExpFactors!G50</f>
        <v>0</v>
      </c>
      <c r="H50" s="1416">
        <f>[1]ExpFactors!$H50</f>
        <v>1</v>
      </c>
      <c r="I50" s="864" t="str">
        <f>[1]ExpFactors!$I50</f>
        <v>des</v>
      </c>
      <c r="J50" s="450"/>
      <c r="K50" s="450"/>
      <c r="L50" s="450"/>
      <c r="M50" s="450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6">
        <f>[1]ExpFactors!G51</f>
        <v>0</v>
      </c>
      <c r="H51" s="1416">
        <f>[1]ExpFactors!$H51</f>
        <v>1</v>
      </c>
      <c r="I51" s="864" t="str">
        <f>[1]ExpFactors!$I51</f>
        <v>des</v>
      </c>
      <c r="J51" s="450"/>
      <c r="K51" s="450"/>
      <c r="L51" s="450"/>
      <c r="M51" s="450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6">
        <f>[1]ExpFactors!G52</f>
        <v>0</v>
      </c>
      <c r="H52" s="1416">
        <f>[1]ExpFactors!$H52</f>
        <v>1</v>
      </c>
      <c r="I52" s="864" t="str">
        <f>[1]ExpFactors!$I52</f>
        <v>des</v>
      </c>
      <c r="J52" s="450"/>
      <c r="K52" s="450"/>
      <c r="L52" s="450"/>
      <c r="M52" s="450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6">
        <f>[1]ExpFactors!G53</f>
        <v>0</v>
      </c>
      <c r="H53" s="1416">
        <f>[1]ExpFactors!$H53</f>
        <v>1</v>
      </c>
      <c r="I53" s="864" t="str">
        <f>[1]ExpFactors!$I53</f>
        <v>des</v>
      </c>
      <c r="J53" s="450"/>
      <c r="K53" s="450"/>
      <c r="L53" s="450"/>
      <c r="M53" s="450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6">
        <f>[1]ExpFactors!G54</f>
        <v>0</v>
      </c>
      <c r="H54" s="1416">
        <f>[1]ExpFactors!$H54</f>
        <v>1</v>
      </c>
      <c r="I54" s="864" t="str">
        <f>[1]ExpFactors!$I54</f>
        <v>other</v>
      </c>
      <c r="J54" s="450"/>
      <c r="K54" s="450"/>
      <c r="L54" s="450"/>
      <c r="M54" s="450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6">
        <f>[1]ExpFactors!G55</f>
        <v>0</v>
      </c>
      <c r="H55" s="1416">
        <f>[1]ExpFactors!$H55</f>
        <v>1</v>
      </c>
      <c r="I55" s="864" t="str">
        <f>[1]ExpFactors!$I55</f>
        <v>des</v>
      </c>
      <c r="J55" s="450"/>
      <c r="K55" s="450"/>
      <c r="L55" s="450"/>
      <c r="M55" s="450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6">
        <f>[1]ExpFactors!G56</f>
        <v>0</v>
      </c>
      <c r="H56" s="1416">
        <f>[1]ExpFactors!$H56</f>
        <v>1</v>
      </c>
      <c r="I56" s="864" t="str">
        <f>[1]ExpFactors!$I56</f>
        <v>des</v>
      </c>
      <c r="J56" s="450"/>
      <c r="K56" s="450"/>
      <c r="L56" s="450"/>
      <c r="M56" s="450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6">
        <f>[1]ExpFactors!G57</f>
        <v>0</v>
      </c>
      <c r="H57" s="1416">
        <f>[1]ExpFactors!$H57</f>
        <v>1</v>
      </c>
      <c r="I57" s="864" t="str">
        <f>[1]ExpFactors!$I57</f>
        <v>other</v>
      </c>
      <c r="J57" s="450"/>
      <c r="K57" s="450"/>
      <c r="L57" s="450"/>
      <c r="M57" s="450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6">
        <f>[1]ExpFactors!G58</f>
        <v>0</v>
      </c>
      <c r="H58" s="1416">
        <f>[1]ExpFactors!$H58</f>
        <v>1</v>
      </c>
      <c r="I58" s="864" t="str">
        <f>[1]ExpFactors!$I58</f>
        <v>other</v>
      </c>
      <c r="J58" s="450"/>
      <c r="K58" s="450"/>
      <c r="L58" s="450"/>
      <c r="M58" s="450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6">
        <f>[1]ExpFactors!G59</f>
        <v>0</v>
      </c>
      <c r="H59" s="1416">
        <f>[1]ExpFactors!$H59</f>
        <v>1</v>
      </c>
      <c r="I59" s="864" t="str">
        <f>[1]ExpFactors!$I59</f>
        <v>des</v>
      </c>
      <c r="J59" s="450"/>
      <c r="K59" s="450"/>
      <c r="L59" s="450"/>
      <c r="M59" s="450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6">
        <f>[1]ExpFactors!G60</f>
        <v>0</v>
      </c>
      <c r="H60" s="1416">
        <f>[1]ExpFactors!$H60</f>
        <v>1</v>
      </c>
      <c r="I60" s="864" t="str">
        <f>[1]ExpFactors!$I60</f>
        <v>des</v>
      </c>
      <c r="J60" s="450"/>
      <c r="K60" s="450"/>
      <c r="L60" s="450"/>
      <c r="M60" s="450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6">
        <f>[1]ExpFactors!G61</f>
        <v>0</v>
      </c>
      <c r="H61" s="1416">
        <f>[1]ExpFactors!$H61</f>
        <v>1</v>
      </c>
      <c r="I61" s="864" t="str">
        <f>[1]ExpFactors!$I61</f>
        <v>des</v>
      </c>
      <c r="J61" s="450"/>
      <c r="K61" s="450"/>
      <c r="L61" s="450"/>
      <c r="M61" s="450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6">
        <f>[1]ExpFactors!G62</f>
        <v>0</v>
      </c>
      <c r="H62" s="1416">
        <f>[1]ExpFactors!$H62</f>
        <v>1</v>
      </c>
      <c r="I62" s="864" t="str">
        <f>[1]ExpFactors!$I62</f>
        <v>des</v>
      </c>
      <c r="J62" s="450"/>
      <c r="K62" s="450"/>
      <c r="L62" s="450"/>
      <c r="M62" s="450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6">
        <f>[1]ExpFactors!G63</f>
        <v>0</v>
      </c>
      <c r="H63" s="1416">
        <f>[1]ExpFactors!$H63</f>
        <v>1</v>
      </c>
      <c r="I63" s="864" t="str">
        <f>[1]ExpFactors!$I63</f>
        <v>des</v>
      </c>
      <c r="J63" s="450"/>
      <c r="K63" s="450"/>
      <c r="L63" s="450"/>
      <c r="M63" s="450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6">
        <f>[1]ExpFactors!G64</f>
        <v>0</v>
      </c>
      <c r="H64" s="1416">
        <f>[1]ExpFactors!$H64</f>
        <v>1</v>
      </c>
      <c r="I64" s="864" t="str">
        <f>[1]ExpFactors!$I64</f>
        <v>mns</v>
      </c>
      <c r="J64" s="450"/>
      <c r="K64" s="450"/>
      <c r="L64" s="450"/>
      <c r="M64" s="450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6">
        <f>[1]ExpFactors!G65</f>
        <v>0</v>
      </c>
      <c r="H65" s="1416">
        <f>[1]ExpFactors!$H65</f>
        <v>1</v>
      </c>
      <c r="I65" s="864" t="str">
        <f>[1]ExpFactors!$I65</f>
        <v>mns</v>
      </c>
      <c r="J65" s="450"/>
      <c r="K65" s="450"/>
      <c r="L65" s="450"/>
      <c r="M65" s="450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6">
        <f>[1]ExpFactors!G66</f>
        <v>0</v>
      </c>
      <c r="H66" s="1416">
        <f>[1]ExpFactors!$H66</f>
        <v>1</v>
      </c>
      <c r="I66" s="864" t="str">
        <f>[1]ExpFactors!$I66</f>
        <v>des</v>
      </c>
      <c r="J66" s="450"/>
      <c r="K66" s="450"/>
      <c r="L66" s="450"/>
      <c r="M66" s="450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6">
        <f>[1]ExpFactors!G67</f>
        <v>0</v>
      </c>
      <c r="H67" s="1416">
        <f>[1]ExpFactors!$H67</f>
        <v>1</v>
      </c>
      <c r="I67" s="864" t="str">
        <f>[1]ExpFactors!$I67</f>
        <v>des</v>
      </c>
      <c r="J67" s="450"/>
      <c r="K67" s="450"/>
      <c r="L67" s="450"/>
      <c r="M67" s="450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6">
        <f>[1]ExpFactors!G68</f>
        <v>0</v>
      </c>
      <c r="H68" s="1416">
        <f>[1]ExpFactors!$H68</f>
        <v>1</v>
      </c>
      <c r="I68" s="864" t="str">
        <f>[1]ExpFactors!$I68</f>
        <v>des</v>
      </c>
      <c r="J68" s="450"/>
      <c r="K68" s="450"/>
      <c r="L68" s="450"/>
      <c r="M68" s="450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6">
        <f>[1]ExpFactors!G69</f>
        <v>0</v>
      </c>
      <c r="H69" s="1416">
        <f>[1]ExpFactors!$H69</f>
        <v>1</v>
      </c>
      <c r="I69" s="864" t="str">
        <f>[1]ExpFactors!$I69</f>
        <v>other</v>
      </c>
      <c r="J69" s="450"/>
      <c r="K69" s="450"/>
      <c r="L69" s="450"/>
      <c r="M69" s="450"/>
    </row>
    <row r="70" spans="1:13" ht="12.75" customHeight="1">
      <c r="A70" s="1289" t="s">
        <v>365</v>
      </c>
      <c r="B70" s="1290"/>
      <c r="C70" s="1505" t="s">
        <v>545</v>
      </c>
      <c r="D70" s="1505"/>
      <c r="E70" s="1505"/>
      <c r="F70" s="1505"/>
      <c r="G70" s="1414" t="s">
        <v>546</v>
      </c>
      <c r="H70" s="1415" t="str">
        <f>[1]ExpFactors!$H$70</f>
        <v>Additional Price (per kg)</v>
      </c>
      <c r="I70" s="864"/>
      <c r="J70" s="450"/>
      <c r="K70" s="450"/>
      <c r="L70" s="450"/>
      <c r="M70" s="450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6">
        <f>[1]ExpFactors!$H71</f>
        <v>0</v>
      </c>
      <c r="I71" s="864" t="str">
        <f>[1]ExpFactors!$I71</f>
        <v>mns</v>
      </c>
      <c r="J71" s="450"/>
      <c r="K71" s="450"/>
      <c r="L71" s="450"/>
      <c r="M71" s="450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6">
        <f>[1]ExpFactors!$H72</f>
        <v>0</v>
      </c>
      <c r="I72" s="864" t="str">
        <f>[1]ExpFactors!$I72</f>
        <v>mns</v>
      </c>
      <c r="J72" s="450"/>
      <c r="K72" s="450"/>
      <c r="L72" s="450"/>
      <c r="M72" s="450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6">
        <f>[1]ExpFactors!$H73</f>
        <v>0</v>
      </c>
      <c r="I73" s="864" t="str">
        <f>[1]ExpFactors!$I73</f>
        <v>mns</v>
      </c>
      <c r="J73" s="450"/>
      <c r="K73" s="450"/>
      <c r="L73" s="450"/>
      <c r="M73" s="450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6">
        <f>[1]ExpFactors!$H74</f>
        <v>0</v>
      </c>
      <c r="I74" s="864" t="str">
        <f>[1]ExpFactors!$I74</f>
        <v>des</v>
      </c>
      <c r="J74" s="450"/>
      <c r="K74" s="450"/>
      <c r="L74" s="450"/>
      <c r="M74" s="450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6">
        <f>[1]ExpFactors!$H75</f>
        <v>0</v>
      </c>
      <c r="I75" s="864" t="str">
        <f>[1]ExpFactors!$I75</f>
        <v>mns</v>
      </c>
      <c r="J75" s="450"/>
      <c r="K75" s="450"/>
      <c r="L75" s="450"/>
      <c r="M75" s="450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6">
        <f>[1]ExpFactors!$H76</f>
        <v>0</v>
      </c>
      <c r="I76" s="864" t="str">
        <f>[1]ExpFactors!$I76</f>
        <v>mns</v>
      </c>
      <c r="J76" s="450"/>
      <c r="K76" s="450"/>
      <c r="L76" s="450"/>
      <c r="M76" s="450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6">
        <f>[1]ExpFactors!$H77</f>
        <v>0</v>
      </c>
      <c r="I77" s="864" t="str">
        <f>[1]ExpFactors!$I77</f>
        <v>des</v>
      </c>
      <c r="J77" s="450"/>
      <c r="K77" s="450"/>
      <c r="L77" s="450"/>
      <c r="M77" s="450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6">
        <f>[1]ExpFactors!$H78</f>
        <v>0</v>
      </c>
      <c r="I78" s="864" t="str">
        <f>[1]ExpFactors!$I78</f>
        <v>des</v>
      </c>
      <c r="J78" s="450"/>
      <c r="K78" s="450"/>
      <c r="L78" s="450"/>
      <c r="M78" s="450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6">
        <f>[1]ExpFactors!$H79</f>
        <v>0</v>
      </c>
      <c r="I79" s="864" t="str">
        <f>[1]ExpFactors!$I79</f>
        <v>des</v>
      </c>
      <c r="J79" s="450"/>
      <c r="K79" s="450"/>
      <c r="L79" s="450"/>
      <c r="M79" s="450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6">
        <f>[1]ExpFactors!$H80</f>
        <v>0</v>
      </c>
      <c r="I80" s="864" t="str">
        <f>[1]ExpFactors!$I80</f>
        <v>des</v>
      </c>
      <c r="J80" s="450"/>
      <c r="K80" s="450"/>
      <c r="L80" s="450"/>
      <c r="M80" s="450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6">
        <f>[1]ExpFactors!$H81</f>
        <v>0</v>
      </c>
      <c r="I81" s="864" t="str">
        <f>[1]ExpFactors!$I81</f>
        <v>other</v>
      </c>
      <c r="J81" s="450"/>
      <c r="K81" s="450"/>
      <c r="L81" s="450"/>
      <c r="M81" s="450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6">
        <f>[1]ExpFactors!$H82</f>
        <v>0</v>
      </c>
      <c r="I82" s="864" t="str">
        <f>[1]ExpFactors!$I82</f>
        <v>mns</v>
      </c>
      <c r="J82" s="450"/>
      <c r="K82" s="450"/>
      <c r="L82" s="450"/>
      <c r="M82" s="450"/>
    </row>
    <row r="83" spans="1:13" ht="12.75" customHeight="1">
      <c r="A83" s="1289" t="s">
        <v>697</v>
      </c>
      <c r="B83" s="1290"/>
      <c r="C83" s="1505" t="s">
        <v>545</v>
      </c>
      <c r="D83" s="1505"/>
      <c r="E83" s="1505"/>
      <c r="F83" s="1505"/>
      <c r="G83" s="1414" t="str">
        <f>[1]ExpFactors!$G$83</f>
        <v>Addition</v>
      </c>
      <c r="H83" s="1415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6">
        <f>[1]ExpFactors!$H84</f>
        <v>1</v>
      </c>
      <c r="I84" s="864" t="str">
        <f>[1]ExpFactors!$I84</f>
        <v>des</v>
      </c>
      <c r="J84" s="450"/>
      <c r="K84" s="450"/>
      <c r="L84" s="450"/>
      <c r="M84" s="450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6">
        <f>[1]ExpFactors!$H85</f>
        <v>1</v>
      </c>
      <c r="I85" s="864" t="str">
        <f>[1]ExpFactors!$I85</f>
        <v>des</v>
      </c>
      <c r="J85" s="450"/>
      <c r="K85" s="450"/>
      <c r="L85" s="450"/>
      <c r="M85" s="450"/>
    </row>
    <row r="86" spans="1:13" ht="12.75" customHeight="1">
      <c r="A86" s="1289" t="s">
        <v>698</v>
      </c>
      <c r="B86" s="1290"/>
      <c r="C86" s="1505" t="s">
        <v>545</v>
      </c>
      <c r="D86" s="1505"/>
      <c r="E86" s="1505"/>
      <c r="F86" s="1505"/>
      <c r="G86" s="1414" t="str">
        <f>[1]ExpFactors!$G$83</f>
        <v>Addition</v>
      </c>
      <c r="H86" s="1415" t="str">
        <f>[1]ExpFactors!$H$83</f>
        <v>Additional Price (per kg)</v>
      </c>
      <c r="I86" s="864"/>
      <c r="J86" s="450"/>
      <c r="K86" s="450"/>
      <c r="L86" s="450"/>
      <c r="M86" s="450"/>
    </row>
    <row r="87" spans="1:13" ht="12.75" customHeight="1">
      <c r="A87" s="1269" t="s">
        <v>549</v>
      </c>
      <c r="B87" s="1416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6">
        <f>[1]ExpFactors!$H87</f>
        <v>0</v>
      </c>
      <c r="I87" s="864" t="str">
        <f>[1]ExpFactors!$I87</f>
        <v>des</v>
      </c>
      <c r="J87" s="450"/>
      <c r="K87" s="450"/>
      <c r="L87" s="450"/>
      <c r="M87" s="450"/>
    </row>
    <row r="88" spans="1:13" ht="12.75" customHeight="1">
      <c r="A88" s="1269" t="s">
        <v>548</v>
      </c>
      <c r="B88" s="1416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6">
        <f>[1]ExpFactors!$H88</f>
        <v>0</v>
      </c>
      <c r="I88" s="864" t="str">
        <f>[1]ExpFactors!$I88</f>
        <v>other</v>
      </c>
      <c r="J88" s="450"/>
      <c r="K88" s="450"/>
      <c r="L88" s="450"/>
      <c r="M88" s="450"/>
    </row>
    <row r="89" spans="1:13" ht="12" customHeight="1">
      <c r="A89" s="1289" t="s">
        <v>55</v>
      </c>
      <c r="B89" s="1290"/>
      <c r="C89" s="1505" t="s">
        <v>545</v>
      </c>
      <c r="D89" s="1505"/>
      <c r="E89" s="1505"/>
      <c r="F89" s="1505"/>
      <c r="G89" s="1414" t="s">
        <v>546</v>
      </c>
      <c r="H89" s="1415" t="str">
        <f>[1]ExpFactors!$H$89</f>
        <v>Additional Price (per kg)</v>
      </c>
      <c r="I89" s="864"/>
      <c r="J89" s="450"/>
      <c r="K89" s="450"/>
      <c r="L89" s="450"/>
      <c r="M89" s="450"/>
    </row>
    <row r="90" spans="1:13" ht="12" customHeight="1">
      <c r="A90" s="1269" t="s">
        <v>550</v>
      </c>
      <c r="B90" s="1416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6">
        <f>[1]ExpFactors!$H90</f>
        <v>0</v>
      </c>
      <c r="I90" s="864" t="str">
        <f>[1]ExpFactors!$I90</f>
        <v>mns</v>
      </c>
      <c r="J90" s="450"/>
      <c r="K90" s="450"/>
      <c r="L90" s="450"/>
      <c r="M90" s="450"/>
    </row>
    <row r="91" spans="1:13" ht="12" customHeight="1">
      <c r="A91" s="1278" t="s">
        <v>551</v>
      </c>
      <c r="B91" s="1416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6">
        <f>[1]ExpFactors!$H91</f>
        <v>0</v>
      </c>
      <c r="I91" s="864" t="str">
        <f>[1]ExpFactors!$I91</f>
        <v>des</v>
      </c>
      <c r="J91" s="450"/>
      <c r="K91" s="450"/>
      <c r="L91" s="450"/>
      <c r="M91" s="450"/>
    </row>
    <row r="92" spans="1:13" ht="12" customHeight="1">
      <c r="A92" s="1289" t="s">
        <v>552</v>
      </c>
      <c r="B92" s="1290"/>
      <c r="C92" s="1505" t="s">
        <v>545</v>
      </c>
      <c r="D92" s="1505"/>
      <c r="E92" s="1505"/>
      <c r="F92" s="1505"/>
      <c r="G92" s="1414" t="s">
        <v>546</v>
      </c>
      <c r="H92" s="1415" t="str">
        <f>[1]ExpFactors!$H$92</f>
        <v>Additional Price (per kg)</v>
      </c>
      <c r="I92" s="864"/>
      <c r="J92" s="450"/>
      <c r="K92" s="450"/>
      <c r="L92" s="450"/>
      <c r="M92" s="450"/>
    </row>
    <row r="93" spans="1:13" ht="12" customHeight="1">
      <c r="A93" s="1291" t="s">
        <v>553</v>
      </c>
      <c r="B93" s="1416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6">
        <f>[1]ExpFactors!$H93</f>
        <v>0</v>
      </c>
      <c r="I93" s="864" t="str">
        <f>[1]ExpFactors!$I93</f>
        <v>des</v>
      </c>
      <c r="J93" s="450"/>
      <c r="K93" s="450"/>
      <c r="L93" s="450"/>
      <c r="M93" s="450"/>
    </row>
    <row r="94" spans="1:13" ht="12" customHeight="1">
      <c r="A94" s="1291" t="s">
        <v>554</v>
      </c>
      <c r="B94" s="1416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6">
        <f>[1]ExpFactors!$H94</f>
        <v>0</v>
      </c>
      <c r="I94" s="864" t="str">
        <f>[1]ExpFactors!$I94</f>
        <v>des</v>
      </c>
      <c r="J94" s="450"/>
      <c r="K94" s="450"/>
      <c r="L94" s="450"/>
      <c r="M94" s="450"/>
    </row>
    <row r="95" spans="1:13" ht="12" customHeight="1">
      <c r="A95" s="1289" t="s">
        <v>555</v>
      </c>
      <c r="B95" s="1290"/>
      <c r="C95" s="1505" t="s">
        <v>545</v>
      </c>
      <c r="D95" s="1505"/>
      <c r="E95" s="1505"/>
      <c r="F95" s="1505"/>
      <c r="G95" s="1414" t="s">
        <v>546</v>
      </c>
      <c r="H95" s="1415" t="str">
        <f>[1]ExpFactors!$H$95</f>
        <v>Additional Price (per kg)</v>
      </c>
      <c r="I95" s="864"/>
      <c r="J95" s="450"/>
      <c r="K95" s="450"/>
      <c r="L95" s="450"/>
      <c r="M95" s="450"/>
    </row>
    <row r="96" spans="1:13" ht="12" customHeight="1">
      <c r="A96" s="1291" t="s">
        <v>556</v>
      </c>
      <c r="B96" s="1416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6">
        <f>[1]ExpFactors!$H96</f>
        <v>0</v>
      </c>
      <c r="I96" s="864" t="str">
        <f>[1]ExpFactors!$I96</f>
        <v>des</v>
      </c>
      <c r="J96" s="450"/>
      <c r="K96" s="450"/>
      <c r="L96" s="450"/>
      <c r="M96" s="450"/>
    </row>
    <row r="97" spans="1:13" ht="12" customHeight="1">
      <c r="A97" s="1269" t="s">
        <v>557</v>
      </c>
      <c r="B97" s="1416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6">
        <f>[1]ExpFactors!$H97</f>
        <v>0</v>
      </c>
      <c r="I97" s="864" t="str">
        <f>[1]ExpFactors!$I97</f>
        <v>des</v>
      </c>
      <c r="J97" s="450"/>
      <c r="K97" s="450"/>
      <c r="L97" s="450"/>
      <c r="M97" s="450"/>
    </row>
    <row r="98" spans="1:13" ht="12" customHeight="1">
      <c r="A98" s="1291" t="s">
        <v>558</v>
      </c>
      <c r="B98" s="1416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6">
        <f>[1]ExpFactors!$H98</f>
        <v>0</v>
      </c>
      <c r="I98" s="864" t="str">
        <f>[1]ExpFactors!$I98</f>
        <v>des</v>
      </c>
      <c r="J98" s="450"/>
      <c r="K98" s="450"/>
      <c r="L98" s="450"/>
      <c r="M98" s="450"/>
    </row>
    <row r="99" spans="1:13" ht="12" customHeight="1">
      <c r="A99" s="1291" t="s">
        <v>559</v>
      </c>
      <c r="B99" s="1416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6">
        <f>[1]ExpFactors!$H99</f>
        <v>0</v>
      </c>
      <c r="I99" s="864" t="str">
        <f>[1]ExpFactors!$I99</f>
        <v>des</v>
      </c>
      <c r="J99" s="450"/>
      <c r="K99" s="450"/>
    </row>
    <row r="100" spans="1:13" ht="12" customHeight="1">
      <c r="A100" s="1291" t="s">
        <v>560</v>
      </c>
      <c r="B100" s="1416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6">
        <f>[1]ExpFactors!$H100</f>
        <v>0</v>
      </c>
      <c r="I100" s="864" t="str">
        <f>[1]ExpFactors!$I100</f>
        <v>des</v>
      </c>
      <c r="J100" s="450"/>
      <c r="K100" s="450"/>
    </row>
    <row r="101" spans="1:13" ht="12" customHeight="1">
      <c r="A101" s="1291" t="s">
        <v>561</v>
      </c>
      <c r="B101" s="1416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6">
        <f>[1]ExpFactors!$H101</f>
        <v>0</v>
      </c>
      <c r="I101" s="864" t="str">
        <f>[1]ExpFactors!$I101</f>
        <v>des</v>
      </c>
      <c r="J101" s="450"/>
      <c r="K101" s="450"/>
    </row>
    <row r="102" spans="1:13" ht="12" customHeight="1">
      <c r="A102" s="1291" t="s">
        <v>562</v>
      </c>
      <c r="B102" s="1416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6">
        <f>[1]ExpFactors!$H102</f>
        <v>0</v>
      </c>
      <c r="I102" s="864" t="str">
        <f>[1]ExpFactors!$I102</f>
        <v>des</v>
      </c>
      <c r="J102" s="450"/>
      <c r="K102" s="450"/>
    </row>
    <row r="103" spans="1:13" ht="12" customHeight="1">
      <c r="A103" s="1291" t="s">
        <v>563</v>
      </c>
      <c r="B103" s="1416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6">
        <f>[1]ExpFactors!$H103</f>
        <v>0</v>
      </c>
      <c r="I103" s="864" t="str">
        <f>[1]ExpFactors!$I103</f>
        <v>des</v>
      </c>
      <c r="J103" s="450"/>
      <c r="K103" s="450"/>
    </row>
    <row r="104" spans="1:13" ht="12" customHeight="1">
      <c r="A104" s="1269" t="s">
        <v>564</v>
      </c>
      <c r="B104" s="1416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6">
        <f>[1]ExpFactors!$H104</f>
        <v>0</v>
      </c>
      <c r="I104" s="864" t="str">
        <f>[1]ExpFactors!$I104</f>
        <v>des</v>
      </c>
      <c r="J104" s="450"/>
      <c r="K104" s="450"/>
    </row>
    <row r="105" spans="1:13" ht="12" customHeight="1">
      <c r="A105" s="1269" t="s">
        <v>565</v>
      </c>
      <c r="B105" s="1416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6">
        <f>[1]ExpFactors!$H105</f>
        <v>0</v>
      </c>
      <c r="I105" s="864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3"/>
      <c r="H106" s="126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3"/>
      <c r="H107" s="126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3"/>
      <c r="H108" s="126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3"/>
      <c r="H109" s="126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3"/>
      <c r="H110" s="126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3"/>
      <c r="H111" s="126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3"/>
      <c r="H112" s="1263"/>
      <c r="I112" s="450"/>
      <c r="J112" s="450"/>
      <c r="K112" s="450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I18"/>
  <sheetViews>
    <sheetView topLeftCell="I1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>
    <row r="18" spans="9:9" ht="12" customHeight="1">
      <c r="I18" t="s">
        <v>795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566</v>
      </c>
      <c r="C2" s="1294" t="s">
        <v>785</v>
      </c>
    </row>
    <row r="3" spans="2:3" ht="15" customHeight="1">
      <c r="B3" s="1293" t="s">
        <v>567</v>
      </c>
      <c r="C3" s="1294" t="s">
        <v>786</v>
      </c>
    </row>
    <row r="4" spans="2:3" ht="15" customHeight="1">
      <c r="B4" s="1293" t="s">
        <v>568</v>
      </c>
      <c r="C4" s="1294" t="s">
        <v>573</v>
      </c>
    </row>
    <row r="5" spans="2:3" ht="36" customHeight="1">
      <c r="B5" s="1293" t="s">
        <v>569</v>
      </c>
      <c r="C5" s="1294"/>
    </row>
    <row r="6" spans="2:3" ht="15" customHeight="1">
      <c r="B6" s="1293" t="s">
        <v>570</v>
      </c>
      <c r="C6" s="1294" t="s">
        <v>787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2016-11-30T12:38:57Z</dcterms:modified>
</cp:coreProperties>
</file>